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PTT\Project\Alocation-model(Excel)\Documentation\01_Information\เอกสารจาก User\คุณเตย ตาม Email วันที่ 24052021\Output\"/>
    </mc:Choice>
  </mc:AlternateContent>
  <xr:revisionPtr revIDLastSave="0" documentId="13_ncr:1_{554D40F5-27FE-4A19-BC25-5B4C2269E091}" xr6:coauthVersionLast="47" xr6:coauthVersionMax="47" xr10:uidLastSave="{00000000-0000-0000-0000-000000000000}"/>
  <bookViews>
    <workbookView xWindow="-110" yWindow="-110" windowWidth="19420" windowHeight="10300" tabRatio="963" activeTab="5" xr2:uid="{00000000-000D-0000-FFFF-FFFF00000000}"/>
  </bookViews>
  <sheets>
    <sheet name="Cost วผก." sheetId="9" r:id="rId1"/>
    <sheet name="Reference Price จจ" sheetId="10" r:id="rId2"/>
    <sheet name="Production_Volume" sheetId="12" state="hidden" r:id="rId3"/>
    <sheet name="Selling Price" sheetId="21" r:id="rId4"/>
    <sheet name="Full Cost" sheetId="20" r:id="rId5"/>
    <sheet name="Volume (KT)" sheetId="19" r:id="rId6"/>
    <sheet name="Revenue (MB)" sheetId="25" r:id="rId7"/>
    <sheet name="Margin (MB)" sheetId="22" r:id="rId8"/>
    <sheet name="Margin per unit" sheetId="17" r:id="rId9"/>
    <sheet name="Full cost W.avg." sheetId="32" r:id="rId10"/>
    <sheet name="Selling Price W.avg." sheetId="31" r:id="rId11"/>
    <sheet name="Sheet2" sheetId="33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_123Graph_ACHART1" localSheetId="4" hidden="1">#REF!</definedName>
    <definedName name="__123Graph_ACHART1" localSheetId="9" hidden="1">#REF!</definedName>
    <definedName name="__123Graph_ACHART1" localSheetId="7" hidden="1">#REF!</definedName>
    <definedName name="__123Graph_ACHART1" localSheetId="8" hidden="1">#REF!</definedName>
    <definedName name="__123Graph_ACHART1" localSheetId="6" hidden="1">#REF!</definedName>
    <definedName name="__123Graph_ACHART1" localSheetId="3" hidden="1">#REF!</definedName>
    <definedName name="__123Graph_ACHART1" localSheetId="10" hidden="1">#REF!</definedName>
    <definedName name="__123Graph_ACHART1" localSheetId="5" hidden="1">#REF!</definedName>
    <definedName name="__123Graph_ACHART1" hidden="1">#REF!</definedName>
    <definedName name="__123Graph_ACHART10" localSheetId="4" hidden="1">#REF!</definedName>
    <definedName name="__123Graph_ACHART10" localSheetId="9" hidden="1">#REF!</definedName>
    <definedName name="__123Graph_ACHART10" localSheetId="7" hidden="1">#REF!</definedName>
    <definedName name="__123Graph_ACHART10" localSheetId="8" hidden="1">#REF!</definedName>
    <definedName name="__123Graph_ACHART10" localSheetId="6" hidden="1">#REF!</definedName>
    <definedName name="__123Graph_ACHART10" localSheetId="3" hidden="1">#REF!</definedName>
    <definedName name="__123Graph_ACHART10" localSheetId="10" hidden="1">#REF!</definedName>
    <definedName name="__123Graph_ACHART10" localSheetId="5" hidden="1">#REF!</definedName>
    <definedName name="__123Graph_ACHART10" hidden="1">#REF!</definedName>
    <definedName name="__123Graph_ACHART11" localSheetId="4" hidden="1">#REF!</definedName>
    <definedName name="__123Graph_ACHART11" localSheetId="9" hidden="1">#REF!</definedName>
    <definedName name="__123Graph_ACHART11" localSheetId="7" hidden="1">#REF!</definedName>
    <definedName name="__123Graph_ACHART11" localSheetId="8" hidden="1">#REF!</definedName>
    <definedName name="__123Graph_ACHART11" localSheetId="6" hidden="1">#REF!</definedName>
    <definedName name="__123Graph_ACHART11" localSheetId="3" hidden="1">#REF!</definedName>
    <definedName name="__123Graph_ACHART11" localSheetId="10" hidden="1">#REF!</definedName>
    <definedName name="__123Graph_ACHART11" localSheetId="5" hidden="1">#REF!</definedName>
    <definedName name="__123Graph_ACHART11" hidden="1">#REF!</definedName>
    <definedName name="__123Graph_ACHART12" localSheetId="4" hidden="1">#REF!</definedName>
    <definedName name="__123Graph_ACHART12" localSheetId="9" hidden="1">#REF!</definedName>
    <definedName name="__123Graph_ACHART12" localSheetId="7" hidden="1">#REF!</definedName>
    <definedName name="__123Graph_ACHART12" localSheetId="8" hidden="1">#REF!</definedName>
    <definedName name="__123Graph_ACHART12" localSheetId="6" hidden="1">#REF!</definedName>
    <definedName name="__123Graph_ACHART12" localSheetId="3" hidden="1">#REF!</definedName>
    <definedName name="__123Graph_ACHART12" localSheetId="10" hidden="1">#REF!</definedName>
    <definedName name="__123Graph_ACHART12" localSheetId="5" hidden="1">#REF!</definedName>
    <definedName name="__123Graph_ACHART12" hidden="1">#REF!</definedName>
    <definedName name="__123Graph_ACHART13" localSheetId="4" hidden="1">#REF!</definedName>
    <definedName name="__123Graph_ACHART13" localSheetId="9" hidden="1">#REF!</definedName>
    <definedName name="__123Graph_ACHART13" localSheetId="7" hidden="1">#REF!</definedName>
    <definedName name="__123Graph_ACHART13" localSheetId="8" hidden="1">#REF!</definedName>
    <definedName name="__123Graph_ACHART13" localSheetId="6" hidden="1">#REF!</definedName>
    <definedName name="__123Graph_ACHART13" localSheetId="3" hidden="1">#REF!</definedName>
    <definedName name="__123Graph_ACHART13" localSheetId="10" hidden="1">#REF!</definedName>
    <definedName name="__123Graph_ACHART13" localSheetId="5" hidden="1">#REF!</definedName>
    <definedName name="__123Graph_ACHART13" hidden="1">#REF!</definedName>
    <definedName name="__123Graph_ACHART14" localSheetId="4" hidden="1">#REF!</definedName>
    <definedName name="__123Graph_ACHART14" localSheetId="9" hidden="1">#REF!</definedName>
    <definedName name="__123Graph_ACHART14" localSheetId="7" hidden="1">#REF!</definedName>
    <definedName name="__123Graph_ACHART14" localSheetId="8" hidden="1">#REF!</definedName>
    <definedName name="__123Graph_ACHART14" localSheetId="6" hidden="1">#REF!</definedName>
    <definedName name="__123Graph_ACHART14" localSheetId="3" hidden="1">#REF!</definedName>
    <definedName name="__123Graph_ACHART14" localSheetId="10" hidden="1">#REF!</definedName>
    <definedName name="__123Graph_ACHART14" localSheetId="5" hidden="1">#REF!</definedName>
    <definedName name="__123Graph_ACHART14" hidden="1">#REF!</definedName>
    <definedName name="__123Graph_ACHART15" localSheetId="4" hidden="1">#REF!</definedName>
    <definedName name="__123Graph_ACHART15" localSheetId="9" hidden="1">#REF!</definedName>
    <definedName name="__123Graph_ACHART15" localSheetId="7" hidden="1">#REF!</definedName>
    <definedName name="__123Graph_ACHART15" localSheetId="8" hidden="1">#REF!</definedName>
    <definedName name="__123Graph_ACHART15" localSheetId="6" hidden="1">#REF!</definedName>
    <definedName name="__123Graph_ACHART15" localSheetId="3" hidden="1">#REF!</definedName>
    <definedName name="__123Graph_ACHART15" localSheetId="10" hidden="1">#REF!</definedName>
    <definedName name="__123Graph_ACHART15" localSheetId="5" hidden="1">#REF!</definedName>
    <definedName name="__123Graph_ACHART15" hidden="1">#REF!</definedName>
    <definedName name="__123Graph_ACHART16" localSheetId="4" hidden="1">#REF!</definedName>
    <definedName name="__123Graph_ACHART16" localSheetId="9" hidden="1">#REF!</definedName>
    <definedName name="__123Graph_ACHART16" localSheetId="7" hidden="1">#REF!</definedName>
    <definedName name="__123Graph_ACHART16" localSheetId="8" hidden="1">#REF!</definedName>
    <definedName name="__123Graph_ACHART16" localSheetId="6" hidden="1">#REF!</definedName>
    <definedName name="__123Graph_ACHART16" localSheetId="3" hidden="1">#REF!</definedName>
    <definedName name="__123Graph_ACHART16" localSheetId="10" hidden="1">#REF!</definedName>
    <definedName name="__123Graph_ACHART16" localSheetId="5" hidden="1">#REF!</definedName>
    <definedName name="__123Graph_ACHART16" hidden="1">#REF!</definedName>
    <definedName name="__123Graph_ACHART17" localSheetId="4" hidden="1">#REF!</definedName>
    <definedName name="__123Graph_ACHART17" localSheetId="9" hidden="1">#REF!</definedName>
    <definedName name="__123Graph_ACHART17" localSheetId="7" hidden="1">#REF!</definedName>
    <definedName name="__123Graph_ACHART17" localSheetId="8" hidden="1">#REF!</definedName>
    <definedName name="__123Graph_ACHART17" localSheetId="6" hidden="1">#REF!</definedName>
    <definedName name="__123Graph_ACHART17" localSheetId="3" hidden="1">#REF!</definedName>
    <definedName name="__123Graph_ACHART17" localSheetId="10" hidden="1">#REF!</definedName>
    <definedName name="__123Graph_ACHART17" localSheetId="5" hidden="1">#REF!</definedName>
    <definedName name="__123Graph_ACHART17" hidden="1">#REF!</definedName>
    <definedName name="__123Graph_ACHART18" localSheetId="4" hidden="1">#REF!</definedName>
    <definedName name="__123Graph_ACHART18" localSheetId="9" hidden="1">#REF!</definedName>
    <definedName name="__123Graph_ACHART18" localSheetId="7" hidden="1">#REF!</definedName>
    <definedName name="__123Graph_ACHART18" localSheetId="8" hidden="1">#REF!</definedName>
    <definedName name="__123Graph_ACHART18" localSheetId="6" hidden="1">#REF!</definedName>
    <definedName name="__123Graph_ACHART18" localSheetId="3" hidden="1">#REF!</definedName>
    <definedName name="__123Graph_ACHART18" localSheetId="10" hidden="1">#REF!</definedName>
    <definedName name="__123Graph_ACHART18" localSheetId="5" hidden="1">#REF!</definedName>
    <definedName name="__123Graph_ACHART18" hidden="1">#REF!</definedName>
    <definedName name="__123Graph_ACHART19" localSheetId="4" hidden="1">#REF!</definedName>
    <definedName name="__123Graph_ACHART19" localSheetId="9" hidden="1">#REF!</definedName>
    <definedName name="__123Graph_ACHART19" localSheetId="7" hidden="1">#REF!</definedName>
    <definedName name="__123Graph_ACHART19" localSheetId="8" hidden="1">#REF!</definedName>
    <definedName name="__123Graph_ACHART19" localSheetId="6" hidden="1">#REF!</definedName>
    <definedName name="__123Graph_ACHART19" localSheetId="3" hidden="1">#REF!</definedName>
    <definedName name="__123Graph_ACHART19" localSheetId="10" hidden="1">#REF!</definedName>
    <definedName name="__123Graph_ACHART19" localSheetId="5" hidden="1">#REF!</definedName>
    <definedName name="__123Graph_ACHART19" hidden="1">#REF!</definedName>
    <definedName name="__123Graph_ACHART2" localSheetId="4" hidden="1">#REF!</definedName>
    <definedName name="__123Graph_ACHART2" localSheetId="9" hidden="1">#REF!</definedName>
    <definedName name="__123Graph_ACHART2" localSheetId="7" hidden="1">#REF!</definedName>
    <definedName name="__123Graph_ACHART2" localSheetId="8" hidden="1">#REF!</definedName>
    <definedName name="__123Graph_ACHART2" localSheetId="6" hidden="1">#REF!</definedName>
    <definedName name="__123Graph_ACHART2" localSheetId="3" hidden="1">#REF!</definedName>
    <definedName name="__123Graph_ACHART2" localSheetId="10" hidden="1">#REF!</definedName>
    <definedName name="__123Graph_ACHART2" localSheetId="5" hidden="1">#REF!</definedName>
    <definedName name="__123Graph_ACHART2" hidden="1">#REF!</definedName>
    <definedName name="__123Graph_ACHART20" localSheetId="4" hidden="1">#REF!</definedName>
    <definedName name="__123Graph_ACHART20" localSheetId="9" hidden="1">#REF!</definedName>
    <definedName name="__123Graph_ACHART20" localSheetId="7" hidden="1">#REF!</definedName>
    <definedName name="__123Graph_ACHART20" localSheetId="8" hidden="1">#REF!</definedName>
    <definedName name="__123Graph_ACHART20" localSheetId="6" hidden="1">#REF!</definedName>
    <definedName name="__123Graph_ACHART20" localSheetId="3" hidden="1">#REF!</definedName>
    <definedName name="__123Graph_ACHART20" localSheetId="10" hidden="1">#REF!</definedName>
    <definedName name="__123Graph_ACHART20" localSheetId="5" hidden="1">#REF!</definedName>
    <definedName name="__123Graph_ACHART20" hidden="1">#REF!</definedName>
    <definedName name="__123Graph_ACHART21" localSheetId="4" hidden="1">#REF!</definedName>
    <definedName name="__123Graph_ACHART21" localSheetId="9" hidden="1">#REF!</definedName>
    <definedName name="__123Graph_ACHART21" localSheetId="7" hidden="1">#REF!</definedName>
    <definedName name="__123Graph_ACHART21" localSheetId="8" hidden="1">#REF!</definedName>
    <definedName name="__123Graph_ACHART21" localSheetId="6" hidden="1">#REF!</definedName>
    <definedName name="__123Graph_ACHART21" localSheetId="3" hidden="1">#REF!</definedName>
    <definedName name="__123Graph_ACHART21" localSheetId="10" hidden="1">#REF!</definedName>
    <definedName name="__123Graph_ACHART21" localSheetId="5" hidden="1">#REF!</definedName>
    <definedName name="__123Graph_ACHART21" hidden="1">#REF!</definedName>
    <definedName name="__123Graph_ACHART22" localSheetId="4" hidden="1">#REF!</definedName>
    <definedName name="__123Graph_ACHART22" localSheetId="9" hidden="1">#REF!</definedName>
    <definedName name="__123Graph_ACHART22" localSheetId="7" hidden="1">#REF!</definedName>
    <definedName name="__123Graph_ACHART22" localSheetId="8" hidden="1">#REF!</definedName>
    <definedName name="__123Graph_ACHART22" localSheetId="6" hidden="1">#REF!</definedName>
    <definedName name="__123Graph_ACHART22" localSheetId="3" hidden="1">#REF!</definedName>
    <definedName name="__123Graph_ACHART22" localSheetId="10" hidden="1">#REF!</definedName>
    <definedName name="__123Graph_ACHART22" localSheetId="5" hidden="1">#REF!</definedName>
    <definedName name="__123Graph_ACHART22" hidden="1">#REF!</definedName>
    <definedName name="__123Graph_ACHART3" localSheetId="4" hidden="1">#REF!</definedName>
    <definedName name="__123Graph_ACHART3" localSheetId="9" hidden="1">#REF!</definedName>
    <definedName name="__123Graph_ACHART3" localSheetId="7" hidden="1">#REF!</definedName>
    <definedName name="__123Graph_ACHART3" localSheetId="8" hidden="1">#REF!</definedName>
    <definedName name="__123Graph_ACHART3" localSheetId="6" hidden="1">#REF!</definedName>
    <definedName name="__123Graph_ACHART3" localSheetId="3" hidden="1">#REF!</definedName>
    <definedName name="__123Graph_ACHART3" localSheetId="10" hidden="1">#REF!</definedName>
    <definedName name="__123Graph_ACHART3" localSheetId="5" hidden="1">#REF!</definedName>
    <definedName name="__123Graph_ACHART3" hidden="1">#REF!</definedName>
    <definedName name="__123Graph_ACHART4" localSheetId="4" hidden="1">#REF!</definedName>
    <definedName name="__123Graph_ACHART4" localSheetId="9" hidden="1">#REF!</definedName>
    <definedName name="__123Graph_ACHART4" localSheetId="7" hidden="1">#REF!</definedName>
    <definedName name="__123Graph_ACHART4" localSheetId="8" hidden="1">#REF!</definedName>
    <definedName name="__123Graph_ACHART4" localSheetId="6" hidden="1">#REF!</definedName>
    <definedName name="__123Graph_ACHART4" localSheetId="3" hidden="1">#REF!</definedName>
    <definedName name="__123Graph_ACHART4" localSheetId="10" hidden="1">#REF!</definedName>
    <definedName name="__123Graph_ACHART4" localSheetId="5" hidden="1">#REF!</definedName>
    <definedName name="__123Graph_ACHART4" hidden="1">#REF!</definedName>
    <definedName name="__123Graph_ACHART5" localSheetId="4" hidden="1">#REF!</definedName>
    <definedName name="__123Graph_ACHART5" localSheetId="9" hidden="1">#REF!</definedName>
    <definedName name="__123Graph_ACHART5" localSheetId="7" hidden="1">#REF!</definedName>
    <definedName name="__123Graph_ACHART5" localSheetId="8" hidden="1">#REF!</definedName>
    <definedName name="__123Graph_ACHART5" localSheetId="6" hidden="1">#REF!</definedName>
    <definedName name="__123Graph_ACHART5" localSheetId="3" hidden="1">#REF!</definedName>
    <definedName name="__123Graph_ACHART5" localSheetId="10" hidden="1">#REF!</definedName>
    <definedName name="__123Graph_ACHART5" localSheetId="5" hidden="1">#REF!</definedName>
    <definedName name="__123Graph_ACHART5" hidden="1">#REF!</definedName>
    <definedName name="__123Graph_ACHART6" localSheetId="4" hidden="1">#REF!</definedName>
    <definedName name="__123Graph_ACHART6" localSheetId="9" hidden="1">#REF!</definedName>
    <definedName name="__123Graph_ACHART6" localSheetId="7" hidden="1">#REF!</definedName>
    <definedName name="__123Graph_ACHART6" localSheetId="8" hidden="1">#REF!</definedName>
    <definedName name="__123Graph_ACHART6" localSheetId="6" hidden="1">#REF!</definedName>
    <definedName name="__123Graph_ACHART6" localSheetId="3" hidden="1">#REF!</definedName>
    <definedName name="__123Graph_ACHART6" localSheetId="10" hidden="1">#REF!</definedName>
    <definedName name="__123Graph_ACHART6" localSheetId="5" hidden="1">#REF!</definedName>
    <definedName name="__123Graph_ACHART6" hidden="1">#REF!</definedName>
    <definedName name="__123Graph_ACHART7" localSheetId="4" hidden="1">#REF!</definedName>
    <definedName name="__123Graph_ACHART7" localSheetId="9" hidden="1">#REF!</definedName>
    <definedName name="__123Graph_ACHART7" localSheetId="7" hidden="1">#REF!</definedName>
    <definedName name="__123Graph_ACHART7" localSheetId="8" hidden="1">#REF!</definedName>
    <definedName name="__123Graph_ACHART7" localSheetId="6" hidden="1">#REF!</definedName>
    <definedName name="__123Graph_ACHART7" localSheetId="3" hidden="1">#REF!</definedName>
    <definedName name="__123Graph_ACHART7" localSheetId="10" hidden="1">#REF!</definedName>
    <definedName name="__123Graph_ACHART7" localSheetId="5" hidden="1">#REF!</definedName>
    <definedName name="__123Graph_ACHART7" hidden="1">#REF!</definedName>
    <definedName name="__123Graph_ACHART8" localSheetId="4" hidden="1">#REF!</definedName>
    <definedName name="__123Graph_ACHART8" localSheetId="9" hidden="1">#REF!</definedName>
    <definedName name="__123Graph_ACHART8" localSheetId="7" hidden="1">#REF!</definedName>
    <definedName name="__123Graph_ACHART8" localSheetId="8" hidden="1">#REF!</definedName>
    <definedName name="__123Graph_ACHART8" localSheetId="6" hidden="1">#REF!</definedName>
    <definedName name="__123Graph_ACHART8" localSheetId="3" hidden="1">#REF!</definedName>
    <definedName name="__123Graph_ACHART8" localSheetId="10" hidden="1">#REF!</definedName>
    <definedName name="__123Graph_ACHART8" localSheetId="5" hidden="1">#REF!</definedName>
    <definedName name="__123Graph_ACHART8" hidden="1">#REF!</definedName>
    <definedName name="__123Graph_ACHART9" localSheetId="4" hidden="1">#REF!</definedName>
    <definedName name="__123Graph_ACHART9" localSheetId="9" hidden="1">#REF!</definedName>
    <definedName name="__123Graph_ACHART9" localSheetId="7" hidden="1">#REF!</definedName>
    <definedName name="__123Graph_ACHART9" localSheetId="8" hidden="1">#REF!</definedName>
    <definedName name="__123Graph_ACHART9" localSheetId="6" hidden="1">#REF!</definedName>
    <definedName name="__123Graph_ACHART9" localSheetId="3" hidden="1">#REF!</definedName>
    <definedName name="__123Graph_ACHART9" localSheetId="10" hidden="1">#REF!</definedName>
    <definedName name="__123Graph_ACHART9" localSheetId="5" hidden="1">#REF!</definedName>
    <definedName name="__123Graph_ACHART9" hidden="1">#REF!</definedName>
    <definedName name="__123Graph_ASLIDE17" localSheetId="4" hidden="1">#REF!</definedName>
    <definedName name="__123Graph_ASLIDE17" localSheetId="9" hidden="1">#REF!</definedName>
    <definedName name="__123Graph_ASLIDE17" localSheetId="7" hidden="1">#REF!</definedName>
    <definedName name="__123Graph_ASLIDE17" localSheetId="8" hidden="1">#REF!</definedName>
    <definedName name="__123Graph_ASLIDE17" localSheetId="6" hidden="1">#REF!</definedName>
    <definedName name="__123Graph_ASLIDE17" localSheetId="3" hidden="1">#REF!</definedName>
    <definedName name="__123Graph_ASLIDE17" localSheetId="10" hidden="1">#REF!</definedName>
    <definedName name="__123Graph_ASLIDE17" localSheetId="5" hidden="1">#REF!</definedName>
    <definedName name="__123Graph_ASLIDE17" hidden="1">#REF!</definedName>
    <definedName name="__123Graph_ASLIDEIII15" localSheetId="4" hidden="1">#REF!</definedName>
    <definedName name="__123Graph_ASLIDEIII15" localSheetId="9" hidden="1">#REF!</definedName>
    <definedName name="__123Graph_ASLIDEIII15" localSheetId="7" hidden="1">#REF!</definedName>
    <definedName name="__123Graph_ASLIDEIII15" localSheetId="8" hidden="1">#REF!</definedName>
    <definedName name="__123Graph_ASLIDEIII15" localSheetId="6" hidden="1">#REF!</definedName>
    <definedName name="__123Graph_ASLIDEIII15" localSheetId="3" hidden="1">#REF!</definedName>
    <definedName name="__123Graph_ASLIDEIII15" localSheetId="10" hidden="1">#REF!</definedName>
    <definedName name="__123Graph_ASLIDEIII15" localSheetId="5" hidden="1">#REF!</definedName>
    <definedName name="__123Graph_ASLIDEIII15" hidden="1">#REF!</definedName>
    <definedName name="__123Graph_ASLIDEIII25" localSheetId="4" hidden="1">#REF!</definedName>
    <definedName name="__123Graph_ASLIDEIII25" localSheetId="9" hidden="1">#REF!</definedName>
    <definedName name="__123Graph_ASLIDEIII25" localSheetId="7" hidden="1">#REF!</definedName>
    <definedName name="__123Graph_ASLIDEIII25" localSheetId="8" hidden="1">#REF!</definedName>
    <definedName name="__123Graph_ASLIDEIII25" localSheetId="6" hidden="1">#REF!</definedName>
    <definedName name="__123Graph_ASLIDEIII25" localSheetId="3" hidden="1">#REF!</definedName>
    <definedName name="__123Graph_ASLIDEIII25" localSheetId="10" hidden="1">#REF!</definedName>
    <definedName name="__123Graph_ASLIDEIII25" localSheetId="5" hidden="1">#REF!</definedName>
    <definedName name="__123Graph_ASLIDEIII25" hidden="1">#REF!</definedName>
    <definedName name="__123Graph_ASLIDEIII26" localSheetId="4" hidden="1">#REF!</definedName>
    <definedName name="__123Graph_ASLIDEIII26" localSheetId="9" hidden="1">#REF!</definedName>
    <definedName name="__123Graph_ASLIDEIII26" localSheetId="7" hidden="1">#REF!</definedName>
    <definedName name="__123Graph_ASLIDEIII26" localSheetId="8" hidden="1">#REF!</definedName>
    <definedName name="__123Graph_ASLIDEIII26" localSheetId="6" hidden="1">#REF!</definedName>
    <definedName name="__123Graph_ASLIDEIII26" localSheetId="3" hidden="1">#REF!</definedName>
    <definedName name="__123Graph_ASLIDEIII26" localSheetId="10" hidden="1">#REF!</definedName>
    <definedName name="__123Graph_ASLIDEIII26" localSheetId="5" hidden="1">#REF!</definedName>
    <definedName name="__123Graph_ASLIDEIII26" hidden="1">#REF!</definedName>
    <definedName name="__123Graph_BCHART1" localSheetId="4" hidden="1">#REF!</definedName>
    <definedName name="__123Graph_BCHART1" localSheetId="9" hidden="1">#REF!</definedName>
    <definedName name="__123Graph_BCHART1" localSheetId="7" hidden="1">#REF!</definedName>
    <definedName name="__123Graph_BCHART1" localSheetId="8" hidden="1">#REF!</definedName>
    <definedName name="__123Graph_BCHART1" localSheetId="6" hidden="1">#REF!</definedName>
    <definedName name="__123Graph_BCHART1" localSheetId="3" hidden="1">#REF!</definedName>
    <definedName name="__123Graph_BCHART1" localSheetId="10" hidden="1">#REF!</definedName>
    <definedName name="__123Graph_BCHART1" localSheetId="5" hidden="1">#REF!</definedName>
    <definedName name="__123Graph_BCHART1" hidden="1">#REF!</definedName>
    <definedName name="__123Graph_BCHART10" localSheetId="4" hidden="1">#REF!</definedName>
    <definedName name="__123Graph_BCHART10" localSheetId="9" hidden="1">#REF!</definedName>
    <definedName name="__123Graph_BCHART10" localSheetId="7" hidden="1">#REF!</definedName>
    <definedName name="__123Graph_BCHART10" localSheetId="8" hidden="1">#REF!</definedName>
    <definedName name="__123Graph_BCHART10" localSheetId="6" hidden="1">#REF!</definedName>
    <definedName name="__123Graph_BCHART10" localSheetId="3" hidden="1">#REF!</definedName>
    <definedName name="__123Graph_BCHART10" localSheetId="10" hidden="1">#REF!</definedName>
    <definedName name="__123Graph_BCHART10" localSheetId="5" hidden="1">#REF!</definedName>
    <definedName name="__123Graph_BCHART10" hidden="1">#REF!</definedName>
    <definedName name="__123Graph_BCHART11" localSheetId="4" hidden="1">#REF!</definedName>
    <definedName name="__123Graph_BCHART11" localSheetId="9" hidden="1">#REF!</definedName>
    <definedName name="__123Graph_BCHART11" localSheetId="7" hidden="1">#REF!</definedName>
    <definedName name="__123Graph_BCHART11" localSheetId="8" hidden="1">#REF!</definedName>
    <definedName name="__123Graph_BCHART11" localSheetId="6" hidden="1">#REF!</definedName>
    <definedName name="__123Graph_BCHART11" localSheetId="3" hidden="1">#REF!</definedName>
    <definedName name="__123Graph_BCHART11" localSheetId="10" hidden="1">#REF!</definedName>
    <definedName name="__123Graph_BCHART11" localSheetId="5" hidden="1">#REF!</definedName>
    <definedName name="__123Graph_BCHART11" hidden="1">#REF!</definedName>
    <definedName name="__123Graph_BCHART12" localSheetId="4" hidden="1">#REF!</definedName>
    <definedName name="__123Graph_BCHART12" localSheetId="9" hidden="1">#REF!</definedName>
    <definedName name="__123Graph_BCHART12" localSheetId="7" hidden="1">#REF!</definedName>
    <definedName name="__123Graph_BCHART12" localSheetId="8" hidden="1">#REF!</definedName>
    <definedName name="__123Graph_BCHART12" localSheetId="6" hidden="1">#REF!</definedName>
    <definedName name="__123Graph_BCHART12" localSheetId="3" hidden="1">#REF!</definedName>
    <definedName name="__123Graph_BCHART12" localSheetId="10" hidden="1">#REF!</definedName>
    <definedName name="__123Graph_BCHART12" localSheetId="5" hidden="1">#REF!</definedName>
    <definedName name="__123Graph_BCHART12" hidden="1">#REF!</definedName>
    <definedName name="__123Graph_BCHART13" localSheetId="4" hidden="1">#REF!</definedName>
    <definedName name="__123Graph_BCHART13" localSheetId="9" hidden="1">#REF!</definedName>
    <definedName name="__123Graph_BCHART13" localSheetId="7" hidden="1">#REF!</definedName>
    <definedName name="__123Graph_BCHART13" localSheetId="8" hidden="1">#REF!</definedName>
    <definedName name="__123Graph_BCHART13" localSheetId="6" hidden="1">#REF!</definedName>
    <definedName name="__123Graph_BCHART13" localSheetId="3" hidden="1">#REF!</definedName>
    <definedName name="__123Graph_BCHART13" localSheetId="10" hidden="1">#REF!</definedName>
    <definedName name="__123Graph_BCHART13" localSheetId="5" hidden="1">#REF!</definedName>
    <definedName name="__123Graph_BCHART13" hidden="1">#REF!</definedName>
    <definedName name="__123Graph_BCHART14" localSheetId="4" hidden="1">#REF!</definedName>
    <definedName name="__123Graph_BCHART14" localSheetId="9" hidden="1">#REF!</definedName>
    <definedName name="__123Graph_BCHART14" localSheetId="7" hidden="1">#REF!</definedName>
    <definedName name="__123Graph_BCHART14" localSheetId="8" hidden="1">#REF!</definedName>
    <definedName name="__123Graph_BCHART14" localSheetId="6" hidden="1">#REF!</definedName>
    <definedName name="__123Graph_BCHART14" localSheetId="3" hidden="1">#REF!</definedName>
    <definedName name="__123Graph_BCHART14" localSheetId="10" hidden="1">#REF!</definedName>
    <definedName name="__123Graph_BCHART14" localSheetId="5" hidden="1">#REF!</definedName>
    <definedName name="__123Graph_BCHART14" hidden="1">#REF!</definedName>
    <definedName name="__123Graph_BCHART15" localSheetId="4" hidden="1">#REF!</definedName>
    <definedName name="__123Graph_BCHART15" localSheetId="9" hidden="1">#REF!</definedName>
    <definedName name="__123Graph_BCHART15" localSheetId="7" hidden="1">#REF!</definedName>
    <definedName name="__123Graph_BCHART15" localSheetId="8" hidden="1">#REF!</definedName>
    <definedName name="__123Graph_BCHART15" localSheetId="6" hidden="1">#REF!</definedName>
    <definedName name="__123Graph_BCHART15" localSheetId="3" hidden="1">#REF!</definedName>
    <definedName name="__123Graph_BCHART15" localSheetId="10" hidden="1">#REF!</definedName>
    <definedName name="__123Graph_BCHART15" localSheetId="5" hidden="1">#REF!</definedName>
    <definedName name="__123Graph_BCHART15" hidden="1">#REF!</definedName>
    <definedName name="__123Graph_BCHART16" localSheetId="4" hidden="1">#REF!</definedName>
    <definedName name="__123Graph_BCHART16" localSheetId="9" hidden="1">#REF!</definedName>
    <definedName name="__123Graph_BCHART16" localSheetId="7" hidden="1">#REF!</definedName>
    <definedName name="__123Graph_BCHART16" localSheetId="8" hidden="1">#REF!</definedName>
    <definedName name="__123Graph_BCHART16" localSheetId="6" hidden="1">#REF!</definedName>
    <definedName name="__123Graph_BCHART16" localSheetId="3" hidden="1">#REF!</definedName>
    <definedName name="__123Graph_BCHART16" localSheetId="10" hidden="1">#REF!</definedName>
    <definedName name="__123Graph_BCHART16" localSheetId="5" hidden="1">#REF!</definedName>
    <definedName name="__123Graph_BCHART16" hidden="1">#REF!</definedName>
    <definedName name="__123Graph_BCHART17" localSheetId="4" hidden="1">#REF!</definedName>
    <definedName name="__123Graph_BCHART17" localSheetId="9" hidden="1">#REF!</definedName>
    <definedName name="__123Graph_BCHART17" localSheetId="7" hidden="1">#REF!</definedName>
    <definedName name="__123Graph_BCHART17" localSheetId="8" hidden="1">#REF!</definedName>
    <definedName name="__123Graph_BCHART17" localSheetId="6" hidden="1">#REF!</definedName>
    <definedName name="__123Graph_BCHART17" localSheetId="3" hidden="1">#REF!</definedName>
    <definedName name="__123Graph_BCHART17" localSheetId="10" hidden="1">#REF!</definedName>
    <definedName name="__123Graph_BCHART17" localSheetId="5" hidden="1">#REF!</definedName>
    <definedName name="__123Graph_BCHART17" hidden="1">#REF!</definedName>
    <definedName name="__123Graph_BCHART18" localSheetId="4" hidden="1">#REF!</definedName>
    <definedName name="__123Graph_BCHART18" localSheetId="9" hidden="1">#REF!</definedName>
    <definedName name="__123Graph_BCHART18" localSheetId="7" hidden="1">#REF!</definedName>
    <definedName name="__123Graph_BCHART18" localSheetId="8" hidden="1">#REF!</definedName>
    <definedName name="__123Graph_BCHART18" localSheetId="6" hidden="1">#REF!</definedName>
    <definedName name="__123Graph_BCHART18" localSheetId="3" hidden="1">#REF!</definedName>
    <definedName name="__123Graph_BCHART18" localSheetId="10" hidden="1">#REF!</definedName>
    <definedName name="__123Graph_BCHART18" localSheetId="5" hidden="1">#REF!</definedName>
    <definedName name="__123Graph_BCHART18" hidden="1">#REF!</definedName>
    <definedName name="__123Graph_BCHART19" localSheetId="4" hidden="1">#REF!</definedName>
    <definedName name="__123Graph_BCHART19" localSheetId="9" hidden="1">#REF!</definedName>
    <definedName name="__123Graph_BCHART19" localSheetId="7" hidden="1">#REF!</definedName>
    <definedName name="__123Graph_BCHART19" localSheetId="8" hidden="1">#REF!</definedName>
    <definedName name="__123Graph_BCHART19" localSheetId="6" hidden="1">#REF!</definedName>
    <definedName name="__123Graph_BCHART19" localSheetId="3" hidden="1">#REF!</definedName>
    <definedName name="__123Graph_BCHART19" localSheetId="10" hidden="1">#REF!</definedName>
    <definedName name="__123Graph_BCHART19" localSheetId="5" hidden="1">#REF!</definedName>
    <definedName name="__123Graph_BCHART19" hidden="1">#REF!</definedName>
    <definedName name="__123Graph_BCHART2" localSheetId="4" hidden="1">#REF!</definedName>
    <definedName name="__123Graph_BCHART2" localSheetId="9" hidden="1">#REF!</definedName>
    <definedName name="__123Graph_BCHART2" localSheetId="7" hidden="1">#REF!</definedName>
    <definedName name="__123Graph_BCHART2" localSheetId="8" hidden="1">#REF!</definedName>
    <definedName name="__123Graph_BCHART2" localSheetId="6" hidden="1">#REF!</definedName>
    <definedName name="__123Graph_BCHART2" localSheetId="3" hidden="1">#REF!</definedName>
    <definedName name="__123Graph_BCHART2" localSheetId="10" hidden="1">#REF!</definedName>
    <definedName name="__123Graph_BCHART2" localSheetId="5" hidden="1">#REF!</definedName>
    <definedName name="__123Graph_BCHART2" hidden="1">#REF!</definedName>
    <definedName name="__123Graph_BCHART20" localSheetId="4" hidden="1">#REF!</definedName>
    <definedName name="__123Graph_BCHART20" localSheetId="9" hidden="1">#REF!</definedName>
    <definedName name="__123Graph_BCHART20" localSheetId="7" hidden="1">#REF!</definedName>
    <definedName name="__123Graph_BCHART20" localSheetId="8" hidden="1">#REF!</definedName>
    <definedName name="__123Graph_BCHART20" localSheetId="6" hidden="1">#REF!</definedName>
    <definedName name="__123Graph_BCHART20" localSheetId="3" hidden="1">#REF!</definedName>
    <definedName name="__123Graph_BCHART20" localSheetId="10" hidden="1">#REF!</definedName>
    <definedName name="__123Graph_BCHART20" localSheetId="5" hidden="1">#REF!</definedName>
    <definedName name="__123Graph_BCHART20" hidden="1">#REF!</definedName>
    <definedName name="__123Graph_BCHART22" localSheetId="4" hidden="1">#REF!</definedName>
    <definedName name="__123Graph_BCHART22" localSheetId="9" hidden="1">#REF!</definedName>
    <definedName name="__123Graph_BCHART22" localSheetId="7" hidden="1">#REF!</definedName>
    <definedName name="__123Graph_BCHART22" localSheetId="8" hidden="1">#REF!</definedName>
    <definedName name="__123Graph_BCHART22" localSheetId="6" hidden="1">#REF!</definedName>
    <definedName name="__123Graph_BCHART22" localSheetId="3" hidden="1">#REF!</definedName>
    <definedName name="__123Graph_BCHART22" localSheetId="10" hidden="1">#REF!</definedName>
    <definedName name="__123Graph_BCHART22" localSheetId="5" hidden="1">#REF!</definedName>
    <definedName name="__123Graph_BCHART22" hidden="1">#REF!</definedName>
    <definedName name="__123Graph_BCHART3" localSheetId="4" hidden="1">#REF!</definedName>
    <definedName name="__123Graph_BCHART3" localSheetId="9" hidden="1">#REF!</definedName>
    <definedName name="__123Graph_BCHART3" localSheetId="7" hidden="1">#REF!</definedName>
    <definedName name="__123Graph_BCHART3" localSheetId="8" hidden="1">#REF!</definedName>
    <definedName name="__123Graph_BCHART3" localSheetId="6" hidden="1">#REF!</definedName>
    <definedName name="__123Graph_BCHART3" localSheetId="3" hidden="1">#REF!</definedName>
    <definedName name="__123Graph_BCHART3" localSheetId="10" hidden="1">#REF!</definedName>
    <definedName name="__123Graph_BCHART3" localSheetId="5" hidden="1">#REF!</definedName>
    <definedName name="__123Graph_BCHART3" hidden="1">#REF!</definedName>
    <definedName name="__123Graph_BCHART4" localSheetId="4" hidden="1">#REF!</definedName>
    <definedName name="__123Graph_BCHART4" localSheetId="9" hidden="1">#REF!</definedName>
    <definedName name="__123Graph_BCHART4" localSheetId="7" hidden="1">#REF!</definedName>
    <definedName name="__123Graph_BCHART4" localSheetId="8" hidden="1">#REF!</definedName>
    <definedName name="__123Graph_BCHART4" localSheetId="6" hidden="1">#REF!</definedName>
    <definedName name="__123Graph_BCHART4" localSheetId="3" hidden="1">#REF!</definedName>
    <definedName name="__123Graph_BCHART4" localSheetId="10" hidden="1">#REF!</definedName>
    <definedName name="__123Graph_BCHART4" localSheetId="5" hidden="1">#REF!</definedName>
    <definedName name="__123Graph_BCHART4" hidden="1">#REF!</definedName>
    <definedName name="__123Graph_BCHART6" localSheetId="4" hidden="1">#REF!</definedName>
    <definedName name="__123Graph_BCHART6" localSheetId="9" hidden="1">#REF!</definedName>
    <definedName name="__123Graph_BCHART6" localSheetId="7" hidden="1">#REF!</definedName>
    <definedName name="__123Graph_BCHART6" localSheetId="8" hidden="1">#REF!</definedName>
    <definedName name="__123Graph_BCHART6" localSheetId="6" hidden="1">#REF!</definedName>
    <definedName name="__123Graph_BCHART6" localSheetId="3" hidden="1">#REF!</definedName>
    <definedName name="__123Graph_BCHART6" localSheetId="10" hidden="1">#REF!</definedName>
    <definedName name="__123Graph_BCHART6" localSheetId="5" hidden="1">#REF!</definedName>
    <definedName name="__123Graph_BCHART6" hidden="1">#REF!</definedName>
    <definedName name="__123Graph_BCHART7" localSheetId="4" hidden="1">#REF!</definedName>
    <definedName name="__123Graph_BCHART7" localSheetId="9" hidden="1">#REF!</definedName>
    <definedName name="__123Graph_BCHART7" localSheetId="7" hidden="1">#REF!</definedName>
    <definedName name="__123Graph_BCHART7" localSheetId="8" hidden="1">#REF!</definedName>
    <definedName name="__123Graph_BCHART7" localSheetId="6" hidden="1">#REF!</definedName>
    <definedName name="__123Graph_BCHART7" localSheetId="3" hidden="1">#REF!</definedName>
    <definedName name="__123Graph_BCHART7" localSheetId="10" hidden="1">#REF!</definedName>
    <definedName name="__123Graph_BCHART7" localSheetId="5" hidden="1">#REF!</definedName>
    <definedName name="__123Graph_BCHART7" hidden="1">#REF!</definedName>
    <definedName name="__123Graph_BCHART8" localSheetId="4" hidden="1">#REF!</definedName>
    <definedName name="__123Graph_BCHART8" localSheetId="9" hidden="1">#REF!</definedName>
    <definedName name="__123Graph_BCHART8" localSheetId="7" hidden="1">#REF!</definedName>
    <definedName name="__123Graph_BCHART8" localSheetId="8" hidden="1">#REF!</definedName>
    <definedName name="__123Graph_BCHART8" localSheetId="6" hidden="1">#REF!</definedName>
    <definedName name="__123Graph_BCHART8" localSheetId="3" hidden="1">#REF!</definedName>
    <definedName name="__123Graph_BCHART8" localSheetId="10" hidden="1">#REF!</definedName>
    <definedName name="__123Graph_BCHART8" localSheetId="5" hidden="1">#REF!</definedName>
    <definedName name="__123Graph_BCHART8" hidden="1">#REF!</definedName>
    <definedName name="__123Graph_BCHART9" localSheetId="4" hidden="1">#REF!</definedName>
    <definedName name="__123Graph_BCHART9" localSheetId="9" hidden="1">#REF!</definedName>
    <definedName name="__123Graph_BCHART9" localSheetId="7" hidden="1">#REF!</definedName>
    <definedName name="__123Graph_BCHART9" localSheetId="8" hidden="1">#REF!</definedName>
    <definedName name="__123Graph_BCHART9" localSheetId="6" hidden="1">#REF!</definedName>
    <definedName name="__123Graph_BCHART9" localSheetId="3" hidden="1">#REF!</definedName>
    <definedName name="__123Graph_BCHART9" localSheetId="10" hidden="1">#REF!</definedName>
    <definedName name="__123Graph_BCHART9" localSheetId="5" hidden="1">#REF!</definedName>
    <definedName name="__123Graph_BCHART9" hidden="1">#REF!</definedName>
    <definedName name="__123Graph_BSLIDE17" localSheetId="4" hidden="1">#REF!</definedName>
    <definedName name="__123Graph_BSLIDE17" localSheetId="9" hidden="1">#REF!</definedName>
    <definedName name="__123Graph_BSLIDE17" localSheetId="7" hidden="1">#REF!</definedName>
    <definedName name="__123Graph_BSLIDE17" localSheetId="8" hidden="1">#REF!</definedName>
    <definedName name="__123Graph_BSLIDE17" localSheetId="6" hidden="1">#REF!</definedName>
    <definedName name="__123Graph_BSLIDE17" localSheetId="3" hidden="1">#REF!</definedName>
    <definedName name="__123Graph_BSLIDE17" localSheetId="10" hidden="1">#REF!</definedName>
    <definedName name="__123Graph_BSLIDE17" localSheetId="5" hidden="1">#REF!</definedName>
    <definedName name="__123Graph_BSLIDE17" hidden="1">#REF!</definedName>
    <definedName name="__123Graph_BSLIDEIII15" localSheetId="4" hidden="1">#REF!</definedName>
    <definedName name="__123Graph_BSLIDEIII15" localSheetId="9" hidden="1">#REF!</definedName>
    <definedName name="__123Graph_BSLIDEIII15" localSheetId="7" hidden="1">#REF!</definedName>
    <definedName name="__123Graph_BSLIDEIII15" localSheetId="8" hidden="1">#REF!</definedName>
    <definedName name="__123Graph_BSLIDEIII15" localSheetId="6" hidden="1">#REF!</definedName>
    <definedName name="__123Graph_BSLIDEIII15" localSheetId="3" hidden="1">#REF!</definedName>
    <definedName name="__123Graph_BSLIDEIII15" localSheetId="10" hidden="1">#REF!</definedName>
    <definedName name="__123Graph_BSLIDEIII15" localSheetId="5" hidden="1">#REF!</definedName>
    <definedName name="__123Graph_BSLIDEIII15" hidden="1">#REF!</definedName>
    <definedName name="__123Graph_BSLIDEIII25" localSheetId="4" hidden="1">#REF!</definedName>
    <definedName name="__123Graph_BSLIDEIII25" localSheetId="9" hidden="1">#REF!</definedName>
    <definedName name="__123Graph_BSLIDEIII25" localSheetId="7" hidden="1">#REF!</definedName>
    <definedName name="__123Graph_BSLIDEIII25" localSheetId="8" hidden="1">#REF!</definedName>
    <definedName name="__123Graph_BSLIDEIII25" localSheetId="6" hidden="1">#REF!</definedName>
    <definedName name="__123Graph_BSLIDEIII25" localSheetId="3" hidden="1">#REF!</definedName>
    <definedName name="__123Graph_BSLIDEIII25" localSheetId="10" hidden="1">#REF!</definedName>
    <definedName name="__123Graph_BSLIDEIII25" localSheetId="5" hidden="1">#REF!</definedName>
    <definedName name="__123Graph_BSLIDEIII25" hidden="1">#REF!</definedName>
    <definedName name="__123Graph_BSLIDEIII26" localSheetId="4" hidden="1">#REF!</definedName>
    <definedName name="__123Graph_BSLIDEIII26" localSheetId="9" hidden="1">#REF!</definedName>
    <definedName name="__123Graph_BSLIDEIII26" localSheetId="7" hidden="1">#REF!</definedName>
    <definedName name="__123Graph_BSLIDEIII26" localSheetId="8" hidden="1">#REF!</definedName>
    <definedName name="__123Graph_BSLIDEIII26" localSheetId="6" hidden="1">#REF!</definedName>
    <definedName name="__123Graph_BSLIDEIII26" localSheetId="3" hidden="1">#REF!</definedName>
    <definedName name="__123Graph_BSLIDEIII26" localSheetId="10" hidden="1">#REF!</definedName>
    <definedName name="__123Graph_BSLIDEIII26" localSheetId="5" hidden="1">#REF!</definedName>
    <definedName name="__123Graph_BSLIDEIII26" hidden="1">#REF!</definedName>
    <definedName name="__123Graph_CCHART1" localSheetId="4" hidden="1">#REF!</definedName>
    <definedName name="__123Graph_CCHART1" localSheetId="9" hidden="1">#REF!</definedName>
    <definedName name="__123Graph_CCHART1" localSheetId="7" hidden="1">#REF!</definedName>
    <definedName name="__123Graph_CCHART1" localSheetId="8" hidden="1">#REF!</definedName>
    <definedName name="__123Graph_CCHART1" localSheetId="6" hidden="1">#REF!</definedName>
    <definedName name="__123Graph_CCHART1" localSheetId="3" hidden="1">#REF!</definedName>
    <definedName name="__123Graph_CCHART1" localSheetId="10" hidden="1">#REF!</definedName>
    <definedName name="__123Graph_CCHART1" localSheetId="5" hidden="1">#REF!</definedName>
    <definedName name="__123Graph_CCHART1" hidden="1">#REF!</definedName>
    <definedName name="__123Graph_CCHART10" localSheetId="4" hidden="1">#REF!</definedName>
    <definedName name="__123Graph_CCHART10" localSheetId="9" hidden="1">#REF!</definedName>
    <definedName name="__123Graph_CCHART10" localSheetId="7" hidden="1">#REF!</definedName>
    <definedName name="__123Graph_CCHART10" localSheetId="8" hidden="1">#REF!</definedName>
    <definedName name="__123Graph_CCHART10" localSheetId="6" hidden="1">#REF!</definedName>
    <definedName name="__123Graph_CCHART10" localSheetId="3" hidden="1">#REF!</definedName>
    <definedName name="__123Graph_CCHART10" localSheetId="10" hidden="1">#REF!</definedName>
    <definedName name="__123Graph_CCHART10" localSheetId="5" hidden="1">#REF!</definedName>
    <definedName name="__123Graph_CCHART10" hidden="1">#REF!</definedName>
    <definedName name="__123Graph_CCHART11" localSheetId="4" hidden="1">#REF!</definedName>
    <definedName name="__123Graph_CCHART11" localSheetId="9" hidden="1">#REF!</definedName>
    <definedName name="__123Graph_CCHART11" localSheetId="7" hidden="1">#REF!</definedName>
    <definedName name="__123Graph_CCHART11" localSheetId="8" hidden="1">#REF!</definedName>
    <definedName name="__123Graph_CCHART11" localSheetId="6" hidden="1">#REF!</definedName>
    <definedName name="__123Graph_CCHART11" localSheetId="3" hidden="1">#REF!</definedName>
    <definedName name="__123Graph_CCHART11" localSheetId="10" hidden="1">#REF!</definedName>
    <definedName name="__123Graph_CCHART11" localSheetId="5" hidden="1">#REF!</definedName>
    <definedName name="__123Graph_CCHART11" hidden="1">#REF!</definedName>
    <definedName name="__123Graph_CCHART14" localSheetId="4" hidden="1">#REF!</definedName>
    <definedName name="__123Graph_CCHART14" localSheetId="9" hidden="1">#REF!</definedName>
    <definedName name="__123Graph_CCHART14" localSheetId="7" hidden="1">#REF!</definedName>
    <definedName name="__123Graph_CCHART14" localSheetId="8" hidden="1">#REF!</definedName>
    <definedName name="__123Graph_CCHART14" localSheetId="6" hidden="1">#REF!</definedName>
    <definedName name="__123Graph_CCHART14" localSheetId="3" hidden="1">#REF!</definedName>
    <definedName name="__123Graph_CCHART14" localSheetId="10" hidden="1">#REF!</definedName>
    <definedName name="__123Graph_CCHART14" localSheetId="5" hidden="1">#REF!</definedName>
    <definedName name="__123Graph_CCHART14" hidden="1">#REF!</definedName>
    <definedName name="__123Graph_CCHART15" localSheetId="4" hidden="1">#REF!</definedName>
    <definedName name="__123Graph_CCHART15" localSheetId="9" hidden="1">#REF!</definedName>
    <definedName name="__123Graph_CCHART15" localSheetId="7" hidden="1">#REF!</definedName>
    <definedName name="__123Graph_CCHART15" localSheetId="8" hidden="1">#REF!</definedName>
    <definedName name="__123Graph_CCHART15" localSheetId="6" hidden="1">#REF!</definedName>
    <definedName name="__123Graph_CCHART15" localSheetId="3" hidden="1">#REF!</definedName>
    <definedName name="__123Graph_CCHART15" localSheetId="10" hidden="1">#REF!</definedName>
    <definedName name="__123Graph_CCHART15" localSheetId="5" hidden="1">#REF!</definedName>
    <definedName name="__123Graph_CCHART15" hidden="1">#REF!</definedName>
    <definedName name="__123Graph_CCHART2" localSheetId="4" hidden="1">#REF!</definedName>
    <definedName name="__123Graph_CCHART2" localSheetId="9" hidden="1">#REF!</definedName>
    <definedName name="__123Graph_CCHART2" localSheetId="7" hidden="1">#REF!</definedName>
    <definedName name="__123Graph_CCHART2" localSheetId="8" hidden="1">#REF!</definedName>
    <definedName name="__123Graph_CCHART2" localSheetId="6" hidden="1">#REF!</definedName>
    <definedName name="__123Graph_CCHART2" localSheetId="3" hidden="1">#REF!</definedName>
    <definedName name="__123Graph_CCHART2" localSheetId="10" hidden="1">#REF!</definedName>
    <definedName name="__123Graph_CCHART2" localSheetId="5" hidden="1">#REF!</definedName>
    <definedName name="__123Graph_CCHART2" hidden="1">#REF!</definedName>
    <definedName name="__123Graph_CCHART22" localSheetId="4" hidden="1">#REF!</definedName>
    <definedName name="__123Graph_CCHART22" localSheetId="9" hidden="1">#REF!</definedName>
    <definedName name="__123Graph_CCHART22" localSheetId="7" hidden="1">#REF!</definedName>
    <definedName name="__123Graph_CCHART22" localSheetId="8" hidden="1">#REF!</definedName>
    <definedName name="__123Graph_CCHART22" localSheetId="6" hidden="1">#REF!</definedName>
    <definedName name="__123Graph_CCHART22" localSheetId="3" hidden="1">#REF!</definedName>
    <definedName name="__123Graph_CCHART22" localSheetId="10" hidden="1">#REF!</definedName>
    <definedName name="__123Graph_CCHART22" localSheetId="5" hidden="1">#REF!</definedName>
    <definedName name="__123Graph_CCHART22" hidden="1">#REF!</definedName>
    <definedName name="__123Graph_CCHART3" localSheetId="4" hidden="1">#REF!</definedName>
    <definedName name="__123Graph_CCHART3" localSheetId="9" hidden="1">#REF!</definedName>
    <definedName name="__123Graph_CCHART3" localSheetId="7" hidden="1">#REF!</definedName>
    <definedName name="__123Graph_CCHART3" localSheetId="8" hidden="1">#REF!</definedName>
    <definedName name="__123Graph_CCHART3" localSheetId="6" hidden="1">#REF!</definedName>
    <definedName name="__123Graph_CCHART3" localSheetId="3" hidden="1">#REF!</definedName>
    <definedName name="__123Graph_CCHART3" localSheetId="10" hidden="1">#REF!</definedName>
    <definedName name="__123Graph_CCHART3" localSheetId="5" hidden="1">#REF!</definedName>
    <definedName name="__123Graph_CCHART3" hidden="1">#REF!</definedName>
    <definedName name="__123Graph_CCHART6" localSheetId="4" hidden="1">#REF!</definedName>
    <definedName name="__123Graph_CCHART6" localSheetId="9" hidden="1">#REF!</definedName>
    <definedName name="__123Graph_CCHART6" localSheetId="7" hidden="1">#REF!</definedName>
    <definedName name="__123Graph_CCHART6" localSheetId="8" hidden="1">#REF!</definedName>
    <definedName name="__123Graph_CCHART6" localSheetId="6" hidden="1">#REF!</definedName>
    <definedName name="__123Graph_CCHART6" localSheetId="3" hidden="1">#REF!</definedName>
    <definedName name="__123Graph_CCHART6" localSheetId="10" hidden="1">#REF!</definedName>
    <definedName name="__123Graph_CCHART6" localSheetId="5" hidden="1">#REF!</definedName>
    <definedName name="__123Graph_CCHART6" hidden="1">#REF!</definedName>
    <definedName name="__123Graph_CCHART7" localSheetId="4" hidden="1">#REF!</definedName>
    <definedName name="__123Graph_CCHART7" localSheetId="9" hidden="1">#REF!</definedName>
    <definedName name="__123Graph_CCHART7" localSheetId="7" hidden="1">#REF!</definedName>
    <definedName name="__123Graph_CCHART7" localSheetId="8" hidden="1">#REF!</definedName>
    <definedName name="__123Graph_CCHART7" localSheetId="6" hidden="1">#REF!</definedName>
    <definedName name="__123Graph_CCHART7" localSheetId="3" hidden="1">#REF!</definedName>
    <definedName name="__123Graph_CCHART7" localSheetId="10" hidden="1">#REF!</definedName>
    <definedName name="__123Graph_CCHART7" localSheetId="5" hidden="1">#REF!</definedName>
    <definedName name="__123Graph_CCHART7" hidden="1">#REF!</definedName>
    <definedName name="__123Graph_CCHART8" localSheetId="4" hidden="1">#REF!</definedName>
    <definedName name="__123Graph_CCHART8" localSheetId="9" hidden="1">#REF!</definedName>
    <definedName name="__123Graph_CCHART8" localSheetId="7" hidden="1">#REF!</definedName>
    <definedName name="__123Graph_CCHART8" localSheetId="8" hidden="1">#REF!</definedName>
    <definedName name="__123Graph_CCHART8" localSheetId="6" hidden="1">#REF!</definedName>
    <definedName name="__123Graph_CCHART8" localSheetId="3" hidden="1">#REF!</definedName>
    <definedName name="__123Graph_CCHART8" localSheetId="10" hidden="1">#REF!</definedName>
    <definedName name="__123Graph_CCHART8" localSheetId="5" hidden="1">#REF!</definedName>
    <definedName name="__123Graph_CCHART8" hidden="1">#REF!</definedName>
    <definedName name="__123Graph_CSLIDEIII25" localSheetId="4" hidden="1">#REF!</definedName>
    <definedName name="__123Graph_CSLIDEIII25" localSheetId="9" hidden="1">#REF!</definedName>
    <definedName name="__123Graph_CSLIDEIII25" localSheetId="7" hidden="1">#REF!</definedName>
    <definedName name="__123Graph_CSLIDEIII25" localSheetId="8" hidden="1">#REF!</definedName>
    <definedName name="__123Graph_CSLIDEIII25" localSheetId="6" hidden="1">#REF!</definedName>
    <definedName name="__123Graph_CSLIDEIII25" localSheetId="3" hidden="1">#REF!</definedName>
    <definedName name="__123Graph_CSLIDEIII25" localSheetId="10" hidden="1">#REF!</definedName>
    <definedName name="__123Graph_CSLIDEIII25" localSheetId="5" hidden="1">#REF!</definedName>
    <definedName name="__123Graph_CSLIDEIII25" hidden="1">#REF!</definedName>
    <definedName name="__123Graph_CSLIDEIII26" localSheetId="4" hidden="1">#REF!</definedName>
    <definedName name="__123Graph_CSLIDEIII26" localSheetId="9" hidden="1">#REF!</definedName>
    <definedName name="__123Graph_CSLIDEIII26" localSheetId="7" hidden="1">#REF!</definedName>
    <definedName name="__123Graph_CSLIDEIII26" localSheetId="8" hidden="1">#REF!</definedName>
    <definedName name="__123Graph_CSLIDEIII26" localSheetId="6" hidden="1">#REF!</definedName>
    <definedName name="__123Graph_CSLIDEIII26" localSheetId="3" hidden="1">#REF!</definedName>
    <definedName name="__123Graph_CSLIDEIII26" localSheetId="10" hidden="1">#REF!</definedName>
    <definedName name="__123Graph_CSLIDEIII26" localSheetId="5" hidden="1">#REF!</definedName>
    <definedName name="__123Graph_CSLIDEIII26" hidden="1">#REF!</definedName>
    <definedName name="__123Graph_DCHART10" localSheetId="4" hidden="1">#REF!</definedName>
    <definedName name="__123Graph_DCHART10" localSheetId="9" hidden="1">#REF!</definedName>
    <definedName name="__123Graph_DCHART10" localSheetId="7" hidden="1">#REF!</definedName>
    <definedName name="__123Graph_DCHART10" localSheetId="8" hidden="1">#REF!</definedName>
    <definedName name="__123Graph_DCHART10" localSheetId="6" hidden="1">#REF!</definedName>
    <definedName name="__123Graph_DCHART10" localSheetId="3" hidden="1">#REF!</definedName>
    <definedName name="__123Graph_DCHART10" localSheetId="10" hidden="1">#REF!</definedName>
    <definedName name="__123Graph_DCHART10" localSheetId="5" hidden="1">#REF!</definedName>
    <definedName name="__123Graph_DCHART10" hidden="1">#REF!</definedName>
    <definedName name="__123Graph_DCHART14" localSheetId="4" hidden="1">#REF!</definedName>
    <definedName name="__123Graph_DCHART14" localSheetId="9" hidden="1">#REF!</definedName>
    <definedName name="__123Graph_DCHART14" localSheetId="7" hidden="1">#REF!</definedName>
    <definedName name="__123Graph_DCHART14" localSheetId="8" hidden="1">#REF!</definedName>
    <definedName name="__123Graph_DCHART14" localSheetId="6" hidden="1">#REF!</definedName>
    <definedName name="__123Graph_DCHART14" localSheetId="3" hidden="1">#REF!</definedName>
    <definedName name="__123Graph_DCHART14" localSheetId="10" hidden="1">#REF!</definedName>
    <definedName name="__123Graph_DCHART14" localSheetId="5" hidden="1">#REF!</definedName>
    <definedName name="__123Graph_DCHART14" hidden="1">#REF!</definedName>
    <definedName name="__123Graph_DSLIDEIII25" localSheetId="4" hidden="1">#REF!</definedName>
    <definedName name="__123Graph_DSLIDEIII25" localSheetId="9" hidden="1">#REF!</definedName>
    <definedName name="__123Graph_DSLIDEIII25" localSheetId="7" hidden="1">#REF!</definedName>
    <definedName name="__123Graph_DSLIDEIII25" localSheetId="8" hidden="1">#REF!</definedName>
    <definedName name="__123Graph_DSLIDEIII25" localSheetId="6" hidden="1">#REF!</definedName>
    <definedName name="__123Graph_DSLIDEIII25" localSheetId="3" hidden="1">#REF!</definedName>
    <definedName name="__123Graph_DSLIDEIII25" localSheetId="10" hidden="1">#REF!</definedName>
    <definedName name="__123Graph_DSLIDEIII25" localSheetId="5" hidden="1">#REF!</definedName>
    <definedName name="__123Graph_DSLIDEIII25" hidden="1">#REF!</definedName>
    <definedName name="__123Graph_LBL_CCHART22" localSheetId="4" hidden="1">#REF!</definedName>
    <definedName name="__123Graph_LBL_CCHART22" localSheetId="9" hidden="1">#REF!</definedName>
    <definedName name="__123Graph_LBL_CCHART22" localSheetId="7" hidden="1">#REF!</definedName>
    <definedName name="__123Graph_LBL_CCHART22" localSheetId="8" hidden="1">#REF!</definedName>
    <definedName name="__123Graph_LBL_CCHART22" localSheetId="6" hidden="1">#REF!</definedName>
    <definedName name="__123Graph_LBL_CCHART22" localSheetId="3" hidden="1">#REF!</definedName>
    <definedName name="__123Graph_LBL_CCHART22" localSheetId="10" hidden="1">#REF!</definedName>
    <definedName name="__123Graph_LBL_CCHART22" localSheetId="5" hidden="1">#REF!</definedName>
    <definedName name="__123Graph_LBL_CCHART22" hidden="1">#REF!</definedName>
    <definedName name="__123Graph_XCHART1" localSheetId="4" hidden="1">#REF!</definedName>
    <definedName name="__123Graph_XCHART1" localSheetId="9" hidden="1">#REF!</definedName>
    <definedName name="__123Graph_XCHART1" localSheetId="7" hidden="1">#REF!</definedName>
    <definedName name="__123Graph_XCHART1" localSheetId="8" hidden="1">#REF!</definedName>
    <definedName name="__123Graph_XCHART1" localSheetId="6" hidden="1">#REF!</definedName>
    <definedName name="__123Graph_XCHART1" localSheetId="3" hidden="1">#REF!</definedName>
    <definedName name="__123Graph_XCHART1" localSheetId="10" hidden="1">#REF!</definedName>
    <definedName name="__123Graph_XCHART1" localSheetId="5" hidden="1">#REF!</definedName>
    <definedName name="__123Graph_XCHART1" hidden="1">#REF!</definedName>
    <definedName name="__123Graph_XCHART10" localSheetId="4" hidden="1">#REF!</definedName>
    <definedName name="__123Graph_XCHART10" localSheetId="9" hidden="1">#REF!</definedName>
    <definedName name="__123Graph_XCHART10" localSheetId="7" hidden="1">#REF!</definedName>
    <definedName name="__123Graph_XCHART10" localSheetId="8" hidden="1">#REF!</definedName>
    <definedName name="__123Graph_XCHART10" localSheetId="6" hidden="1">#REF!</definedName>
    <definedName name="__123Graph_XCHART10" localSheetId="3" hidden="1">#REF!</definedName>
    <definedName name="__123Graph_XCHART10" localSheetId="10" hidden="1">#REF!</definedName>
    <definedName name="__123Graph_XCHART10" localSheetId="5" hidden="1">#REF!</definedName>
    <definedName name="__123Graph_XCHART10" hidden="1">#REF!</definedName>
    <definedName name="__123Graph_XCHART11" localSheetId="4" hidden="1">#REF!</definedName>
    <definedName name="__123Graph_XCHART11" localSheetId="9" hidden="1">#REF!</definedName>
    <definedName name="__123Graph_XCHART11" localSheetId="7" hidden="1">#REF!</definedName>
    <definedName name="__123Graph_XCHART11" localSheetId="8" hidden="1">#REF!</definedName>
    <definedName name="__123Graph_XCHART11" localSheetId="6" hidden="1">#REF!</definedName>
    <definedName name="__123Graph_XCHART11" localSheetId="3" hidden="1">#REF!</definedName>
    <definedName name="__123Graph_XCHART11" localSheetId="10" hidden="1">#REF!</definedName>
    <definedName name="__123Graph_XCHART11" localSheetId="5" hidden="1">#REF!</definedName>
    <definedName name="__123Graph_XCHART11" hidden="1">#REF!</definedName>
    <definedName name="__123Graph_XCHART12" localSheetId="4" hidden="1">#REF!</definedName>
    <definedName name="__123Graph_XCHART12" localSheetId="9" hidden="1">#REF!</definedName>
    <definedName name="__123Graph_XCHART12" localSheetId="7" hidden="1">#REF!</definedName>
    <definedName name="__123Graph_XCHART12" localSheetId="8" hidden="1">#REF!</definedName>
    <definedName name="__123Graph_XCHART12" localSheetId="6" hidden="1">#REF!</definedName>
    <definedName name="__123Graph_XCHART12" localSheetId="3" hidden="1">#REF!</definedName>
    <definedName name="__123Graph_XCHART12" localSheetId="10" hidden="1">#REF!</definedName>
    <definedName name="__123Graph_XCHART12" localSheetId="5" hidden="1">#REF!</definedName>
    <definedName name="__123Graph_XCHART12" hidden="1">#REF!</definedName>
    <definedName name="__123Graph_XCHART13" localSheetId="4" hidden="1">#REF!</definedName>
    <definedName name="__123Graph_XCHART13" localSheetId="9" hidden="1">#REF!</definedName>
    <definedName name="__123Graph_XCHART13" localSheetId="7" hidden="1">#REF!</definedName>
    <definedName name="__123Graph_XCHART13" localSheetId="8" hidden="1">#REF!</definedName>
    <definedName name="__123Graph_XCHART13" localSheetId="6" hidden="1">#REF!</definedName>
    <definedName name="__123Graph_XCHART13" localSheetId="3" hidden="1">#REF!</definedName>
    <definedName name="__123Graph_XCHART13" localSheetId="10" hidden="1">#REF!</definedName>
    <definedName name="__123Graph_XCHART13" localSheetId="5" hidden="1">#REF!</definedName>
    <definedName name="__123Graph_XCHART13" hidden="1">#REF!</definedName>
    <definedName name="__123Graph_XCHART14" localSheetId="4" hidden="1">#REF!</definedName>
    <definedName name="__123Graph_XCHART14" localSheetId="9" hidden="1">#REF!</definedName>
    <definedName name="__123Graph_XCHART14" localSheetId="7" hidden="1">#REF!</definedName>
    <definedName name="__123Graph_XCHART14" localSheetId="8" hidden="1">#REF!</definedName>
    <definedName name="__123Graph_XCHART14" localSheetId="6" hidden="1">#REF!</definedName>
    <definedName name="__123Graph_XCHART14" localSheetId="3" hidden="1">#REF!</definedName>
    <definedName name="__123Graph_XCHART14" localSheetId="10" hidden="1">#REF!</definedName>
    <definedName name="__123Graph_XCHART14" localSheetId="5" hidden="1">#REF!</definedName>
    <definedName name="__123Graph_XCHART14" hidden="1">#REF!</definedName>
    <definedName name="__123Graph_XCHART15" localSheetId="4" hidden="1">#REF!</definedName>
    <definedName name="__123Graph_XCHART15" localSheetId="9" hidden="1">#REF!</definedName>
    <definedName name="__123Graph_XCHART15" localSheetId="7" hidden="1">#REF!</definedName>
    <definedName name="__123Graph_XCHART15" localSheetId="8" hidden="1">#REF!</definedName>
    <definedName name="__123Graph_XCHART15" localSheetId="6" hidden="1">#REF!</definedName>
    <definedName name="__123Graph_XCHART15" localSheetId="3" hidden="1">#REF!</definedName>
    <definedName name="__123Graph_XCHART15" localSheetId="10" hidden="1">#REF!</definedName>
    <definedName name="__123Graph_XCHART15" localSheetId="5" hidden="1">#REF!</definedName>
    <definedName name="__123Graph_XCHART15" hidden="1">#REF!</definedName>
    <definedName name="__123Graph_XCHART16" localSheetId="4" hidden="1">#REF!</definedName>
    <definedName name="__123Graph_XCHART16" localSheetId="9" hidden="1">#REF!</definedName>
    <definedName name="__123Graph_XCHART16" localSheetId="7" hidden="1">#REF!</definedName>
    <definedName name="__123Graph_XCHART16" localSheetId="8" hidden="1">#REF!</definedName>
    <definedName name="__123Graph_XCHART16" localSheetId="6" hidden="1">#REF!</definedName>
    <definedName name="__123Graph_XCHART16" localSheetId="3" hidden="1">#REF!</definedName>
    <definedName name="__123Graph_XCHART16" localSheetId="10" hidden="1">#REF!</definedName>
    <definedName name="__123Graph_XCHART16" localSheetId="5" hidden="1">#REF!</definedName>
    <definedName name="__123Graph_XCHART16" hidden="1">#REF!</definedName>
    <definedName name="__123Graph_XCHART17" localSheetId="4" hidden="1">#REF!</definedName>
    <definedName name="__123Graph_XCHART17" localSheetId="9" hidden="1">#REF!</definedName>
    <definedName name="__123Graph_XCHART17" localSheetId="7" hidden="1">#REF!</definedName>
    <definedName name="__123Graph_XCHART17" localSheetId="8" hidden="1">#REF!</definedName>
    <definedName name="__123Graph_XCHART17" localSheetId="6" hidden="1">#REF!</definedName>
    <definedName name="__123Graph_XCHART17" localSheetId="3" hidden="1">#REF!</definedName>
    <definedName name="__123Graph_XCHART17" localSheetId="10" hidden="1">#REF!</definedName>
    <definedName name="__123Graph_XCHART17" localSheetId="5" hidden="1">#REF!</definedName>
    <definedName name="__123Graph_XCHART17" hidden="1">#REF!</definedName>
    <definedName name="__123Graph_XCHART18" localSheetId="4" hidden="1">#REF!</definedName>
    <definedName name="__123Graph_XCHART18" localSheetId="9" hidden="1">#REF!</definedName>
    <definedName name="__123Graph_XCHART18" localSheetId="7" hidden="1">#REF!</definedName>
    <definedName name="__123Graph_XCHART18" localSheetId="8" hidden="1">#REF!</definedName>
    <definedName name="__123Graph_XCHART18" localSheetId="6" hidden="1">#REF!</definedName>
    <definedName name="__123Graph_XCHART18" localSheetId="3" hidden="1">#REF!</definedName>
    <definedName name="__123Graph_XCHART18" localSheetId="10" hidden="1">#REF!</definedName>
    <definedName name="__123Graph_XCHART18" localSheetId="5" hidden="1">#REF!</definedName>
    <definedName name="__123Graph_XCHART18" hidden="1">#REF!</definedName>
    <definedName name="__123Graph_XCHART19" localSheetId="4" hidden="1">#REF!</definedName>
    <definedName name="__123Graph_XCHART19" localSheetId="9" hidden="1">#REF!</definedName>
    <definedName name="__123Graph_XCHART19" localSheetId="7" hidden="1">#REF!</definedName>
    <definedName name="__123Graph_XCHART19" localSheetId="8" hidden="1">#REF!</definedName>
    <definedName name="__123Graph_XCHART19" localSheetId="6" hidden="1">#REF!</definedName>
    <definedName name="__123Graph_XCHART19" localSheetId="3" hidden="1">#REF!</definedName>
    <definedName name="__123Graph_XCHART19" localSheetId="10" hidden="1">#REF!</definedName>
    <definedName name="__123Graph_XCHART19" localSheetId="5" hidden="1">#REF!</definedName>
    <definedName name="__123Graph_XCHART19" hidden="1">#REF!</definedName>
    <definedName name="__123Graph_XCHART2" localSheetId="4" hidden="1">#REF!</definedName>
    <definedName name="__123Graph_XCHART2" localSheetId="9" hidden="1">#REF!</definedName>
    <definedName name="__123Graph_XCHART2" localSheetId="7" hidden="1">#REF!</definedName>
    <definedName name="__123Graph_XCHART2" localSheetId="8" hidden="1">#REF!</definedName>
    <definedName name="__123Graph_XCHART2" localSheetId="6" hidden="1">#REF!</definedName>
    <definedName name="__123Graph_XCHART2" localSheetId="3" hidden="1">#REF!</definedName>
    <definedName name="__123Graph_XCHART2" localSheetId="10" hidden="1">#REF!</definedName>
    <definedName name="__123Graph_XCHART2" localSheetId="5" hidden="1">#REF!</definedName>
    <definedName name="__123Graph_XCHART2" hidden="1">#REF!</definedName>
    <definedName name="__123Graph_XCHART20" localSheetId="4" hidden="1">#REF!</definedName>
    <definedName name="__123Graph_XCHART20" localSheetId="9" hidden="1">#REF!</definedName>
    <definedName name="__123Graph_XCHART20" localSheetId="7" hidden="1">#REF!</definedName>
    <definedName name="__123Graph_XCHART20" localSheetId="8" hidden="1">#REF!</definedName>
    <definedName name="__123Graph_XCHART20" localSheetId="6" hidden="1">#REF!</definedName>
    <definedName name="__123Graph_XCHART20" localSheetId="3" hidden="1">#REF!</definedName>
    <definedName name="__123Graph_XCHART20" localSheetId="10" hidden="1">#REF!</definedName>
    <definedName name="__123Graph_XCHART20" localSheetId="5" hidden="1">#REF!</definedName>
    <definedName name="__123Graph_XCHART20" hidden="1">#REF!</definedName>
    <definedName name="__123Graph_XCHART21" localSheetId="4" hidden="1">#REF!</definedName>
    <definedName name="__123Graph_XCHART21" localSheetId="9" hidden="1">#REF!</definedName>
    <definedName name="__123Graph_XCHART21" localSheetId="7" hidden="1">#REF!</definedName>
    <definedName name="__123Graph_XCHART21" localSheetId="8" hidden="1">#REF!</definedName>
    <definedName name="__123Graph_XCHART21" localSheetId="6" hidden="1">#REF!</definedName>
    <definedName name="__123Graph_XCHART21" localSheetId="3" hidden="1">#REF!</definedName>
    <definedName name="__123Graph_XCHART21" localSheetId="10" hidden="1">#REF!</definedName>
    <definedName name="__123Graph_XCHART21" localSheetId="5" hidden="1">#REF!</definedName>
    <definedName name="__123Graph_XCHART21" hidden="1">#REF!</definedName>
    <definedName name="__123Graph_XCHART22" localSheetId="4" hidden="1">#REF!</definedName>
    <definedName name="__123Graph_XCHART22" localSheetId="9" hidden="1">#REF!</definedName>
    <definedName name="__123Graph_XCHART22" localSheetId="7" hidden="1">#REF!</definedName>
    <definedName name="__123Graph_XCHART22" localSheetId="8" hidden="1">#REF!</definedName>
    <definedName name="__123Graph_XCHART22" localSheetId="6" hidden="1">#REF!</definedName>
    <definedName name="__123Graph_XCHART22" localSheetId="3" hidden="1">#REF!</definedName>
    <definedName name="__123Graph_XCHART22" localSheetId="10" hidden="1">#REF!</definedName>
    <definedName name="__123Graph_XCHART22" localSheetId="5" hidden="1">#REF!</definedName>
    <definedName name="__123Graph_XCHART22" hidden="1">#REF!</definedName>
    <definedName name="__123Graph_XCHART3" localSheetId="4" hidden="1">#REF!</definedName>
    <definedName name="__123Graph_XCHART3" localSheetId="9" hidden="1">#REF!</definedName>
    <definedName name="__123Graph_XCHART3" localSheetId="7" hidden="1">#REF!</definedName>
    <definedName name="__123Graph_XCHART3" localSheetId="8" hidden="1">#REF!</definedName>
    <definedName name="__123Graph_XCHART3" localSheetId="6" hidden="1">#REF!</definedName>
    <definedName name="__123Graph_XCHART3" localSheetId="3" hidden="1">#REF!</definedName>
    <definedName name="__123Graph_XCHART3" localSheetId="10" hidden="1">#REF!</definedName>
    <definedName name="__123Graph_XCHART3" localSheetId="5" hidden="1">#REF!</definedName>
    <definedName name="__123Graph_XCHART3" hidden="1">#REF!</definedName>
    <definedName name="__123Graph_XCHART4" localSheetId="4" hidden="1">#REF!</definedName>
    <definedName name="__123Graph_XCHART4" localSheetId="9" hidden="1">#REF!</definedName>
    <definedName name="__123Graph_XCHART4" localSheetId="7" hidden="1">#REF!</definedName>
    <definedName name="__123Graph_XCHART4" localSheetId="8" hidden="1">#REF!</definedName>
    <definedName name="__123Graph_XCHART4" localSheetId="6" hidden="1">#REF!</definedName>
    <definedName name="__123Graph_XCHART4" localSheetId="3" hidden="1">#REF!</definedName>
    <definedName name="__123Graph_XCHART4" localSheetId="10" hidden="1">#REF!</definedName>
    <definedName name="__123Graph_XCHART4" localSheetId="5" hidden="1">#REF!</definedName>
    <definedName name="__123Graph_XCHART4" hidden="1">#REF!</definedName>
    <definedName name="__123Graph_XCHART5" localSheetId="4" hidden="1">#REF!</definedName>
    <definedName name="__123Graph_XCHART5" localSheetId="9" hidden="1">#REF!</definedName>
    <definedName name="__123Graph_XCHART5" localSheetId="7" hidden="1">#REF!</definedName>
    <definedName name="__123Graph_XCHART5" localSheetId="8" hidden="1">#REF!</definedName>
    <definedName name="__123Graph_XCHART5" localSheetId="6" hidden="1">#REF!</definedName>
    <definedName name="__123Graph_XCHART5" localSheetId="3" hidden="1">#REF!</definedName>
    <definedName name="__123Graph_XCHART5" localSheetId="10" hidden="1">#REF!</definedName>
    <definedName name="__123Graph_XCHART5" localSheetId="5" hidden="1">#REF!</definedName>
    <definedName name="__123Graph_XCHART5" hidden="1">#REF!</definedName>
    <definedName name="__123Graph_XCHART6" localSheetId="4" hidden="1">#REF!</definedName>
    <definedName name="__123Graph_XCHART6" localSheetId="9" hidden="1">#REF!</definedName>
    <definedName name="__123Graph_XCHART6" localSheetId="7" hidden="1">#REF!</definedName>
    <definedName name="__123Graph_XCHART6" localSheetId="8" hidden="1">#REF!</definedName>
    <definedName name="__123Graph_XCHART6" localSheetId="6" hidden="1">#REF!</definedName>
    <definedName name="__123Graph_XCHART6" localSheetId="3" hidden="1">#REF!</definedName>
    <definedName name="__123Graph_XCHART6" localSheetId="10" hidden="1">#REF!</definedName>
    <definedName name="__123Graph_XCHART6" localSheetId="5" hidden="1">#REF!</definedName>
    <definedName name="__123Graph_XCHART6" hidden="1">#REF!</definedName>
    <definedName name="__123Graph_XCHART7" localSheetId="4" hidden="1">#REF!</definedName>
    <definedName name="__123Graph_XCHART7" localSheetId="9" hidden="1">#REF!</definedName>
    <definedName name="__123Graph_XCHART7" localSheetId="7" hidden="1">#REF!</definedName>
    <definedName name="__123Graph_XCHART7" localSheetId="8" hidden="1">#REF!</definedName>
    <definedName name="__123Graph_XCHART7" localSheetId="6" hidden="1">#REF!</definedName>
    <definedName name="__123Graph_XCHART7" localSheetId="3" hidden="1">#REF!</definedName>
    <definedName name="__123Graph_XCHART7" localSheetId="10" hidden="1">#REF!</definedName>
    <definedName name="__123Graph_XCHART7" localSheetId="5" hidden="1">#REF!</definedName>
    <definedName name="__123Graph_XCHART7" hidden="1">#REF!</definedName>
    <definedName name="__123Graph_XCHART8" localSheetId="4" hidden="1">#REF!</definedName>
    <definedName name="__123Graph_XCHART8" localSheetId="9" hidden="1">#REF!</definedName>
    <definedName name="__123Graph_XCHART8" localSheetId="7" hidden="1">#REF!</definedName>
    <definedName name="__123Graph_XCHART8" localSheetId="8" hidden="1">#REF!</definedName>
    <definedName name="__123Graph_XCHART8" localSheetId="6" hidden="1">#REF!</definedName>
    <definedName name="__123Graph_XCHART8" localSheetId="3" hidden="1">#REF!</definedName>
    <definedName name="__123Graph_XCHART8" localSheetId="10" hidden="1">#REF!</definedName>
    <definedName name="__123Graph_XCHART8" localSheetId="5" hidden="1">#REF!</definedName>
    <definedName name="__123Graph_XCHART8" hidden="1">#REF!</definedName>
    <definedName name="__123Graph_XCHART9" localSheetId="4" hidden="1">#REF!</definedName>
    <definedName name="__123Graph_XCHART9" localSheetId="9" hidden="1">#REF!</definedName>
    <definedName name="__123Graph_XCHART9" localSheetId="7" hidden="1">#REF!</definedName>
    <definedName name="__123Graph_XCHART9" localSheetId="8" hidden="1">#REF!</definedName>
    <definedName name="__123Graph_XCHART9" localSheetId="6" hidden="1">#REF!</definedName>
    <definedName name="__123Graph_XCHART9" localSheetId="3" hidden="1">#REF!</definedName>
    <definedName name="__123Graph_XCHART9" localSheetId="10" hidden="1">#REF!</definedName>
    <definedName name="__123Graph_XCHART9" localSheetId="5" hidden="1">#REF!</definedName>
    <definedName name="__123Graph_XCHART9" hidden="1">#REF!</definedName>
    <definedName name="__123Graph_XSLIDE17" localSheetId="4" hidden="1">#REF!</definedName>
    <definedName name="__123Graph_XSLIDE17" localSheetId="9" hidden="1">#REF!</definedName>
    <definedName name="__123Graph_XSLIDE17" localSheetId="7" hidden="1">#REF!</definedName>
    <definedName name="__123Graph_XSLIDE17" localSheetId="8" hidden="1">#REF!</definedName>
    <definedName name="__123Graph_XSLIDE17" localSheetId="6" hidden="1">#REF!</definedName>
    <definedName name="__123Graph_XSLIDE17" localSheetId="3" hidden="1">#REF!</definedName>
    <definedName name="__123Graph_XSLIDE17" localSheetId="10" hidden="1">#REF!</definedName>
    <definedName name="__123Graph_XSLIDE17" localSheetId="5" hidden="1">#REF!</definedName>
    <definedName name="__123Graph_XSLIDE17" hidden="1">#REF!</definedName>
    <definedName name="__123Graph_XSLIDEIII15" localSheetId="4" hidden="1">#REF!</definedName>
    <definedName name="__123Graph_XSLIDEIII15" localSheetId="9" hidden="1">#REF!</definedName>
    <definedName name="__123Graph_XSLIDEIII15" localSheetId="7" hidden="1">#REF!</definedName>
    <definedName name="__123Graph_XSLIDEIII15" localSheetId="8" hidden="1">#REF!</definedName>
    <definedName name="__123Graph_XSLIDEIII15" localSheetId="6" hidden="1">#REF!</definedName>
    <definedName name="__123Graph_XSLIDEIII15" localSheetId="3" hidden="1">#REF!</definedName>
    <definedName name="__123Graph_XSLIDEIII15" localSheetId="10" hidden="1">#REF!</definedName>
    <definedName name="__123Graph_XSLIDEIII15" localSheetId="5" hidden="1">#REF!</definedName>
    <definedName name="__123Graph_XSLIDEIII15" hidden="1">#REF!</definedName>
    <definedName name="__123Graph_XSLIDEIII25" localSheetId="4" hidden="1">#REF!</definedName>
    <definedName name="__123Graph_XSLIDEIII25" localSheetId="9" hidden="1">#REF!</definedName>
    <definedName name="__123Graph_XSLIDEIII25" localSheetId="7" hidden="1">#REF!</definedName>
    <definedName name="__123Graph_XSLIDEIII25" localSheetId="8" hidden="1">#REF!</definedName>
    <definedName name="__123Graph_XSLIDEIII25" localSheetId="6" hidden="1">#REF!</definedName>
    <definedName name="__123Graph_XSLIDEIII25" localSheetId="3" hidden="1">#REF!</definedName>
    <definedName name="__123Graph_XSLIDEIII25" localSheetId="10" hidden="1">#REF!</definedName>
    <definedName name="__123Graph_XSLIDEIII25" localSheetId="5" hidden="1">#REF!</definedName>
    <definedName name="__123Graph_XSLIDEIII25" hidden="1">#REF!</definedName>
    <definedName name="__123Graph_XSLIDEIII26" localSheetId="4" hidden="1">#REF!</definedName>
    <definedName name="__123Graph_XSLIDEIII26" localSheetId="9" hidden="1">#REF!</definedName>
    <definedName name="__123Graph_XSLIDEIII26" localSheetId="7" hidden="1">#REF!</definedName>
    <definedName name="__123Graph_XSLIDEIII26" localSheetId="8" hidden="1">#REF!</definedName>
    <definedName name="__123Graph_XSLIDEIII26" localSheetId="6" hidden="1">#REF!</definedName>
    <definedName name="__123Graph_XSLIDEIII26" localSheetId="3" hidden="1">#REF!</definedName>
    <definedName name="__123Graph_XSLIDEIII26" localSheetId="10" hidden="1">#REF!</definedName>
    <definedName name="__123Graph_XSLIDEIII26" localSheetId="5" hidden="1">#REF!</definedName>
    <definedName name="__123Graph_XSLIDEIII26" hidden="1">#REF!</definedName>
    <definedName name="_Order1" hidden="1">1</definedName>
    <definedName name="_Order2" hidden="1">1</definedName>
    <definedName name="graph" hidden="1">{"monthly",#N/A,FALSE,"GASODEM";"qtr to yr",#N/A,FALSE,"GASODEM"}</definedName>
    <definedName name="lowsulfurdiesel" hidden="1">{"PAGE1",#N/A,FALSE,"YIELDS";"PAGE2",#N/A,FALSE,"YIELDS";"PAGE3",#N/A,FALSE,"YIELDS"}</definedName>
    <definedName name="pooh" hidden="1">{"PAGE1",#N/A,FALSE,"YIELDS";"PAGE2",#N/A,FALSE,"YIELDS";"PAGE3",#N/A,FALSE,"YIELDS"}</definedName>
    <definedName name="steven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" hidden="1">{"PAGE1",#N/A,FALSE,"YIELDS";"PAGE2",#N/A,FALSE,"YIELDS";"PAGE3",#N/A,FALSE,"YIELDS"}</definedName>
    <definedName name="test.4" hidden="1">{"Padd I to III",#N/A,FALSE,"REFINERY";"Padd IV to US",#N/A,FALSE,"REFINERY";"Crude Balance I",#N/A,FALSE,"REFINERY";"Crude Balance II",#N/A,FALSE,"REFINERY"}</definedName>
    <definedName name="test.all" hidden="1">{"PAGE1",#N/A,FALSE,"YIELDS";"PAGE2",#N/A,FALSE,"YIELDS";"PAGE3",#N/A,FALSE,"YIELDS"}</definedName>
    <definedName name="test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5" hidden="1">{"Current",#N/A,FALSE,"Currentcal";"Current B",#N/A,FALSE,"Currentcal";"Constant",#N/A,FALSE,"Constantcal";"Constant B",#N/A,FALSE,"Constantcal"}</definedName>
    <definedName name="wrn.ALL." hidden="1">{"PAGE1",#N/A,FALSE,"YIELDS";"PAGE2",#N/A,FALSE,"YIELDS";"PAGE3",#N/A,FALSE,"YIELDS"}</definedName>
    <definedName name="wrn.charts." hidden="1">{"newyork",#N/A,FALSE,"Plots-Annually";"florida",#N/A,FALSE,"Plots-Annually"}</definedName>
    <definedName name="wrn.condensate." hidden="1">{"condensate",#N/A,FALSE,"CNTRYTYPE"}</definedName>
    <definedName name="wrn.crude." hidden="1">{"Padd1crd",#N/A,FALSE,"REFINERY";"padd2crd",#N/A,FALSE,"REFINERY";"padd3crd",#N/A,FALSE,"REFINERY";"padd4crd",#N/A,FALSE,"REFINERY";"padd5crd",#N/A,FALSE,"REFINERY"}</definedName>
    <definedName name="wrn.DELTA." hidden="1">{"table II 1",#N/A,FALSE,"DTables";"table II 2",#N/A,FALSE,"DTables";"table III 3",#N/A,FALSE,"DTables";"table III 4",#N/A,FALSE,"DTables"}</definedName>
    <definedName name="wrn.Demand._.MT.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GASCOND.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heavy." hidden="1">{"heavy",#N/A,FALSE,"CNTRYTYPE"}</definedName>
    <definedName name="wrn.Input._.and._.Growths." hidden="1">{"Product Demands Input",#N/A,TRUE,"PRDEMPOR";"Annual Growth Rates",#N/A,TRUE,"PRDEMPOR"}</definedName>
    <definedName name="wrn.light._.sour." hidden="1">{"light sour",#N/A,FALSE,"CNTRYTYPE"}</definedName>
    <definedName name="wrn.New._.York." hidden="1">{"NY PRICES",#N/A,FALSE,"CURRENT";"NY PRICES B",#N/A,FALSE,"CURRENT";"NY PRICES",#N/A,FALSE,"CONSTANT";"NY PRICES B",#N/A,FALSE,"CONSTANT"}</definedName>
    <definedName name="wrn.NWE._.1995." hidden="1">{"input",#N/A,TRUE,"1995 Quality";"basedata",#N/A,TRUE,"1995 Quality";"diff",#N/A,TRUE,"1995 Quality"}</definedName>
    <definedName name="wrn.NWE._.2000." hidden="1">{"input",#N/A,FALSE,"Year 2000";"basedata",#N/A,FALSE,"Year 2000";"diff",#N/A,FALSE,"Year 2000"}</definedName>
    <definedName name="wrn.print." hidden="1">{"yields",#N/A,TRUE,"Yields";"diff",#N/A,TRUE,"Differentials"}</definedName>
    <definedName name="wrn.Print._.Plots." hidden="1">{"Plot1",#N/A,FALSE,"Plots";"plot2",#N/A,FALSE,"Plots";"plot3",#N/A,FALSE,"Plots";"plot4",#N/A,FALSE,"Plots";"plot5",#N/A,FALSE,"Plots";"plot6",#N/A,FALSE,"Plots"}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REFINERY.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port." hidden="1">{#N/A,#N/A,FALSE,"Summary_netback";#N/A,#N/A,FALSE,"Summary_value"}</definedName>
    <definedName name="wrn.SAMPLE." hidden="1">{#N/A,#N/A,TRUE,"Crude";#N/A,#N/A,TRUE,"Products"}</definedName>
    <definedName name="wrn.SUBREGION." hidden="1">{"SUBREGION",#N/A,FALSE,"CNTRYTYPE"}</definedName>
    <definedName name="wrn.Summary." hidden="1">{"Growth Supply Demand",#N/A,TRUE,"Summary";"Primary Energy Balance",#N/A,TRUE,"Summary"}</definedName>
    <definedName name="wrn.sweet." hidden="1">{"sweet",#N/A,FALSE,"CNTRYTYPE"}</definedName>
    <definedName name="wrn.Tables." hidden="1">{"Current",#N/A,FALSE,"Currentcal";"Current B",#N/A,FALSE,"Currentcal";"Constant",#N/A,FALSE,"Constantcal";"Constant B",#N/A,FALSE,"Constantcal"}</definedName>
    <definedName name="wrn.total." hidden="1">{"total",#N/A,FALSE,"CNTRYTYPE"}</definedName>
    <definedName name="wrn2.all" hidden="1">{"PAGE1",#N/A,FALSE,"YIELDS";"PAGE2",#N/A,FALSE,"YIELDS";"PAGE3",#N/A,FALSE,"YIELDS"}</definedName>
    <definedName name="wrn2.all." hidden="1">{"PAGE1",#N/A,FALSE,"YIELDS";"PAGE2",#N/A,FALSE,"YIELDS";"PAGE3",#N/A,FALSE,"YIELDS"}</definedName>
    <definedName name="wrn2.gasodem." hidden="1">{"monthly",#N/A,FALSE,"GASODEM";"qtr to yr",#N/A,FALSE,"GASODEM"}</definedName>
    <definedName name="xxxxx" hidden="1">{"monthly",#N/A,FALSE,"GASODEM";"qtr to yr",#N/A,FALSE,"GASODEM"}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0" l="1"/>
  <c r="J17" i="10"/>
  <c r="K17" i="10"/>
  <c r="L17" i="10"/>
  <c r="M17" i="10"/>
  <c r="N17" i="10"/>
  <c r="O17" i="10"/>
  <c r="H17" i="10"/>
  <c r="H9" i="10" l="1"/>
  <c r="H8" i="10" s="1"/>
  <c r="H22" i="10" s="1"/>
  <c r="I7" i="10"/>
  <c r="J7" i="10"/>
  <c r="K7" i="10"/>
  <c r="L7" i="10"/>
  <c r="M7" i="10"/>
  <c r="N7" i="10"/>
  <c r="O7" i="10"/>
  <c r="H7" i="10"/>
  <c r="J9" i="10"/>
  <c r="J8" i="10" s="1"/>
  <c r="K9" i="10"/>
  <c r="K8" i="10" s="1"/>
  <c r="L9" i="10"/>
  <c r="L8" i="10" s="1"/>
  <c r="M9" i="10"/>
  <c r="M8" i="10" s="1"/>
  <c r="N9" i="10"/>
  <c r="N8" i="10" s="1"/>
  <c r="O9" i="10"/>
  <c r="O8" i="10" s="1"/>
  <c r="I9" i="10"/>
  <c r="I8" i="10" s="1"/>
  <c r="I37" i="20" l="1"/>
  <c r="I40" i="20"/>
  <c r="I43" i="20"/>
  <c r="I47" i="20"/>
  <c r="I49" i="20"/>
  <c r="I51" i="20"/>
  <c r="I58" i="20"/>
  <c r="F67" i="20"/>
  <c r="G67" i="20"/>
  <c r="H67" i="20"/>
  <c r="I67" i="20"/>
  <c r="F68" i="20"/>
  <c r="G68" i="20"/>
  <c r="H68" i="20"/>
  <c r="I68" i="20"/>
  <c r="E47" i="19" l="1"/>
  <c r="F47" i="19"/>
  <c r="G47" i="19"/>
  <c r="I47" i="19"/>
  <c r="L47" i="19"/>
  <c r="M47" i="19"/>
  <c r="N47" i="19"/>
  <c r="O47" i="19"/>
  <c r="P47" i="19"/>
  <c r="H47" i="19"/>
  <c r="H126" i="19" l="1"/>
  <c r="I126" i="19"/>
  <c r="J126" i="19"/>
  <c r="K126" i="19"/>
  <c r="L126" i="19"/>
  <c r="M126" i="19"/>
  <c r="N126" i="19"/>
  <c r="O126" i="19"/>
  <c r="P126" i="19"/>
  <c r="G126" i="19"/>
  <c r="H57" i="19"/>
  <c r="I57" i="19"/>
  <c r="J57" i="19"/>
  <c r="K57" i="19"/>
  <c r="L57" i="19"/>
  <c r="M57" i="19"/>
  <c r="N57" i="19"/>
  <c r="O57" i="19"/>
  <c r="P57" i="19"/>
  <c r="G60" i="19"/>
  <c r="H60" i="19"/>
  <c r="I60" i="19"/>
  <c r="J60" i="19"/>
  <c r="K60" i="19"/>
  <c r="L60" i="19"/>
  <c r="M60" i="19"/>
  <c r="N60" i="19"/>
  <c r="O60" i="19"/>
  <c r="P60" i="19"/>
  <c r="F64" i="19"/>
  <c r="G64" i="19"/>
  <c r="H64" i="19"/>
  <c r="I64" i="19"/>
  <c r="J64" i="19"/>
  <c r="K64" i="19"/>
  <c r="L64" i="19"/>
  <c r="M64" i="19"/>
  <c r="N64" i="19"/>
  <c r="O64" i="19"/>
  <c r="P64" i="19"/>
  <c r="F70" i="19"/>
  <c r="G70" i="19"/>
  <c r="H70" i="19"/>
  <c r="I70" i="19"/>
  <c r="J70" i="19"/>
  <c r="K70" i="19"/>
  <c r="L70" i="19"/>
  <c r="M70" i="19"/>
  <c r="N70" i="19"/>
  <c r="O70" i="19"/>
  <c r="P70" i="19"/>
  <c r="F71" i="19"/>
  <c r="H71" i="19"/>
  <c r="I71" i="19"/>
  <c r="J71" i="19"/>
  <c r="K71" i="19"/>
  <c r="L71" i="19"/>
  <c r="M71" i="19"/>
  <c r="N71" i="19"/>
  <c r="O71" i="19"/>
  <c r="P71" i="19"/>
  <c r="F72" i="19"/>
  <c r="G72" i="19"/>
  <c r="H72" i="19"/>
  <c r="I72" i="19"/>
  <c r="J72" i="19"/>
  <c r="K72" i="19"/>
  <c r="L72" i="19"/>
  <c r="M72" i="19"/>
  <c r="N72" i="19"/>
  <c r="O72" i="19"/>
  <c r="P72" i="19"/>
  <c r="F75" i="19"/>
  <c r="G75" i="19"/>
  <c r="H75" i="19"/>
  <c r="I75" i="19"/>
  <c r="J75" i="19"/>
  <c r="K75" i="19"/>
  <c r="L75" i="19"/>
  <c r="M75" i="19"/>
  <c r="N75" i="19"/>
  <c r="O75" i="19"/>
  <c r="P75" i="19"/>
  <c r="F76" i="19"/>
  <c r="G76" i="19"/>
  <c r="H76" i="19"/>
  <c r="I76" i="19"/>
  <c r="J76" i="19"/>
  <c r="K76" i="19"/>
  <c r="L76" i="19"/>
  <c r="M76" i="19"/>
  <c r="N76" i="19"/>
  <c r="O76" i="19"/>
  <c r="P76" i="19"/>
  <c r="F77" i="19"/>
  <c r="G77" i="19"/>
  <c r="H77" i="19"/>
  <c r="I77" i="19"/>
  <c r="J77" i="19"/>
  <c r="K77" i="19"/>
  <c r="L77" i="19"/>
  <c r="M77" i="19"/>
  <c r="N77" i="19"/>
  <c r="O77" i="19"/>
  <c r="P77" i="19"/>
  <c r="F78" i="19"/>
  <c r="G78" i="19"/>
  <c r="H78" i="19"/>
  <c r="I78" i="19"/>
  <c r="J78" i="19"/>
  <c r="K78" i="19"/>
  <c r="L78" i="19"/>
  <c r="M78" i="19"/>
  <c r="N78" i="19"/>
  <c r="O78" i="19"/>
  <c r="P78" i="19"/>
  <c r="F79" i="19"/>
  <c r="G79" i="19"/>
  <c r="H79" i="19"/>
  <c r="I79" i="19"/>
  <c r="J79" i="19"/>
  <c r="K79" i="19"/>
  <c r="L79" i="19"/>
  <c r="M79" i="19"/>
  <c r="N79" i="19"/>
  <c r="O79" i="19"/>
  <c r="P79" i="19"/>
  <c r="F80" i="19"/>
  <c r="G80" i="19"/>
  <c r="H80" i="19"/>
  <c r="I80" i="19"/>
  <c r="J80" i="19"/>
  <c r="K80" i="19"/>
  <c r="L80" i="19"/>
  <c r="M80" i="19"/>
  <c r="N80" i="19"/>
  <c r="O80" i="19"/>
  <c r="P80" i="19"/>
  <c r="F81" i="19"/>
  <c r="G81" i="19"/>
  <c r="H81" i="19"/>
  <c r="I81" i="19"/>
  <c r="J81" i="19"/>
  <c r="K81" i="19"/>
  <c r="L81" i="19"/>
  <c r="M81" i="19"/>
  <c r="N81" i="19"/>
  <c r="O81" i="19"/>
  <c r="P81" i="19"/>
  <c r="F82" i="19"/>
  <c r="G82" i="19"/>
  <c r="H82" i="19"/>
  <c r="I82" i="19"/>
  <c r="J82" i="19"/>
  <c r="K82" i="19"/>
  <c r="L82" i="19"/>
  <c r="M82" i="19"/>
  <c r="N82" i="19"/>
  <c r="O82" i="19"/>
  <c r="P82" i="19"/>
  <c r="H83" i="19"/>
  <c r="I83" i="19"/>
  <c r="J83" i="19"/>
  <c r="K83" i="19"/>
  <c r="L83" i="19"/>
  <c r="M83" i="19"/>
  <c r="N83" i="19"/>
  <c r="O83" i="19"/>
  <c r="P83" i="19"/>
  <c r="F84" i="19"/>
  <c r="G84" i="19"/>
  <c r="H84" i="19"/>
  <c r="I84" i="19"/>
  <c r="J84" i="19"/>
  <c r="K84" i="19"/>
  <c r="L84" i="19"/>
  <c r="M84" i="19"/>
  <c r="N84" i="19"/>
  <c r="O84" i="19"/>
  <c r="P84" i="19"/>
  <c r="F85" i="19"/>
  <c r="G85" i="19"/>
  <c r="H85" i="19"/>
  <c r="I85" i="19"/>
  <c r="J85" i="19"/>
  <c r="K85" i="19"/>
  <c r="L85" i="19"/>
  <c r="M85" i="19"/>
  <c r="N85" i="19"/>
  <c r="O85" i="19"/>
  <c r="P85" i="19"/>
  <c r="F86" i="19"/>
  <c r="G86" i="19"/>
  <c r="H86" i="19"/>
  <c r="I86" i="19"/>
  <c r="J86" i="19"/>
  <c r="K86" i="19"/>
  <c r="L86" i="19"/>
  <c r="M86" i="19"/>
  <c r="N86" i="19"/>
  <c r="O86" i="19"/>
  <c r="P86" i="19"/>
  <c r="F87" i="19"/>
  <c r="G87" i="19"/>
  <c r="H87" i="19"/>
  <c r="I87" i="19"/>
  <c r="J87" i="19"/>
  <c r="K87" i="19"/>
  <c r="L87" i="19"/>
  <c r="M87" i="19"/>
  <c r="N87" i="19"/>
  <c r="O87" i="19"/>
  <c r="P87" i="19"/>
  <c r="F88" i="19"/>
  <c r="G88" i="19"/>
  <c r="H88" i="19"/>
  <c r="I88" i="19"/>
  <c r="J88" i="19"/>
  <c r="K88" i="19"/>
  <c r="L88" i="19"/>
  <c r="M88" i="19"/>
  <c r="N88" i="19"/>
  <c r="O88" i="19"/>
  <c r="P88" i="19"/>
  <c r="F89" i="19"/>
  <c r="G89" i="19"/>
  <c r="H89" i="19"/>
  <c r="I89" i="19"/>
  <c r="J89" i="19"/>
  <c r="K89" i="19"/>
  <c r="L89" i="19"/>
  <c r="M89" i="19"/>
  <c r="N89" i="19"/>
  <c r="O89" i="19"/>
  <c r="P89" i="19"/>
  <c r="F90" i="19"/>
  <c r="G90" i="19"/>
  <c r="H90" i="19"/>
  <c r="I90" i="19"/>
  <c r="J90" i="19"/>
  <c r="K90" i="19"/>
  <c r="L90" i="19"/>
  <c r="M90" i="19"/>
  <c r="N90" i="19"/>
  <c r="O90" i="19"/>
  <c r="P90" i="19"/>
  <c r="F91" i="19"/>
  <c r="G91" i="19"/>
  <c r="H91" i="19"/>
  <c r="I91" i="19"/>
  <c r="J91" i="19"/>
  <c r="K91" i="19"/>
  <c r="L91" i="19"/>
  <c r="M91" i="19"/>
  <c r="N91" i="19"/>
  <c r="O91" i="19"/>
  <c r="P91" i="19"/>
  <c r="F92" i="19"/>
  <c r="G92" i="19"/>
  <c r="H92" i="19"/>
  <c r="I92" i="19"/>
  <c r="J92" i="19"/>
  <c r="K92" i="19"/>
  <c r="L92" i="19"/>
  <c r="M92" i="19"/>
  <c r="N92" i="19"/>
  <c r="O92" i="19"/>
  <c r="P92" i="19"/>
  <c r="F93" i="19"/>
  <c r="G93" i="19"/>
  <c r="H93" i="19"/>
  <c r="I93" i="19"/>
  <c r="J93" i="19"/>
  <c r="K93" i="19"/>
  <c r="L93" i="19"/>
  <c r="M93" i="19"/>
  <c r="N93" i="19"/>
  <c r="O93" i="19"/>
  <c r="P93" i="19"/>
  <c r="F94" i="19"/>
  <c r="G94" i="19"/>
  <c r="H94" i="19"/>
  <c r="I94" i="19"/>
  <c r="J94" i="19"/>
  <c r="K94" i="19"/>
  <c r="L94" i="19"/>
  <c r="M94" i="19"/>
  <c r="N94" i="19"/>
  <c r="O94" i="19"/>
  <c r="P94" i="19"/>
  <c r="G95" i="19"/>
  <c r="H95" i="19"/>
  <c r="I95" i="19"/>
  <c r="J95" i="19"/>
  <c r="K95" i="19"/>
  <c r="L95" i="19"/>
  <c r="M95" i="19"/>
  <c r="N95" i="19"/>
  <c r="O95" i="19"/>
  <c r="P95" i="19"/>
  <c r="F98" i="19"/>
  <c r="G98" i="19"/>
  <c r="H98" i="19"/>
  <c r="I98" i="19"/>
  <c r="J98" i="19"/>
  <c r="K98" i="19"/>
  <c r="L98" i="19"/>
  <c r="M98" i="19"/>
  <c r="N98" i="19"/>
  <c r="O98" i="19"/>
  <c r="P98" i="19"/>
  <c r="F99" i="19"/>
  <c r="G99" i="19"/>
  <c r="H99" i="19"/>
  <c r="I99" i="19"/>
  <c r="J99" i="19"/>
  <c r="K99" i="19"/>
  <c r="L99" i="19"/>
  <c r="M99" i="19"/>
  <c r="N99" i="19"/>
  <c r="O99" i="19"/>
  <c r="P99" i="19"/>
  <c r="F100" i="19"/>
  <c r="G100" i="19"/>
  <c r="H100" i="19"/>
  <c r="I100" i="19"/>
  <c r="J100" i="19"/>
  <c r="K100" i="19"/>
  <c r="L100" i="19"/>
  <c r="M100" i="19"/>
  <c r="N100" i="19"/>
  <c r="O100" i="19"/>
  <c r="P100" i="19"/>
  <c r="F101" i="19"/>
  <c r="G101" i="19"/>
  <c r="H101" i="19"/>
  <c r="I101" i="19"/>
  <c r="J101" i="19"/>
  <c r="K101" i="19"/>
  <c r="L101" i="19"/>
  <c r="M101" i="19"/>
  <c r="N101" i="19"/>
  <c r="O101" i="19"/>
  <c r="P101" i="19"/>
  <c r="F102" i="19"/>
  <c r="G102" i="19"/>
  <c r="H102" i="19"/>
  <c r="I102" i="19"/>
  <c r="J102" i="19"/>
  <c r="K102" i="19"/>
  <c r="L102" i="19"/>
  <c r="M102" i="19"/>
  <c r="N102" i="19"/>
  <c r="O102" i="19"/>
  <c r="P102" i="19"/>
  <c r="F103" i="19"/>
  <c r="G103" i="19"/>
  <c r="H103" i="19"/>
  <c r="I103" i="19"/>
  <c r="J103" i="19"/>
  <c r="K103" i="19"/>
  <c r="L103" i="19"/>
  <c r="M103" i="19"/>
  <c r="N103" i="19"/>
  <c r="O103" i="19"/>
  <c r="P103" i="19"/>
  <c r="F104" i="19"/>
  <c r="G104" i="19"/>
  <c r="H104" i="19"/>
  <c r="I104" i="19"/>
  <c r="J104" i="19"/>
  <c r="K104" i="19"/>
  <c r="L104" i="19"/>
  <c r="M104" i="19"/>
  <c r="N104" i="19"/>
  <c r="O104" i="19"/>
  <c r="P104" i="19"/>
  <c r="F105" i="19"/>
  <c r="G105" i="19"/>
  <c r="H105" i="19"/>
  <c r="I105" i="19"/>
  <c r="J105" i="19"/>
  <c r="K105" i="19"/>
  <c r="L105" i="19"/>
  <c r="M105" i="19"/>
  <c r="N105" i="19"/>
  <c r="O105" i="19"/>
  <c r="P105" i="19"/>
  <c r="F106" i="19"/>
  <c r="G106" i="19"/>
  <c r="H106" i="19"/>
  <c r="I106" i="19"/>
  <c r="J106" i="19"/>
  <c r="K106" i="19"/>
  <c r="L106" i="19"/>
  <c r="M106" i="19"/>
  <c r="N106" i="19"/>
  <c r="O106" i="19"/>
  <c r="P106" i="19"/>
  <c r="F107" i="19"/>
  <c r="G107" i="19"/>
  <c r="H107" i="19"/>
  <c r="I107" i="19"/>
  <c r="J107" i="19"/>
  <c r="K107" i="19"/>
  <c r="L107" i="19"/>
  <c r="M107" i="19"/>
  <c r="N107" i="19"/>
  <c r="O107" i="19"/>
  <c r="P107" i="19"/>
  <c r="F108" i="19"/>
  <c r="G108" i="19"/>
  <c r="H108" i="19"/>
  <c r="I108" i="19"/>
  <c r="J108" i="19"/>
  <c r="K108" i="19"/>
  <c r="L108" i="19"/>
  <c r="M108" i="19"/>
  <c r="N108" i="19"/>
  <c r="O108" i="19"/>
  <c r="P108" i="19"/>
  <c r="F109" i="19"/>
  <c r="G109" i="19"/>
  <c r="H109" i="19"/>
  <c r="I109" i="19"/>
  <c r="J109" i="19"/>
  <c r="K109" i="19"/>
  <c r="L109" i="19"/>
  <c r="M109" i="19"/>
  <c r="N109" i="19"/>
  <c r="O109" i="19"/>
  <c r="P109" i="19"/>
  <c r="F110" i="19"/>
  <c r="G110" i="19"/>
  <c r="H110" i="19"/>
  <c r="I110" i="19"/>
  <c r="J110" i="19"/>
  <c r="K110" i="19"/>
  <c r="L110" i="19"/>
  <c r="M110" i="19"/>
  <c r="N110" i="19"/>
  <c r="O110" i="19"/>
  <c r="P110" i="19"/>
  <c r="F111" i="19"/>
  <c r="G111" i="19"/>
  <c r="H111" i="19"/>
  <c r="I111" i="19"/>
  <c r="J111" i="19"/>
  <c r="K111" i="19"/>
  <c r="L111" i="19"/>
  <c r="M111" i="19"/>
  <c r="N111" i="19"/>
  <c r="O111" i="19"/>
  <c r="P111" i="19"/>
  <c r="F112" i="19"/>
  <c r="G112" i="19"/>
  <c r="H112" i="19"/>
  <c r="I112" i="19"/>
  <c r="J112" i="19"/>
  <c r="K112" i="19"/>
  <c r="L112" i="19"/>
  <c r="M112" i="19"/>
  <c r="N112" i="19"/>
  <c r="O112" i="19"/>
  <c r="P112" i="19"/>
  <c r="F113" i="19"/>
  <c r="G113" i="19"/>
  <c r="H113" i="19"/>
  <c r="I113" i="19"/>
  <c r="J113" i="19"/>
  <c r="K113" i="19"/>
  <c r="L113" i="19"/>
  <c r="M113" i="19"/>
  <c r="N113" i="19"/>
  <c r="O113" i="19"/>
  <c r="P113" i="19"/>
  <c r="F114" i="19"/>
  <c r="G114" i="19"/>
  <c r="H114" i="19"/>
  <c r="I114" i="19"/>
  <c r="J114" i="19"/>
  <c r="K114" i="19"/>
  <c r="L114" i="19"/>
  <c r="M114" i="19"/>
  <c r="N114" i="19"/>
  <c r="O114" i="19"/>
  <c r="P114" i="19"/>
  <c r="F116" i="19"/>
  <c r="G116" i="19"/>
  <c r="H116" i="19"/>
  <c r="I116" i="19"/>
  <c r="J116" i="19"/>
  <c r="K116" i="19"/>
  <c r="L116" i="19"/>
  <c r="M116" i="19"/>
  <c r="N116" i="19"/>
  <c r="O116" i="19"/>
  <c r="P116" i="19"/>
  <c r="G117" i="19"/>
  <c r="H117" i="19"/>
  <c r="I117" i="19"/>
  <c r="J117" i="19"/>
  <c r="K117" i="19"/>
  <c r="L117" i="19"/>
  <c r="M117" i="19"/>
  <c r="N117" i="19"/>
  <c r="O117" i="19"/>
  <c r="P117" i="19"/>
  <c r="F118" i="19"/>
  <c r="G118" i="19"/>
  <c r="H118" i="19"/>
  <c r="I118" i="19"/>
  <c r="J118" i="19"/>
  <c r="K118" i="19"/>
  <c r="L118" i="19"/>
  <c r="M118" i="19"/>
  <c r="N118" i="19"/>
  <c r="O118" i="19"/>
  <c r="P118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6" i="19"/>
  <c r="E117" i="19"/>
  <c r="E118" i="19"/>
  <c r="E75" i="19"/>
  <c r="E74" i="19"/>
  <c r="E73" i="19"/>
  <c r="E71" i="19"/>
  <c r="E72" i="19"/>
  <c r="E70" i="19"/>
  <c r="E68" i="19"/>
  <c r="E67" i="19"/>
  <c r="E66" i="19"/>
  <c r="E64" i="19"/>
  <c r="E60" i="19"/>
  <c r="F44" i="19"/>
  <c r="I44" i="19"/>
  <c r="J44" i="19"/>
  <c r="K44" i="19"/>
  <c r="L44" i="19"/>
  <c r="M44" i="19"/>
  <c r="N44" i="19"/>
  <c r="O44" i="19"/>
  <c r="P44" i="19"/>
  <c r="G46" i="19"/>
  <c r="H46" i="19"/>
  <c r="I46" i="19"/>
  <c r="J46" i="19"/>
  <c r="K46" i="19"/>
  <c r="L46" i="19"/>
  <c r="M46" i="19"/>
  <c r="N46" i="19"/>
  <c r="O46" i="19"/>
  <c r="P46" i="19"/>
  <c r="F50" i="19"/>
  <c r="G50" i="19"/>
  <c r="H50" i="19"/>
  <c r="I50" i="19"/>
  <c r="J50" i="19"/>
  <c r="K50" i="19"/>
  <c r="L50" i="19"/>
  <c r="M50" i="19"/>
  <c r="N50" i="19"/>
  <c r="O50" i="19"/>
  <c r="P50" i="19"/>
  <c r="F52" i="19"/>
  <c r="G52" i="19"/>
  <c r="H52" i="19"/>
  <c r="I52" i="19"/>
  <c r="J52" i="19"/>
  <c r="K52" i="19"/>
  <c r="L52" i="19"/>
  <c r="M52" i="19"/>
  <c r="N52" i="19"/>
  <c r="O52" i="19"/>
  <c r="P52" i="19"/>
  <c r="E52" i="19"/>
  <c r="E50" i="19"/>
  <c r="E46" i="19"/>
  <c r="F39" i="19"/>
  <c r="K39" i="19"/>
  <c r="M39" i="19"/>
  <c r="N39" i="19"/>
  <c r="G42" i="19"/>
  <c r="H42" i="19"/>
  <c r="I42" i="19"/>
  <c r="J42" i="19"/>
  <c r="K42" i="19"/>
  <c r="L42" i="19"/>
  <c r="M42" i="19"/>
  <c r="N42" i="19"/>
  <c r="O42" i="19"/>
  <c r="P42" i="19"/>
  <c r="E44" i="19"/>
  <c r="E31" i="19"/>
  <c r="H48" i="20" l="1"/>
  <c r="H49" i="20"/>
  <c r="H50" i="20"/>
  <c r="H51" i="20"/>
  <c r="H52" i="20"/>
  <c r="H43" i="20"/>
  <c r="H40" i="20"/>
  <c r="H37" i="20"/>
  <c r="H58" i="20"/>
  <c r="E38" i="31" l="1"/>
  <c r="F38" i="31"/>
  <c r="G38" i="31"/>
  <c r="H38" i="31"/>
  <c r="I38" i="31"/>
  <c r="J38" i="31"/>
  <c r="K38" i="31"/>
  <c r="L38" i="31"/>
  <c r="M38" i="31"/>
  <c r="N38" i="31"/>
  <c r="O38" i="31"/>
  <c r="P38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F35" i="31"/>
  <c r="G35" i="31"/>
  <c r="H35" i="31"/>
  <c r="I35" i="31"/>
  <c r="J35" i="31"/>
  <c r="K35" i="31"/>
  <c r="L35" i="31"/>
  <c r="M35" i="31"/>
  <c r="N35" i="31"/>
  <c r="O35" i="31"/>
  <c r="P35" i="31"/>
  <c r="E38" i="32"/>
  <c r="F38" i="32"/>
  <c r="G38" i="32"/>
  <c r="H38" i="32"/>
  <c r="I38" i="32"/>
  <c r="J38" i="32"/>
  <c r="K38" i="32"/>
  <c r="L38" i="32"/>
  <c r="M38" i="32"/>
  <c r="N38" i="32"/>
  <c r="O38" i="32"/>
  <c r="P38" i="32"/>
  <c r="E41" i="32"/>
  <c r="F41" i="32"/>
  <c r="G41" i="32"/>
  <c r="H41" i="32"/>
  <c r="I41" i="32"/>
  <c r="J41" i="32"/>
  <c r="K41" i="32"/>
  <c r="L41" i="32"/>
  <c r="M41" i="32"/>
  <c r="N41" i="32"/>
  <c r="O41" i="32"/>
  <c r="P41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F35" i="32"/>
  <c r="G35" i="32"/>
  <c r="H35" i="32"/>
  <c r="I35" i="32"/>
  <c r="J35" i="32"/>
  <c r="K35" i="32"/>
  <c r="L35" i="32"/>
  <c r="M35" i="32"/>
  <c r="N35" i="32"/>
  <c r="O35" i="32"/>
  <c r="P35" i="32"/>
  <c r="E38" i="17"/>
  <c r="F38" i="17"/>
  <c r="G38" i="17"/>
  <c r="H38" i="17"/>
  <c r="I38" i="17"/>
  <c r="J38" i="17"/>
  <c r="K38" i="17"/>
  <c r="L38" i="17"/>
  <c r="M38" i="17"/>
  <c r="N38" i="17"/>
  <c r="O38" i="17"/>
  <c r="P38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F35" i="17"/>
  <c r="G35" i="17"/>
  <c r="H35" i="17"/>
  <c r="I35" i="17"/>
  <c r="J35" i="17"/>
  <c r="K35" i="17"/>
  <c r="L35" i="17"/>
  <c r="M35" i="17"/>
  <c r="N35" i="17"/>
  <c r="O35" i="17"/>
  <c r="P35" i="17"/>
  <c r="F44" i="20"/>
  <c r="G44" i="20"/>
  <c r="H44" i="20"/>
  <c r="I44" i="20"/>
  <c r="J44" i="20"/>
  <c r="K44" i="20"/>
  <c r="L44" i="20"/>
  <c r="M44" i="20"/>
  <c r="N44" i="20"/>
  <c r="O44" i="20"/>
  <c r="P44" i="20"/>
  <c r="E44" i="20"/>
  <c r="E44" i="32" s="1"/>
  <c r="F69" i="20" l="1"/>
  <c r="G69" i="20"/>
  <c r="H69" i="20"/>
  <c r="I69" i="20"/>
  <c r="J69" i="20"/>
  <c r="K69" i="20"/>
  <c r="L69" i="20"/>
  <c r="M69" i="20"/>
  <c r="N69" i="20"/>
  <c r="O69" i="20"/>
  <c r="P69" i="20"/>
  <c r="F70" i="20"/>
  <c r="G70" i="20"/>
  <c r="H70" i="20"/>
  <c r="I70" i="20"/>
  <c r="J70" i="20"/>
  <c r="K70" i="20"/>
  <c r="L70" i="20"/>
  <c r="M70" i="20"/>
  <c r="N70" i="20"/>
  <c r="O70" i="20"/>
  <c r="P70" i="20"/>
  <c r="F73" i="20"/>
  <c r="G73" i="20"/>
  <c r="H73" i="20"/>
  <c r="I73" i="20"/>
  <c r="J73" i="20"/>
  <c r="K73" i="20"/>
  <c r="L73" i="20"/>
  <c r="M73" i="20"/>
  <c r="N73" i="20"/>
  <c r="O73" i="20"/>
  <c r="P73" i="20"/>
  <c r="F74" i="20"/>
  <c r="G74" i="20"/>
  <c r="H74" i="20"/>
  <c r="I74" i="20"/>
  <c r="J74" i="20"/>
  <c r="K74" i="20"/>
  <c r="L74" i="20"/>
  <c r="M74" i="20"/>
  <c r="N74" i="20"/>
  <c r="O74" i="20"/>
  <c r="P74" i="20"/>
  <c r="F75" i="20"/>
  <c r="G75" i="20"/>
  <c r="H75" i="20"/>
  <c r="I75" i="20"/>
  <c r="J75" i="20"/>
  <c r="K75" i="20"/>
  <c r="L75" i="20"/>
  <c r="M75" i="20"/>
  <c r="N75" i="20"/>
  <c r="O75" i="20"/>
  <c r="P75" i="20"/>
  <c r="F77" i="20"/>
  <c r="G77" i="20"/>
  <c r="H77" i="20"/>
  <c r="I77" i="20"/>
  <c r="J77" i="20"/>
  <c r="K77" i="20"/>
  <c r="L77" i="20"/>
  <c r="M77" i="20"/>
  <c r="N77" i="20"/>
  <c r="O77" i="20"/>
  <c r="P77" i="20"/>
  <c r="F79" i="20"/>
  <c r="G79" i="20"/>
  <c r="H79" i="20"/>
  <c r="I79" i="20"/>
  <c r="J79" i="20"/>
  <c r="K79" i="20"/>
  <c r="L79" i="20"/>
  <c r="M79" i="20"/>
  <c r="N79" i="20"/>
  <c r="O79" i="20"/>
  <c r="P79" i="20"/>
  <c r="F82" i="20"/>
  <c r="G82" i="20"/>
  <c r="H82" i="20"/>
  <c r="I82" i="20"/>
  <c r="J82" i="20"/>
  <c r="K82" i="20"/>
  <c r="L82" i="20"/>
  <c r="M82" i="20"/>
  <c r="N82" i="20"/>
  <c r="O82" i="20"/>
  <c r="P82" i="20"/>
  <c r="F85" i="20"/>
  <c r="G85" i="20"/>
  <c r="H85" i="20"/>
  <c r="I85" i="20"/>
  <c r="J85" i="20"/>
  <c r="K85" i="20"/>
  <c r="L85" i="20"/>
  <c r="M85" i="20"/>
  <c r="N85" i="20"/>
  <c r="O85" i="20"/>
  <c r="P85" i="20"/>
  <c r="F87" i="20"/>
  <c r="G87" i="20"/>
  <c r="H87" i="20"/>
  <c r="I87" i="20"/>
  <c r="J87" i="20"/>
  <c r="K87" i="20"/>
  <c r="L87" i="20"/>
  <c r="M87" i="20"/>
  <c r="N87" i="20"/>
  <c r="O87" i="20"/>
  <c r="P87" i="20"/>
  <c r="F89" i="20"/>
  <c r="G89" i="20"/>
  <c r="H89" i="20"/>
  <c r="I89" i="20"/>
  <c r="J89" i="20"/>
  <c r="K89" i="20"/>
  <c r="L89" i="20"/>
  <c r="M89" i="20"/>
  <c r="N89" i="20"/>
  <c r="O89" i="20"/>
  <c r="P89" i="20"/>
  <c r="F90" i="20"/>
  <c r="G90" i="20"/>
  <c r="H90" i="20"/>
  <c r="I90" i="20"/>
  <c r="J90" i="20"/>
  <c r="K90" i="20"/>
  <c r="L90" i="20"/>
  <c r="M90" i="20"/>
  <c r="N90" i="20"/>
  <c r="O90" i="20"/>
  <c r="P90" i="20"/>
  <c r="E59" i="31" l="1"/>
  <c r="F59" i="31"/>
  <c r="G59" i="31"/>
  <c r="H59" i="31"/>
  <c r="I59" i="31"/>
  <c r="J59" i="31"/>
  <c r="K59" i="31"/>
  <c r="L59" i="31"/>
  <c r="M59" i="31"/>
  <c r="N59" i="31"/>
  <c r="O59" i="31"/>
  <c r="P59" i="31"/>
  <c r="F56" i="31"/>
  <c r="G56" i="31"/>
  <c r="H56" i="31"/>
  <c r="I56" i="31"/>
  <c r="J56" i="31"/>
  <c r="K56" i="31"/>
  <c r="L56" i="31"/>
  <c r="M56" i="31"/>
  <c r="N56" i="31"/>
  <c r="O56" i="31"/>
  <c r="P56" i="31"/>
  <c r="F50" i="20" l="1"/>
  <c r="G50" i="20"/>
  <c r="I50" i="20"/>
  <c r="J50" i="20"/>
  <c r="K50" i="20"/>
  <c r="L50" i="20"/>
  <c r="M50" i="20"/>
  <c r="N50" i="20"/>
  <c r="O50" i="20"/>
  <c r="P50" i="20"/>
  <c r="E50" i="20"/>
  <c r="E50" i="32" l="1"/>
  <c r="F148" i="17"/>
  <c r="G148" i="17"/>
  <c r="H148" i="17"/>
  <c r="I148" i="17"/>
  <c r="J148" i="17"/>
  <c r="K148" i="17"/>
  <c r="L148" i="17"/>
  <c r="M148" i="17"/>
  <c r="N148" i="17"/>
  <c r="O148" i="17"/>
  <c r="P148" i="17"/>
  <c r="E148" i="17"/>
  <c r="F36" i="33" l="1"/>
  <c r="E43" i="33"/>
  <c r="E42" i="33"/>
  <c r="E40" i="33"/>
  <c r="E39" i="33"/>
  <c r="E38" i="33"/>
  <c r="E37" i="33"/>
  <c r="H36" i="33"/>
  <c r="I36" i="33"/>
  <c r="J36" i="33"/>
  <c r="K36" i="33"/>
  <c r="L36" i="33"/>
  <c r="M36" i="33"/>
  <c r="N36" i="33"/>
  <c r="O36" i="33"/>
  <c r="P36" i="33"/>
  <c r="Q36" i="33"/>
  <c r="G36" i="33"/>
  <c r="F22" i="19"/>
  <c r="G22" i="19"/>
  <c r="H22" i="19"/>
  <c r="I22" i="19"/>
  <c r="J22" i="19"/>
  <c r="K22" i="19"/>
  <c r="L22" i="19"/>
  <c r="M22" i="19"/>
  <c r="N22" i="19"/>
  <c r="O22" i="19"/>
  <c r="P22" i="19"/>
  <c r="E22" i="19"/>
  <c r="F127" i="19"/>
  <c r="G127" i="19"/>
  <c r="H127" i="19"/>
  <c r="I127" i="19"/>
  <c r="J127" i="19"/>
  <c r="K127" i="19"/>
  <c r="L127" i="19"/>
  <c r="M127" i="19"/>
  <c r="N127" i="19"/>
  <c r="O127" i="19"/>
  <c r="P127" i="19"/>
  <c r="F128" i="19"/>
  <c r="K128" i="19"/>
  <c r="L128" i="19"/>
  <c r="E128" i="19"/>
  <c r="E127" i="19"/>
  <c r="H132" i="19"/>
  <c r="I132" i="19"/>
  <c r="J132" i="19"/>
  <c r="K132" i="19"/>
  <c r="L132" i="19"/>
  <c r="M132" i="19"/>
  <c r="N132" i="19"/>
  <c r="O132" i="19"/>
  <c r="P132" i="19"/>
  <c r="G132" i="19"/>
  <c r="E59" i="17"/>
  <c r="F59" i="17"/>
  <c r="G59" i="17"/>
  <c r="H59" i="17"/>
  <c r="I59" i="17"/>
  <c r="J59" i="17"/>
  <c r="K59" i="17"/>
  <c r="L59" i="17"/>
  <c r="M59" i="17"/>
  <c r="N59" i="17"/>
  <c r="O59" i="17"/>
  <c r="P59" i="17"/>
  <c r="P56" i="17"/>
  <c r="F56" i="17"/>
  <c r="G56" i="17"/>
  <c r="H56" i="17"/>
  <c r="I56" i="17"/>
  <c r="J56" i="17"/>
  <c r="K56" i="17"/>
  <c r="L56" i="17"/>
  <c r="M56" i="17"/>
  <c r="N56" i="17"/>
  <c r="O56" i="17"/>
  <c r="E59" i="32"/>
  <c r="F59" i="32"/>
  <c r="G59" i="32"/>
  <c r="H59" i="32"/>
  <c r="I59" i="32"/>
  <c r="J59" i="32"/>
  <c r="K59" i="32"/>
  <c r="L59" i="32"/>
  <c r="M59" i="32"/>
  <c r="N59" i="32"/>
  <c r="O59" i="32"/>
  <c r="P59" i="32"/>
  <c r="F56" i="32"/>
  <c r="G56" i="32"/>
  <c r="H56" i="32"/>
  <c r="I56" i="32"/>
  <c r="J56" i="32"/>
  <c r="K56" i="32"/>
  <c r="L56" i="32"/>
  <c r="M56" i="32"/>
  <c r="N56" i="32"/>
  <c r="O56" i="32"/>
  <c r="P56" i="32"/>
  <c r="F51" i="20" l="1"/>
  <c r="F51" i="32" s="1"/>
  <c r="G51" i="20"/>
  <c r="G51" i="32" s="1"/>
  <c r="E66" i="32" l="1"/>
  <c r="E51" i="20"/>
  <c r="E51" i="32" s="1"/>
  <c r="E43" i="20"/>
  <c r="E43" i="32" s="1"/>
  <c r="E67" i="20"/>
  <c r="E67" i="32" s="1"/>
  <c r="E68" i="20"/>
  <c r="E68" i="32" s="1"/>
  <c r="G58" i="20"/>
  <c r="G58" i="32" s="1"/>
  <c r="F43" i="20"/>
  <c r="F43" i="32" s="1"/>
  <c r="E40" i="20"/>
  <c r="E40" i="32" s="1"/>
  <c r="F58" i="20"/>
  <c r="F58" i="32" s="1"/>
  <c r="G49" i="20"/>
  <c r="G49" i="32" s="1"/>
  <c r="E49" i="20"/>
  <c r="E49" i="32" s="1"/>
  <c r="F49" i="20"/>
  <c r="F49" i="32" s="1"/>
  <c r="E37" i="20"/>
  <c r="E37" i="32" s="1"/>
  <c r="F40" i="20"/>
  <c r="F40" i="32" s="1"/>
  <c r="E58" i="20"/>
  <c r="E58" i="32" s="1"/>
  <c r="E47" i="20"/>
  <c r="E47" i="32" s="1"/>
  <c r="G47" i="20"/>
  <c r="G47" i="32" s="1"/>
  <c r="G37" i="20"/>
  <c r="G37" i="32" s="1"/>
  <c r="G43" i="20"/>
  <c r="G43" i="32" s="1"/>
  <c r="G40" i="20"/>
  <c r="G40" i="32" s="1"/>
  <c r="F47" i="20"/>
  <c r="F47" i="32" s="1"/>
  <c r="F37" i="20"/>
  <c r="F37" i="32" s="1"/>
  <c r="C22" i="10" l="1"/>
  <c r="C23" i="10" s="1"/>
  <c r="C26" i="10" l="1"/>
  <c r="G144" i="19" l="1"/>
  <c r="H144" i="19"/>
  <c r="I144" i="19"/>
  <c r="J144" i="19"/>
  <c r="K144" i="19"/>
  <c r="L144" i="19"/>
  <c r="M144" i="19"/>
  <c r="O144" i="19"/>
  <c r="P144" i="19"/>
  <c r="F144" i="19"/>
  <c r="E144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F30" i="19"/>
  <c r="G30" i="19"/>
  <c r="H30" i="19"/>
  <c r="I30" i="19"/>
  <c r="J30" i="19"/>
  <c r="K30" i="19"/>
  <c r="L30" i="19"/>
  <c r="M30" i="19"/>
  <c r="N30" i="19"/>
  <c r="O30" i="19"/>
  <c r="P30" i="19"/>
  <c r="H79" i="32"/>
  <c r="I79" i="32"/>
  <c r="J79" i="32"/>
  <c r="K79" i="32"/>
  <c r="L79" i="32"/>
  <c r="M79" i="32"/>
  <c r="N79" i="32"/>
  <c r="O79" i="32"/>
  <c r="P79" i="32"/>
  <c r="G82" i="32"/>
  <c r="H82" i="32"/>
  <c r="I82" i="32"/>
  <c r="J82" i="32"/>
  <c r="K82" i="32"/>
  <c r="L82" i="32"/>
  <c r="M82" i="32"/>
  <c r="N82" i="32"/>
  <c r="O82" i="32"/>
  <c r="P82" i="32"/>
  <c r="F85" i="32"/>
  <c r="H85" i="32"/>
  <c r="I85" i="32"/>
  <c r="J85" i="32"/>
  <c r="K85" i="32"/>
  <c r="L85" i="32"/>
  <c r="M85" i="32"/>
  <c r="N85" i="32"/>
  <c r="O85" i="32"/>
  <c r="P85" i="32"/>
  <c r="F87" i="32"/>
  <c r="G87" i="32"/>
  <c r="H87" i="32"/>
  <c r="I87" i="32"/>
  <c r="J87" i="32"/>
  <c r="K87" i="32"/>
  <c r="L87" i="32"/>
  <c r="M87" i="32"/>
  <c r="N87" i="32"/>
  <c r="O87" i="32"/>
  <c r="P87" i="32"/>
  <c r="F89" i="32"/>
  <c r="G89" i="32"/>
  <c r="H89" i="32"/>
  <c r="I89" i="32"/>
  <c r="J89" i="32"/>
  <c r="K89" i="32"/>
  <c r="L89" i="32"/>
  <c r="M89" i="32"/>
  <c r="N89" i="32"/>
  <c r="O89" i="32"/>
  <c r="P89" i="32"/>
  <c r="G90" i="32"/>
  <c r="H90" i="32"/>
  <c r="I90" i="32"/>
  <c r="J90" i="32"/>
  <c r="K90" i="32"/>
  <c r="L90" i="32"/>
  <c r="M90" i="32"/>
  <c r="N90" i="32"/>
  <c r="O90" i="32"/>
  <c r="P90" i="32"/>
  <c r="F132" i="19" l="1"/>
  <c r="E132" i="19"/>
  <c r="P146" i="19"/>
  <c r="O146" i="19"/>
  <c r="N146" i="19"/>
  <c r="M146" i="19"/>
  <c r="J146" i="19"/>
  <c r="I146" i="19"/>
  <c r="H146" i="19"/>
  <c r="G146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F20" i="19" l="1"/>
  <c r="J20" i="19"/>
  <c r="G20" i="19"/>
  <c r="O20" i="19"/>
  <c r="H20" i="19"/>
  <c r="L20" i="19"/>
  <c r="P20" i="19"/>
  <c r="N20" i="19"/>
  <c r="K20" i="19"/>
  <c r="E20" i="19"/>
  <c r="I20" i="19"/>
  <c r="M20" i="19"/>
  <c r="F61" i="20"/>
  <c r="F61" i="32" s="1"/>
  <c r="G61" i="20"/>
  <c r="G61" i="32" s="1"/>
  <c r="H61" i="20"/>
  <c r="H61" i="32" s="1"/>
  <c r="I61" i="20"/>
  <c r="I61" i="32" s="1"/>
  <c r="J61" i="20"/>
  <c r="J61" i="32" s="1"/>
  <c r="K61" i="20"/>
  <c r="K61" i="32" s="1"/>
  <c r="L61" i="20"/>
  <c r="L61" i="32" s="1"/>
  <c r="M61" i="20"/>
  <c r="M61" i="32" s="1"/>
  <c r="N61" i="20"/>
  <c r="N61" i="32" s="1"/>
  <c r="O61" i="20"/>
  <c r="O61" i="32" s="1"/>
  <c r="P61" i="20"/>
  <c r="P61" i="32" s="1"/>
  <c r="E61" i="20"/>
  <c r="E61" i="32" s="1"/>
  <c r="E26" i="10" l="1"/>
  <c r="F26" i="10"/>
  <c r="G26" i="10"/>
  <c r="H26" i="10"/>
  <c r="I26" i="10"/>
  <c r="J26" i="10"/>
  <c r="K26" i="10"/>
  <c r="L26" i="10"/>
  <c r="M26" i="10"/>
  <c r="N26" i="10"/>
  <c r="O26" i="10"/>
  <c r="D26" i="10"/>
  <c r="P140" i="17" l="1"/>
  <c r="O140" i="17"/>
  <c r="N140" i="17"/>
  <c r="M140" i="17"/>
  <c r="L140" i="17"/>
  <c r="K140" i="17"/>
  <c r="J140" i="17"/>
  <c r="I140" i="17"/>
  <c r="H140" i="17"/>
  <c r="G140" i="17"/>
  <c r="F140" i="17"/>
  <c r="E140" i="17"/>
  <c r="F36" i="20" l="1"/>
  <c r="G36" i="20"/>
  <c r="H36" i="20"/>
  <c r="I36" i="20"/>
  <c r="J36" i="20"/>
  <c r="K36" i="20"/>
  <c r="L36" i="20"/>
  <c r="M36" i="20"/>
  <c r="N36" i="20"/>
  <c r="O36" i="20"/>
  <c r="P36" i="20"/>
  <c r="F48" i="20"/>
  <c r="F48" i="32" s="1"/>
  <c r="G48" i="20"/>
  <c r="G48" i="32" s="1"/>
  <c r="H48" i="32"/>
  <c r="I48" i="20"/>
  <c r="I48" i="32" s="1"/>
  <c r="J48" i="20"/>
  <c r="J48" i="32" s="1"/>
  <c r="K48" i="20"/>
  <c r="K48" i="32" s="1"/>
  <c r="L48" i="20"/>
  <c r="L48" i="32" s="1"/>
  <c r="M48" i="20"/>
  <c r="M48" i="32" s="1"/>
  <c r="N48" i="20"/>
  <c r="N48" i="32" s="1"/>
  <c r="O48" i="20"/>
  <c r="O48" i="32" s="1"/>
  <c r="P48" i="20"/>
  <c r="P48" i="32" s="1"/>
  <c r="F46" i="20"/>
  <c r="G46" i="20"/>
  <c r="H46" i="20"/>
  <c r="I46" i="20"/>
  <c r="J46" i="20"/>
  <c r="K46" i="20"/>
  <c r="L46" i="20"/>
  <c r="M46" i="20"/>
  <c r="N46" i="20"/>
  <c r="O46" i="20"/>
  <c r="P46" i="20"/>
  <c r="E48" i="20"/>
  <c r="E48" i="32" s="1"/>
  <c r="E46" i="20"/>
  <c r="E46" i="32" s="1"/>
  <c r="O42" i="10" l="1"/>
  <c r="O22" i="10"/>
  <c r="O23" i="10" s="1"/>
  <c r="O48" i="10"/>
  <c r="O40" i="10"/>
  <c r="O41" i="10"/>
  <c r="O43" i="10"/>
  <c r="O44" i="10"/>
  <c r="O45" i="10"/>
  <c r="O46" i="10"/>
  <c r="O47" i="10"/>
  <c r="O49" i="10"/>
  <c r="O50" i="10"/>
  <c r="O57" i="10" l="1"/>
  <c r="H136" i="32" l="1"/>
  <c r="I136" i="32"/>
  <c r="J136" i="32"/>
  <c r="K136" i="32"/>
  <c r="L136" i="32"/>
  <c r="M136" i="32"/>
  <c r="N136" i="32"/>
  <c r="O136" i="32"/>
  <c r="P136" i="32"/>
  <c r="H137" i="32"/>
  <c r="I137" i="32"/>
  <c r="J137" i="32"/>
  <c r="K137" i="32"/>
  <c r="L137" i="32"/>
  <c r="M137" i="32"/>
  <c r="N137" i="32"/>
  <c r="O137" i="32"/>
  <c r="P137" i="32"/>
  <c r="G136" i="32"/>
  <c r="G137" i="32"/>
  <c r="G136" i="17"/>
  <c r="H136" i="17"/>
  <c r="I136" i="17"/>
  <c r="J136" i="17"/>
  <c r="K136" i="17"/>
  <c r="L136" i="17"/>
  <c r="M136" i="17"/>
  <c r="N136" i="17"/>
  <c r="O136" i="17"/>
  <c r="P136" i="17"/>
  <c r="G137" i="17"/>
  <c r="H137" i="17"/>
  <c r="I137" i="17"/>
  <c r="J137" i="17"/>
  <c r="K137" i="17"/>
  <c r="L137" i="17"/>
  <c r="M137" i="17"/>
  <c r="N137" i="17"/>
  <c r="O137" i="17"/>
  <c r="P137" i="17"/>
  <c r="L137" i="22" l="1"/>
  <c r="L137" i="25"/>
  <c r="N136" i="22"/>
  <c r="N136" i="25"/>
  <c r="O137" i="22"/>
  <c r="O137" i="25"/>
  <c r="K137" i="22"/>
  <c r="K137" i="25"/>
  <c r="G137" i="22"/>
  <c r="G137" i="25"/>
  <c r="M136" i="22"/>
  <c r="M136" i="25"/>
  <c r="I136" i="22"/>
  <c r="I136" i="25"/>
  <c r="N137" i="22"/>
  <c r="N137" i="25"/>
  <c r="J137" i="22"/>
  <c r="J137" i="25"/>
  <c r="P136" i="22"/>
  <c r="P136" i="25"/>
  <c r="L136" i="22"/>
  <c r="L136" i="25"/>
  <c r="H136" i="22"/>
  <c r="H136" i="25"/>
  <c r="P137" i="22"/>
  <c r="P137" i="25"/>
  <c r="H137" i="22"/>
  <c r="H137" i="25"/>
  <c r="J136" i="25"/>
  <c r="J136" i="22"/>
  <c r="M137" i="22"/>
  <c r="M137" i="25"/>
  <c r="I137" i="22"/>
  <c r="I137" i="25"/>
  <c r="O136" i="22"/>
  <c r="O136" i="25"/>
  <c r="K136" i="25"/>
  <c r="K136" i="22"/>
  <c r="G136" i="22"/>
  <c r="G136" i="25"/>
  <c r="D4" i="21" l="1"/>
  <c r="D5" i="21"/>
  <c r="D7" i="21"/>
  <c r="D9" i="21"/>
  <c r="D12" i="21"/>
  <c r="D13" i="21"/>
  <c r="D14" i="21"/>
  <c r="D15" i="21"/>
  <c r="E43" i="21" s="1"/>
  <c r="D16" i="21"/>
  <c r="D18" i="21"/>
  <c r="D19" i="21"/>
  <c r="D20" i="21"/>
  <c r="P25" i="20"/>
  <c r="P25" i="32" s="1"/>
  <c r="P26" i="20"/>
  <c r="P27" i="20"/>
  <c r="P28" i="20"/>
  <c r="P28" i="32" s="1"/>
  <c r="P29" i="20"/>
  <c r="P29" i="32" s="1"/>
  <c r="P30" i="20"/>
  <c r="P30" i="32" s="1"/>
  <c r="P31" i="20"/>
  <c r="P39" i="20"/>
  <c r="P42" i="20"/>
  <c r="P52" i="20"/>
  <c r="P57" i="20"/>
  <c r="P60" i="20"/>
  <c r="P62" i="20"/>
  <c r="P62" i="32" s="1"/>
  <c r="P65" i="20"/>
  <c r="P65" i="32" s="1"/>
  <c r="P120" i="20"/>
  <c r="P124" i="20"/>
  <c r="P125" i="20"/>
  <c r="P126" i="20"/>
  <c r="P126" i="32" s="1"/>
  <c r="P127" i="20"/>
  <c r="P127" i="32" s="1"/>
  <c r="P128" i="20"/>
  <c r="P132" i="20"/>
  <c r="P132" i="32" s="1"/>
  <c r="E43" i="17" l="1"/>
  <c r="E43" i="31"/>
  <c r="D6" i="21"/>
  <c r="D22" i="10"/>
  <c r="D23" i="10" s="1"/>
  <c r="G22" i="10" l="1"/>
  <c r="G23" i="10" s="1"/>
  <c r="J22" i="10"/>
  <c r="J23" i="10" s="1"/>
  <c r="K22" i="10"/>
  <c r="K23" i="10" s="1"/>
  <c r="F22" i="10"/>
  <c r="F23" i="10" s="1"/>
  <c r="M22" i="10"/>
  <c r="M23" i="10" s="1"/>
  <c r="I22" i="10"/>
  <c r="I23" i="10" s="1"/>
  <c r="E22" i="10"/>
  <c r="E23" i="10" s="1"/>
  <c r="N22" i="10"/>
  <c r="N23" i="10" s="1"/>
  <c r="L22" i="10"/>
  <c r="L23" i="10" s="1"/>
  <c r="H23" i="10"/>
  <c r="D11" i="21"/>
  <c r="D8" i="21"/>
  <c r="D10" i="21"/>
  <c r="D48" i="10"/>
  <c r="K48" i="10"/>
  <c r="E49" i="10"/>
  <c r="F49" i="10"/>
  <c r="G49" i="10"/>
  <c r="H49" i="10"/>
  <c r="I49" i="10"/>
  <c r="J49" i="10"/>
  <c r="K49" i="10"/>
  <c r="L49" i="10"/>
  <c r="M49" i="10"/>
  <c r="N49" i="10"/>
  <c r="E50" i="10"/>
  <c r="F50" i="10"/>
  <c r="G50" i="10"/>
  <c r="H50" i="10"/>
  <c r="I50" i="10"/>
  <c r="J50" i="10"/>
  <c r="K50" i="10"/>
  <c r="L50" i="10"/>
  <c r="M50" i="10"/>
  <c r="N50" i="10"/>
  <c r="D49" i="10"/>
  <c r="D50" i="10"/>
  <c r="E44" i="10"/>
  <c r="F44" i="10"/>
  <c r="G44" i="10"/>
  <c r="H44" i="10"/>
  <c r="I44" i="10"/>
  <c r="J44" i="10"/>
  <c r="K44" i="10"/>
  <c r="L44" i="10"/>
  <c r="M44" i="10"/>
  <c r="N44" i="10"/>
  <c r="E45" i="10"/>
  <c r="F45" i="10"/>
  <c r="G45" i="10"/>
  <c r="H45" i="10"/>
  <c r="I45" i="10"/>
  <c r="J45" i="10"/>
  <c r="K45" i="10"/>
  <c r="L45" i="10"/>
  <c r="M45" i="10"/>
  <c r="N45" i="10"/>
  <c r="E46" i="10"/>
  <c r="F46" i="10"/>
  <c r="G46" i="10"/>
  <c r="H46" i="10"/>
  <c r="I46" i="10"/>
  <c r="J46" i="10"/>
  <c r="K46" i="10"/>
  <c r="L46" i="10"/>
  <c r="M46" i="10"/>
  <c r="N46" i="10"/>
  <c r="E47" i="10"/>
  <c r="F47" i="10"/>
  <c r="G47" i="10"/>
  <c r="H47" i="10"/>
  <c r="I47" i="10"/>
  <c r="J47" i="10"/>
  <c r="K47" i="10"/>
  <c r="L47" i="10"/>
  <c r="M47" i="10"/>
  <c r="N47" i="10"/>
  <c r="D45" i="10"/>
  <c r="D46" i="10"/>
  <c r="D47" i="10"/>
  <c r="D44" i="10"/>
  <c r="E43" i="10"/>
  <c r="F43" i="10"/>
  <c r="G43" i="10"/>
  <c r="H43" i="10"/>
  <c r="I43" i="10"/>
  <c r="J43" i="10"/>
  <c r="K43" i="10"/>
  <c r="L43" i="10"/>
  <c r="M43" i="10"/>
  <c r="N43" i="10"/>
  <c r="D43" i="10"/>
  <c r="E40" i="10"/>
  <c r="F40" i="10"/>
  <c r="G40" i="10"/>
  <c r="H40" i="10"/>
  <c r="I40" i="10"/>
  <c r="J40" i="10"/>
  <c r="K40" i="10"/>
  <c r="L40" i="10"/>
  <c r="M40" i="10"/>
  <c r="N40" i="10"/>
  <c r="E41" i="10"/>
  <c r="F41" i="10"/>
  <c r="G41" i="10"/>
  <c r="H41" i="10"/>
  <c r="I41" i="10"/>
  <c r="J41" i="10"/>
  <c r="K41" i="10"/>
  <c r="L41" i="10"/>
  <c r="M41" i="10"/>
  <c r="N41" i="10"/>
  <c r="E42" i="10"/>
  <c r="F42" i="10"/>
  <c r="G42" i="10"/>
  <c r="H42" i="10"/>
  <c r="I42" i="10"/>
  <c r="J42" i="10"/>
  <c r="K42" i="10"/>
  <c r="L42" i="10"/>
  <c r="M42" i="10"/>
  <c r="N42" i="10"/>
  <c r="D41" i="10"/>
  <c r="D42" i="10"/>
  <c r="D40" i="10"/>
  <c r="P40" i="10" l="1"/>
  <c r="P42" i="10"/>
  <c r="P43" i="10"/>
  <c r="P47" i="10"/>
  <c r="P41" i="10"/>
  <c r="N48" i="10"/>
  <c r="J48" i="10"/>
  <c r="F48" i="10"/>
  <c r="I48" i="10"/>
  <c r="H48" i="10"/>
  <c r="G48" i="10"/>
  <c r="M48" i="10"/>
  <c r="E48" i="10"/>
  <c r="L48" i="10"/>
  <c r="D57" i="10"/>
  <c r="K57" i="10"/>
  <c r="G57" i="10"/>
  <c r="D17" i="21"/>
  <c r="N57" i="10"/>
  <c r="J57" i="10"/>
  <c r="F57" i="10"/>
  <c r="M57" i="10"/>
  <c r="I57" i="10"/>
  <c r="E57" i="10"/>
  <c r="L57" i="10"/>
  <c r="H57" i="10"/>
  <c r="P57" i="10" l="1"/>
  <c r="E137" i="32"/>
  <c r="F137" i="32"/>
  <c r="F136" i="32"/>
  <c r="E136" i="32"/>
  <c r="E56" i="32"/>
  <c r="E35" i="32"/>
  <c r="F31" i="20" l="1"/>
  <c r="G31" i="20"/>
  <c r="H31" i="20"/>
  <c r="I31" i="20"/>
  <c r="J31" i="20"/>
  <c r="K31" i="20"/>
  <c r="L31" i="20"/>
  <c r="M31" i="20"/>
  <c r="N31" i="20"/>
  <c r="O31" i="20"/>
  <c r="E31" i="20"/>
  <c r="F133" i="19"/>
  <c r="G133" i="19"/>
  <c r="H133" i="19"/>
  <c r="I133" i="19"/>
  <c r="J133" i="19"/>
  <c r="K133" i="19"/>
  <c r="L133" i="19"/>
  <c r="M133" i="19"/>
  <c r="N133" i="19"/>
  <c r="O133" i="19"/>
  <c r="P133" i="19"/>
  <c r="F132" i="20" l="1"/>
  <c r="F132" i="32" s="1"/>
  <c r="G132" i="20"/>
  <c r="G132" i="32" s="1"/>
  <c r="H132" i="20"/>
  <c r="H132" i="32" s="1"/>
  <c r="I132" i="20"/>
  <c r="I132" i="32" s="1"/>
  <c r="J132" i="20"/>
  <c r="J132" i="32" s="1"/>
  <c r="K132" i="20"/>
  <c r="K132" i="32" s="1"/>
  <c r="L132" i="20"/>
  <c r="L132" i="32" s="1"/>
  <c r="M132" i="20"/>
  <c r="M132" i="32" s="1"/>
  <c r="N132" i="20"/>
  <c r="N132" i="32" s="1"/>
  <c r="O132" i="20"/>
  <c r="O132" i="32" s="1"/>
  <c r="F124" i="20"/>
  <c r="G124" i="20"/>
  <c r="H124" i="20"/>
  <c r="I124" i="20"/>
  <c r="J124" i="20"/>
  <c r="K124" i="20"/>
  <c r="L124" i="20"/>
  <c r="M124" i="20"/>
  <c r="N124" i="20"/>
  <c r="O124" i="20"/>
  <c r="F125" i="20"/>
  <c r="G125" i="20"/>
  <c r="H125" i="20"/>
  <c r="I125" i="20"/>
  <c r="J125" i="20"/>
  <c r="K125" i="20"/>
  <c r="L125" i="20"/>
  <c r="M125" i="20"/>
  <c r="N125" i="20"/>
  <c r="O125" i="20"/>
  <c r="F126" i="20"/>
  <c r="F126" i="32" s="1"/>
  <c r="G126" i="20"/>
  <c r="G126" i="32" s="1"/>
  <c r="H126" i="20"/>
  <c r="H126" i="32" s="1"/>
  <c r="I126" i="20"/>
  <c r="I126" i="32" s="1"/>
  <c r="J126" i="20"/>
  <c r="J126" i="32" s="1"/>
  <c r="K126" i="20"/>
  <c r="K126" i="32" s="1"/>
  <c r="L126" i="20"/>
  <c r="L126" i="32" s="1"/>
  <c r="M126" i="20"/>
  <c r="M126" i="32" s="1"/>
  <c r="N126" i="20"/>
  <c r="N126" i="32" s="1"/>
  <c r="O126" i="20"/>
  <c r="O126" i="32" s="1"/>
  <c r="F127" i="20"/>
  <c r="F127" i="32" s="1"/>
  <c r="G127" i="20"/>
  <c r="G127" i="32" s="1"/>
  <c r="H127" i="20"/>
  <c r="H127" i="32" s="1"/>
  <c r="I127" i="20"/>
  <c r="I127" i="32" s="1"/>
  <c r="J127" i="20"/>
  <c r="J127" i="32" s="1"/>
  <c r="K127" i="20"/>
  <c r="K127" i="32" s="1"/>
  <c r="L127" i="20"/>
  <c r="L127" i="32" s="1"/>
  <c r="M127" i="20"/>
  <c r="M127" i="32" s="1"/>
  <c r="N127" i="20"/>
  <c r="N127" i="32" s="1"/>
  <c r="O127" i="20"/>
  <c r="O127" i="32" s="1"/>
  <c r="F128" i="20"/>
  <c r="F128" i="32" s="1"/>
  <c r="G128" i="20"/>
  <c r="H128" i="20"/>
  <c r="I128" i="20"/>
  <c r="J128" i="20"/>
  <c r="K128" i="20"/>
  <c r="K128" i="32" s="1"/>
  <c r="L128" i="20"/>
  <c r="L128" i="32" s="1"/>
  <c r="M128" i="20"/>
  <c r="N128" i="20"/>
  <c r="O128" i="20"/>
  <c r="F120" i="20"/>
  <c r="G120" i="20"/>
  <c r="H120" i="20"/>
  <c r="I120" i="20"/>
  <c r="J120" i="20"/>
  <c r="K120" i="20"/>
  <c r="L120" i="20"/>
  <c r="M120" i="20"/>
  <c r="N120" i="20"/>
  <c r="O120" i="20"/>
  <c r="F57" i="20"/>
  <c r="G57" i="20"/>
  <c r="H57" i="20"/>
  <c r="I57" i="20"/>
  <c r="J57" i="20"/>
  <c r="K57" i="20"/>
  <c r="L57" i="20"/>
  <c r="M57" i="20"/>
  <c r="N57" i="20"/>
  <c r="O57" i="20"/>
  <c r="F60" i="20"/>
  <c r="G60" i="20"/>
  <c r="H60" i="20"/>
  <c r="I60" i="20"/>
  <c r="J60" i="20"/>
  <c r="K60" i="20"/>
  <c r="L60" i="20"/>
  <c r="M60" i="20"/>
  <c r="N60" i="20"/>
  <c r="O60" i="20"/>
  <c r="F62" i="20"/>
  <c r="F62" i="32" s="1"/>
  <c r="G62" i="20"/>
  <c r="G62" i="32" s="1"/>
  <c r="H62" i="20"/>
  <c r="H62" i="32" s="1"/>
  <c r="I62" i="20"/>
  <c r="I62" i="32" s="1"/>
  <c r="J62" i="20"/>
  <c r="J62" i="32" s="1"/>
  <c r="K62" i="20"/>
  <c r="K62" i="32" s="1"/>
  <c r="L62" i="20"/>
  <c r="L62" i="32" s="1"/>
  <c r="M62" i="20"/>
  <c r="M62" i="32" s="1"/>
  <c r="N62" i="20"/>
  <c r="N62" i="32" s="1"/>
  <c r="O62" i="20"/>
  <c r="O62" i="32" s="1"/>
  <c r="F65" i="20"/>
  <c r="F65" i="32" s="1"/>
  <c r="G65" i="20"/>
  <c r="G65" i="32" s="1"/>
  <c r="H65" i="20"/>
  <c r="H65" i="32" s="1"/>
  <c r="I65" i="20"/>
  <c r="I65" i="32" s="1"/>
  <c r="J65" i="20"/>
  <c r="J65" i="32" s="1"/>
  <c r="K65" i="20"/>
  <c r="K65" i="32" s="1"/>
  <c r="L65" i="20"/>
  <c r="L65" i="32" s="1"/>
  <c r="M65" i="20"/>
  <c r="M65" i="32" s="1"/>
  <c r="N65" i="20"/>
  <c r="N65" i="32" s="1"/>
  <c r="O65" i="20"/>
  <c r="O65" i="32" s="1"/>
  <c r="F52" i="20"/>
  <c r="G52" i="20"/>
  <c r="I52" i="20"/>
  <c r="J52" i="20"/>
  <c r="K52" i="20"/>
  <c r="L52" i="20"/>
  <c r="M52" i="20"/>
  <c r="N52" i="20"/>
  <c r="O52" i="20"/>
  <c r="F42" i="20"/>
  <c r="G42" i="20"/>
  <c r="H42" i="20"/>
  <c r="I42" i="20"/>
  <c r="J42" i="20"/>
  <c r="K42" i="20"/>
  <c r="L42" i="20"/>
  <c r="M42" i="20"/>
  <c r="N42" i="20"/>
  <c r="O42" i="20"/>
  <c r="F39" i="20"/>
  <c r="G39" i="20"/>
  <c r="H39" i="20"/>
  <c r="I39" i="20"/>
  <c r="J39" i="20"/>
  <c r="K39" i="20"/>
  <c r="L39" i="20"/>
  <c r="M39" i="20"/>
  <c r="N39" i="20"/>
  <c r="O39" i="20"/>
  <c r="E36" i="20"/>
  <c r="E39" i="20"/>
  <c r="E42" i="20"/>
  <c r="E52" i="20"/>
  <c r="E52" i="32" s="1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D10" i="20"/>
  <c r="E10" i="20"/>
  <c r="F10" i="20"/>
  <c r="G10" i="20"/>
  <c r="H10" i="20"/>
  <c r="H47" i="20" s="1"/>
  <c r="I10" i="20"/>
  <c r="J10" i="20"/>
  <c r="K10" i="20"/>
  <c r="L10" i="20"/>
  <c r="M10" i="20"/>
  <c r="N10" i="20"/>
  <c r="O10" i="20"/>
  <c r="P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E4" i="20"/>
  <c r="F4" i="20"/>
  <c r="G4" i="20"/>
  <c r="H4" i="20"/>
  <c r="I4" i="20"/>
  <c r="J4" i="20"/>
  <c r="K4" i="20"/>
  <c r="L4" i="20"/>
  <c r="M4" i="20"/>
  <c r="N4" i="20"/>
  <c r="O4" i="20"/>
  <c r="P4" i="20"/>
  <c r="D4" i="20"/>
  <c r="O114" i="20" l="1"/>
  <c r="K114" i="20"/>
  <c r="K114" i="32" s="1"/>
  <c r="G114" i="20"/>
  <c r="G114" i="32" s="1"/>
  <c r="N114" i="20"/>
  <c r="N114" i="32" s="1"/>
  <c r="J114" i="20"/>
  <c r="J114" i="32" s="1"/>
  <c r="F114" i="20"/>
  <c r="M114" i="20"/>
  <c r="M114" i="32" s="1"/>
  <c r="I114" i="20"/>
  <c r="I114" i="32" s="1"/>
  <c r="E114" i="20"/>
  <c r="E114" i="32" s="1"/>
  <c r="P114" i="20"/>
  <c r="P114" i="32" s="1"/>
  <c r="L114" i="20"/>
  <c r="L114" i="32" s="1"/>
  <c r="H114" i="20"/>
  <c r="H114" i="32" s="1"/>
  <c r="M72" i="20"/>
  <c r="M76" i="20"/>
  <c r="M80" i="20"/>
  <c r="M80" i="32" s="1"/>
  <c r="M84" i="20"/>
  <c r="M84" i="32" s="1"/>
  <c r="M88" i="20"/>
  <c r="M88" i="32" s="1"/>
  <c r="M92" i="20"/>
  <c r="M92" i="32" s="1"/>
  <c r="M71" i="20"/>
  <c r="M83" i="20"/>
  <c r="M91" i="20"/>
  <c r="M91" i="32" s="1"/>
  <c r="M78" i="20"/>
  <c r="M86" i="20"/>
  <c r="M86" i="32" s="1"/>
  <c r="M81" i="20"/>
  <c r="M81" i="32" s="1"/>
  <c r="M93" i="20"/>
  <c r="M93" i="32" s="1"/>
  <c r="P98" i="20"/>
  <c r="P98" i="32" s="1"/>
  <c r="P102" i="20"/>
  <c r="P102" i="32" s="1"/>
  <c r="P106" i="20"/>
  <c r="P106" i="32" s="1"/>
  <c r="P110" i="20"/>
  <c r="P110" i="32" s="1"/>
  <c r="P97" i="20"/>
  <c r="P101" i="20"/>
  <c r="P101" i="32" s="1"/>
  <c r="P105" i="20"/>
  <c r="P105" i="32" s="1"/>
  <c r="P109" i="20"/>
  <c r="P109" i="32" s="1"/>
  <c r="P100" i="20"/>
  <c r="P100" i="32" s="1"/>
  <c r="P108" i="20"/>
  <c r="P108" i="32" s="1"/>
  <c r="P103" i="20"/>
  <c r="P103" i="32" s="1"/>
  <c r="P111" i="20"/>
  <c r="P111" i="32" s="1"/>
  <c r="P116" i="20"/>
  <c r="P104" i="20"/>
  <c r="P104" i="32" s="1"/>
  <c r="P112" i="20"/>
  <c r="P112" i="32" s="1"/>
  <c r="P107" i="20"/>
  <c r="P107" i="32" s="1"/>
  <c r="P115" i="20"/>
  <c r="P99" i="20"/>
  <c r="P99" i="32" s="1"/>
  <c r="P113" i="20"/>
  <c r="P113" i="32" s="1"/>
  <c r="P71" i="20"/>
  <c r="P83" i="20"/>
  <c r="P91" i="20"/>
  <c r="P91" i="32" s="1"/>
  <c r="P78" i="20"/>
  <c r="P86" i="20"/>
  <c r="P86" i="32" s="1"/>
  <c r="P81" i="20"/>
  <c r="P81" i="32" s="1"/>
  <c r="P93" i="20"/>
  <c r="P93" i="32" s="1"/>
  <c r="P76" i="20"/>
  <c r="P92" i="20"/>
  <c r="P92" i="32" s="1"/>
  <c r="P84" i="20"/>
  <c r="P84" i="32" s="1"/>
  <c r="P88" i="20"/>
  <c r="P88" i="32" s="1"/>
  <c r="P72" i="20"/>
  <c r="P80" i="20"/>
  <c r="P80" i="32" s="1"/>
  <c r="L71" i="20"/>
  <c r="L83" i="20"/>
  <c r="L91" i="20"/>
  <c r="L91" i="32" s="1"/>
  <c r="L78" i="20"/>
  <c r="L86" i="20"/>
  <c r="L86" i="32" s="1"/>
  <c r="L81" i="20"/>
  <c r="L81" i="32" s="1"/>
  <c r="L84" i="20"/>
  <c r="L84" i="32" s="1"/>
  <c r="L88" i="20"/>
  <c r="L88" i="32" s="1"/>
  <c r="L92" i="20"/>
  <c r="L92" i="32" s="1"/>
  <c r="L72" i="20"/>
  <c r="L76" i="20"/>
  <c r="L80" i="20"/>
  <c r="L80" i="32" s="1"/>
  <c r="L93" i="20"/>
  <c r="L93" i="32" s="1"/>
  <c r="H71" i="20"/>
  <c r="H83" i="20"/>
  <c r="H91" i="20"/>
  <c r="H91" i="32" s="1"/>
  <c r="H78" i="20"/>
  <c r="H86" i="20"/>
  <c r="H86" i="32" s="1"/>
  <c r="H81" i="20"/>
  <c r="H81" i="32" s="1"/>
  <c r="H84" i="20"/>
  <c r="H84" i="32" s="1"/>
  <c r="H88" i="20"/>
  <c r="H88" i="32" s="1"/>
  <c r="H92" i="20"/>
  <c r="H92" i="32" s="1"/>
  <c r="H93" i="20"/>
  <c r="H93" i="32" s="1"/>
  <c r="H72" i="20"/>
  <c r="H76" i="20"/>
  <c r="H80" i="20"/>
  <c r="H80" i="32" s="1"/>
  <c r="O97" i="20"/>
  <c r="O101" i="20"/>
  <c r="O101" i="32" s="1"/>
  <c r="O105" i="20"/>
  <c r="O105" i="32" s="1"/>
  <c r="O109" i="20"/>
  <c r="O109" i="32" s="1"/>
  <c r="O113" i="20"/>
  <c r="O113" i="32" s="1"/>
  <c r="O100" i="20"/>
  <c r="O100" i="32" s="1"/>
  <c r="O104" i="20"/>
  <c r="O104" i="32" s="1"/>
  <c r="O108" i="20"/>
  <c r="O108" i="32" s="1"/>
  <c r="O112" i="20"/>
  <c r="O112" i="32" s="1"/>
  <c r="O103" i="20"/>
  <c r="O103" i="32" s="1"/>
  <c r="O111" i="20"/>
  <c r="O111" i="32" s="1"/>
  <c r="O98" i="20"/>
  <c r="O98" i="32" s="1"/>
  <c r="O106" i="20"/>
  <c r="O106" i="32" s="1"/>
  <c r="O115" i="20"/>
  <c r="O99" i="20"/>
  <c r="O99" i="32" s="1"/>
  <c r="O107" i="20"/>
  <c r="O107" i="32" s="1"/>
  <c r="O114" i="32"/>
  <c r="O110" i="20"/>
  <c r="O110" i="32" s="1"/>
  <c r="O102" i="20"/>
  <c r="O102" i="32" s="1"/>
  <c r="O116" i="20"/>
  <c r="K97" i="20"/>
  <c r="K101" i="20"/>
  <c r="K101" i="32" s="1"/>
  <c r="K105" i="20"/>
  <c r="K105" i="32" s="1"/>
  <c r="K109" i="20"/>
  <c r="K109" i="32" s="1"/>
  <c r="K113" i="20"/>
  <c r="K113" i="32" s="1"/>
  <c r="K100" i="20"/>
  <c r="K100" i="32" s="1"/>
  <c r="K104" i="20"/>
  <c r="K104" i="32" s="1"/>
  <c r="K108" i="20"/>
  <c r="K108" i="32" s="1"/>
  <c r="K112" i="20"/>
  <c r="K112" i="32" s="1"/>
  <c r="K99" i="20"/>
  <c r="K99" i="32" s="1"/>
  <c r="K107" i="20"/>
  <c r="K107" i="32" s="1"/>
  <c r="K102" i="20"/>
  <c r="K102" i="32" s="1"/>
  <c r="K110" i="20"/>
  <c r="K110" i="32" s="1"/>
  <c r="K115" i="20"/>
  <c r="K103" i="20"/>
  <c r="K103" i="32" s="1"/>
  <c r="K111" i="20"/>
  <c r="K111" i="32" s="1"/>
  <c r="K106" i="20"/>
  <c r="K106" i="32" s="1"/>
  <c r="K116" i="20"/>
  <c r="K98" i="20"/>
  <c r="K98" i="32" s="1"/>
  <c r="G97" i="20"/>
  <c r="G101" i="20"/>
  <c r="G101" i="32" s="1"/>
  <c r="G105" i="20"/>
  <c r="G105" i="32" s="1"/>
  <c r="G109" i="20"/>
  <c r="G109" i="32" s="1"/>
  <c r="G113" i="20"/>
  <c r="G113" i="32" s="1"/>
  <c r="G100" i="20"/>
  <c r="G100" i="32" s="1"/>
  <c r="G104" i="20"/>
  <c r="G104" i="32" s="1"/>
  <c r="G108" i="20"/>
  <c r="G108" i="32" s="1"/>
  <c r="G112" i="20"/>
  <c r="G112" i="32" s="1"/>
  <c r="G103" i="20"/>
  <c r="G103" i="32" s="1"/>
  <c r="G111" i="20"/>
  <c r="G111" i="32" s="1"/>
  <c r="G98" i="20"/>
  <c r="G98" i="32" s="1"/>
  <c r="G106" i="20"/>
  <c r="G106" i="32" s="1"/>
  <c r="G115" i="20"/>
  <c r="G102" i="20"/>
  <c r="G102" i="32" s="1"/>
  <c r="G99" i="20"/>
  <c r="G99" i="32" s="1"/>
  <c r="G107" i="20"/>
  <c r="G107" i="32" s="1"/>
  <c r="G110" i="20"/>
  <c r="G110" i="32" s="1"/>
  <c r="G116" i="20"/>
  <c r="I72" i="20"/>
  <c r="I76" i="20"/>
  <c r="I80" i="20"/>
  <c r="I80" i="32" s="1"/>
  <c r="I84" i="20"/>
  <c r="I84" i="32" s="1"/>
  <c r="I88" i="20"/>
  <c r="I88" i="32" s="1"/>
  <c r="I92" i="20"/>
  <c r="I92" i="32" s="1"/>
  <c r="I71" i="20"/>
  <c r="I83" i="20"/>
  <c r="I91" i="20"/>
  <c r="I91" i="32" s="1"/>
  <c r="I78" i="20"/>
  <c r="I86" i="20"/>
  <c r="I86" i="32" s="1"/>
  <c r="I81" i="20"/>
  <c r="I81" i="32" s="1"/>
  <c r="I93" i="20"/>
  <c r="I93" i="32" s="1"/>
  <c r="H98" i="20"/>
  <c r="H98" i="32" s="1"/>
  <c r="H102" i="20"/>
  <c r="H102" i="32" s="1"/>
  <c r="H106" i="20"/>
  <c r="H106" i="32" s="1"/>
  <c r="H110" i="20"/>
  <c r="H110" i="32" s="1"/>
  <c r="H97" i="20"/>
  <c r="H101" i="20"/>
  <c r="H101" i="32" s="1"/>
  <c r="H105" i="20"/>
  <c r="H105" i="32" s="1"/>
  <c r="H109" i="20"/>
  <c r="H109" i="32" s="1"/>
  <c r="H113" i="20"/>
  <c r="H113" i="32" s="1"/>
  <c r="H100" i="20"/>
  <c r="H100" i="32" s="1"/>
  <c r="H108" i="20"/>
  <c r="H108" i="32" s="1"/>
  <c r="H103" i="20"/>
  <c r="H103" i="32" s="1"/>
  <c r="H111" i="20"/>
  <c r="H111" i="32" s="1"/>
  <c r="H116" i="20"/>
  <c r="H99" i="20"/>
  <c r="H99" i="32" s="1"/>
  <c r="H104" i="20"/>
  <c r="H104" i="32" s="1"/>
  <c r="H112" i="20"/>
  <c r="H112" i="32" s="1"/>
  <c r="H115" i="20"/>
  <c r="H107" i="20"/>
  <c r="H107" i="32" s="1"/>
  <c r="K78" i="20"/>
  <c r="K86" i="20"/>
  <c r="K86" i="32" s="1"/>
  <c r="K81" i="20"/>
  <c r="K81" i="32" s="1"/>
  <c r="K93" i="20"/>
  <c r="K93" i="32" s="1"/>
  <c r="K72" i="20"/>
  <c r="K76" i="20"/>
  <c r="K80" i="20"/>
  <c r="K80" i="32" s="1"/>
  <c r="K84" i="20"/>
  <c r="K84" i="32" s="1"/>
  <c r="K88" i="20"/>
  <c r="K88" i="32" s="1"/>
  <c r="K92" i="20"/>
  <c r="K92" i="32" s="1"/>
  <c r="K71" i="20"/>
  <c r="K83" i="20"/>
  <c r="K83" i="32" s="1"/>
  <c r="K91" i="20"/>
  <c r="K91" i="32" s="1"/>
  <c r="J100" i="20"/>
  <c r="J100" i="32" s="1"/>
  <c r="J104" i="20"/>
  <c r="J104" i="32" s="1"/>
  <c r="J108" i="20"/>
  <c r="J108" i="32" s="1"/>
  <c r="J112" i="20"/>
  <c r="J112" i="32" s="1"/>
  <c r="J99" i="20"/>
  <c r="J99" i="32" s="1"/>
  <c r="J103" i="20"/>
  <c r="J103" i="32" s="1"/>
  <c r="J107" i="20"/>
  <c r="J107" i="32" s="1"/>
  <c r="J111" i="20"/>
  <c r="J111" i="32" s="1"/>
  <c r="J102" i="20"/>
  <c r="J102" i="32" s="1"/>
  <c r="J110" i="20"/>
  <c r="J110" i="32" s="1"/>
  <c r="J97" i="20"/>
  <c r="J105" i="20"/>
  <c r="J105" i="32" s="1"/>
  <c r="J113" i="20"/>
  <c r="J113" i="32" s="1"/>
  <c r="J106" i="20"/>
  <c r="J106" i="32" s="1"/>
  <c r="J109" i="20"/>
  <c r="J109" i="32" s="1"/>
  <c r="J116" i="20"/>
  <c r="J98" i="20"/>
  <c r="J98" i="32" s="1"/>
  <c r="J101" i="20"/>
  <c r="J101" i="32" s="1"/>
  <c r="J115" i="20"/>
  <c r="F100" i="20"/>
  <c r="F100" i="32" s="1"/>
  <c r="F104" i="20"/>
  <c r="F104" i="32" s="1"/>
  <c r="F108" i="20"/>
  <c r="F108" i="32" s="1"/>
  <c r="F112" i="20"/>
  <c r="F112" i="32" s="1"/>
  <c r="F99" i="20"/>
  <c r="F99" i="32" s="1"/>
  <c r="F103" i="20"/>
  <c r="F103" i="32" s="1"/>
  <c r="F107" i="20"/>
  <c r="F107" i="32" s="1"/>
  <c r="F111" i="20"/>
  <c r="F111" i="32" s="1"/>
  <c r="F98" i="20"/>
  <c r="F98" i="32" s="1"/>
  <c r="F106" i="20"/>
  <c r="F106" i="32" s="1"/>
  <c r="F101" i="20"/>
  <c r="F101" i="32" s="1"/>
  <c r="F109" i="20"/>
  <c r="F109" i="32" s="1"/>
  <c r="F110" i="20"/>
  <c r="F110" i="32" s="1"/>
  <c r="F105" i="20"/>
  <c r="F105" i="32" s="1"/>
  <c r="F116" i="20"/>
  <c r="F115" i="20"/>
  <c r="F102" i="20"/>
  <c r="F97" i="20"/>
  <c r="F113" i="20"/>
  <c r="F113" i="32" s="1"/>
  <c r="E72" i="20"/>
  <c r="E71" i="20"/>
  <c r="E83" i="20"/>
  <c r="E92" i="20"/>
  <c r="E92" i="32" s="1"/>
  <c r="E76" i="20"/>
  <c r="E84" i="20"/>
  <c r="E93" i="20"/>
  <c r="E93" i="32" s="1"/>
  <c r="E78" i="20"/>
  <c r="E80" i="20"/>
  <c r="E80" i="32" s="1"/>
  <c r="E91" i="20"/>
  <c r="E91" i="32" s="1"/>
  <c r="E86" i="20"/>
  <c r="E86" i="32" s="1"/>
  <c r="E88" i="20"/>
  <c r="L98" i="20"/>
  <c r="L98" i="32" s="1"/>
  <c r="L102" i="20"/>
  <c r="L102" i="32" s="1"/>
  <c r="L106" i="20"/>
  <c r="L106" i="32" s="1"/>
  <c r="L110" i="20"/>
  <c r="L110" i="32" s="1"/>
  <c r="L97" i="20"/>
  <c r="L101" i="20"/>
  <c r="L101" i="32" s="1"/>
  <c r="L105" i="20"/>
  <c r="L105" i="32" s="1"/>
  <c r="L109" i="20"/>
  <c r="L109" i="32" s="1"/>
  <c r="L113" i="20"/>
  <c r="L113" i="32" s="1"/>
  <c r="L104" i="20"/>
  <c r="L104" i="32" s="1"/>
  <c r="L112" i="20"/>
  <c r="L112" i="32" s="1"/>
  <c r="L99" i="20"/>
  <c r="L99" i="32" s="1"/>
  <c r="L107" i="20"/>
  <c r="L107" i="32" s="1"/>
  <c r="L116" i="20"/>
  <c r="L108" i="20"/>
  <c r="L108" i="32" s="1"/>
  <c r="L115" i="20"/>
  <c r="L103" i="20"/>
  <c r="L103" i="32" s="1"/>
  <c r="L100" i="20"/>
  <c r="L100" i="32" s="1"/>
  <c r="L111" i="20"/>
  <c r="L111" i="32" s="1"/>
  <c r="O78" i="20"/>
  <c r="O86" i="20"/>
  <c r="O86" i="32" s="1"/>
  <c r="O81" i="20"/>
  <c r="O81" i="32" s="1"/>
  <c r="O93" i="20"/>
  <c r="O93" i="32" s="1"/>
  <c r="O72" i="20"/>
  <c r="O76" i="20"/>
  <c r="O80" i="20"/>
  <c r="O80" i="32" s="1"/>
  <c r="O84" i="20"/>
  <c r="O84" i="32" s="1"/>
  <c r="O88" i="20"/>
  <c r="O88" i="32" s="1"/>
  <c r="O71" i="20"/>
  <c r="O92" i="20"/>
  <c r="O92" i="32" s="1"/>
  <c r="O83" i="20"/>
  <c r="O83" i="32" s="1"/>
  <c r="O91" i="20"/>
  <c r="O91" i="32" s="1"/>
  <c r="G78" i="20"/>
  <c r="G86" i="20"/>
  <c r="G86" i="32" s="1"/>
  <c r="G81" i="20"/>
  <c r="G81" i="32" s="1"/>
  <c r="G93" i="20"/>
  <c r="G93" i="32" s="1"/>
  <c r="G72" i="20"/>
  <c r="G76" i="20"/>
  <c r="G80" i="20"/>
  <c r="G80" i="32" s="1"/>
  <c r="G84" i="20"/>
  <c r="G84" i="32" s="1"/>
  <c r="G88" i="20"/>
  <c r="G88" i="32" s="1"/>
  <c r="G92" i="20"/>
  <c r="G92" i="32" s="1"/>
  <c r="G83" i="20"/>
  <c r="G91" i="20"/>
  <c r="G91" i="32" s="1"/>
  <c r="G71" i="20"/>
  <c r="N100" i="20"/>
  <c r="N100" i="32" s="1"/>
  <c r="N104" i="20"/>
  <c r="N104" i="32" s="1"/>
  <c r="N108" i="20"/>
  <c r="N108" i="32" s="1"/>
  <c r="N112" i="20"/>
  <c r="N112" i="32" s="1"/>
  <c r="N99" i="20"/>
  <c r="N99" i="32" s="1"/>
  <c r="N103" i="20"/>
  <c r="N103" i="32" s="1"/>
  <c r="N107" i="20"/>
  <c r="N107" i="32" s="1"/>
  <c r="N111" i="20"/>
  <c r="N111" i="32" s="1"/>
  <c r="N98" i="20"/>
  <c r="N98" i="32" s="1"/>
  <c r="N106" i="20"/>
  <c r="N106" i="32" s="1"/>
  <c r="N101" i="20"/>
  <c r="N101" i="32" s="1"/>
  <c r="N109" i="20"/>
  <c r="N109" i="32" s="1"/>
  <c r="N97" i="20"/>
  <c r="N113" i="20"/>
  <c r="N113" i="32" s="1"/>
  <c r="N115" i="20"/>
  <c r="N102" i="20"/>
  <c r="N102" i="32" s="1"/>
  <c r="N110" i="20"/>
  <c r="N110" i="32" s="1"/>
  <c r="N105" i="20"/>
  <c r="N105" i="32" s="1"/>
  <c r="N116" i="20"/>
  <c r="N81" i="20"/>
  <c r="N81" i="32" s="1"/>
  <c r="N93" i="20"/>
  <c r="N93" i="32" s="1"/>
  <c r="N72" i="20"/>
  <c r="N76" i="20"/>
  <c r="N80" i="20"/>
  <c r="N80" i="32" s="1"/>
  <c r="N84" i="20"/>
  <c r="N84" i="32" s="1"/>
  <c r="N88" i="20"/>
  <c r="N88" i="32" s="1"/>
  <c r="N92" i="20"/>
  <c r="N92" i="32" s="1"/>
  <c r="N71" i="20"/>
  <c r="N83" i="20"/>
  <c r="N83" i="32" s="1"/>
  <c r="N91" i="20"/>
  <c r="N91" i="32" s="1"/>
  <c r="N86" i="20"/>
  <c r="N86" i="32" s="1"/>
  <c r="N78" i="20"/>
  <c r="J81" i="20"/>
  <c r="J81" i="32" s="1"/>
  <c r="J93" i="20"/>
  <c r="J93" i="32" s="1"/>
  <c r="J72" i="20"/>
  <c r="J76" i="20"/>
  <c r="J80" i="20"/>
  <c r="J80" i="32" s="1"/>
  <c r="J84" i="20"/>
  <c r="J84" i="32" s="1"/>
  <c r="J88" i="20"/>
  <c r="J88" i="32" s="1"/>
  <c r="J92" i="20"/>
  <c r="J92" i="32" s="1"/>
  <c r="J71" i="20"/>
  <c r="J83" i="20"/>
  <c r="J91" i="20"/>
  <c r="J91" i="32" s="1"/>
  <c r="J78" i="20"/>
  <c r="J86" i="20"/>
  <c r="J86" i="32" s="1"/>
  <c r="F81" i="20"/>
  <c r="F81" i="32" s="1"/>
  <c r="F93" i="20"/>
  <c r="F93" i="32" s="1"/>
  <c r="F72" i="20"/>
  <c r="F76" i="20"/>
  <c r="F80" i="20"/>
  <c r="F84" i="20"/>
  <c r="F88" i="20"/>
  <c r="F92" i="20"/>
  <c r="F71" i="20"/>
  <c r="F83" i="20"/>
  <c r="F91" i="20"/>
  <c r="F91" i="32" s="1"/>
  <c r="F86" i="20"/>
  <c r="F86" i="32" s="1"/>
  <c r="F78" i="20"/>
  <c r="M99" i="20"/>
  <c r="M99" i="32" s="1"/>
  <c r="M103" i="20"/>
  <c r="M103" i="32" s="1"/>
  <c r="M107" i="20"/>
  <c r="M107" i="32" s="1"/>
  <c r="M111" i="20"/>
  <c r="M111" i="32" s="1"/>
  <c r="M98" i="20"/>
  <c r="M98" i="32" s="1"/>
  <c r="M102" i="20"/>
  <c r="M102" i="32" s="1"/>
  <c r="M106" i="20"/>
  <c r="M106" i="32" s="1"/>
  <c r="M110" i="20"/>
  <c r="M110" i="32" s="1"/>
  <c r="M101" i="20"/>
  <c r="M101" i="32" s="1"/>
  <c r="M109" i="20"/>
  <c r="M109" i="32" s="1"/>
  <c r="M104" i="20"/>
  <c r="M104" i="32" s="1"/>
  <c r="M112" i="20"/>
  <c r="M112" i="32" s="1"/>
  <c r="M97" i="20"/>
  <c r="M100" i="20"/>
  <c r="M100" i="32" s="1"/>
  <c r="M105" i="20"/>
  <c r="M105" i="32" s="1"/>
  <c r="M113" i="20"/>
  <c r="M113" i="32" s="1"/>
  <c r="M116" i="20"/>
  <c r="M108" i="20"/>
  <c r="M108" i="32" s="1"/>
  <c r="M115" i="20"/>
  <c r="I99" i="20"/>
  <c r="I99" i="32" s="1"/>
  <c r="I103" i="20"/>
  <c r="I103" i="32" s="1"/>
  <c r="I107" i="20"/>
  <c r="I107" i="32" s="1"/>
  <c r="I111" i="20"/>
  <c r="I111" i="32" s="1"/>
  <c r="I98" i="20"/>
  <c r="I98" i="32" s="1"/>
  <c r="I102" i="20"/>
  <c r="I102" i="32" s="1"/>
  <c r="I106" i="20"/>
  <c r="I106" i="32" s="1"/>
  <c r="I110" i="20"/>
  <c r="I110" i="32" s="1"/>
  <c r="I97" i="20"/>
  <c r="I105" i="20"/>
  <c r="I105" i="32" s="1"/>
  <c r="I100" i="20"/>
  <c r="I100" i="32" s="1"/>
  <c r="I108" i="20"/>
  <c r="I108" i="32" s="1"/>
  <c r="I101" i="20"/>
  <c r="I101" i="32" s="1"/>
  <c r="I116" i="20"/>
  <c r="I112" i="20"/>
  <c r="I112" i="32" s="1"/>
  <c r="I115" i="20"/>
  <c r="I113" i="20"/>
  <c r="I113" i="32" s="1"/>
  <c r="I109" i="20"/>
  <c r="I109" i="32" s="1"/>
  <c r="I104" i="20"/>
  <c r="I104" i="32" s="1"/>
  <c r="E108" i="20"/>
  <c r="E108" i="32" s="1"/>
  <c r="E113" i="20"/>
  <c r="E113" i="32" s="1"/>
  <c r="E112" i="20"/>
  <c r="E112" i="32" s="1"/>
  <c r="E110" i="20"/>
  <c r="E110" i="32" s="1"/>
  <c r="E98" i="20"/>
  <c r="E98" i="32" s="1"/>
  <c r="E106" i="20"/>
  <c r="E106" i="32" s="1"/>
  <c r="E103" i="20"/>
  <c r="E103" i="32" s="1"/>
  <c r="E101" i="20"/>
  <c r="E101" i="32" s="1"/>
  <c r="M51" i="20"/>
  <c r="M51" i="32" s="1"/>
  <c r="I51" i="32"/>
  <c r="P51" i="20"/>
  <c r="P51" i="32" s="1"/>
  <c r="L51" i="20"/>
  <c r="L51" i="32" s="1"/>
  <c r="H51" i="32"/>
  <c r="O51" i="20"/>
  <c r="O51" i="32" s="1"/>
  <c r="K51" i="20"/>
  <c r="K51" i="32" s="1"/>
  <c r="N51" i="20"/>
  <c r="N51" i="32" s="1"/>
  <c r="J51" i="20"/>
  <c r="J51" i="32" s="1"/>
  <c r="E104" i="20"/>
  <c r="E104" i="32" s="1"/>
  <c r="P67" i="20"/>
  <c r="P68" i="20"/>
  <c r="L67" i="20"/>
  <c r="L68" i="20"/>
  <c r="M117" i="20"/>
  <c r="M117" i="32" s="1"/>
  <c r="M118" i="20"/>
  <c r="M118" i="32" s="1"/>
  <c r="M96" i="20"/>
  <c r="I117" i="20"/>
  <c r="I117" i="32" s="1"/>
  <c r="I96" i="20"/>
  <c r="I118" i="20"/>
  <c r="I118" i="32" s="1"/>
  <c r="E96" i="20"/>
  <c r="E118" i="20"/>
  <c r="E118" i="32" s="1"/>
  <c r="J96" i="20"/>
  <c r="J118" i="20"/>
  <c r="J118" i="32" s="1"/>
  <c r="J117" i="20"/>
  <c r="J117" i="32" s="1"/>
  <c r="O67" i="20"/>
  <c r="O68" i="20"/>
  <c r="K67" i="20"/>
  <c r="K68" i="20"/>
  <c r="P117" i="20"/>
  <c r="P117" i="32" s="1"/>
  <c r="P96" i="20"/>
  <c r="P118" i="20"/>
  <c r="P118" i="32" s="1"/>
  <c r="L96" i="20"/>
  <c r="L118" i="20"/>
  <c r="L118" i="32" s="1"/>
  <c r="L117" i="20"/>
  <c r="L117" i="32" s="1"/>
  <c r="H117" i="20"/>
  <c r="H117" i="32" s="1"/>
  <c r="H96" i="20"/>
  <c r="H118" i="20"/>
  <c r="H118" i="32" s="1"/>
  <c r="M67" i="20"/>
  <c r="M68" i="20"/>
  <c r="N96" i="20"/>
  <c r="N118" i="20"/>
  <c r="N118" i="32" s="1"/>
  <c r="N117" i="20"/>
  <c r="N117" i="32" s="1"/>
  <c r="F96" i="20"/>
  <c r="F118" i="20"/>
  <c r="F118" i="32" s="1"/>
  <c r="F117" i="20"/>
  <c r="N67" i="20"/>
  <c r="N68" i="20"/>
  <c r="J67" i="20"/>
  <c r="J68" i="20"/>
  <c r="O117" i="20"/>
  <c r="O117" i="32" s="1"/>
  <c r="O96" i="20"/>
  <c r="O118" i="20"/>
  <c r="O118" i="32" s="1"/>
  <c r="K96" i="20"/>
  <c r="K118" i="20"/>
  <c r="K118" i="32" s="1"/>
  <c r="K117" i="20"/>
  <c r="K117" i="32" s="1"/>
  <c r="G117" i="20"/>
  <c r="G117" i="32" s="1"/>
  <c r="G96" i="20"/>
  <c r="G118" i="20"/>
  <c r="G118" i="32" s="1"/>
  <c r="I40" i="32"/>
  <c r="I43" i="32"/>
  <c r="I58" i="32"/>
  <c r="I37" i="32"/>
  <c r="I49" i="32"/>
  <c r="P58" i="20"/>
  <c r="P58" i="32" s="1"/>
  <c r="P37" i="20"/>
  <c r="P37" i="32" s="1"/>
  <c r="P49" i="20"/>
  <c r="P49" i="32" s="1"/>
  <c r="P43" i="20"/>
  <c r="P43" i="32" s="1"/>
  <c r="P40" i="20"/>
  <c r="P40" i="32" s="1"/>
  <c r="L58" i="20"/>
  <c r="L58" i="32" s="1"/>
  <c r="L37" i="20"/>
  <c r="L37" i="32" s="1"/>
  <c r="L40" i="20"/>
  <c r="L40" i="32" s="1"/>
  <c r="L49" i="20"/>
  <c r="L49" i="32" s="1"/>
  <c r="L43" i="20"/>
  <c r="L43" i="32" s="1"/>
  <c r="H40" i="32"/>
  <c r="H58" i="32"/>
  <c r="H37" i="32"/>
  <c r="H43" i="32"/>
  <c r="H49" i="32"/>
  <c r="E63" i="20"/>
  <c r="E63" i="32" s="1"/>
  <c r="O49" i="20"/>
  <c r="O49" i="32" s="1"/>
  <c r="O43" i="20"/>
  <c r="O43" i="32" s="1"/>
  <c r="O58" i="20"/>
  <c r="O58" i="32" s="1"/>
  <c r="O37" i="20"/>
  <c r="O37" i="32" s="1"/>
  <c r="O40" i="20"/>
  <c r="O40" i="32" s="1"/>
  <c r="K49" i="20"/>
  <c r="K49" i="32" s="1"/>
  <c r="K58" i="20"/>
  <c r="K58" i="32" s="1"/>
  <c r="K37" i="20"/>
  <c r="K37" i="32" s="1"/>
  <c r="K43" i="20"/>
  <c r="K43" i="32" s="1"/>
  <c r="K40" i="20"/>
  <c r="K40" i="32" s="1"/>
  <c r="G63" i="20"/>
  <c r="G63" i="32" s="1"/>
  <c r="M40" i="20"/>
  <c r="M40" i="32" s="1"/>
  <c r="M58" i="20"/>
  <c r="M58" i="32" s="1"/>
  <c r="M37" i="20"/>
  <c r="M37" i="32" s="1"/>
  <c r="M49" i="20"/>
  <c r="M49" i="32" s="1"/>
  <c r="M43" i="20"/>
  <c r="M43" i="32" s="1"/>
  <c r="N43" i="20"/>
  <c r="N43" i="32" s="1"/>
  <c r="N40" i="20"/>
  <c r="N40" i="32" s="1"/>
  <c r="N49" i="20"/>
  <c r="N49" i="32" s="1"/>
  <c r="N58" i="20"/>
  <c r="N58" i="32" s="1"/>
  <c r="N37" i="20"/>
  <c r="N37" i="32" s="1"/>
  <c r="J43" i="20"/>
  <c r="J43" i="32" s="1"/>
  <c r="J40" i="20"/>
  <c r="J40" i="32" s="1"/>
  <c r="J58" i="20"/>
  <c r="J58" i="32" s="1"/>
  <c r="J37" i="20"/>
  <c r="J37" i="32" s="1"/>
  <c r="J49" i="20"/>
  <c r="J49" i="32" s="1"/>
  <c r="F63" i="20"/>
  <c r="F63" i="32" s="1"/>
  <c r="M47" i="20"/>
  <c r="M47" i="32" s="1"/>
  <c r="I47" i="32"/>
  <c r="P47" i="20"/>
  <c r="P47" i="32" s="1"/>
  <c r="L47" i="20"/>
  <c r="L47" i="32" s="1"/>
  <c r="O47" i="20"/>
  <c r="O47" i="32" s="1"/>
  <c r="K47" i="20"/>
  <c r="N47" i="20"/>
  <c r="N47" i="32" s="1"/>
  <c r="J47" i="20"/>
  <c r="E94" i="20"/>
  <c r="E94" i="32" s="1"/>
  <c r="E95" i="20"/>
  <c r="E95" i="32" s="1"/>
  <c r="E111" i="20"/>
  <c r="E111" i="32" s="1"/>
  <c r="F95" i="20"/>
  <c r="F94" i="20"/>
  <c r="F94" i="32" s="1"/>
  <c r="M94" i="20"/>
  <c r="M94" i="32" s="1"/>
  <c r="M95" i="20"/>
  <c r="M95" i="32" s="1"/>
  <c r="I94" i="20"/>
  <c r="I94" i="32" s="1"/>
  <c r="I95" i="20"/>
  <c r="I95" i="32" s="1"/>
  <c r="E107" i="20"/>
  <c r="E107" i="32" s="1"/>
  <c r="E100" i="20"/>
  <c r="E100" i="32" s="1"/>
  <c r="E102" i="20"/>
  <c r="E102" i="32" s="1"/>
  <c r="E99" i="20"/>
  <c r="E99" i="32" s="1"/>
  <c r="E97" i="20"/>
  <c r="E105" i="20"/>
  <c r="E105" i="32" s="1"/>
  <c r="E109" i="20"/>
  <c r="E109" i="32" s="1"/>
  <c r="N94" i="20"/>
  <c r="N94" i="32" s="1"/>
  <c r="N95" i="20"/>
  <c r="N95" i="32" s="1"/>
  <c r="J94" i="20"/>
  <c r="J94" i="32" s="1"/>
  <c r="J95" i="20"/>
  <c r="J95" i="32" s="1"/>
  <c r="P95" i="20"/>
  <c r="P95" i="32" s="1"/>
  <c r="P94" i="20"/>
  <c r="P94" i="32" s="1"/>
  <c r="L95" i="20"/>
  <c r="L95" i="32" s="1"/>
  <c r="L94" i="20"/>
  <c r="L94" i="32" s="1"/>
  <c r="H94" i="20"/>
  <c r="H94" i="32" s="1"/>
  <c r="H95" i="20"/>
  <c r="H95" i="32" s="1"/>
  <c r="O95" i="20"/>
  <c r="O95" i="32" s="1"/>
  <c r="O94" i="20"/>
  <c r="O94" i="32" s="1"/>
  <c r="K95" i="20"/>
  <c r="K95" i="32" s="1"/>
  <c r="K94" i="20"/>
  <c r="K94" i="32" s="1"/>
  <c r="G95" i="20"/>
  <c r="G95" i="32" s="1"/>
  <c r="G94" i="20"/>
  <c r="G94" i="32" s="1"/>
  <c r="N66" i="20"/>
  <c r="J66" i="20"/>
  <c r="M66" i="20"/>
  <c r="P66" i="20"/>
  <c r="L66" i="20"/>
  <c r="O66" i="20"/>
  <c r="K66" i="20"/>
  <c r="H64" i="20"/>
  <c r="O64" i="20"/>
  <c r="P64" i="20"/>
  <c r="G64" i="20"/>
  <c r="N64" i="20"/>
  <c r="J64" i="20"/>
  <c r="F64" i="20"/>
  <c r="L64" i="20"/>
  <c r="K64" i="20"/>
  <c r="M64" i="20"/>
  <c r="I64" i="20"/>
  <c r="E64" i="20"/>
  <c r="E81" i="20"/>
  <c r="E81" i="32" s="1"/>
  <c r="O63" i="20"/>
  <c r="O63" i="32" s="1"/>
  <c r="N63" i="20"/>
  <c r="N63" i="32" s="1"/>
  <c r="M63" i="20"/>
  <c r="M63" i="32" s="1"/>
  <c r="L63" i="20"/>
  <c r="L63" i="32" s="1"/>
  <c r="K63" i="20"/>
  <c r="K63" i="32" s="1"/>
  <c r="J63" i="20"/>
  <c r="J63" i="32" s="1"/>
  <c r="I63" i="20"/>
  <c r="I63" i="32" s="1"/>
  <c r="P63" i="20"/>
  <c r="P63" i="32" s="1"/>
  <c r="H63" i="20"/>
  <c r="H63" i="32" s="1"/>
  <c r="P119" i="20"/>
  <c r="L119" i="20"/>
  <c r="H119" i="20"/>
  <c r="I119" i="20"/>
  <c r="N119" i="20"/>
  <c r="J119" i="20"/>
  <c r="F119" i="20"/>
  <c r="E115" i="20"/>
  <c r="E117" i="20"/>
  <c r="E117" i="32" s="1"/>
  <c r="M119" i="20"/>
  <c r="O119" i="20"/>
  <c r="K119" i="20"/>
  <c r="G119" i="20"/>
  <c r="E119" i="20"/>
  <c r="E116" i="20"/>
  <c r="E26" i="20"/>
  <c r="F26" i="20"/>
  <c r="G26" i="20"/>
  <c r="H26" i="20"/>
  <c r="I26" i="20"/>
  <c r="J26" i="20"/>
  <c r="K26" i="20"/>
  <c r="L26" i="20"/>
  <c r="M26" i="20"/>
  <c r="N26" i="20"/>
  <c r="O26" i="20"/>
  <c r="E27" i="20"/>
  <c r="F27" i="20"/>
  <c r="G27" i="20"/>
  <c r="H27" i="20"/>
  <c r="I27" i="20"/>
  <c r="J27" i="20"/>
  <c r="K27" i="20"/>
  <c r="L27" i="20"/>
  <c r="M27" i="20"/>
  <c r="N27" i="20"/>
  <c r="O27" i="20"/>
  <c r="E28" i="20"/>
  <c r="E28" i="32" s="1"/>
  <c r="F28" i="20"/>
  <c r="F28" i="32" s="1"/>
  <c r="G28" i="20"/>
  <c r="G28" i="32" s="1"/>
  <c r="H28" i="20"/>
  <c r="H28" i="32" s="1"/>
  <c r="I28" i="20"/>
  <c r="I28" i="32" s="1"/>
  <c r="J28" i="20"/>
  <c r="J28" i="32" s="1"/>
  <c r="K28" i="20"/>
  <c r="K28" i="32" s="1"/>
  <c r="L28" i="20"/>
  <c r="L28" i="32" s="1"/>
  <c r="M28" i="20"/>
  <c r="M28" i="32" s="1"/>
  <c r="N28" i="20"/>
  <c r="N28" i="32" s="1"/>
  <c r="O28" i="20"/>
  <c r="O28" i="32" s="1"/>
  <c r="E29" i="20"/>
  <c r="E29" i="32" s="1"/>
  <c r="F29" i="20"/>
  <c r="F29" i="32" s="1"/>
  <c r="G29" i="20"/>
  <c r="G29" i="32" s="1"/>
  <c r="H29" i="20"/>
  <c r="H29" i="32" s="1"/>
  <c r="I29" i="20"/>
  <c r="I29" i="32" s="1"/>
  <c r="J29" i="20"/>
  <c r="J29" i="32" s="1"/>
  <c r="K29" i="20"/>
  <c r="K29" i="32" s="1"/>
  <c r="L29" i="20"/>
  <c r="L29" i="32" s="1"/>
  <c r="M29" i="20"/>
  <c r="M29" i="32" s="1"/>
  <c r="N29" i="20"/>
  <c r="N29" i="32" s="1"/>
  <c r="O29" i="20"/>
  <c r="O29" i="32" s="1"/>
  <c r="E30" i="20"/>
  <c r="E30" i="32" s="1"/>
  <c r="F30" i="20"/>
  <c r="F30" i="32" s="1"/>
  <c r="G30" i="20"/>
  <c r="G30" i="32" s="1"/>
  <c r="H30" i="20"/>
  <c r="H30" i="32" s="1"/>
  <c r="I30" i="20"/>
  <c r="I30" i="32" s="1"/>
  <c r="J30" i="20"/>
  <c r="J30" i="32" s="1"/>
  <c r="K30" i="20"/>
  <c r="K30" i="32" s="1"/>
  <c r="L30" i="20"/>
  <c r="L30" i="32" s="1"/>
  <c r="M30" i="20"/>
  <c r="M30" i="32" s="1"/>
  <c r="N30" i="20"/>
  <c r="N30" i="32" s="1"/>
  <c r="O30" i="20"/>
  <c r="O30" i="32" s="1"/>
  <c r="F25" i="20"/>
  <c r="F25" i="32" s="1"/>
  <c r="G25" i="20"/>
  <c r="G25" i="32" s="1"/>
  <c r="H25" i="20"/>
  <c r="H25" i="32" s="1"/>
  <c r="I25" i="20"/>
  <c r="I25" i="32" s="1"/>
  <c r="J25" i="20"/>
  <c r="J25" i="32" s="1"/>
  <c r="K25" i="20"/>
  <c r="K25" i="32" s="1"/>
  <c r="L25" i="20"/>
  <c r="L25" i="32" s="1"/>
  <c r="M25" i="20"/>
  <c r="M25" i="32" s="1"/>
  <c r="N25" i="20"/>
  <c r="N25" i="32" s="1"/>
  <c r="O25" i="20"/>
  <c r="O25" i="32" s="1"/>
  <c r="D17" i="20"/>
  <c r="E6" i="20" l="1"/>
  <c r="F6" i="20"/>
  <c r="G6" i="20"/>
  <c r="H6" i="20"/>
  <c r="I6" i="20"/>
  <c r="J6" i="20"/>
  <c r="K6" i="20"/>
  <c r="L6" i="20"/>
  <c r="M6" i="20"/>
  <c r="N6" i="20"/>
  <c r="O6" i="20"/>
  <c r="P6" i="20"/>
  <c r="D6" i="20"/>
  <c r="E5" i="20"/>
  <c r="F5" i="20"/>
  <c r="G5" i="20"/>
  <c r="H5" i="20"/>
  <c r="I5" i="20"/>
  <c r="J5" i="20"/>
  <c r="K5" i="20"/>
  <c r="L5" i="20"/>
  <c r="M5" i="20"/>
  <c r="N5" i="20"/>
  <c r="O5" i="20"/>
  <c r="P5" i="20"/>
  <c r="D5" i="20"/>
  <c r="E56" i="31" l="1"/>
  <c r="E35" i="31"/>
  <c r="J136" i="31" l="1"/>
  <c r="K136" i="31"/>
  <c r="J137" i="31"/>
  <c r="K137" i="31"/>
  <c r="K17" i="12" l="1"/>
  <c r="K18" i="12" s="1"/>
  <c r="L17" i="12"/>
  <c r="L18" i="12" s="1"/>
  <c r="K21" i="12"/>
  <c r="L21" i="12"/>
  <c r="K22" i="12"/>
  <c r="L22" i="12"/>
  <c r="K26" i="12"/>
  <c r="L26" i="12"/>
  <c r="L23" i="12" l="1"/>
  <c r="L27" i="12" s="1"/>
  <c r="K23" i="12"/>
  <c r="K27" i="12" s="1"/>
  <c r="E65" i="20" l="1"/>
  <c r="E65" i="32" s="1"/>
  <c r="E132" i="20"/>
  <c r="E132" i="32" s="1"/>
  <c r="E128" i="20"/>
  <c r="E128" i="32" s="1"/>
  <c r="E127" i="20"/>
  <c r="E127" i="32" s="1"/>
  <c r="E126" i="20"/>
  <c r="E126" i="32" s="1"/>
  <c r="E125" i="20"/>
  <c r="E124" i="20"/>
  <c r="E120" i="20"/>
  <c r="E90" i="20"/>
  <c r="E90" i="32" s="1"/>
  <c r="E89" i="20"/>
  <c r="E89" i="32" s="1"/>
  <c r="E87" i="20"/>
  <c r="E87" i="32" s="1"/>
  <c r="E85" i="20"/>
  <c r="E85" i="32" s="1"/>
  <c r="E82" i="20"/>
  <c r="E82" i="32" s="1"/>
  <c r="E79" i="20"/>
  <c r="E77" i="20"/>
  <c r="E75" i="20"/>
  <c r="E74" i="20"/>
  <c r="E74" i="32" s="1"/>
  <c r="E73" i="20"/>
  <c r="E70" i="20"/>
  <c r="E70" i="32" s="1"/>
  <c r="E69" i="20"/>
  <c r="E62" i="20"/>
  <c r="E62" i="32" s="1"/>
  <c r="E60" i="20"/>
  <c r="E60" i="32" s="1"/>
  <c r="E57" i="20"/>
  <c r="E25" i="20"/>
  <c r="E25" i="32" s="1"/>
  <c r="E133" i="19" l="1"/>
  <c r="H136" i="31" l="1"/>
  <c r="I136" i="31"/>
  <c r="H137" i="31"/>
  <c r="I137" i="31"/>
  <c r="E137" i="31" l="1"/>
  <c r="F137" i="31"/>
  <c r="G137" i="31"/>
  <c r="F136" i="31"/>
  <c r="G136" i="31"/>
  <c r="E136" i="31"/>
  <c r="E137" i="17"/>
  <c r="F137" i="17"/>
  <c r="F136" i="17"/>
  <c r="E136" i="17"/>
  <c r="F137" i="22" l="1"/>
  <c r="F137" i="25"/>
  <c r="E137" i="22"/>
  <c r="E137" i="25"/>
  <c r="E136" i="22"/>
  <c r="E136" i="25"/>
  <c r="F136" i="22"/>
  <c r="F136" i="25"/>
  <c r="O136" i="31"/>
  <c r="N137" i="31"/>
  <c r="N136" i="31"/>
  <c r="M137" i="31"/>
  <c r="M136" i="31"/>
  <c r="P137" i="31"/>
  <c r="L137" i="31"/>
  <c r="P136" i="31"/>
  <c r="L136" i="31"/>
  <c r="O137" i="31"/>
  <c r="G5" i="12" l="1"/>
  <c r="H97" i="12" l="1"/>
  <c r="I97" i="12"/>
  <c r="J97" i="12"/>
  <c r="K97" i="12"/>
  <c r="L97" i="12"/>
  <c r="M97" i="12"/>
  <c r="N97" i="12"/>
  <c r="O97" i="12"/>
  <c r="G97" i="12"/>
  <c r="G96" i="12"/>
  <c r="O96" i="12"/>
  <c r="N96" i="12"/>
  <c r="M96" i="12"/>
  <c r="L96" i="12"/>
  <c r="K96" i="12"/>
  <c r="J96" i="12"/>
  <c r="I96" i="12"/>
  <c r="H96" i="12"/>
  <c r="O95" i="12"/>
  <c r="N95" i="12"/>
  <c r="M95" i="12"/>
  <c r="L95" i="12"/>
  <c r="K95" i="12"/>
  <c r="J95" i="12"/>
  <c r="I95" i="12"/>
  <c r="H95" i="12"/>
  <c r="G95" i="12"/>
  <c r="O26" i="12"/>
  <c r="N26" i="12"/>
  <c r="M26" i="12"/>
  <c r="J26" i="12"/>
  <c r="I26" i="12"/>
  <c r="H26" i="12"/>
  <c r="G26" i="12"/>
  <c r="O22" i="12"/>
  <c r="N22" i="12"/>
  <c r="M22" i="12"/>
  <c r="J22" i="12"/>
  <c r="I22" i="12"/>
  <c r="H22" i="12"/>
  <c r="G22" i="12"/>
  <c r="O21" i="12"/>
  <c r="N21" i="12"/>
  <c r="M21" i="12"/>
  <c r="J21" i="12"/>
  <c r="I21" i="12"/>
  <c r="H21" i="12"/>
  <c r="G21" i="12"/>
  <c r="G98" i="12" l="1"/>
  <c r="I98" i="12"/>
  <c r="M98" i="12"/>
  <c r="J98" i="12"/>
  <c r="N98" i="12"/>
  <c r="K98" i="12"/>
  <c r="O98" i="12"/>
  <c r="H98" i="12"/>
  <c r="L98" i="12"/>
  <c r="E35" i="17" l="1"/>
  <c r="E56" i="17"/>
  <c r="B148" i="21"/>
  <c r="B149" i="21" s="1"/>
  <c r="D146" i="21"/>
  <c r="B144" i="21"/>
  <c r="B145" i="21" s="1"/>
  <c r="E42" i="21"/>
  <c r="E42" i="17" s="1"/>
  <c r="P20" i="21"/>
  <c r="O20" i="21"/>
  <c r="N20" i="21"/>
  <c r="M20" i="21"/>
  <c r="L20" i="21"/>
  <c r="K20" i="21"/>
  <c r="J20" i="21"/>
  <c r="I20" i="21"/>
  <c r="H20" i="21"/>
  <c r="G20" i="21"/>
  <c r="F20" i="21"/>
  <c r="E20" i="21"/>
  <c r="P19" i="21"/>
  <c r="P84" i="21" s="1"/>
  <c r="P84" i="31" s="1"/>
  <c r="O19" i="21"/>
  <c r="O84" i="21" s="1"/>
  <c r="O84" i="31" s="1"/>
  <c r="N19" i="21"/>
  <c r="N84" i="21" s="1"/>
  <c r="N84" i="31" s="1"/>
  <c r="M19" i="21"/>
  <c r="M84" i="21" s="1"/>
  <c r="M84" i="31" s="1"/>
  <c r="L19" i="21"/>
  <c r="L84" i="21" s="1"/>
  <c r="L84" i="31" s="1"/>
  <c r="K19" i="21"/>
  <c r="K84" i="21" s="1"/>
  <c r="K84" i="31" s="1"/>
  <c r="J19" i="21"/>
  <c r="J84" i="21" s="1"/>
  <c r="J84" i="31" s="1"/>
  <c r="I19" i="21"/>
  <c r="I84" i="21" s="1"/>
  <c r="I84" i="31" s="1"/>
  <c r="H19" i="21"/>
  <c r="H84" i="21" s="1"/>
  <c r="H84" i="31" s="1"/>
  <c r="G19" i="21"/>
  <c r="G84" i="21" s="1"/>
  <c r="G84" i="31" s="1"/>
  <c r="F19" i="21"/>
  <c r="F84" i="21" s="1"/>
  <c r="E19" i="21"/>
  <c r="E69" i="21" s="1"/>
  <c r="P18" i="21"/>
  <c r="O18" i="21"/>
  <c r="N18" i="21"/>
  <c r="M18" i="21"/>
  <c r="L18" i="21"/>
  <c r="K18" i="21"/>
  <c r="J18" i="21"/>
  <c r="I18" i="21"/>
  <c r="H18" i="21"/>
  <c r="G18" i="21"/>
  <c r="F18" i="21"/>
  <c r="E18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P15" i="21"/>
  <c r="O15" i="21"/>
  <c r="P43" i="21" s="1"/>
  <c r="N15" i="21"/>
  <c r="O43" i="21" s="1"/>
  <c r="M15" i="21"/>
  <c r="N43" i="21" s="1"/>
  <c r="L15" i="21"/>
  <c r="M43" i="21" s="1"/>
  <c r="K15" i="21"/>
  <c r="L43" i="21" s="1"/>
  <c r="J15" i="21"/>
  <c r="K43" i="21" s="1"/>
  <c r="I15" i="21"/>
  <c r="J43" i="21" s="1"/>
  <c r="H15" i="21"/>
  <c r="I43" i="21" s="1"/>
  <c r="G15" i="21"/>
  <c r="H43" i="21" s="1"/>
  <c r="F15" i="21"/>
  <c r="G43" i="21" s="1"/>
  <c r="E15" i="21"/>
  <c r="F43" i="21" s="1"/>
  <c r="P14" i="21"/>
  <c r="O14" i="21"/>
  <c r="N14" i="21"/>
  <c r="M14" i="21"/>
  <c r="L14" i="21"/>
  <c r="K14" i="21"/>
  <c r="J14" i="21"/>
  <c r="I14" i="21"/>
  <c r="H14" i="21"/>
  <c r="G14" i="21"/>
  <c r="F14" i="21"/>
  <c r="E14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P12" i="21"/>
  <c r="O12" i="21"/>
  <c r="N12" i="21"/>
  <c r="M12" i="21"/>
  <c r="L12" i="21"/>
  <c r="K12" i="21"/>
  <c r="J12" i="21"/>
  <c r="I12" i="21"/>
  <c r="I25" i="21" s="1"/>
  <c r="I25" i="17" s="1"/>
  <c r="H12" i="21"/>
  <c r="G12" i="21"/>
  <c r="F12" i="21"/>
  <c r="E12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P10" i="21"/>
  <c r="O10" i="21"/>
  <c r="N10" i="21"/>
  <c r="M10" i="21"/>
  <c r="L10" i="21"/>
  <c r="K10" i="21"/>
  <c r="J10" i="21"/>
  <c r="I10" i="21"/>
  <c r="H10" i="21"/>
  <c r="G10" i="21"/>
  <c r="G44" i="21" s="1"/>
  <c r="F10" i="21"/>
  <c r="F44" i="21" s="1"/>
  <c r="E10" i="21"/>
  <c r="E44" i="21" s="1"/>
  <c r="P9" i="21"/>
  <c r="P65" i="21" s="1"/>
  <c r="P65" i="31" s="1"/>
  <c r="O9" i="21"/>
  <c r="O65" i="21" s="1"/>
  <c r="O65" i="31" s="1"/>
  <c r="N9" i="21"/>
  <c r="N65" i="21" s="1"/>
  <c r="N65" i="31" s="1"/>
  <c r="M9" i="21"/>
  <c r="M65" i="21" s="1"/>
  <c r="M65" i="31" s="1"/>
  <c r="L9" i="21"/>
  <c r="L65" i="21" s="1"/>
  <c r="L65" i="31" s="1"/>
  <c r="K9" i="21"/>
  <c r="K65" i="21" s="1"/>
  <c r="K65" i="31" s="1"/>
  <c r="J9" i="21"/>
  <c r="J65" i="21" s="1"/>
  <c r="J65" i="31" s="1"/>
  <c r="I9" i="21"/>
  <c r="I65" i="21" s="1"/>
  <c r="I65" i="31" s="1"/>
  <c r="H9" i="21"/>
  <c r="H65" i="21" s="1"/>
  <c r="H65" i="31" s="1"/>
  <c r="G9" i="21"/>
  <c r="G65" i="21" s="1"/>
  <c r="G65" i="31" s="1"/>
  <c r="F9" i="21"/>
  <c r="F65" i="21" s="1"/>
  <c r="F65" i="31" s="1"/>
  <c r="E9" i="21"/>
  <c r="P8" i="21"/>
  <c r="O8" i="21"/>
  <c r="N8" i="21"/>
  <c r="M8" i="21"/>
  <c r="L8" i="21"/>
  <c r="K8" i="21"/>
  <c r="J8" i="21"/>
  <c r="I8" i="21"/>
  <c r="H8" i="21"/>
  <c r="G8" i="21"/>
  <c r="F8" i="21"/>
  <c r="E8" i="21"/>
  <c r="P7" i="21"/>
  <c r="O7" i="21"/>
  <c r="N7" i="21"/>
  <c r="M7" i="21"/>
  <c r="L7" i="21"/>
  <c r="K7" i="21"/>
  <c r="J7" i="21"/>
  <c r="I7" i="21"/>
  <c r="H7" i="21"/>
  <c r="G7" i="21"/>
  <c r="F7" i="21"/>
  <c r="E7" i="21"/>
  <c r="P6" i="21"/>
  <c r="O6" i="21"/>
  <c r="N6" i="21"/>
  <c r="M6" i="21"/>
  <c r="L6" i="21"/>
  <c r="K6" i="21"/>
  <c r="J6" i="21"/>
  <c r="I6" i="21"/>
  <c r="H6" i="21"/>
  <c r="G6" i="21"/>
  <c r="F6" i="21"/>
  <c r="E6" i="21"/>
  <c r="P5" i="21"/>
  <c r="P128" i="21" s="1"/>
  <c r="O5" i="21"/>
  <c r="O128" i="21" s="1"/>
  <c r="N5" i="21"/>
  <c r="N128" i="21" s="1"/>
  <c r="M5" i="21"/>
  <c r="M128" i="21" s="1"/>
  <c r="L5" i="21"/>
  <c r="L128" i="21" s="1"/>
  <c r="K5" i="21"/>
  <c r="K128" i="21" s="1"/>
  <c r="J5" i="21"/>
  <c r="J128" i="21" s="1"/>
  <c r="I5" i="21"/>
  <c r="I128" i="21" s="1"/>
  <c r="H5" i="21"/>
  <c r="H128" i="21" s="1"/>
  <c r="G5" i="21"/>
  <c r="G128" i="21" s="1"/>
  <c r="F5" i="21"/>
  <c r="E5" i="21"/>
  <c r="P4" i="21"/>
  <c r="O4" i="21"/>
  <c r="N4" i="21"/>
  <c r="M4" i="21"/>
  <c r="L4" i="21"/>
  <c r="K4" i="21"/>
  <c r="J4" i="21"/>
  <c r="I4" i="21"/>
  <c r="H4" i="21"/>
  <c r="G4" i="21"/>
  <c r="F4" i="21"/>
  <c r="E4" i="21"/>
  <c r="E128" i="21" l="1"/>
  <c r="E125" i="21"/>
  <c r="J25" i="21"/>
  <c r="J25" i="17" s="1"/>
  <c r="K25" i="21"/>
  <c r="K25" i="17" s="1"/>
  <c r="E25" i="21"/>
  <c r="L44" i="21"/>
  <c r="P44" i="21"/>
  <c r="H44" i="21"/>
  <c r="I44" i="21"/>
  <c r="I44" i="17" s="1"/>
  <c r="M44" i="21"/>
  <c r="J44" i="21"/>
  <c r="J44" i="17" s="1"/>
  <c r="N44" i="21"/>
  <c r="N44" i="17" s="1"/>
  <c r="K44" i="21"/>
  <c r="K44" i="17" s="1"/>
  <c r="O44" i="21"/>
  <c r="O44" i="17" s="1"/>
  <c r="F44" i="17"/>
  <c r="H114" i="21"/>
  <c r="H114" i="31" s="1"/>
  <c r="H68" i="21"/>
  <c r="H67" i="21"/>
  <c r="L114" i="21"/>
  <c r="L114" i="31" s="1"/>
  <c r="L68" i="21"/>
  <c r="L67" i="21"/>
  <c r="P114" i="21"/>
  <c r="P114" i="31" s="1"/>
  <c r="P68" i="21"/>
  <c r="P67" i="21"/>
  <c r="G114" i="21"/>
  <c r="G114" i="31" s="1"/>
  <c r="G67" i="21"/>
  <c r="G68" i="21"/>
  <c r="O114" i="21"/>
  <c r="O114" i="31" s="1"/>
  <c r="O67" i="21"/>
  <c r="O68" i="21"/>
  <c r="E114" i="21"/>
  <c r="E114" i="31" s="1"/>
  <c r="E68" i="21"/>
  <c r="E67" i="21"/>
  <c r="I114" i="21"/>
  <c r="I114" i="31" s="1"/>
  <c r="I68" i="21"/>
  <c r="I67" i="21"/>
  <c r="M114" i="21"/>
  <c r="M114" i="31" s="1"/>
  <c r="M68" i="21"/>
  <c r="M67" i="21"/>
  <c r="K114" i="21"/>
  <c r="K114" i="31" s="1"/>
  <c r="K67" i="21"/>
  <c r="K68" i="21"/>
  <c r="F114" i="21"/>
  <c r="F68" i="21"/>
  <c r="F67" i="21"/>
  <c r="J114" i="21"/>
  <c r="J114" i="31" s="1"/>
  <c r="J67" i="21"/>
  <c r="J68" i="21"/>
  <c r="N114" i="21"/>
  <c r="N114" i="31" s="1"/>
  <c r="N68" i="21"/>
  <c r="N67" i="21"/>
  <c r="G44" i="17"/>
  <c r="F128" i="21"/>
  <c r="F128" i="17" s="1"/>
  <c r="F60" i="21"/>
  <c r="E84" i="21"/>
  <c r="E72" i="21"/>
  <c r="H43" i="17"/>
  <c r="H43" i="22" s="1"/>
  <c r="H43" i="31"/>
  <c r="H43" i="25"/>
  <c r="K38" i="22"/>
  <c r="K41" i="22"/>
  <c r="K35" i="25"/>
  <c r="K41" i="25"/>
  <c r="K38" i="25"/>
  <c r="K45" i="22"/>
  <c r="K45" i="25"/>
  <c r="K35" i="22"/>
  <c r="O38" i="22"/>
  <c r="O45" i="22"/>
  <c r="O35" i="25"/>
  <c r="O41" i="25"/>
  <c r="O41" i="22"/>
  <c r="O45" i="25"/>
  <c r="O38" i="25"/>
  <c r="O35" i="22"/>
  <c r="I43" i="17"/>
  <c r="I43" i="22" s="1"/>
  <c r="I43" i="31"/>
  <c r="I43" i="25"/>
  <c r="M43" i="17"/>
  <c r="M43" i="22" s="1"/>
  <c r="M43" i="31"/>
  <c r="M43" i="25"/>
  <c r="H38" i="25"/>
  <c r="H35" i="25"/>
  <c r="H41" i="25"/>
  <c r="H45" i="25"/>
  <c r="H45" i="22"/>
  <c r="H38" i="22"/>
  <c r="H41" i="22"/>
  <c r="H35" i="22"/>
  <c r="L38" i="25"/>
  <c r="L45" i="25"/>
  <c r="L35" i="25"/>
  <c r="L41" i="25"/>
  <c r="L35" i="22"/>
  <c r="L38" i="22"/>
  <c r="L41" i="22"/>
  <c r="L45" i="22"/>
  <c r="P38" i="25"/>
  <c r="P45" i="25"/>
  <c r="P35" i="25"/>
  <c r="P41" i="25"/>
  <c r="P38" i="22"/>
  <c r="P41" i="22"/>
  <c r="P45" i="22"/>
  <c r="P35" i="22"/>
  <c r="L43" i="17"/>
  <c r="L43" i="22" s="1"/>
  <c r="L43" i="31"/>
  <c r="L43" i="25"/>
  <c r="G41" i="22"/>
  <c r="G38" i="25"/>
  <c r="G38" i="22"/>
  <c r="G35" i="25"/>
  <c r="G41" i="25"/>
  <c r="G45" i="25"/>
  <c r="G45" i="22"/>
  <c r="G35" i="22"/>
  <c r="E44" i="17"/>
  <c r="E44" i="22" s="1"/>
  <c r="E44" i="31"/>
  <c r="E44" i="25"/>
  <c r="M44" i="17"/>
  <c r="F43" i="31"/>
  <c r="F43" i="17"/>
  <c r="F43" i="22" s="1"/>
  <c r="F43" i="25"/>
  <c r="J43" i="31"/>
  <c r="J43" i="17"/>
  <c r="J43" i="22" s="1"/>
  <c r="J43" i="25"/>
  <c r="N43" i="31"/>
  <c r="N43" i="17"/>
  <c r="N43" i="22" s="1"/>
  <c r="N43" i="25"/>
  <c r="E41" i="22"/>
  <c r="E45" i="22"/>
  <c r="E41" i="25"/>
  <c r="E38" i="25"/>
  <c r="E38" i="22"/>
  <c r="E45" i="25"/>
  <c r="E43" i="25"/>
  <c r="E43" i="22"/>
  <c r="I45" i="22"/>
  <c r="I45" i="25"/>
  <c r="I41" i="25"/>
  <c r="I41" i="22"/>
  <c r="I38" i="25"/>
  <c r="I35" i="22"/>
  <c r="I38" i="22"/>
  <c r="I35" i="25"/>
  <c r="M41" i="22"/>
  <c r="M45" i="25"/>
  <c r="M45" i="22"/>
  <c r="M38" i="22"/>
  <c r="M38" i="25"/>
  <c r="M35" i="25"/>
  <c r="M41" i="25"/>
  <c r="M35" i="22"/>
  <c r="P43" i="17"/>
  <c r="P43" i="22" s="1"/>
  <c r="P43" i="31"/>
  <c r="P43" i="25"/>
  <c r="G43" i="31"/>
  <c r="G43" i="17"/>
  <c r="G43" i="22" s="1"/>
  <c r="G43" i="25"/>
  <c r="K43" i="31"/>
  <c r="K43" i="17"/>
  <c r="K43" i="22" s="1"/>
  <c r="K43" i="25"/>
  <c r="O43" i="31"/>
  <c r="O43" i="17"/>
  <c r="O43" i="22" s="1"/>
  <c r="O43" i="25"/>
  <c r="F38" i="22"/>
  <c r="F35" i="25"/>
  <c r="F41" i="25"/>
  <c r="F45" i="25"/>
  <c r="F41" i="22"/>
  <c r="F45" i="22"/>
  <c r="F38" i="25"/>
  <c r="F35" i="22"/>
  <c r="J35" i="25"/>
  <c r="J41" i="25"/>
  <c r="J45" i="22"/>
  <c r="J45" i="25"/>
  <c r="J38" i="22"/>
  <c r="J41" i="22"/>
  <c r="J38" i="25"/>
  <c r="J35" i="22"/>
  <c r="N45" i="22"/>
  <c r="N35" i="25"/>
  <c r="N41" i="25"/>
  <c r="N41" i="22"/>
  <c r="N45" i="25"/>
  <c r="N38" i="22"/>
  <c r="N38" i="25"/>
  <c r="N35" i="22"/>
  <c r="G40" i="21"/>
  <c r="G39" i="21"/>
  <c r="G39" i="17" s="1"/>
  <c r="K40" i="21"/>
  <c r="K39" i="21"/>
  <c r="O40" i="21"/>
  <c r="O39" i="21"/>
  <c r="H39" i="21"/>
  <c r="H39" i="17" s="1"/>
  <c r="H40" i="21"/>
  <c r="L39" i="21"/>
  <c r="L39" i="17" s="1"/>
  <c r="L40" i="21"/>
  <c r="P39" i="21"/>
  <c r="P39" i="17" s="1"/>
  <c r="P40" i="21"/>
  <c r="E40" i="21"/>
  <c r="I39" i="21"/>
  <c r="I39" i="17" s="1"/>
  <c r="I40" i="21"/>
  <c r="M39" i="21"/>
  <c r="M39" i="17" s="1"/>
  <c r="M40" i="21"/>
  <c r="F40" i="21"/>
  <c r="F39" i="21"/>
  <c r="F39" i="17" s="1"/>
  <c r="J40" i="21"/>
  <c r="J39" i="21"/>
  <c r="J39" i="17" s="1"/>
  <c r="N40" i="21"/>
  <c r="N39" i="21"/>
  <c r="G128" i="17"/>
  <c r="K128" i="17"/>
  <c r="K128" i="31"/>
  <c r="O128" i="17"/>
  <c r="H128" i="17"/>
  <c r="L128" i="17"/>
  <c r="L128" i="31"/>
  <c r="P128" i="17"/>
  <c r="E128" i="17"/>
  <c r="E128" i="31"/>
  <c r="I128" i="17"/>
  <c r="M128" i="17"/>
  <c r="J128" i="17"/>
  <c r="N128" i="17"/>
  <c r="G50" i="21"/>
  <c r="G51" i="21"/>
  <c r="K50" i="21"/>
  <c r="K51" i="21"/>
  <c r="O50" i="21"/>
  <c r="O51" i="21"/>
  <c r="H50" i="21"/>
  <c r="H51" i="21"/>
  <c r="L50" i="21"/>
  <c r="L51" i="21"/>
  <c r="P50" i="21"/>
  <c r="P51" i="21"/>
  <c r="E51" i="21"/>
  <c r="E50" i="21"/>
  <c r="I51" i="21"/>
  <c r="I50" i="21"/>
  <c r="M51" i="21"/>
  <c r="M50" i="21"/>
  <c r="F50" i="21"/>
  <c r="F51" i="21"/>
  <c r="J50" i="21"/>
  <c r="J51" i="21"/>
  <c r="N50" i="21"/>
  <c r="N51" i="21"/>
  <c r="K84" i="25"/>
  <c r="K84" i="17"/>
  <c r="K84" i="22" s="1"/>
  <c r="G59" i="25"/>
  <c r="G56" i="22"/>
  <c r="G56" i="25"/>
  <c r="G59" i="22"/>
  <c r="H65" i="25"/>
  <c r="H65" i="17"/>
  <c r="H65" i="22" s="1"/>
  <c r="P65" i="25"/>
  <c r="P65" i="17"/>
  <c r="P65" i="22" s="1"/>
  <c r="P84" i="25"/>
  <c r="P84" i="17"/>
  <c r="P84" i="22" s="1"/>
  <c r="I84" i="25"/>
  <c r="I84" i="17"/>
  <c r="I84" i="22" s="1"/>
  <c r="M84" i="25"/>
  <c r="M84" i="17"/>
  <c r="M84" i="22" s="1"/>
  <c r="E59" i="25"/>
  <c r="E59" i="22"/>
  <c r="I59" i="25"/>
  <c r="I56" i="25"/>
  <c r="I59" i="22"/>
  <c r="I56" i="22"/>
  <c r="M59" i="25"/>
  <c r="M56" i="25"/>
  <c r="M59" i="22"/>
  <c r="M56" i="22"/>
  <c r="G65" i="25"/>
  <c r="G65" i="17"/>
  <c r="G65" i="22" s="1"/>
  <c r="K65" i="25"/>
  <c r="K65" i="17"/>
  <c r="K65" i="22" s="1"/>
  <c r="O65" i="25"/>
  <c r="O65" i="17"/>
  <c r="O65" i="22" s="1"/>
  <c r="G84" i="25"/>
  <c r="G84" i="17"/>
  <c r="G84" i="22" s="1"/>
  <c r="O84" i="25"/>
  <c r="O84" i="17"/>
  <c r="O84" i="22" s="1"/>
  <c r="K59" i="25"/>
  <c r="K56" i="25"/>
  <c r="K56" i="22"/>
  <c r="K59" i="22"/>
  <c r="O59" i="25"/>
  <c r="O56" i="22"/>
  <c r="O56" i="25"/>
  <c r="O59" i="22"/>
  <c r="L65" i="25"/>
  <c r="L65" i="17"/>
  <c r="L65" i="22" s="1"/>
  <c r="H84" i="25"/>
  <c r="H84" i="17"/>
  <c r="H84" i="22" s="1"/>
  <c r="L84" i="25"/>
  <c r="L84" i="17"/>
  <c r="L84" i="22" s="1"/>
  <c r="H59" i="25"/>
  <c r="H56" i="25"/>
  <c r="H56" i="22"/>
  <c r="H59" i="22"/>
  <c r="L56" i="25"/>
  <c r="L59" i="25"/>
  <c r="L56" i="22"/>
  <c r="L59" i="22"/>
  <c r="P59" i="25"/>
  <c r="P56" i="25"/>
  <c r="P56" i="22"/>
  <c r="P59" i="22"/>
  <c r="I65" i="25"/>
  <c r="I65" i="17"/>
  <c r="I65" i="22" s="1"/>
  <c r="M65" i="17"/>
  <c r="M65" i="22" s="1"/>
  <c r="M65" i="25"/>
  <c r="F65" i="25"/>
  <c r="F65" i="17"/>
  <c r="F65" i="22" s="1"/>
  <c r="J65" i="25"/>
  <c r="J65" i="17"/>
  <c r="J65" i="22" s="1"/>
  <c r="N65" i="25"/>
  <c r="N65" i="17"/>
  <c r="N65" i="22" s="1"/>
  <c r="F84" i="17"/>
  <c r="J84" i="25"/>
  <c r="J84" i="17"/>
  <c r="J84" i="22" s="1"/>
  <c r="N84" i="25"/>
  <c r="N84" i="17"/>
  <c r="N84" i="22" s="1"/>
  <c r="F59" i="25"/>
  <c r="F56" i="25"/>
  <c r="F59" i="22"/>
  <c r="F56" i="22"/>
  <c r="J59" i="25"/>
  <c r="J59" i="22"/>
  <c r="J56" i="25"/>
  <c r="J56" i="22"/>
  <c r="N59" i="25"/>
  <c r="N56" i="25"/>
  <c r="N59" i="22"/>
  <c r="N56" i="22"/>
  <c r="L96" i="21"/>
  <c r="L104" i="21"/>
  <c r="L104" i="31" s="1"/>
  <c r="L118" i="21"/>
  <c r="L118" i="31" s="1"/>
  <c r="E96" i="21"/>
  <c r="E104" i="21"/>
  <c r="E104" i="31" s="1"/>
  <c r="E118" i="21"/>
  <c r="E118" i="31" s="1"/>
  <c r="I96" i="21"/>
  <c r="I104" i="21"/>
  <c r="I104" i="31" s="1"/>
  <c r="I118" i="21"/>
  <c r="I118" i="31" s="1"/>
  <c r="M96" i="21"/>
  <c r="M104" i="21"/>
  <c r="M104" i="31" s="1"/>
  <c r="M118" i="21"/>
  <c r="M118" i="31" s="1"/>
  <c r="P96" i="21"/>
  <c r="P104" i="21"/>
  <c r="P104" i="31" s="1"/>
  <c r="P118" i="21"/>
  <c r="P118" i="31" s="1"/>
  <c r="F96" i="21"/>
  <c r="F104" i="21"/>
  <c r="F104" i="31" s="1"/>
  <c r="F118" i="21"/>
  <c r="F118" i="31" s="1"/>
  <c r="J96" i="21"/>
  <c r="J104" i="21"/>
  <c r="J104" i="31" s="1"/>
  <c r="J118" i="21"/>
  <c r="J118" i="31" s="1"/>
  <c r="N96" i="21"/>
  <c r="N104" i="21"/>
  <c r="N104" i="31" s="1"/>
  <c r="N118" i="21"/>
  <c r="N118" i="31" s="1"/>
  <c r="H96" i="21"/>
  <c r="H104" i="21"/>
  <c r="H104" i="31" s="1"/>
  <c r="H118" i="21"/>
  <c r="H118" i="31" s="1"/>
  <c r="G96" i="21"/>
  <c r="G104" i="21"/>
  <c r="G104" i="31" s="1"/>
  <c r="G118" i="21"/>
  <c r="G118" i="31" s="1"/>
  <c r="K96" i="21"/>
  <c r="K104" i="21"/>
  <c r="K104" i="31" s="1"/>
  <c r="K118" i="21"/>
  <c r="K118" i="31" s="1"/>
  <c r="O96" i="21"/>
  <c r="O104" i="21"/>
  <c r="O104" i="31" s="1"/>
  <c r="O118" i="21"/>
  <c r="O118" i="31" s="1"/>
  <c r="E160" i="21"/>
  <c r="E159" i="21"/>
  <c r="E66" i="21"/>
  <c r="E157" i="21"/>
  <c r="E156" i="21"/>
  <c r="E154" i="21"/>
  <c r="E153" i="21"/>
  <c r="E39" i="21"/>
  <c r="E39" i="17" s="1"/>
  <c r="I25" i="25"/>
  <c r="I27" i="21"/>
  <c r="I27" i="17" s="1"/>
  <c r="J25" i="25"/>
  <c r="J27" i="21"/>
  <c r="J27" i="17" s="1"/>
  <c r="K25" i="25"/>
  <c r="K27" i="21"/>
  <c r="K27" i="17" s="1"/>
  <c r="L66" i="21"/>
  <c r="L115" i="21"/>
  <c r="E115" i="21"/>
  <c r="I66" i="21"/>
  <c r="I115" i="21"/>
  <c r="M66" i="21"/>
  <c r="M115" i="21"/>
  <c r="H66" i="21"/>
  <c r="H115" i="21"/>
  <c r="P66" i="21"/>
  <c r="P115" i="21"/>
  <c r="F66" i="21"/>
  <c r="F115" i="21"/>
  <c r="J66" i="21"/>
  <c r="J115" i="21"/>
  <c r="N66" i="21"/>
  <c r="N115" i="21"/>
  <c r="G66" i="21"/>
  <c r="G115" i="21"/>
  <c r="K66" i="21"/>
  <c r="K115" i="21"/>
  <c r="O66" i="21"/>
  <c r="O115" i="21"/>
  <c r="G94" i="21"/>
  <c r="G94" i="31" s="1"/>
  <c r="G98" i="21"/>
  <c r="G98" i="31" s="1"/>
  <c r="G105" i="21"/>
  <c r="G105" i="31" s="1"/>
  <c r="G109" i="21"/>
  <c r="G109" i="31" s="1"/>
  <c r="G95" i="21"/>
  <c r="G95" i="31" s="1"/>
  <c r="G106" i="21"/>
  <c r="G106" i="31" s="1"/>
  <c r="G107" i="21"/>
  <c r="G107" i="31" s="1"/>
  <c r="G108" i="21"/>
  <c r="G108" i="31" s="1"/>
  <c r="G116" i="21"/>
  <c r="G97" i="21"/>
  <c r="G110" i="21"/>
  <c r="G110" i="31" s="1"/>
  <c r="G111" i="21"/>
  <c r="G111" i="31" s="1"/>
  <c r="G112" i="21"/>
  <c r="G112" i="31" s="1"/>
  <c r="G117" i="21"/>
  <c r="G117" i="31" s="1"/>
  <c r="G99" i="21"/>
  <c r="G99" i="31" s="1"/>
  <c r="G100" i="21"/>
  <c r="G100" i="31" s="1"/>
  <c r="G101" i="21"/>
  <c r="G101" i="31" s="1"/>
  <c r="G119" i="21"/>
  <c r="G102" i="21"/>
  <c r="G102" i="31" s="1"/>
  <c r="G103" i="21"/>
  <c r="G103" i="31" s="1"/>
  <c r="G113" i="21"/>
  <c r="G113" i="31" s="1"/>
  <c r="K94" i="21"/>
  <c r="K94" i="31" s="1"/>
  <c r="K98" i="21"/>
  <c r="K98" i="31" s="1"/>
  <c r="K105" i="21"/>
  <c r="K105" i="31" s="1"/>
  <c r="K109" i="21"/>
  <c r="K109" i="31" s="1"/>
  <c r="K110" i="21"/>
  <c r="K110" i="31" s="1"/>
  <c r="K111" i="21"/>
  <c r="K111" i="31" s="1"/>
  <c r="K112" i="21"/>
  <c r="K112" i="31" s="1"/>
  <c r="K116" i="21"/>
  <c r="K99" i="21"/>
  <c r="K99" i="31" s="1"/>
  <c r="K100" i="21"/>
  <c r="K100" i="31" s="1"/>
  <c r="K101" i="21"/>
  <c r="K101" i="31" s="1"/>
  <c r="K97" i="21"/>
  <c r="K106" i="21"/>
  <c r="K106" i="31" s="1"/>
  <c r="K107" i="21"/>
  <c r="K107" i="31" s="1"/>
  <c r="K108" i="21"/>
  <c r="K108" i="31" s="1"/>
  <c r="K113" i="21"/>
  <c r="K113" i="31" s="1"/>
  <c r="K95" i="21"/>
  <c r="K95" i="31" s="1"/>
  <c r="K117" i="21"/>
  <c r="K117" i="31" s="1"/>
  <c r="K102" i="21"/>
  <c r="K102" i="31" s="1"/>
  <c r="K103" i="21"/>
  <c r="K103" i="31" s="1"/>
  <c r="K119" i="21"/>
  <c r="O94" i="21"/>
  <c r="O94" i="31" s="1"/>
  <c r="O98" i="21"/>
  <c r="O98" i="31" s="1"/>
  <c r="O97" i="21"/>
  <c r="O105" i="21"/>
  <c r="O105" i="31" s="1"/>
  <c r="O109" i="21"/>
  <c r="O109" i="31" s="1"/>
  <c r="O95" i="21"/>
  <c r="O95" i="31" s="1"/>
  <c r="O99" i="21"/>
  <c r="O99" i="31" s="1"/>
  <c r="O100" i="21"/>
  <c r="O100" i="31" s="1"/>
  <c r="O101" i="21"/>
  <c r="O101" i="31" s="1"/>
  <c r="O116" i="21"/>
  <c r="O102" i="21"/>
  <c r="O102" i="31" s="1"/>
  <c r="O103" i="21"/>
  <c r="O103" i="31" s="1"/>
  <c r="O117" i="21"/>
  <c r="O117" i="31" s="1"/>
  <c r="O106" i="21"/>
  <c r="O106" i="31" s="1"/>
  <c r="O107" i="21"/>
  <c r="O107" i="31" s="1"/>
  <c r="O108" i="21"/>
  <c r="O108" i="31" s="1"/>
  <c r="O119" i="21"/>
  <c r="O110" i="21"/>
  <c r="O110" i="31" s="1"/>
  <c r="O111" i="21"/>
  <c r="O111" i="31" s="1"/>
  <c r="O112" i="21"/>
  <c r="O112" i="31" s="1"/>
  <c r="O113" i="21"/>
  <c r="O113" i="31" s="1"/>
  <c r="L95" i="21"/>
  <c r="L95" i="31" s="1"/>
  <c r="L94" i="21"/>
  <c r="L94" i="31" s="1"/>
  <c r="L99" i="21"/>
  <c r="L99" i="31" s="1"/>
  <c r="L106" i="21"/>
  <c r="L106" i="31" s="1"/>
  <c r="L110" i="21"/>
  <c r="L110" i="31" s="1"/>
  <c r="L97" i="21"/>
  <c r="L107" i="21"/>
  <c r="L107" i="31" s="1"/>
  <c r="L108" i="21"/>
  <c r="L108" i="31" s="1"/>
  <c r="L109" i="21"/>
  <c r="L109" i="31" s="1"/>
  <c r="L117" i="21"/>
  <c r="L117" i="31" s="1"/>
  <c r="L111" i="21"/>
  <c r="L111" i="31" s="1"/>
  <c r="L112" i="21"/>
  <c r="L112" i="31" s="1"/>
  <c r="L116" i="21"/>
  <c r="L102" i="21"/>
  <c r="L102" i="31" s="1"/>
  <c r="L103" i="21"/>
  <c r="L103" i="31" s="1"/>
  <c r="L105" i="21"/>
  <c r="L105" i="31" s="1"/>
  <c r="L119" i="21"/>
  <c r="L113" i="21"/>
  <c r="L113" i="31" s="1"/>
  <c r="L98" i="21"/>
  <c r="L98" i="31" s="1"/>
  <c r="L100" i="21"/>
  <c r="L100" i="31" s="1"/>
  <c r="L101" i="21"/>
  <c r="L101" i="31" s="1"/>
  <c r="H64" i="21"/>
  <c r="H70" i="21"/>
  <c r="H74" i="21"/>
  <c r="H78" i="21"/>
  <c r="H82" i="21"/>
  <c r="H82" i="31" s="1"/>
  <c r="H87" i="21"/>
  <c r="H87" i="31" s="1"/>
  <c r="H91" i="21"/>
  <c r="H91" i="31" s="1"/>
  <c r="H69" i="21"/>
  <c r="H73" i="21"/>
  <c r="H77" i="21"/>
  <c r="H81" i="21"/>
  <c r="H81" i="31" s="1"/>
  <c r="H86" i="21"/>
  <c r="H86" i="31" s="1"/>
  <c r="H90" i="21"/>
  <c r="H90" i="31" s="1"/>
  <c r="H72" i="21"/>
  <c r="H80" i="21"/>
  <c r="H80" i="31" s="1"/>
  <c r="H89" i="21"/>
  <c r="H89" i="31" s="1"/>
  <c r="H75" i="21"/>
  <c r="H83" i="21"/>
  <c r="H92" i="21"/>
  <c r="H92" i="31" s="1"/>
  <c r="H76" i="21"/>
  <c r="H93" i="21"/>
  <c r="H93" i="31" s="1"/>
  <c r="H79" i="21"/>
  <c r="H79" i="31" s="1"/>
  <c r="H85" i="21"/>
  <c r="H85" i="31" s="1"/>
  <c r="H71" i="21"/>
  <c r="H88" i="21"/>
  <c r="H88" i="31" s="1"/>
  <c r="H120" i="21"/>
  <c r="P64" i="21"/>
  <c r="P70" i="21"/>
  <c r="P74" i="21"/>
  <c r="P78" i="21"/>
  <c r="P82" i="21"/>
  <c r="P82" i="31" s="1"/>
  <c r="P87" i="21"/>
  <c r="P87" i="31" s="1"/>
  <c r="P91" i="21"/>
  <c r="P91" i="31" s="1"/>
  <c r="P69" i="21"/>
  <c r="P73" i="21"/>
  <c r="P77" i="21"/>
  <c r="P81" i="21"/>
  <c r="P81" i="31" s="1"/>
  <c r="P86" i="21"/>
  <c r="P86" i="31" s="1"/>
  <c r="P90" i="21"/>
  <c r="P90" i="31" s="1"/>
  <c r="P72" i="21"/>
  <c r="P80" i="21"/>
  <c r="P80" i="31" s="1"/>
  <c r="P89" i="21"/>
  <c r="P89" i="31" s="1"/>
  <c r="P75" i="21"/>
  <c r="P83" i="21"/>
  <c r="P92" i="21"/>
  <c r="P92" i="31" s="1"/>
  <c r="P85" i="21"/>
  <c r="P85" i="31" s="1"/>
  <c r="P71" i="21"/>
  <c r="P88" i="21"/>
  <c r="P88" i="31" s="1"/>
  <c r="P76" i="21"/>
  <c r="P79" i="21"/>
  <c r="P79" i="31" s="1"/>
  <c r="P93" i="21"/>
  <c r="P93" i="31" s="1"/>
  <c r="P120" i="21"/>
  <c r="E116" i="21"/>
  <c r="E111" i="21"/>
  <c r="E111" i="31" s="1"/>
  <c r="E107" i="21"/>
  <c r="E107" i="31" s="1"/>
  <c r="E102" i="21"/>
  <c r="E102" i="31" s="1"/>
  <c r="E100" i="21"/>
  <c r="E100" i="31" s="1"/>
  <c r="E95" i="21"/>
  <c r="E95" i="31" s="1"/>
  <c r="E110" i="21"/>
  <c r="E110" i="31" s="1"/>
  <c r="E106" i="21"/>
  <c r="E106" i="31" s="1"/>
  <c r="E99" i="21"/>
  <c r="E99" i="31" s="1"/>
  <c r="E94" i="21"/>
  <c r="E94" i="31" s="1"/>
  <c r="E117" i="21"/>
  <c r="E117" i="31" s="1"/>
  <c r="E108" i="21"/>
  <c r="E108" i="31" s="1"/>
  <c r="E101" i="21"/>
  <c r="E101" i="31" s="1"/>
  <c r="E113" i="21"/>
  <c r="E113" i="31" s="1"/>
  <c r="E105" i="21"/>
  <c r="E105" i="31" s="1"/>
  <c r="E98" i="21"/>
  <c r="E98" i="31" s="1"/>
  <c r="E112" i="21"/>
  <c r="E112" i="31" s="1"/>
  <c r="E103" i="21"/>
  <c r="E103" i="31" s="1"/>
  <c r="E97" i="21"/>
  <c r="E109" i="21"/>
  <c r="E109" i="31" s="1"/>
  <c r="I95" i="21"/>
  <c r="I95" i="31" s="1"/>
  <c r="I94" i="21"/>
  <c r="I94" i="31" s="1"/>
  <c r="I97" i="21"/>
  <c r="I98" i="21"/>
  <c r="I98" i="31" s="1"/>
  <c r="I100" i="21"/>
  <c r="I100" i="31" s="1"/>
  <c r="I102" i="21"/>
  <c r="I102" i="31" s="1"/>
  <c r="I107" i="21"/>
  <c r="I107" i="31" s="1"/>
  <c r="I111" i="21"/>
  <c r="I111" i="31" s="1"/>
  <c r="I101" i="21"/>
  <c r="I101" i="31" s="1"/>
  <c r="I113" i="21"/>
  <c r="I113" i="31" s="1"/>
  <c r="I119" i="21"/>
  <c r="I103" i="21"/>
  <c r="I103" i="31" s="1"/>
  <c r="I105" i="21"/>
  <c r="I105" i="31" s="1"/>
  <c r="I106" i="21"/>
  <c r="I106" i="31" s="1"/>
  <c r="I117" i="21"/>
  <c r="I117" i="31" s="1"/>
  <c r="I112" i="21"/>
  <c r="I112" i="31" s="1"/>
  <c r="I99" i="21"/>
  <c r="I99" i="31" s="1"/>
  <c r="I108" i="21"/>
  <c r="I108" i="31" s="1"/>
  <c r="I109" i="21"/>
  <c r="I109" i="31" s="1"/>
  <c r="I110" i="21"/>
  <c r="I110" i="31" s="1"/>
  <c r="I116" i="21"/>
  <c r="M95" i="21"/>
  <c r="M95" i="31" s="1"/>
  <c r="M100" i="21"/>
  <c r="M100" i="31" s="1"/>
  <c r="M102" i="21"/>
  <c r="M102" i="31" s="1"/>
  <c r="M107" i="21"/>
  <c r="M107" i="31" s="1"/>
  <c r="M111" i="21"/>
  <c r="M111" i="31" s="1"/>
  <c r="M94" i="21"/>
  <c r="M94" i="31" s="1"/>
  <c r="M103" i="21"/>
  <c r="M103" i="31" s="1"/>
  <c r="M105" i="21"/>
  <c r="M105" i="31" s="1"/>
  <c r="M106" i="21"/>
  <c r="M106" i="31" s="1"/>
  <c r="M113" i="21"/>
  <c r="M113" i="31" s="1"/>
  <c r="M119" i="21"/>
  <c r="M97" i="21"/>
  <c r="M108" i="21"/>
  <c r="M108" i="31" s="1"/>
  <c r="M109" i="21"/>
  <c r="M109" i="31" s="1"/>
  <c r="M110" i="21"/>
  <c r="M110" i="31" s="1"/>
  <c r="M117" i="21"/>
  <c r="M117" i="31" s="1"/>
  <c r="M98" i="21"/>
  <c r="M98" i="31" s="1"/>
  <c r="M101" i="21"/>
  <c r="M101" i="31" s="1"/>
  <c r="M112" i="21"/>
  <c r="M112" i="31" s="1"/>
  <c r="M116" i="21"/>
  <c r="M99" i="21"/>
  <c r="M99" i="31" s="1"/>
  <c r="I71" i="21"/>
  <c r="I75" i="21"/>
  <c r="I79" i="21"/>
  <c r="I79" i="31" s="1"/>
  <c r="I83" i="21"/>
  <c r="I88" i="21"/>
  <c r="I88" i="31" s="1"/>
  <c r="I92" i="21"/>
  <c r="I92" i="31" s="1"/>
  <c r="I64" i="21"/>
  <c r="I70" i="21"/>
  <c r="I74" i="21"/>
  <c r="I78" i="21"/>
  <c r="I82" i="21"/>
  <c r="I82" i="31" s="1"/>
  <c r="I87" i="21"/>
  <c r="I87" i="31" s="1"/>
  <c r="I91" i="21"/>
  <c r="I91" i="31" s="1"/>
  <c r="I69" i="21"/>
  <c r="I77" i="21"/>
  <c r="I86" i="21"/>
  <c r="I86" i="31" s="1"/>
  <c r="I72" i="21"/>
  <c r="I80" i="21"/>
  <c r="I80" i="31" s="1"/>
  <c r="I89" i="21"/>
  <c r="I89" i="31" s="1"/>
  <c r="I73" i="21"/>
  <c r="I90" i="21"/>
  <c r="I90" i="31" s="1"/>
  <c r="I76" i="21"/>
  <c r="I93" i="21"/>
  <c r="I93" i="31" s="1"/>
  <c r="I81" i="21"/>
  <c r="I81" i="31" s="1"/>
  <c r="I120" i="21"/>
  <c r="I85" i="21"/>
  <c r="I85" i="31" s="1"/>
  <c r="M71" i="21"/>
  <c r="M75" i="21"/>
  <c r="M79" i="21"/>
  <c r="M79" i="31" s="1"/>
  <c r="M83" i="21"/>
  <c r="M88" i="21"/>
  <c r="M88" i="31" s="1"/>
  <c r="M92" i="21"/>
  <c r="M92" i="31" s="1"/>
  <c r="M64" i="21"/>
  <c r="M70" i="21"/>
  <c r="M74" i="21"/>
  <c r="M78" i="21"/>
  <c r="M82" i="21"/>
  <c r="M82" i="31" s="1"/>
  <c r="M87" i="21"/>
  <c r="M87" i="31" s="1"/>
  <c r="M91" i="21"/>
  <c r="M91" i="31" s="1"/>
  <c r="M73" i="21"/>
  <c r="M81" i="21"/>
  <c r="M81" i="31" s="1"/>
  <c r="M90" i="21"/>
  <c r="M90" i="31" s="1"/>
  <c r="M76" i="21"/>
  <c r="M85" i="21"/>
  <c r="M85" i="31" s="1"/>
  <c r="M93" i="21"/>
  <c r="M93" i="31" s="1"/>
  <c r="M77" i="21"/>
  <c r="M80" i="21"/>
  <c r="M80" i="31" s="1"/>
  <c r="M69" i="21"/>
  <c r="M86" i="21"/>
  <c r="M86" i="31" s="1"/>
  <c r="M72" i="21"/>
  <c r="M89" i="21"/>
  <c r="M89" i="31" s="1"/>
  <c r="M120" i="21"/>
  <c r="H95" i="21"/>
  <c r="H95" i="31" s="1"/>
  <c r="H94" i="21"/>
  <c r="H94" i="31" s="1"/>
  <c r="H99" i="21"/>
  <c r="H99" i="31" s="1"/>
  <c r="H106" i="21"/>
  <c r="H106" i="31" s="1"/>
  <c r="H110" i="21"/>
  <c r="H110" i="31" s="1"/>
  <c r="H98" i="21"/>
  <c r="H98" i="31" s="1"/>
  <c r="H102" i="21"/>
  <c r="H102" i="31" s="1"/>
  <c r="H103" i="21"/>
  <c r="H103" i="31" s="1"/>
  <c r="H105" i="21"/>
  <c r="H105" i="31" s="1"/>
  <c r="H117" i="21"/>
  <c r="H117" i="31" s="1"/>
  <c r="H107" i="21"/>
  <c r="H107" i="31" s="1"/>
  <c r="H108" i="21"/>
  <c r="H108" i="31" s="1"/>
  <c r="H109" i="21"/>
  <c r="H109" i="31" s="1"/>
  <c r="H116" i="21"/>
  <c r="H113" i="21"/>
  <c r="H113" i="31" s="1"/>
  <c r="H100" i="21"/>
  <c r="H100" i="31" s="1"/>
  <c r="H101" i="21"/>
  <c r="H101" i="31" s="1"/>
  <c r="H119" i="21"/>
  <c r="H97" i="21"/>
  <c r="H111" i="21"/>
  <c r="H111" i="31" s="1"/>
  <c r="H112" i="21"/>
  <c r="H112" i="31" s="1"/>
  <c r="P95" i="21"/>
  <c r="P95" i="31" s="1"/>
  <c r="P94" i="21"/>
  <c r="P94" i="31" s="1"/>
  <c r="P99" i="21"/>
  <c r="P99" i="31" s="1"/>
  <c r="P106" i="21"/>
  <c r="P106" i="31" s="1"/>
  <c r="P110" i="21"/>
  <c r="P110" i="31" s="1"/>
  <c r="P98" i="21"/>
  <c r="P98" i="31" s="1"/>
  <c r="P111" i="21"/>
  <c r="P111" i="31" s="1"/>
  <c r="P112" i="21"/>
  <c r="P112" i="31" s="1"/>
  <c r="P117" i="21"/>
  <c r="P117" i="31" s="1"/>
  <c r="P100" i="21"/>
  <c r="P100" i="31" s="1"/>
  <c r="P101" i="21"/>
  <c r="P101" i="31" s="1"/>
  <c r="P116" i="21"/>
  <c r="P113" i="21"/>
  <c r="P113" i="31" s="1"/>
  <c r="P97" i="21"/>
  <c r="P102" i="21"/>
  <c r="P102" i="31" s="1"/>
  <c r="P103" i="21"/>
  <c r="P103" i="31" s="1"/>
  <c r="P105" i="21"/>
  <c r="P105" i="31" s="1"/>
  <c r="P107" i="21"/>
  <c r="P107" i="31" s="1"/>
  <c r="P108" i="21"/>
  <c r="P108" i="31" s="1"/>
  <c r="P109" i="21"/>
  <c r="P109" i="31" s="1"/>
  <c r="P119" i="21"/>
  <c r="L64" i="21"/>
  <c r="L70" i="21"/>
  <c r="L74" i="21"/>
  <c r="L78" i="21"/>
  <c r="L82" i="21"/>
  <c r="L82" i="31" s="1"/>
  <c r="L87" i="21"/>
  <c r="L87" i="31" s="1"/>
  <c r="L91" i="21"/>
  <c r="L91" i="31" s="1"/>
  <c r="L69" i="21"/>
  <c r="L73" i="21"/>
  <c r="L77" i="21"/>
  <c r="L81" i="21"/>
  <c r="L81" i="31" s="1"/>
  <c r="L86" i="21"/>
  <c r="L86" i="31" s="1"/>
  <c r="L90" i="21"/>
  <c r="L90" i="31" s="1"/>
  <c r="L76" i="21"/>
  <c r="L85" i="21"/>
  <c r="L85" i="31" s="1"/>
  <c r="L93" i="21"/>
  <c r="L93" i="31" s="1"/>
  <c r="L71" i="21"/>
  <c r="L79" i="21"/>
  <c r="L79" i="31" s="1"/>
  <c r="L88" i="21"/>
  <c r="L88" i="31" s="1"/>
  <c r="L80" i="21"/>
  <c r="L80" i="31" s="1"/>
  <c r="L83" i="21"/>
  <c r="L72" i="21"/>
  <c r="L89" i="21"/>
  <c r="L89" i="31" s="1"/>
  <c r="L120" i="21"/>
  <c r="L92" i="21"/>
  <c r="L92" i="31" s="1"/>
  <c r="L75" i="21"/>
  <c r="F97" i="21"/>
  <c r="F95" i="21"/>
  <c r="F101" i="21"/>
  <c r="F101" i="31" s="1"/>
  <c r="F103" i="21"/>
  <c r="F103" i="31" s="1"/>
  <c r="F108" i="21"/>
  <c r="F108" i="31" s="1"/>
  <c r="F112" i="21"/>
  <c r="F112" i="31" s="1"/>
  <c r="F109" i="21"/>
  <c r="F109" i="31" s="1"/>
  <c r="F110" i="21"/>
  <c r="F110" i="31" s="1"/>
  <c r="F111" i="21"/>
  <c r="F111" i="31" s="1"/>
  <c r="F99" i="21"/>
  <c r="F99" i="31" s="1"/>
  <c r="F100" i="21"/>
  <c r="F100" i="31" s="1"/>
  <c r="F113" i="21"/>
  <c r="F113" i="31" s="1"/>
  <c r="F119" i="21"/>
  <c r="F94" i="21"/>
  <c r="F94" i="31" s="1"/>
  <c r="F102" i="21"/>
  <c r="F98" i="21"/>
  <c r="F98" i="31" s="1"/>
  <c r="F105" i="21"/>
  <c r="F105" i="31" s="1"/>
  <c r="F106" i="21"/>
  <c r="F106" i="31" s="1"/>
  <c r="F107" i="21"/>
  <c r="F107" i="31" s="1"/>
  <c r="F116" i="21"/>
  <c r="F117" i="21"/>
  <c r="J97" i="21"/>
  <c r="J101" i="21"/>
  <c r="J101" i="31" s="1"/>
  <c r="J103" i="21"/>
  <c r="J103" i="31" s="1"/>
  <c r="J108" i="21"/>
  <c r="J108" i="31" s="1"/>
  <c r="J112" i="21"/>
  <c r="J112" i="31" s="1"/>
  <c r="J94" i="21"/>
  <c r="J94" i="31" s="1"/>
  <c r="J99" i="21"/>
  <c r="J99" i="31" s="1"/>
  <c r="J100" i="21"/>
  <c r="J100" i="31" s="1"/>
  <c r="J98" i="21"/>
  <c r="J98" i="31" s="1"/>
  <c r="J102" i="21"/>
  <c r="J102" i="31" s="1"/>
  <c r="J113" i="21"/>
  <c r="J113" i="31" s="1"/>
  <c r="J119" i="21"/>
  <c r="J109" i="21"/>
  <c r="J109" i="31" s="1"/>
  <c r="J110" i="21"/>
  <c r="J110" i="31" s="1"/>
  <c r="J111" i="21"/>
  <c r="J111" i="31" s="1"/>
  <c r="J116" i="21"/>
  <c r="J95" i="21"/>
  <c r="J95" i="31" s="1"/>
  <c r="J117" i="21"/>
  <c r="J117" i="31" s="1"/>
  <c r="J105" i="21"/>
  <c r="J105" i="31" s="1"/>
  <c r="J106" i="21"/>
  <c r="J106" i="31" s="1"/>
  <c r="J107" i="21"/>
  <c r="J107" i="31" s="1"/>
  <c r="N97" i="21"/>
  <c r="N95" i="21"/>
  <c r="N95" i="31" s="1"/>
  <c r="N98" i="21"/>
  <c r="N98" i="31" s="1"/>
  <c r="N101" i="21"/>
  <c r="N101" i="31" s="1"/>
  <c r="N103" i="21"/>
  <c r="N103" i="31" s="1"/>
  <c r="N108" i="21"/>
  <c r="N108" i="31" s="1"/>
  <c r="N112" i="21"/>
  <c r="N112" i="31" s="1"/>
  <c r="N102" i="21"/>
  <c r="N102" i="31" s="1"/>
  <c r="N94" i="21"/>
  <c r="N94" i="31" s="1"/>
  <c r="N105" i="21"/>
  <c r="N105" i="31" s="1"/>
  <c r="N106" i="21"/>
  <c r="N106" i="31" s="1"/>
  <c r="N107" i="21"/>
  <c r="N107" i="31" s="1"/>
  <c r="N113" i="21"/>
  <c r="N113" i="31" s="1"/>
  <c r="N119" i="21"/>
  <c r="N99" i="21"/>
  <c r="N99" i="31" s="1"/>
  <c r="N100" i="21"/>
  <c r="N100" i="31" s="1"/>
  <c r="N109" i="21"/>
  <c r="N109" i="31" s="1"/>
  <c r="N110" i="21"/>
  <c r="N110" i="31" s="1"/>
  <c r="N111" i="21"/>
  <c r="N111" i="31" s="1"/>
  <c r="N116" i="21"/>
  <c r="N117" i="21"/>
  <c r="N117" i="31" s="1"/>
  <c r="F72" i="21"/>
  <c r="F76" i="21"/>
  <c r="F80" i="21"/>
  <c r="F85" i="21"/>
  <c r="F85" i="31" s="1"/>
  <c r="F89" i="21"/>
  <c r="F89" i="31" s="1"/>
  <c r="F93" i="21"/>
  <c r="F93" i="31" s="1"/>
  <c r="F71" i="21"/>
  <c r="F75" i="21"/>
  <c r="F79" i="21"/>
  <c r="F83" i="21"/>
  <c r="F88" i="21"/>
  <c r="F92" i="21"/>
  <c r="F70" i="21"/>
  <c r="F78" i="21"/>
  <c r="F87" i="21"/>
  <c r="F87" i="31" s="1"/>
  <c r="F73" i="21"/>
  <c r="F81" i="21"/>
  <c r="F81" i="31" s="1"/>
  <c r="F90" i="21"/>
  <c r="F82" i="21"/>
  <c r="F120" i="21"/>
  <c r="F64" i="21"/>
  <c r="F69" i="21"/>
  <c r="F86" i="21"/>
  <c r="F86" i="31" s="1"/>
  <c r="F74" i="21"/>
  <c r="F77" i="21"/>
  <c r="F91" i="21"/>
  <c r="F91" i="31" s="1"/>
  <c r="J72" i="21"/>
  <c r="J76" i="21"/>
  <c r="J80" i="21"/>
  <c r="J80" i="31" s="1"/>
  <c r="J85" i="21"/>
  <c r="J85" i="31" s="1"/>
  <c r="J89" i="21"/>
  <c r="J89" i="31" s="1"/>
  <c r="J93" i="21"/>
  <c r="J93" i="31" s="1"/>
  <c r="J71" i="21"/>
  <c r="J75" i="21"/>
  <c r="J79" i="21"/>
  <c r="J79" i="31" s="1"/>
  <c r="J83" i="21"/>
  <c r="J88" i="21"/>
  <c r="J88" i="31" s="1"/>
  <c r="J92" i="21"/>
  <c r="J92" i="31" s="1"/>
  <c r="J64" i="21"/>
  <c r="J74" i="21"/>
  <c r="J82" i="21"/>
  <c r="J82" i="31" s="1"/>
  <c r="J91" i="21"/>
  <c r="J91" i="31" s="1"/>
  <c r="J69" i="21"/>
  <c r="J77" i="21"/>
  <c r="J86" i="21"/>
  <c r="J86" i="31" s="1"/>
  <c r="J70" i="21"/>
  <c r="J87" i="21"/>
  <c r="J87" i="31" s="1"/>
  <c r="J120" i="21"/>
  <c r="J73" i="21"/>
  <c r="J90" i="21"/>
  <c r="J90" i="31" s="1"/>
  <c r="J78" i="21"/>
  <c r="J81" i="21"/>
  <c r="J81" i="31" s="1"/>
  <c r="N72" i="21"/>
  <c r="N76" i="21"/>
  <c r="N80" i="21"/>
  <c r="N80" i="31" s="1"/>
  <c r="N85" i="21"/>
  <c r="N85" i="31" s="1"/>
  <c r="N89" i="21"/>
  <c r="N89" i="31" s="1"/>
  <c r="N93" i="21"/>
  <c r="N93" i="31" s="1"/>
  <c r="N71" i="21"/>
  <c r="N75" i="21"/>
  <c r="N79" i="21"/>
  <c r="N79" i="31" s="1"/>
  <c r="N83" i="21"/>
  <c r="N83" i="31" s="1"/>
  <c r="N88" i="21"/>
  <c r="N88" i="31" s="1"/>
  <c r="N92" i="21"/>
  <c r="N92" i="31" s="1"/>
  <c r="N70" i="21"/>
  <c r="N78" i="21"/>
  <c r="N87" i="21"/>
  <c r="N87" i="31" s="1"/>
  <c r="N73" i="21"/>
  <c r="N81" i="21"/>
  <c r="N81" i="31" s="1"/>
  <c r="N90" i="21"/>
  <c r="N90" i="31" s="1"/>
  <c r="N74" i="21"/>
  <c r="N91" i="21"/>
  <c r="N91" i="31" s="1"/>
  <c r="N120" i="21"/>
  <c r="N77" i="21"/>
  <c r="N64" i="21"/>
  <c r="N82" i="21"/>
  <c r="N82" i="31" s="1"/>
  <c r="N86" i="21"/>
  <c r="N86" i="31" s="1"/>
  <c r="N69" i="21"/>
  <c r="G64" i="21"/>
  <c r="G69" i="21"/>
  <c r="G73" i="21"/>
  <c r="G77" i="21"/>
  <c r="G81" i="21"/>
  <c r="G81" i="31" s="1"/>
  <c r="G86" i="21"/>
  <c r="G86" i="31" s="1"/>
  <c r="G90" i="21"/>
  <c r="G90" i="31" s="1"/>
  <c r="G72" i="21"/>
  <c r="G76" i="21"/>
  <c r="G80" i="21"/>
  <c r="G80" i="31" s="1"/>
  <c r="G85" i="21"/>
  <c r="G89" i="21"/>
  <c r="G89" i="31" s="1"/>
  <c r="G93" i="21"/>
  <c r="G93" i="31" s="1"/>
  <c r="G75" i="21"/>
  <c r="G83" i="21"/>
  <c r="G92" i="21"/>
  <c r="G92" i="31" s="1"/>
  <c r="G70" i="21"/>
  <c r="G78" i="21"/>
  <c r="G87" i="21"/>
  <c r="G87" i="31" s="1"/>
  <c r="G79" i="21"/>
  <c r="G82" i="21"/>
  <c r="G82" i="31" s="1"/>
  <c r="G120" i="21"/>
  <c r="G71" i="21"/>
  <c r="G91" i="21"/>
  <c r="G91" i="31" s="1"/>
  <c r="G74" i="21"/>
  <c r="G88" i="21"/>
  <c r="G88" i="31" s="1"/>
  <c r="K69" i="21"/>
  <c r="K73" i="21"/>
  <c r="K77" i="21"/>
  <c r="K81" i="21"/>
  <c r="K81" i="31" s="1"/>
  <c r="K86" i="21"/>
  <c r="K86" i="31" s="1"/>
  <c r="K90" i="21"/>
  <c r="K90" i="31" s="1"/>
  <c r="K72" i="21"/>
  <c r="K76" i="21"/>
  <c r="K80" i="21"/>
  <c r="K80" i="31" s="1"/>
  <c r="K85" i="21"/>
  <c r="K85" i="31" s="1"/>
  <c r="K89" i="21"/>
  <c r="K89" i="31" s="1"/>
  <c r="K93" i="21"/>
  <c r="K93" i="31" s="1"/>
  <c r="K71" i="21"/>
  <c r="K79" i="21"/>
  <c r="K79" i="31" s="1"/>
  <c r="K88" i="21"/>
  <c r="K88" i="31" s="1"/>
  <c r="K64" i="21"/>
  <c r="K74" i="21"/>
  <c r="K82" i="21"/>
  <c r="K82" i="31" s="1"/>
  <c r="K91" i="21"/>
  <c r="K91" i="31" s="1"/>
  <c r="K83" i="21"/>
  <c r="K83" i="31" s="1"/>
  <c r="K70" i="21"/>
  <c r="K87" i="21"/>
  <c r="K87" i="31" s="1"/>
  <c r="K120" i="21"/>
  <c r="K75" i="21"/>
  <c r="K78" i="21"/>
  <c r="K92" i="21"/>
  <c r="K92" i="31" s="1"/>
  <c r="O69" i="21"/>
  <c r="O73" i="21"/>
  <c r="O77" i="21"/>
  <c r="O81" i="21"/>
  <c r="O81" i="31" s="1"/>
  <c r="O86" i="21"/>
  <c r="O86" i="31" s="1"/>
  <c r="O90" i="21"/>
  <c r="O90" i="31" s="1"/>
  <c r="O72" i="21"/>
  <c r="O76" i="21"/>
  <c r="O80" i="21"/>
  <c r="O80" i="31" s="1"/>
  <c r="O85" i="21"/>
  <c r="O85" i="31" s="1"/>
  <c r="O89" i="21"/>
  <c r="O89" i="31" s="1"/>
  <c r="O93" i="21"/>
  <c r="O93" i="31" s="1"/>
  <c r="O75" i="21"/>
  <c r="O83" i="21"/>
  <c r="O83" i="31" s="1"/>
  <c r="O92" i="21"/>
  <c r="O92" i="31" s="1"/>
  <c r="O70" i="21"/>
  <c r="O78" i="21"/>
  <c r="O87" i="21"/>
  <c r="O87" i="31" s="1"/>
  <c r="O71" i="21"/>
  <c r="O88" i="21"/>
  <c r="O88" i="31" s="1"/>
  <c r="O74" i="21"/>
  <c r="O91" i="21"/>
  <c r="O91" i="31" s="1"/>
  <c r="O120" i="21"/>
  <c r="O79" i="21"/>
  <c r="O79" i="31" s="1"/>
  <c r="O82" i="21"/>
  <c r="O82" i="31" s="1"/>
  <c r="O64" i="21"/>
  <c r="E93" i="21"/>
  <c r="E93" i="31" s="1"/>
  <c r="E90" i="21"/>
  <c r="E90" i="31" s="1"/>
  <c r="E86" i="21"/>
  <c r="E86" i="31" s="1"/>
  <c r="E79" i="21"/>
  <c r="E120" i="21"/>
  <c r="E87" i="21"/>
  <c r="E87" i="31" s="1"/>
  <c r="E83" i="21"/>
  <c r="E77" i="21"/>
  <c r="E73" i="21"/>
  <c r="R69" i="21"/>
  <c r="E92" i="21"/>
  <c r="E92" i="31" s="1"/>
  <c r="E88" i="21"/>
  <c r="E81" i="21"/>
  <c r="E81" i="31" s="1"/>
  <c r="E75" i="21"/>
  <c r="E89" i="21"/>
  <c r="E89" i="31" s="1"/>
  <c r="E74" i="21"/>
  <c r="E74" i="31" s="1"/>
  <c r="E70" i="21"/>
  <c r="E70" i="31" s="1"/>
  <c r="E91" i="21"/>
  <c r="E91" i="31" s="1"/>
  <c r="E85" i="21"/>
  <c r="E85" i="31" s="1"/>
  <c r="E80" i="21"/>
  <c r="E80" i="31" s="1"/>
  <c r="E76" i="21"/>
  <c r="E71" i="21"/>
  <c r="E82" i="21"/>
  <c r="E82" i="31" s="1"/>
  <c r="E78" i="21"/>
  <c r="M52" i="21"/>
  <c r="E60" i="21"/>
  <c r="E60" i="31" s="1"/>
  <c r="F52" i="21"/>
  <c r="N52" i="21"/>
  <c r="P52" i="21"/>
  <c r="G52" i="21"/>
  <c r="O52" i="21"/>
  <c r="H52" i="21"/>
  <c r="E35" i="25"/>
  <c r="E56" i="25"/>
  <c r="E56" i="22"/>
  <c r="E35" i="22"/>
  <c r="E63" i="21"/>
  <c r="E63" i="31" s="1"/>
  <c r="E61" i="21"/>
  <c r="E61" i="31" s="1"/>
  <c r="I63" i="21"/>
  <c r="I63" i="31" s="1"/>
  <c r="I61" i="21"/>
  <c r="I61" i="31" s="1"/>
  <c r="I62" i="21"/>
  <c r="I62" i="31" s="1"/>
  <c r="M63" i="21"/>
  <c r="M63" i="31" s="1"/>
  <c r="M61" i="21"/>
  <c r="M61" i="31" s="1"/>
  <c r="M62" i="21"/>
  <c r="M62" i="31" s="1"/>
  <c r="F62" i="21"/>
  <c r="F62" i="31" s="1"/>
  <c r="F63" i="21"/>
  <c r="F63" i="31" s="1"/>
  <c r="F61" i="21"/>
  <c r="F61" i="31" s="1"/>
  <c r="J62" i="21"/>
  <c r="J62" i="31" s="1"/>
  <c r="J61" i="21"/>
  <c r="J61" i="31" s="1"/>
  <c r="J63" i="21"/>
  <c r="J63" i="31" s="1"/>
  <c r="N62" i="21"/>
  <c r="N62" i="31" s="1"/>
  <c r="N63" i="21"/>
  <c r="N63" i="31" s="1"/>
  <c r="N61" i="21"/>
  <c r="N61" i="31" s="1"/>
  <c r="K61" i="21"/>
  <c r="K61" i="31" s="1"/>
  <c r="K62" i="21"/>
  <c r="K62" i="31" s="1"/>
  <c r="K63" i="21"/>
  <c r="K63" i="31" s="1"/>
  <c r="G61" i="21"/>
  <c r="G61" i="31" s="1"/>
  <c r="G62" i="21"/>
  <c r="G62" i="31" s="1"/>
  <c r="G63" i="21"/>
  <c r="G63" i="31" s="1"/>
  <c r="O63" i="21"/>
  <c r="O63" i="31" s="1"/>
  <c r="O61" i="21"/>
  <c r="O61" i="31" s="1"/>
  <c r="O62" i="21"/>
  <c r="O62" i="31" s="1"/>
  <c r="H63" i="21"/>
  <c r="H63" i="31" s="1"/>
  <c r="H61" i="21"/>
  <c r="H61" i="31" s="1"/>
  <c r="H62" i="21"/>
  <c r="H62" i="31" s="1"/>
  <c r="L61" i="21"/>
  <c r="L61" i="31" s="1"/>
  <c r="L62" i="21"/>
  <c r="L62" i="31" s="1"/>
  <c r="L63" i="21"/>
  <c r="L63" i="31" s="1"/>
  <c r="P63" i="21"/>
  <c r="P63" i="31" s="1"/>
  <c r="P61" i="21"/>
  <c r="P61" i="31" s="1"/>
  <c r="P62" i="21"/>
  <c r="P62" i="31" s="1"/>
  <c r="N31" i="21"/>
  <c r="N31" i="17" s="1"/>
  <c r="N60" i="21"/>
  <c r="J47" i="21"/>
  <c r="J48" i="21"/>
  <c r="J46" i="21"/>
  <c r="J46" i="17" s="1"/>
  <c r="W75" i="17" s="1"/>
  <c r="J49" i="21"/>
  <c r="M31" i="21"/>
  <c r="M31" i="17" s="1"/>
  <c r="M60" i="21"/>
  <c r="K47" i="21"/>
  <c r="K48" i="21"/>
  <c r="K49" i="21"/>
  <c r="K46" i="21"/>
  <c r="K46" i="17" s="1"/>
  <c r="X75" i="17" s="1"/>
  <c r="H60" i="21"/>
  <c r="H31" i="21"/>
  <c r="H31" i="17" s="1"/>
  <c r="P60" i="21"/>
  <c r="P31" i="21"/>
  <c r="P31" i="17" s="1"/>
  <c r="L47" i="21"/>
  <c r="L48" i="21"/>
  <c r="L46" i="21"/>
  <c r="L49" i="21"/>
  <c r="O60" i="21"/>
  <c r="O31" i="21"/>
  <c r="O31" i="17" s="1"/>
  <c r="M49" i="21"/>
  <c r="M47" i="21"/>
  <c r="M48" i="21"/>
  <c r="M46" i="21"/>
  <c r="I52" i="21"/>
  <c r="I48" i="21"/>
  <c r="I49" i="21"/>
  <c r="I47" i="21"/>
  <c r="I46" i="21"/>
  <c r="I60" i="21"/>
  <c r="I31" i="21"/>
  <c r="I31" i="17" s="1"/>
  <c r="J60" i="21"/>
  <c r="J31" i="21"/>
  <c r="J31" i="17" s="1"/>
  <c r="F46" i="21"/>
  <c r="F46" i="17" s="1"/>
  <c r="F49" i="21"/>
  <c r="F47" i="21"/>
  <c r="F48" i="21"/>
  <c r="N46" i="21"/>
  <c r="N46" i="17" s="1"/>
  <c r="AA75" i="17" s="1"/>
  <c r="N49" i="21"/>
  <c r="N47" i="21"/>
  <c r="N48" i="21"/>
  <c r="J52" i="21"/>
  <c r="G60" i="21"/>
  <c r="G31" i="21"/>
  <c r="G31" i="17" s="1"/>
  <c r="K31" i="21"/>
  <c r="K31" i="17" s="1"/>
  <c r="K60" i="21"/>
  <c r="G46" i="21"/>
  <c r="G49" i="21"/>
  <c r="G47" i="21"/>
  <c r="G48" i="21"/>
  <c r="O48" i="21"/>
  <c r="O46" i="21"/>
  <c r="O49" i="21"/>
  <c r="O47" i="21"/>
  <c r="K52" i="21"/>
  <c r="F31" i="21"/>
  <c r="F31" i="17" s="1"/>
  <c r="L31" i="21"/>
  <c r="L31" i="17" s="1"/>
  <c r="L60" i="21"/>
  <c r="H48" i="21"/>
  <c r="H49" i="21"/>
  <c r="H47" i="21"/>
  <c r="H46" i="21"/>
  <c r="P48" i="21"/>
  <c r="P46" i="21"/>
  <c r="P49" i="21"/>
  <c r="P47" i="21"/>
  <c r="L52" i="21"/>
  <c r="L25" i="21"/>
  <c r="L25" i="17" s="1"/>
  <c r="M25" i="21"/>
  <c r="M25" i="17" s="1"/>
  <c r="F25" i="21"/>
  <c r="F25" i="17" s="1"/>
  <c r="N25" i="21"/>
  <c r="N25" i="17" s="1"/>
  <c r="G25" i="21"/>
  <c r="G25" i="17" s="1"/>
  <c r="O25" i="21"/>
  <c r="O25" i="17" s="1"/>
  <c r="H25" i="21"/>
  <c r="H25" i="17" s="1"/>
  <c r="P25" i="21"/>
  <c r="P25" i="17" s="1"/>
  <c r="E64" i="21"/>
  <c r="E62" i="21"/>
  <c r="E62" i="31" s="1"/>
  <c r="E47" i="21"/>
  <c r="E49" i="21"/>
  <c r="E48" i="21"/>
  <c r="E46" i="21"/>
  <c r="E31" i="21"/>
  <c r="E31" i="17" s="1"/>
  <c r="E128" i="25"/>
  <c r="K128" i="25"/>
  <c r="L128" i="25"/>
  <c r="G37" i="21"/>
  <c r="G36" i="21"/>
  <c r="G36" i="17" s="1"/>
  <c r="T68" i="17" s="1"/>
  <c r="K37" i="21"/>
  <c r="K36" i="21"/>
  <c r="K36" i="17" s="1"/>
  <c r="X68" i="17" s="1"/>
  <c r="O37" i="21"/>
  <c r="O36" i="21"/>
  <c r="O36" i="17" s="1"/>
  <c r="AB68" i="17" s="1"/>
  <c r="H42" i="21"/>
  <c r="L42" i="21"/>
  <c r="P42" i="21"/>
  <c r="H37" i="21"/>
  <c r="H36" i="21"/>
  <c r="H36" i="17" s="1"/>
  <c r="U68" i="17" s="1"/>
  <c r="L37" i="21"/>
  <c r="L36" i="21"/>
  <c r="L36" i="17" s="1"/>
  <c r="Y68" i="17" s="1"/>
  <c r="P37" i="21"/>
  <c r="P36" i="21"/>
  <c r="P36" i="17" s="1"/>
  <c r="AC68" i="17" s="1"/>
  <c r="I42" i="21"/>
  <c r="M42" i="21"/>
  <c r="I36" i="21"/>
  <c r="I36" i="17" s="1"/>
  <c r="V68" i="17" s="1"/>
  <c r="I37" i="21"/>
  <c r="M36" i="21"/>
  <c r="M36" i="17" s="1"/>
  <c r="Z68" i="17" s="1"/>
  <c r="M37" i="21"/>
  <c r="F42" i="21"/>
  <c r="F42" i="17" s="1"/>
  <c r="J42" i="21"/>
  <c r="N42" i="21"/>
  <c r="F37" i="21"/>
  <c r="F36" i="21"/>
  <c r="F36" i="17" s="1"/>
  <c r="J37" i="21"/>
  <c r="J36" i="21"/>
  <c r="J36" i="17" s="1"/>
  <c r="W68" i="17" s="1"/>
  <c r="N37" i="21"/>
  <c r="N36" i="21"/>
  <c r="N36" i="17" s="1"/>
  <c r="AA68" i="17" s="1"/>
  <c r="G42" i="21"/>
  <c r="K42" i="21"/>
  <c r="O42" i="21"/>
  <c r="E127" i="21"/>
  <c r="E127" i="31" s="1"/>
  <c r="E37" i="21"/>
  <c r="P126" i="21"/>
  <c r="P126" i="31" s="1"/>
  <c r="P127" i="21"/>
  <c r="P127" i="31" s="1"/>
  <c r="F132" i="21"/>
  <c r="F132" i="25" s="1"/>
  <c r="F124" i="21"/>
  <c r="F124" i="17" s="1"/>
  <c r="F125" i="21"/>
  <c r="I127" i="21"/>
  <c r="I127" i="31" s="1"/>
  <c r="I126" i="21"/>
  <c r="I126" i="31" s="1"/>
  <c r="G125" i="21"/>
  <c r="G132" i="21"/>
  <c r="G132" i="25" s="1"/>
  <c r="G124" i="21"/>
  <c r="G124" i="17" s="1"/>
  <c r="O125" i="21"/>
  <c r="O132" i="21"/>
  <c r="O132" i="25" s="1"/>
  <c r="O124" i="21"/>
  <c r="O124" i="17" s="1"/>
  <c r="J127" i="21"/>
  <c r="J127" i="31" s="1"/>
  <c r="J126" i="21"/>
  <c r="J126" i="31" s="1"/>
  <c r="N132" i="21"/>
  <c r="N132" i="25" s="1"/>
  <c r="N124" i="21"/>
  <c r="N124" i="17" s="1"/>
  <c r="N125" i="21"/>
  <c r="N125" i="17" s="1"/>
  <c r="H125" i="21"/>
  <c r="H132" i="21"/>
  <c r="H132" i="25" s="1"/>
  <c r="H124" i="21"/>
  <c r="H124" i="17" s="1"/>
  <c r="P125" i="21"/>
  <c r="P132" i="21"/>
  <c r="P132" i="25" s="1"/>
  <c r="P124" i="21"/>
  <c r="P124" i="17" s="1"/>
  <c r="K127" i="21"/>
  <c r="K127" i="31" s="1"/>
  <c r="K126" i="21"/>
  <c r="K126" i="31" s="1"/>
  <c r="H126" i="21"/>
  <c r="H126" i="31" s="1"/>
  <c r="H127" i="21"/>
  <c r="H127" i="31" s="1"/>
  <c r="I125" i="21"/>
  <c r="I132" i="21"/>
  <c r="I132" i="25" s="1"/>
  <c r="I124" i="21"/>
  <c r="I124" i="17" s="1"/>
  <c r="L126" i="21"/>
  <c r="L126" i="31" s="1"/>
  <c r="L127" i="21"/>
  <c r="L127" i="31" s="1"/>
  <c r="J124" i="21"/>
  <c r="J124" i="17" s="1"/>
  <c r="J125" i="21"/>
  <c r="J132" i="21"/>
  <c r="J132" i="25" s="1"/>
  <c r="M126" i="21"/>
  <c r="M126" i="31" s="1"/>
  <c r="M127" i="21"/>
  <c r="M127" i="31" s="1"/>
  <c r="K124" i="21"/>
  <c r="K124" i="17" s="1"/>
  <c r="K125" i="21"/>
  <c r="K132" i="21"/>
  <c r="K132" i="25" s="1"/>
  <c r="N126" i="21"/>
  <c r="N126" i="31" s="1"/>
  <c r="N127" i="21"/>
  <c r="N127" i="31" s="1"/>
  <c r="M124" i="21"/>
  <c r="M124" i="17" s="1"/>
  <c r="M125" i="21"/>
  <c r="M132" i="21"/>
  <c r="M132" i="25" s="1"/>
  <c r="F126" i="21"/>
  <c r="F126" i="31" s="1"/>
  <c r="F127" i="21"/>
  <c r="F127" i="31" s="1"/>
  <c r="L124" i="21"/>
  <c r="L124" i="17" s="1"/>
  <c r="L125" i="21"/>
  <c r="L132" i="21"/>
  <c r="L132" i="25" s="1"/>
  <c r="G126" i="21"/>
  <c r="G126" i="31" s="1"/>
  <c r="G127" i="21"/>
  <c r="G127" i="31" s="1"/>
  <c r="O126" i="21"/>
  <c r="O126" i="31" s="1"/>
  <c r="O127" i="21"/>
  <c r="O127" i="31" s="1"/>
  <c r="E58" i="21"/>
  <c r="E58" i="31" s="1"/>
  <c r="E65" i="21"/>
  <c r="E65" i="31" s="1"/>
  <c r="H58" i="21"/>
  <c r="H58" i="31" s="1"/>
  <c r="L58" i="21"/>
  <c r="L58" i="31" s="1"/>
  <c r="P58" i="21"/>
  <c r="P58" i="31" s="1"/>
  <c r="G57" i="21"/>
  <c r="K57" i="21"/>
  <c r="O57" i="21"/>
  <c r="I58" i="21"/>
  <c r="I58" i="31" s="1"/>
  <c r="M58" i="21"/>
  <c r="M58" i="31" s="1"/>
  <c r="E52" i="21"/>
  <c r="E132" i="21"/>
  <c r="E132" i="25" s="1"/>
  <c r="E124" i="21"/>
  <c r="O58" i="21"/>
  <c r="O58" i="31" s="1"/>
  <c r="J57" i="21"/>
  <c r="K58" i="21"/>
  <c r="K58" i="31" s="1"/>
  <c r="F57" i="21"/>
  <c r="G58" i="21"/>
  <c r="G58" i="31" s="1"/>
  <c r="N57" i="21"/>
  <c r="E126" i="21"/>
  <c r="E126" i="31" s="1"/>
  <c r="E36" i="21"/>
  <c r="E36" i="17" s="1"/>
  <c r="E57" i="21"/>
  <c r="N58" i="21"/>
  <c r="N58" i="31" s="1"/>
  <c r="J58" i="21"/>
  <c r="J58" i="31" s="1"/>
  <c r="F58" i="21"/>
  <c r="F58" i="31" s="1"/>
  <c r="M57" i="21"/>
  <c r="I57" i="21"/>
  <c r="P57" i="21"/>
  <c r="L57" i="21"/>
  <c r="H57" i="21"/>
  <c r="E119" i="21"/>
  <c r="X88" i="17" l="1"/>
  <c r="X70" i="17"/>
  <c r="X72" i="17" s="1"/>
  <c r="X77" i="17"/>
  <c r="X79" i="17" s="1"/>
  <c r="T77" i="17"/>
  <c r="T70" i="17"/>
  <c r="T72" i="17" s="1"/>
  <c r="T88" i="17"/>
  <c r="AB88" i="17"/>
  <c r="AB70" i="17"/>
  <c r="AB72" i="17" s="1"/>
  <c r="AB77" i="17"/>
  <c r="AA70" i="17"/>
  <c r="AA72" i="17" s="1"/>
  <c r="AA77" i="17"/>
  <c r="AA79" i="17" s="1"/>
  <c r="AA88" i="17"/>
  <c r="Z70" i="17"/>
  <c r="Z72" i="17" s="1"/>
  <c r="Z77" i="17"/>
  <c r="Z88" i="17"/>
  <c r="W88" i="17"/>
  <c r="W70" i="17"/>
  <c r="W72" i="17" s="1"/>
  <c r="W77" i="17"/>
  <c r="W79" i="17" s="1"/>
  <c r="V70" i="17"/>
  <c r="V72" i="17" s="1"/>
  <c r="V77" i="17"/>
  <c r="V88" i="17"/>
  <c r="E84" i="17"/>
  <c r="F128" i="25"/>
  <c r="F128" i="31"/>
  <c r="J50" i="17"/>
  <c r="M51" i="17"/>
  <c r="M51" i="22" s="1"/>
  <c r="M51" i="31"/>
  <c r="M51" i="25"/>
  <c r="E51" i="17"/>
  <c r="E51" i="22" s="1"/>
  <c r="E51" i="31"/>
  <c r="E51" i="25"/>
  <c r="L50" i="17"/>
  <c r="O50" i="17"/>
  <c r="G50" i="17"/>
  <c r="J40" i="31"/>
  <c r="J40" i="17"/>
  <c r="J40" i="22" s="1"/>
  <c r="J40" i="25"/>
  <c r="P40" i="17"/>
  <c r="P40" i="22" s="1"/>
  <c r="P40" i="31"/>
  <c r="P40" i="25"/>
  <c r="H40" i="17"/>
  <c r="H40" i="22" s="1"/>
  <c r="H40" i="31"/>
  <c r="H40" i="25"/>
  <c r="K39" i="17"/>
  <c r="L44" i="17"/>
  <c r="P37" i="17"/>
  <c r="P37" i="22" s="1"/>
  <c r="P37" i="31"/>
  <c r="P37" i="25"/>
  <c r="H37" i="17"/>
  <c r="H37" i="22" s="1"/>
  <c r="H37" i="31"/>
  <c r="H37" i="25"/>
  <c r="J52" i="17"/>
  <c r="I48" i="17"/>
  <c r="I48" i="22" s="1"/>
  <c r="I48" i="31"/>
  <c r="I48" i="25"/>
  <c r="M47" i="17"/>
  <c r="M47" i="31"/>
  <c r="M47" i="25"/>
  <c r="L49" i="31"/>
  <c r="L49" i="25"/>
  <c r="L49" i="17"/>
  <c r="L49" i="22" s="1"/>
  <c r="J48" i="31"/>
  <c r="J48" i="17"/>
  <c r="J48" i="22" s="1"/>
  <c r="J48" i="25"/>
  <c r="F52" i="17"/>
  <c r="J51" i="31"/>
  <c r="J51" i="17"/>
  <c r="J51" i="22" s="1"/>
  <c r="J51" i="25"/>
  <c r="E50" i="17"/>
  <c r="E50" i="22" s="1"/>
  <c r="E50" i="31"/>
  <c r="E50" i="25"/>
  <c r="O51" i="31"/>
  <c r="O51" i="17"/>
  <c r="O51" i="22" s="1"/>
  <c r="O51" i="25"/>
  <c r="G40" i="31"/>
  <c r="G40" i="17"/>
  <c r="G40" i="22" s="1"/>
  <c r="G40" i="25"/>
  <c r="Z56" i="17"/>
  <c r="P44" i="17"/>
  <c r="O42" i="17"/>
  <c r="F37" i="31"/>
  <c r="F37" i="17"/>
  <c r="F37" i="22" s="1"/>
  <c r="F37" i="25"/>
  <c r="O37" i="31"/>
  <c r="O37" i="17"/>
  <c r="O37" i="22" s="1"/>
  <c r="O37" i="25"/>
  <c r="G37" i="31"/>
  <c r="G37" i="17"/>
  <c r="G37" i="22" s="1"/>
  <c r="G37" i="25"/>
  <c r="P46" i="17"/>
  <c r="AC75" i="17" s="1"/>
  <c r="H49" i="31"/>
  <c r="H49" i="25"/>
  <c r="H49" i="17"/>
  <c r="H49" i="22" s="1"/>
  <c r="O49" i="31"/>
  <c r="O49" i="25"/>
  <c r="O49" i="17"/>
  <c r="O49" i="22" s="1"/>
  <c r="N48" i="31"/>
  <c r="N48" i="17"/>
  <c r="N48" i="22" s="1"/>
  <c r="N48" i="25"/>
  <c r="F48" i="31"/>
  <c r="F48" i="17"/>
  <c r="F48" i="22" s="1"/>
  <c r="F48" i="25"/>
  <c r="I46" i="17"/>
  <c r="V75" i="17" s="1"/>
  <c r="G52" i="17"/>
  <c r="K42" i="17"/>
  <c r="N42" i="17"/>
  <c r="I42" i="17"/>
  <c r="L37" i="17"/>
  <c r="L37" i="22" s="1"/>
  <c r="L37" i="31"/>
  <c r="L37" i="25"/>
  <c r="L42" i="17"/>
  <c r="E47" i="17"/>
  <c r="E47" i="22" s="1"/>
  <c r="E47" i="31"/>
  <c r="E47" i="25"/>
  <c r="L52" i="17"/>
  <c r="P48" i="31"/>
  <c r="P48" i="25"/>
  <c r="P48" i="17"/>
  <c r="P48" i="22" s="1"/>
  <c r="H48" i="31"/>
  <c r="H48" i="17"/>
  <c r="H48" i="22" s="1"/>
  <c r="H48" i="25"/>
  <c r="O46" i="17"/>
  <c r="AB75" i="17" s="1"/>
  <c r="G49" i="31"/>
  <c r="G49" i="17"/>
  <c r="G49" i="22" s="1"/>
  <c r="G49" i="25"/>
  <c r="N47" i="31"/>
  <c r="N47" i="17"/>
  <c r="N47" i="25"/>
  <c r="F47" i="31"/>
  <c r="F47" i="17"/>
  <c r="F47" i="22" s="1"/>
  <c r="F47" i="25"/>
  <c r="I47" i="17"/>
  <c r="I47" i="31"/>
  <c r="I47" i="25"/>
  <c r="M46" i="17"/>
  <c r="Z75" i="17" s="1"/>
  <c r="L48" i="31"/>
  <c r="L48" i="17"/>
  <c r="L48" i="22" s="1"/>
  <c r="L48" i="25"/>
  <c r="K48" i="31"/>
  <c r="K48" i="17"/>
  <c r="K48" i="22" s="1"/>
  <c r="K48" i="25"/>
  <c r="J49" i="31"/>
  <c r="J49" i="17"/>
  <c r="J49" i="22" s="1"/>
  <c r="J49" i="25"/>
  <c r="P52" i="17"/>
  <c r="M52" i="17"/>
  <c r="N51" i="31"/>
  <c r="N51" i="17"/>
  <c r="N51" i="22" s="1"/>
  <c r="N51" i="25"/>
  <c r="F51" i="31"/>
  <c r="F51" i="17"/>
  <c r="F51" i="22" s="1"/>
  <c r="F51" i="25"/>
  <c r="I50" i="17"/>
  <c r="P51" i="31"/>
  <c r="P51" i="17"/>
  <c r="P51" i="22" s="1"/>
  <c r="P51" i="25"/>
  <c r="H51" i="31"/>
  <c r="H51" i="25"/>
  <c r="H51" i="17"/>
  <c r="H51" i="22" s="1"/>
  <c r="K51" i="31"/>
  <c r="K51" i="17"/>
  <c r="K51" i="22" s="1"/>
  <c r="K51" i="25"/>
  <c r="N39" i="17"/>
  <c r="I40" i="17"/>
  <c r="I40" i="22" s="1"/>
  <c r="I40" i="31"/>
  <c r="I40" i="25"/>
  <c r="K40" i="31"/>
  <c r="K40" i="17"/>
  <c r="K40" i="22" s="1"/>
  <c r="K40" i="25"/>
  <c r="W56" i="17"/>
  <c r="H44" i="17"/>
  <c r="T56" i="17"/>
  <c r="E48" i="17"/>
  <c r="E48" i="22" s="1"/>
  <c r="E48" i="31"/>
  <c r="E48" i="25"/>
  <c r="P49" i="31"/>
  <c r="P49" i="25"/>
  <c r="P49" i="17"/>
  <c r="P49" i="22" s="1"/>
  <c r="H47" i="17"/>
  <c r="U84" i="17" s="1"/>
  <c r="U86" i="17" s="1"/>
  <c r="O47" i="31"/>
  <c r="O47" i="17"/>
  <c r="O47" i="25"/>
  <c r="G48" i="31"/>
  <c r="G48" i="17"/>
  <c r="G48" i="22" s="1"/>
  <c r="G48" i="25"/>
  <c r="O52" i="17"/>
  <c r="M50" i="17"/>
  <c r="L51" i="31"/>
  <c r="L51" i="17"/>
  <c r="L51" i="22" s="1"/>
  <c r="L51" i="25"/>
  <c r="G51" i="31"/>
  <c r="G51" i="17"/>
  <c r="G51" i="22" s="1"/>
  <c r="G51" i="25"/>
  <c r="M40" i="17"/>
  <c r="M40" i="22" s="1"/>
  <c r="M40" i="31"/>
  <c r="M40" i="25"/>
  <c r="E40" i="17"/>
  <c r="E40" i="22" s="1"/>
  <c r="E40" i="31"/>
  <c r="E40" i="25"/>
  <c r="O40" i="31"/>
  <c r="O40" i="17"/>
  <c r="O40" i="22" s="1"/>
  <c r="O40" i="25"/>
  <c r="N37" i="31"/>
  <c r="N37" i="17"/>
  <c r="N37" i="22" s="1"/>
  <c r="N37" i="25"/>
  <c r="M37" i="17"/>
  <c r="M37" i="22" s="1"/>
  <c r="M37" i="31"/>
  <c r="M37" i="25"/>
  <c r="M42" i="17"/>
  <c r="P42" i="17"/>
  <c r="E49" i="17"/>
  <c r="E49" i="22" s="1"/>
  <c r="E49" i="31"/>
  <c r="E49" i="25"/>
  <c r="G47" i="31"/>
  <c r="G47" i="17"/>
  <c r="G47" i="25"/>
  <c r="I52" i="17"/>
  <c r="M49" i="17"/>
  <c r="M49" i="22" s="1"/>
  <c r="M49" i="31"/>
  <c r="M49" i="25"/>
  <c r="L46" i="17"/>
  <c r="Y75" i="17" s="1"/>
  <c r="K49" i="31"/>
  <c r="K49" i="17"/>
  <c r="K49" i="22" s="1"/>
  <c r="K49" i="25"/>
  <c r="J47" i="17"/>
  <c r="E52" i="17"/>
  <c r="E52" i="22" s="1"/>
  <c r="E52" i="31"/>
  <c r="E52" i="25"/>
  <c r="E37" i="17"/>
  <c r="E37" i="22" s="1"/>
  <c r="E37" i="31"/>
  <c r="E37" i="25"/>
  <c r="G42" i="17"/>
  <c r="J37" i="31"/>
  <c r="J37" i="17"/>
  <c r="J37" i="22" s="1"/>
  <c r="J37" i="25"/>
  <c r="J42" i="17"/>
  <c r="I37" i="17"/>
  <c r="I37" i="22" s="1"/>
  <c r="I37" i="31"/>
  <c r="I37" i="25"/>
  <c r="H42" i="17"/>
  <c r="K37" i="31"/>
  <c r="K37" i="17"/>
  <c r="K37" i="22" s="1"/>
  <c r="K37" i="25"/>
  <c r="E46" i="17"/>
  <c r="E46" i="22" s="1"/>
  <c r="E46" i="31"/>
  <c r="E46" i="25"/>
  <c r="P47" i="31"/>
  <c r="P47" i="17"/>
  <c r="P47" i="25"/>
  <c r="H46" i="17"/>
  <c r="U75" i="17" s="1"/>
  <c r="K52" i="17"/>
  <c r="O48" i="31"/>
  <c r="O48" i="17"/>
  <c r="O48" i="22" s="1"/>
  <c r="O48" i="25"/>
  <c r="G46" i="17"/>
  <c r="T75" i="17" s="1"/>
  <c r="N49" i="31"/>
  <c r="N49" i="17"/>
  <c r="N49" i="22" s="1"/>
  <c r="N49" i="25"/>
  <c r="F49" i="31"/>
  <c r="F49" i="17"/>
  <c r="F49" i="22" s="1"/>
  <c r="F49" i="25"/>
  <c r="I49" i="17"/>
  <c r="I49" i="22" s="1"/>
  <c r="I49" i="31"/>
  <c r="I49" i="25"/>
  <c r="M48" i="17"/>
  <c r="M48" i="22" s="1"/>
  <c r="M48" i="31"/>
  <c r="M48" i="25"/>
  <c r="L47" i="31"/>
  <c r="L47" i="17"/>
  <c r="L47" i="25"/>
  <c r="K47" i="17"/>
  <c r="X84" i="17" s="1"/>
  <c r="X86" i="17" s="1"/>
  <c r="X90" i="17" s="1"/>
  <c r="H52" i="17"/>
  <c r="N52" i="17"/>
  <c r="N50" i="17"/>
  <c r="F50" i="17"/>
  <c r="I51" i="17"/>
  <c r="I51" i="22" s="1"/>
  <c r="I51" i="31"/>
  <c r="I51" i="25"/>
  <c r="P50" i="17"/>
  <c r="H50" i="17"/>
  <c r="K50" i="17"/>
  <c r="N40" i="31"/>
  <c r="N40" i="17"/>
  <c r="N40" i="22" s="1"/>
  <c r="N40" i="25"/>
  <c r="F40" i="31"/>
  <c r="F40" i="17"/>
  <c r="F40" i="22" s="1"/>
  <c r="F40" i="25"/>
  <c r="L40" i="17"/>
  <c r="L40" i="22" s="1"/>
  <c r="L40" i="31"/>
  <c r="L40" i="25"/>
  <c r="O39" i="17"/>
  <c r="AA56" i="17"/>
  <c r="X56" i="17"/>
  <c r="V56" i="17"/>
  <c r="AB56" i="17"/>
  <c r="R67" i="21"/>
  <c r="E67" i="31"/>
  <c r="R66" i="21"/>
  <c r="E66" i="31"/>
  <c r="R68" i="21"/>
  <c r="E68" i="31"/>
  <c r="N57" i="17"/>
  <c r="K57" i="17"/>
  <c r="F127" i="25"/>
  <c r="F127" i="17"/>
  <c r="F127" i="22" s="1"/>
  <c r="K125" i="17"/>
  <c r="L126" i="25"/>
  <c r="L126" i="17"/>
  <c r="L126" i="22" s="1"/>
  <c r="H60" i="17"/>
  <c r="N60" i="17"/>
  <c r="G61" i="25"/>
  <c r="G61" i="17"/>
  <c r="G61" i="22" s="1"/>
  <c r="I62" i="25"/>
  <c r="I62" i="17"/>
  <c r="I62" i="22" s="1"/>
  <c r="E81" i="25"/>
  <c r="E81" i="17"/>
  <c r="E81" i="22" s="1"/>
  <c r="E93" i="25"/>
  <c r="E93" i="17"/>
  <c r="E93" i="22" s="1"/>
  <c r="O92" i="25"/>
  <c r="O92" i="17"/>
  <c r="O92" i="22" s="1"/>
  <c r="K70" i="17"/>
  <c r="G71" i="17"/>
  <c r="G73" i="17"/>
  <c r="N79" i="25"/>
  <c r="N79" i="17"/>
  <c r="N79" i="22" s="1"/>
  <c r="J71" i="17"/>
  <c r="F81" i="25"/>
  <c r="F81" i="17"/>
  <c r="F81" i="22" s="1"/>
  <c r="N110" i="25"/>
  <c r="N110" i="17"/>
  <c r="N110" i="22" s="1"/>
  <c r="J105" i="25"/>
  <c r="J105" i="17"/>
  <c r="J105" i="22" s="1"/>
  <c r="J103" i="25"/>
  <c r="J103" i="17"/>
  <c r="J103" i="22" s="1"/>
  <c r="F110" i="25"/>
  <c r="F110" i="17"/>
  <c r="F110" i="22" s="1"/>
  <c r="L79" i="25"/>
  <c r="L79" i="17"/>
  <c r="L79" i="22" s="1"/>
  <c r="L76" i="17"/>
  <c r="L70" i="17"/>
  <c r="P111" i="25"/>
  <c r="P111" i="17"/>
  <c r="P111" i="22" s="1"/>
  <c r="H108" i="25"/>
  <c r="H108" i="17"/>
  <c r="H108" i="22" s="1"/>
  <c r="M120" i="17"/>
  <c r="M92" i="25"/>
  <c r="M92" i="17"/>
  <c r="M92" i="22" s="1"/>
  <c r="I73" i="17"/>
  <c r="I70" i="17"/>
  <c r="M108" i="25"/>
  <c r="M108" i="17"/>
  <c r="M108" i="22" s="1"/>
  <c r="I106" i="25"/>
  <c r="I106" i="17"/>
  <c r="I106" i="22" s="1"/>
  <c r="E103" i="25"/>
  <c r="E103" i="17"/>
  <c r="E103" i="22" s="1"/>
  <c r="E95" i="25"/>
  <c r="E95" i="17"/>
  <c r="E95" i="22" s="1"/>
  <c r="P86" i="25"/>
  <c r="P86" i="17"/>
  <c r="P86" i="22" s="1"/>
  <c r="H79" i="25"/>
  <c r="H79" i="17"/>
  <c r="H79" i="22" s="1"/>
  <c r="H87" i="17"/>
  <c r="H87" i="22" s="1"/>
  <c r="H87" i="25"/>
  <c r="L99" i="25"/>
  <c r="L99" i="17"/>
  <c r="L99" i="22" s="1"/>
  <c r="O103" i="25"/>
  <c r="O103" i="17"/>
  <c r="O103" i="22" s="1"/>
  <c r="K99" i="25"/>
  <c r="K99" i="17"/>
  <c r="K99" i="22" s="1"/>
  <c r="G119" i="17"/>
  <c r="G106" i="25"/>
  <c r="G106" i="17"/>
  <c r="G106" i="22" s="1"/>
  <c r="H115" i="17"/>
  <c r="G67" i="17"/>
  <c r="H67" i="17"/>
  <c r="K118" i="25"/>
  <c r="K118" i="17"/>
  <c r="K118" i="22" s="1"/>
  <c r="E118" i="17"/>
  <c r="E118" i="22" s="1"/>
  <c r="E118" i="25"/>
  <c r="G58" i="25"/>
  <c r="G58" i="17"/>
  <c r="G58" i="22" s="1"/>
  <c r="O127" i="25"/>
  <c r="O127" i="17"/>
  <c r="O127" i="22" s="1"/>
  <c r="J126" i="25"/>
  <c r="J126" i="17"/>
  <c r="J126" i="22" s="1"/>
  <c r="E127" i="25"/>
  <c r="E127" i="17"/>
  <c r="E127" i="22" s="1"/>
  <c r="L63" i="25"/>
  <c r="L63" i="17"/>
  <c r="L63" i="22" s="1"/>
  <c r="M62" i="25"/>
  <c r="M62" i="17"/>
  <c r="M62" i="22" s="1"/>
  <c r="E88" i="17"/>
  <c r="O87" i="25"/>
  <c r="O87" i="17"/>
  <c r="O87" i="22" s="1"/>
  <c r="O73" i="17"/>
  <c r="K93" i="25"/>
  <c r="K93" i="17"/>
  <c r="K93" i="22" s="1"/>
  <c r="G78" i="17"/>
  <c r="G69" i="17"/>
  <c r="G150" i="17" s="1"/>
  <c r="N92" i="25"/>
  <c r="N92" i="17"/>
  <c r="N92" i="22" s="1"/>
  <c r="J77" i="17"/>
  <c r="F74" i="17"/>
  <c r="F92" i="17"/>
  <c r="N94" i="25"/>
  <c r="N94" i="17"/>
  <c r="N94" i="22" s="1"/>
  <c r="J110" i="25"/>
  <c r="J110" i="17"/>
  <c r="J110" i="22" s="1"/>
  <c r="F102" i="17"/>
  <c r="L92" i="25"/>
  <c r="L92" i="17"/>
  <c r="L92" i="22" s="1"/>
  <c r="L82" i="25"/>
  <c r="L82" i="17"/>
  <c r="L82" i="22" s="1"/>
  <c r="P100" i="25"/>
  <c r="P100" i="17"/>
  <c r="P100" i="22" s="1"/>
  <c r="H99" i="25"/>
  <c r="H99" i="17"/>
  <c r="H99" i="22" s="1"/>
  <c r="M74" i="17"/>
  <c r="I89" i="25"/>
  <c r="I89" i="17"/>
  <c r="I89" i="22" s="1"/>
  <c r="I79" i="25"/>
  <c r="I79" i="17"/>
  <c r="I79" i="22" s="1"/>
  <c r="M97" i="17"/>
  <c r="I116" i="17"/>
  <c r="I101" i="25"/>
  <c r="I101" i="17"/>
  <c r="I101" i="22" s="1"/>
  <c r="E100" i="25"/>
  <c r="E100" i="17"/>
  <c r="E100" i="22" s="1"/>
  <c r="P74" i="17"/>
  <c r="H73" i="17"/>
  <c r="L113" i="25"/>
  <c r="L113" i="17"/>
  <c r="L113" i="22" s="1"/>
  <c r="O107" i="25"/>
  <c r="O107" i="17"/>
  <c r="O107" i="22" s="1"/>
  <c r="K103" i="25"/>
  <c r="K103" i="17"/>
  <c r="K103" i="22" s="1"/>
  <c r="G113" i="25"/>
  <c r="G113" i="17"/>
  <c r="G113" i="22" s="1"/>
  <c r="K66" i="17"/>
  <c r="G68" i="17"/>
  <c r="F67" i="17"/>
  <c r="E68" i="25"/>
  <c r="E68" i="17"/>
  <c r="E68" i="22" s="1"/>
  <c r="K104" i="25"/>
  <c r="K104" i="17"/>
  <c r="K104" i="22" s="1"/>
  <c r="H104" i="25"/>
  <c r="H104" i="17"/>
  <c r="H104" i="22" s="1"/>
  <c r="N104" i="25"/>
  <c r="N104" i="17"/>
  <c r="N104" i="22" s="1"/>
  <c r="J104" i="25"/>
  <c r="J104" i="17"/>
  <c r="J104" i="22" s="1"/>
  <c r="F104" i="25"/>
  <c r="F104" i="17"/>
  <c r="F104" i="22" s="1"/>
  <c r="P104" i="25"/>
  <c r="P104" i="17"/>
  <c r="P104" i="22" s="1"/>
  <c r="M104" i="25"/>
  <c r="M104" i="17"/>
  <c r="M104" i="22" s="1"/>
  <c r="I104" i="25"/>
  <c r="I104" i="17"/>
  <c r="I104" i="22" s="1"/>
  <c r="E104" i="25"/>
  <c r="E104" i="17"/>
  <c r="E104" i="22" s="1"/>
  <c r="L104" i="25"/>
  <c r="L104" i="17"/>
  <c r="L104" i="22" s="1"/>
  <c r="H57" i="17"/>
  <c r="N58" i="25"/>
  <c r="N58" i="17"/>
  <c r="N58" i="22" s="1"/>
  <c r="G126" i="25"/>
  <c r="G126" i="17"/>
  <c r="G126" i="22" s="1"/>
  <c r="H127" i="25"/>
  <c r="H127" i="17"/>
  <c r="H127" i="22" s="1"/>
  <c r="L60" i="17"/>
  <c r="P63" i="25"/>
  <c r="P63" i="17"/>
  <c r="P63" i="22" s="1"/>
  <c r="O61" i="25"/>
  <c r="O61" i="17"/>
  <c r="O61" i="22" s="1"/>
  <c r="J61" i="25"/>
  <c r="J61" i="17"/>
  <c r="J61" i="22" s="1"/>
  <c r="E63" i="17"/>
  <c r="E63" i="22" s="1"/>
  <c r="E63" i="25"/>
  <c r="E80" i="25"/>
  <c r="E80" i="17"/>
  <c r="E80" i="22" s="1"/>
  <c r="E73" i="17"/>
  <c r="O71" i="17"/>
  <c r="O89" i="25"/>
  <c r="O89" i="17"/>
  <c r="O89" i="22" s="1"/>
  <c r="O77" i="17"/>
  <c r="K74" i="17"/>
  <c r="K80" i="25"/>
  <c r="K80" i="17"/>
  <c r="K80" i="22" s="1"/>
  <c r="K69" i="17"/>
  <c r="K150" i="17" s="1"/>
  <c r="G83" i="17"/>
  <c r="G90" i="25"/>
  <c r="G90" i="17"/>
  <c r="G90" i="22" s="1"/>
  <c r="N120" i="17"/>
  <c r="N72" i="17"/>
  <c r="J82" i="25"/>
  <c r="J82" i="17"/>
  <c r="J82" i="22" s="1"/>
  <c r="J80" i="25"/>
  <c r="J80" i="17"/>
  <c r="J80" i="22" s="1"/>
  <c r="F64" i="17"/>
  <c r="F70" i="17"/>
  <c r="F72" i="17"/>
  <c r="N119" i="17"/>
  <c r="N108" i="25"/>
  <c r="N108" i="17"/>
  <c r="N108" i="22" s="1"/>
  <c r="J111" i="25"/>
  <c r="J111" i="17"/>
  <c r="J111" i="22" s="1"/>
  <c r="J113" i="25"/>
  <c r="J113" i="17"/>
  <c r="J113" i="22" s="1"/>
  <c r="F98" i="25"/>
  <c r="F98" i="17"/>
  <c r="F98" i="22" s="1"/>
  <c r="F103" i="25"/>
  <c r="F103" i="17"/>
  <c r="F103" i="22" s="1"/>
  <c r="L75" i="17"/>
  <c r="L87" i="25"/>
  <c r="L87" i="17"/>
  <c r="L87" i="22" s="1"/>
  <c r="P102" i="25"/>
  <c r="P102" i="17"/>
  <c r="P102" i="22" s="1"/>
  <c r="P101" i="25"/>
  <c r="P101" i="17"/>
  <c r="P101" i="22" s="1"/>
  <c r="H111" i="17"/>
  <c r="H111" i="22" s="1"/>
  <c r="H111" i="25"/>
  <c r="H103" i="25"/>
  <c r="H103" i="17"/>
  <c r="H103" i="22" s="1"/>
  <c r="M85" i="25"/>
  <c r="M85" i="17"/>
  <c r="M85" i="22" s="1"/>
  <c r="M78" i="17"/>
  <c r="I81" i="25"/>
  <c r="I81" i="17"/>
  <c r="I81" i="22" s="1"/>
  <c r="I86" i="25"/>
  <c r="I86" i="17"/>
  <c r="I86" i="22" s="1"/>
  <c r="I83" i="17"/>
  <c r="M98" i="25"/>
  <c r="M98" i="17"/>
  <c r="M98" i="22" s="1"/>
  <c r="M111" i="25"/>
  <c r="M111" i="17"/>
  <c r="M111" i="22" s="1"/>
  <c r="I108" i="25"/>
  <c r="I108" i="17"/>
  <c r="I108" i="22" s="1"/>
  <c r="I102" i="25"/>
  <c r="I102" i="17"/>
  <c r="I102" i="22" s="1"/>
  <c r="E94" i="25"/>
  <c r="E94" i="17"/>
  <c r="E94" i="22" s="1"/>
  <c r="E111" i="25"/>
  <c r="E111" i="17"/>
  <c r="E111" i="22" s="1"/>
  <c r="P85" i="25"/>
  <c r="P85" i="17"/>
  <c r="P85" i="22" s="1"/>
  <c r="P69" i="17"/>
  <c r="P150" i="17" s="1"/>
  <c r="H120" i="17"/>
  <c r="H83" i="17"/>
  <c r="H77" i="17"/>
  <c r="L98" i="25"/>
  <c r="L98" i="17"/>
  <c r="L98" i="22" s="1"/>
  <c r="L111" i="25"/>
  <c r="L111" i="17"/>
  <c r="L111" i="22" s="1"/>
  <c r="O108" i="25"/>
  <c r="O108" i="17"/>
  <c r="O108" i="22" s="1"/>
  <c r="O105" i="25"/>
  <c r="O105" i="17"/>
  <c r="O105" i="22" s="1"/>
  <c r="K106" i="25"/>
  <c r="K106" i="17"/>
  <c r="K106" i="22" s="1"/>
  <c r="K110" i="25"/>
  <c r="K110" i="17"/>
  <c r="K110" i="22" s="1"/>
  <c r="G117" i="25"/>
  <c r="G117" i="17"/>
  <c r="G117" i="22" s="1"/>
  <c r="G98" i="25"/>
  <c r="G98" i="17"/>
  <c r="G98" i="22" s="1"/>
  <c r="F115" i="17"/>
  <c r="F68" i="17"/>
  <c r="E67" i="17"/>
  <c r="E67" i="22" s="1"/>
  <c r="E67" i="25"/>
  <c r="O118" i="25"/>
  <c r="O118" i="17"/>
  <c r="O118" i="22" s="1"/>
  <c r="G118" i="25"/>
  <c r="G118" i="17"/>
  <c r="G118" i="22" s="1"/>
  <c r="N118" i="25"/>
  <c r="N118" i="17"/>
  <c r="N118" i="22" s="1"/>
  <c r="J118" i="17"/>
  <c r="J118" i="22" s="1"/>
  <c r="J118" i="25"/>
  <c r="P118" i="25"/>
  <c r="P118" i="17"/>
  <c r="P118" i="22" s="1"/>
  <c r="I118" i="25"/>
  <c r="I118" i="17"/>
  <c r="I118" i="22" s="1"/>
  <c r="L57" i="17"/>
  <c r="E57" i="17"/>
  <c r="M58" i="25"/>
  <c r="M58" i="17"/>
  <c r="M58" i="22" s="1"/>
  <c r="E65" i="25"/>
  <c r="E65" i="17"/>
  <c r="E65" i="22" s="1"/>
  <c r="J125" i="17"/>
  <c r="H126" i="25"/>
  <c r="H126" i="17"/>
  <c r="H126" i="22" s="1"/>
  <c r="H125" i="17"/>
  <c r="O125" i="17"/>
  <c r="I126" i="25"/>
  <c r="I126" i="17"/>
  <c r="I126" i="22" s="1"/>
  <c r="AA59" i="17"/>
  <c r="I60" i="17"/>
  <c r="X59" i="17"/>
  <c r="H61" i="25"/>
  <c r="H61" i="17"/>
  <c r="H61" i="22" s="1"/>
  <c r="K63" i="25"/>
  <c r="K63" i="17"/>
  <c r="K63" i="22" s="1"/>
  <c r="J62" i="25"/>
  <c r="J62" i="17"/>
  <c r="J62" i="22" s="1"/>
  <c r="E82" i="25"/>
  <c r="E82" i="17"/>
  <c r="E82" i="22" s="1"/>
  <c r="E89" i="25"/>
  <c r="E89" i="17"/>
  <c r="E89" i="22" s="1"/>
  <c r="E79" i="17"/>
  <c r="O91" i="25"/>
  <c r="O91" i="17"/>
  <c r="O91" i="22" s="1"/>
  <c r="O85" i="25"/>
  <c r="O85" i="17"/>
  <c r="O85" i="22" s="1"/>
  <c r="K75" i="17"/>
  <c r="K64" i="17"/>
  <c r="K76" i="17"/>
  <c r="G88" i="25"/>
  <c r="G88" i="17"/>
  <c r="G88" i="22" s="1"/>
  <c r="G80" i="25"/>
  <c r="G80" i="17"/>
  <c r="G80" i="22" s="1"/>
  <c r="N82" i="25"/>
  <c r="N82" i="17"/>
  <c r="N82" i="22" s="1"/>
  <c r="N91" i="25"/>
  <c r="N91" i="17"/>
  <c r="N91" i="22" s="1"/>
  <c r="N75" i="17"/>
  <c r="J81" i="25"/>
  <c r="J81" i="17"/>
  <c r="J81" i="22" s="1"/>
  <c r="J74" i="17"/>
  <c r="J76" i="17"/>
  <c r="F73" i="17"/>
  <c r="F75" i="17"/>
  <c r="N109" i="25"/>
  <c r="N109" i="17"/>
  <c r="N109" i="22" s="1"/>
  <c r="N113" i="25"/>
  <c r="N113" i="17"/>
  <c r="N113" i="22" s="1"/>
  <c r="N97" i="17"/>
  <c r="J102" i="25"/>
  <c r="J102" i="17"/>
  <c r="J102" i="22" s="1"/>
  <c r="J101" i="25"/>
  <c r="J101" i="17"/>
  <c r="J101" i="22" s="1"/>
  <c r="F100" i="25"/>
  <c r="F100" i="17"/>
  <c r="F100" i="22" s="1"/>
  <c r="F101" i="25"/>
  <c r="F101" i="17"/>
  <c r="F101" i="22" s="1"/>
  <c r="L83" i="17"/>
  <c r="L90" i="25"/>
  <c r="L90" i="17"/>
  <c r="L90" i="22" s="1"/>
  <c r="P107" i="25"/>
  <c r="P107" i="17"/>
  <c r="P107" i="22" s="1"/>
  <c r="P98" i="25"/>
  <c r="P98" i="17"/>
  <c r="P98" i="22" s="1"/>
  <c r="H97" i="17"/>
  <c r="H107" i="25"/>
  <c r="H107" i="17"/>
  <c r="H107" i="22" s="1"/>
  <c r="M80" i="25"/>
  <c r="M80" i="17"/>
  <c r="M80" i="22" s="1"/>
  <c r="M91" i="17"/>
  <c r="M91" i="22" s="1"/>
  <c r="M91" i="25"/>
  <c r="M71" i="17"/>
  <c r="I82" i="25"/>
  <c r="I82" i="17"/>
  <c r="I82" i="22" s="1"/>
  <c r="M116" i="17"/>
  <c r="M107" i="17"/>
  <c r="M107" i="22" s="1"/>
  <c r="M107" i="25"/>
  <c r="I105" i="25"/>
  <c r="I105" i="17"/>
  <c r="I105" i="22" s="1"/>
  <c r="I95" i="25"/>
  <c r="I95" i="17"/>
  <c r="I95" i="22" s="1"/>
  <c r="E99" i="25"/>
  <c r="E99" i="17"/>
  <c r="E99" i="22" s="1"/>
  <c r="P76" i="17"/>
  <c r="P80" i="25"/>
  <c r="P80" i="17"/>
  <c r="P80" i="22" s="1"/>
  <c r="P91" i="25"/>
  <c r="P91" i="17"/>
  <c r="P91" i="22" s="1"/>
  <c r="H93" i="25"/>
  <c r="H93" i="17"/>
  <c r="H93" i="22" s="1"/>
  <c r="H90" i="25"/>
  <c r="H90" i="17"/>
  <c r="H90" i="22" s="1"/>
  <c r="H64" i="17"/>
  <c r="L117" i="25"/>
  <c r="L117" i="17"/>
  <c r="L117" i="22" s="1"/>
  <c r="L94" i="25"/>
  <c r="L94" i="17"/>
  <c r="L94" i="22" s="1"/>
  <c r="O99" i="25"/>
  <c r="O99" i="17"/>
  <c r="O99" i="22" s="1"/>
  <c r="K113" i="25"/>
  <c r="K113" i="17"/>
  <c r="K113" i="22" s="1"/>
  <c r="K116" i="17"/>
  <c r="G101" i="25"/>
  <c r="G101" i="17"/>
  <c r="G101" i="22" s="1"/>
  <c r="G112" i="25"/>
  <c r="G112" i="17"/>
  <c r="G112" i="22" s="1"/>
  <c r="G95" i="25"/>
  <c r="G95" i="17"/>
  <c r="G95" i="22" s="1"/>
  <c r="N66" i="17"/>
  <c r="H66" i="17"/>
  <c r="I66" i="17"/>
  <c r="O68" i="17"/>
  <c r="H68" i="17"/>
  <c r="G104" i="25"/>
  <c r="G104" i="17"/>
  <c r="G104" i="22" s="1"/>
  <c r="P57" i="17"/>
  <c r="F58" i="25"/>
  <c r="F58" i="17"/>
  <c r="F58" i="22" s="1"/>
  <c r="F57" i="17"/>
  <c r="I58" i="25"/>
  <c r="I58" i="17"/>
  <c r="I58" i="22" s="1"/>
  <c r="P58" i="25"/>
  <c r="P58" i="17"/>
  <c r="P58" i="22" s="1"/>
  <c r="E58" i="25"/>
  <c r="E58" i="17"/>
  <c r="E58" i="22" s="1"/>
  <c r="O126" i="25"/>
  <c r="O126" i="17"/>
  <c r="O126" i="22" s="1"/>
  <c r="L125" i="17"/>
  <c r="N126" i="25"/>
  <c r="N126" i="17"/>
  <c r="N126" i="22" s="1"/>
  <c r="M127" i="25"/>
  <c r="M127" i="17"/>
  <c r="M127" i="22" s="1"/>
  <c r="K126" i="25"/>
  <c r="K126" i="17"/>
  <c r="K126" i="22" s="1"/>
  <c r="P125" i="17"/>
  <c r="J127" i="25"/>
  <c r="J127" i="17"/>
  <c r="J127" i="22" s="1"/>
  <c r="I127" i="25"/>
  <c r="I127" i="17"/>
  <c r="I127" i="22" s="1"/>
  <c r="P127" i="25"/>
  <c r="P127" i="17"/>
  <c r="P127" i="22" s="1"/>
  <c r="E62" i="25"/>
  <c r="E62" i="17"/>
  <c r="E62" i="22" s="1"/>
  <c r="G60" i="17"/>
  <c r="P60" i="17"/>
  <c r="P62" i="25"/>
  <c r="P62" i="17"/>
  <c r="P62" i="22" s="1"/>
  <c r="L62" i="25"/>
  <c r="L62" i="17"/>
  <c r="L62" i="22" s="1"/>
  <c r="H63" i="25"/>
  <c r="H63" i="17"/>
  <c r="H63" i="22" s="1"/>
  <c r="G63" i="25"/>
  <c r="G63" i="17"/>
  <c r="G63" i="22" s="1"/>
  <c r="K62" i="25"/>
  <c r="K62" i="17"/>
  <c r="K62" i="22" s="1"/>
  <c r="N62" i="25"/>
  <c r="N62" i="17"/>
  <c r="N62" i="22" s="1"/>
  <c r="F61" i="25"/>
  <c r="F61" i="17"/>
  <c r="F61" i="22" s="1"/>
  <c r="M61" i="17"/>
  <c r="M61" i="22" s="1"/>
  <c r="M61" i="25"/>
  <c r="I63" i="25"/>
  <c r="I63" i="17"/>
  <c r="I63" i="22" s="1"/>
  <c r="E60" i="25"/>
  <c r="E60" i="17"/>
  <c r="E71" i="17"/>
  <c r="E91" i="25"/>
  <c r="E91" i="17"/>
  <c r="E91" i="22" s="1"/>
  <c r="E72" i="17"/>
  <c r="E92" i="25"/>
  <c r="E92" i="17"/>
  <c r="E92" i="22" s="1"/>
  <c r="E83" i="17"/>
  <c r="E86" i="25"/>
  <c r="E86" i="17"/>
  <c r="E86" i="22" s="1"/>
  <c r="O82" i="25"/>
  <c r="O82" i="17"/>
  <c r="O82" i="22" s="1"/>
  <c r="O74" i="17"/>
  <c r="O78" i="17"/>
  <c r="O75" i="17"/>
  <c r="O80" i="25"/>
  <c r="O80" i="17"/>
  <c r="O80" i="22" s="1"/>
  <c r="O86" i="25"/>
  <c r="O86" i="17"/>
  <c r="O86" i="22" s="1"/>
  <c r="O69" i="17"/>
  <c r="O150" i="17" s="1"/>
  <c r="K120" i="17"/>
  <c r="K91" i="25"/>
  <c r="K91" i="17"/>
  <c r="K91" i="22" s="1"/>
  <c r="K88" i="25"/>
  <c r="K88" i="17"/>
  <c r="K88" i="22" s="1"/>
  <c r="K89" i="25"/>
  <c r="K89" i="17"/>
  <c r="K89" i="22" s="1"/>
  <c r="K72" i="17"/>
  <c r="K77" i="17"/>
  <c r="G74" i="17"/>
  <c r="G82" i="25"/>
  <c r="G82" i="17"/>
  <c r="G82" i="22" s="1"/>
  <c r="G70" i="17"/>
  <c r="G93" i="25"/>
  <c r="G93" i="17"/>
  <c r="G93" i="22" s="1"/>
  <c r="G76" i="17"/>
  <c r="G81" i="25"/>
  <c r="G81" i="17"/>
  <c r="G81" i="22" s="1"/>
  <c r="G64" i="17"/>
  <c r="N64" i="17"/>
  <c r="N74" i="17"/>
  <c r="N87" i="25"/>
  <c r="N87" i="17"/>
  <c r="N87" i="22" s="1"/>
  <c r="N88" i="25"/>
  <c r="N88" i="17"/>
  <c r="N88" i="22" s="1"/>
  <c r="N71" i="17"/>
  <c r="N80" i="25"/>
  <c r="N80" i="17"/>
  <c r="N80" i="22" s="1"/>
  <c r="J78" i="17"/>
  <c r="J87" i="25"/>
  <c r="J87" i="17"/>
  <c r="J87" i="22" s="1"/>
  <c r="J69" i="17"/>
  <c r="J150" i="17" s="1"/>
  <c r="J64" i="17"/>
  <c r="J79" i="25"/>
  <c r="J79" i="17"/>
  <c r="J79" i="22" s="1"/>
  <c r="J89" i="25"/>
  <c r="J89" i="17"/>
  <c r="J89" i="22" s="1"/>
  <c r="J72" i="17"/>
  <c r="F86" i="25"/>
  <c r="F86" i="17"/>
  <c r="F86" i="22" s="1"/>
  <c r="F82" i="17"/>
  <c r="F87" i="25"/>
  <c r="F87" i="17"/>
  <c r="F87" i="22" s="1"/>
  <c r="F88" i="17"/>
  <c r="F71" i="17"/>
  <c r="F80" i="17"/>
  <c r="N116" i="17"/>
  <c r="N100" i="25"/>
  <c r="N100" i="17"/>
  <c r="N100" i="22" s="1"/>
  <c r="N107" i="25"/>
  <c r="N107" i="17"/>
  <c r="N107" i="22" s="1"/>
  <c r="N102" i="25"/>
  <c r="N102" i="17"/>
  <c r="N102" i="22" s="1"/>
  <c r="N101" i="25"/>
  <c r="N101" i="17"/>
  <c r="N101" i="22" s="1"/>
  <c r="J107" i="25"/>
  <c r="J107" i="17"/>
  <c r="J107" i="22" s="1"/>
  <c r="J95" i="25"/>
  <c r="J95" i="17"/>
  <c r="J95" i="22" s="1"/>
  <c r="J109" i="25"/>
  <c r="J109" i="17"/>
  <c r="J109" i="22" s="1"/>
  <c r="J98" i="25"/>
  <c r="J98" i="17"/>
  <c r="J98" i="22" s="1"/>
  <c r="J112" i="25"/>
  <c r="J112" i="17"/>
  <c r="J112" i="22" s="1"/>
  <c r="J97" i="17"/>
  <c r="F106" i="25"/>
  <c r="F106" i="17"/>
  <c r="F106" i="22" s="1"/>
  <c r="F94" i="25"/>
  <c r="F94" i="17"/>
  <c r="F94" i="22" s="1"/>
  <c r="F99" i="25"/>
  <c r="F99" i="17"/>
  <c r="F99" i="22" s="1"/>
  <c r="F112" i="25"/>
  <c r="F112" i="17"/>
  <c r="F112" i="22" s="1"/>
  <c r="F95" i="17"/>
  <c r="L120" i="17"/>
  <c r="L80" i="25"/>
  <c r="L80" i="17"/>
  <c r="L80" i="22" s="1"/>
  <c r="L93" i="25"/>
  <c r="L93" i="17"/>
  <c r="L93" i="22" s="1"/>
  <c r="L86" i="25"/>
  <c r="L86" i="17"/>
  <c r="L86" i="22" s="1"/>
  <c r="L69" i="17"/>
  <c r="L150" i="17" s="1"/>
  <c r="L78" i="17"/>
  <c r="P119" i="17"/>
  <c r="P105" i="17"/>
  <c r="P105" i="22" s="1"/>
  <c r="P105" i="25"/>
  <c r="P113" i="25"/>
  <c r="P113" i="17"/>
  <c r="P113" i="22" s="1"/>
  <c r="P117" i="25"/>
  <c r="P117" i="17"/>
  <c r="P117" i="22" s="1"/>
  <c r="P110" i="25"/>
  <c r="P110" i="17"/>
  <c r="P110" i="22" s="1"/>
  <c r="P95" i="25"/>
  <c r="P95" i="17"/>
  <c r="P95" i="22" s="1"/>
  <c r="H119" i="17"/>
  <c r="H116" i="17"/>
  <c r="H117" i="25"/>
  <c r="H117" i="17"/>
  <c r="H117" i="22" s="1"/>
  <c r="H98" i="25"/>
  <c r="H98" i="17"/>
  <c r="H98" i="22" s="1"/>
  <c r="H94" i="25"/>
  <c r="H94" i="17"/>
  <c r="H94" i="22" s="1"/>
  <c r="M72" i="17"/>
  <c r="M77" i="17"/>
  <c r="M90" i="25"/>
  <c r="M90" i="17"/>
  <c r="M90" i="22" s="1"/>
  <c r="M87" i="25"/>
  <c r="M87" i="17"/>
  <c r="M87" i="22" s="1"/>
  <c r="M70" i="17"/>
  <c r="M83" i="17"/>
  <c r="I85" i="25"/>
  <c r="I85" i="17"/>
  <c r="I85" i="22" s="1"/>
  <c r="I76" i="17"/>
  <c r="I80" i="25"/>
  <c r="I80" i="17"/>
  <c r="I80" i="22" s="1"/>
  <c r="I69" i="17"/>
  <c r="I150" i="17" s="1"/>
  <c r="I78" i="17"/>
  <c r="I92" i="25"/>
  <c r="I92" i="17"/>
  <c r="I92" i="22" s="1"/>
  <c r="I75" i="17"/>
  <c r="M112" i="25"/>
  <c r="M112" i="17"/>
  <c r="M112" i="22" s="1"/>
  <c r="M110" i="25"/>
  <c r="M110" i="17"/>
  <c r="M110" i="22" s="1"/>
  <c r="M119" i="17"/>
  <c r="M103" i="25"/>
  <c r="M103" i="17"/>
  <c r="M103" i="22" s="1"/>
  <c r="M102" i="25"/>
  <c r="M102" i="17"/>
  <c r="M102" i="22" s="1"/>
  <c r="I110" i="25"/>
  <c r="I110" i="17"/>
  <c r="I110" i="22" s="1"/>
  <c r="I112" i="25"/>
  <c r="I112" i="17"/>
  <c r="I112" i="22" s="1"/>
  <c r="I103" i="25"/>
  <c r="I103" i="17"/>
  <c r="I103" i="22" s="1"/>
  <c r="I111" i="25"/>
  <c r="I111" i="17"/>
  <c r="I111" i="22" s="1"/>
  <c r="I98" i="25"/>
  <c r="I98" i="17"/>
  <c r="I98" i="22" s="1"/>
  <c r="E109" i="25"/>
  <c r="E109" i="17"/>
  <c r="E109" i="22" s="1"/>
  <c r="E98" i="25"/>
  <c r="E98" i="17"/>
  <c r="E98" i="22" s="1"/>
  <c r="E108" i="25"/>
  <c r="E108" i="17"/>
  <c r="E108" i="22" s="1"/>
  <c r="E106" i="25"/>
  <c r="E106" i="17"/>
  <c r="E106" i="22" s="1"/>
  <c r="E102" i="25"/>
  <c r="E102" i="17"/>
  <c r="E102" i="22" s="1"/>
  <c r="P120" i="17"/>
  <c r="P88" i="25"/>
  <c r="P88" i="17"/>
  <c r="P88" i="22" s="1"/>
  <c r="P83" i="17"/>
  <c r="P72" i="17"/>
  <c r="P77" i="17"/>
  <c r="P87" i="25"/>
  <c r="P87" i="17"/>
  <c r="P87" i="22" s="1"/>
  <c r="P70" i="17"/>
  <c r="H71" i="17"/>
  <c r="H76" i="17"/>
  <c r="H89" i="25"/>
  <c r="H89" i="17"/>
  <c r="H89" i="22" s="1"/>
  <c r="H86" i="25"/>
  <c r="H86" i="17"/>
  <c r="H86" i="22" s="1"/>
  <c r="H69" i="17"/>
  <c r="H150" i="17" s="1"/>
  <c r="H78" i="17"/>
  <c r="L101" i="25"/>
  <c r="L101" i="17"/>
  <c r="L101" i="22" s="1"/>
  <c r="L119" i="17"/>
  <c r="L116" i="17"/>
  <c r="L109" i="25"/>
  <c r="L109" i="17"/>
  <c r="L109" i="22" s="1"/>
  <c r="L110" i="25"/>
  <c r="L110" i="17"/>
  <c r="L110" i="22" s="1"/>
  <c r="L95" i="25"/>
  <c r="L95" i="17"/>
  <c r="L95" i="22" s="1"/>
  <c r="O110" i="25"/>
  <c r="O110" i="17"/>
  <c r="O110" i="22" s="1"/>
  <c r="O106" i="25"/>
  <c r="O106" i="17"/>
  <c r="O106" i="22" s="1"/>
  <c r="O116" i="17"/>
  <c r="O95" i="25"/>
  <c r="O95" i="17"/>
  <c r="O95" i="22" s="1"/>
  <c r="O98" i="25"/>
  <c r="O98" i="17"/>
  <c r="O98" i="22" s="1"/>
  <c r="K102" i="25"/>
  <c r="K102" i="17"/>
  <c r="K102" i="22" s="1"/>
  <c r="K108" i="25"/>
  <c r="K108" i="17"/>
  <c r="K108" i="22" s="1"/>
  <c r="K101" i="25"/>
  <c r="K101" i="17"/>
  <c r="K101" i="22" s="1"/>
  <c r="K112" i="25"/>
  <c r="K112" i="17"/>
  <c r="K112" i="22" s="1"/>
  <c r="K105" i="25"/>
  <c r="K105" i="17"/>
  <c r="K105" i="22" s="1"/>
  <c r="G103" i="25"/>
  <c r="G103" i="17"/>
  <c r="G103" i="22" s="1"/>
  <c r="G100" i="25"/>
  <c r="G100" i="17"/>
  <c r="G100" i="22" s="1"/>
  <c r="G111" i="25"/>
  <c r="G111" i="17"/>
  <c r="G111" i="22" s="1"/>
  <c r="G108" i="25"/>
  <c r="G108" i="17"/>
  <c r="G108" i="22" s="1"/>
  <c r="G109" i="25"/>
  <c r="G109" i="17"/>
  <c r="G109" i="22" s="1"/>
  <c r="O115" i="17"/>
  <c r="G115" i="17"/>
  <c r="J115" i="17"/>
  <c r="P115" i="17"/>
  <c r="M115" i="17"/>
  <c r="E115" i="17"/>
  <c r="K67" i="17"/>
  <c r="L67" i="17"/>
  <c r="J68" i="17"/>
  <c r="P67" i="17"/>
  <c r="I68" i="17"/>
  <c r="O96" i="17"/>
  <c r="K96" i="17"/>
  <c r="G96" i="17"/>
  <c r="H96" i="17"/>
  <c r="N96" i="17"/>
  <c r="J96" i="17"/>
  <c r="F96" i="17"/>
  <c r="P96" i="17"/>
  <c r="M96" i="17"/>
  <c r="I96" i="17"/>
  <c r="E96" i="17"/>
  <c r="L96" i="17"/>
  <c r="I57" i="17"/>
  <c r="J57" i="17"/>
  <c r="H58" i="17"/>
  <c r="H58" i="22" s="1"/>
  <c r="H58" i="25"/>
  <c r="G125" i="17"/>
  <c r="H62" i="25"/>
  <c r="H62" i="17"/>
  <c r="H62" i="22" s="1"/>
  <c r="N61" i="25"/>
  <c r="N61" i="17"/>
  <c r="N61" i="22" s="1"/>
  <c r="F62" i="25"/>
  <c r="F62" i="17"/>
  <c r="F62" i="22" s="1"/>
  <c r="E78" i="17"/>
  <c r="E74" i="25"/>
  <c r="E74" i="17"/>
  <c r="E74" i="22" s="1"/>
  <c r="E120" i="17"/>
  <c r="O120" i="17"/>
  <c r="O72" i="17"/>
  <c r="K78" i="17"/>
  <c r="K71" i="17"/>
  <c r="K86" i="25"/>
  <c r="K86" i="17"/>
  <c r="K86" i="22" s="1"/>
  <c r="G87" i="25"/>
  <c r="G87" i="17"/>
  <c r="G87" i="22" s="1"/>
  <c r="G85" i="17"/>
  <c r="N86" i="25"/>
  <c r="N86" i="17"/>
  <c r="N86" i="22" s="1"/>
  <c r="N81" i="25"/>
  <c r="N81" i="17"/>
  <c r="N81" i="22" s="1"/>
  <c r="N70" i="17"/>
  <c r="N89" i="25"/>
  <c r="N89" i="17"/>
  <c r="N89" i="22" s="1"/>
  <c r="J73" i="17"/>
  <c r="J86" i="25"/>
  <c r="J86" i="17"/>
  <c r="J86" i="22" s="1"/>
  <c r="J88" i="25"/>
  <c r="J88" i="17"/>
  <c r="J88" i="22" s="1"/>
  <c r="F77" i="17"/>
  <c r="F79" i="17"/>
  <c r="F89" i="25"/>
  <c r="F89" i="17"/>
  <c r="F89" i="22" s="1"/>
  <c r="N105" i="25"/>
  <c r="N105" i="17"/>
  <c r="N105" i="22" s="1"/>
  <c r="N95" i="25"/>
  <c r="N95" i="17"/>
  <c r="N95" i="22" s="1"/>
  <c r="J99" i="25"/>
  <c r="J99" i="17"/>
  <c r="J99" i="22" s="1"/>
  <c r="F116" i="17"/>
  <c r="F113" i="25"/>
  <c r="F113" i="17"/>
  <c r="F113" i="22" s="1"/>
  <c r="L72" i="17"/>
  <c r="L77" i="17"/>
  <c r="P108" i="25"/>
  <c r="P108" i="17"/>
  <c r="P108" i="22" s="1"/>
  <c r="P99" i="25"/>
  <c r="P99" i="17"/>
  <c r="P99" i="22" s="1"/>
  <c r="H100" i="25"/>
  <c r="H100" i="17"/>
  <c r="H100" i="22" s="1"/>
  <c r="H106" i="25"/>
  <c r="H106" i="17"/>
  <c r="H106" i="22" s="1"/>
  <c r="M69" i="17"/>
  <c r="M150" i="17" s="1"/>
  <c r="M73" i="17"/>
  <c r="M75" i="17"/>
  <c r="I87" i="25"/>
  <c r="I87" i="17"/>
  <c r="I87" i="22" s="1"/>
  <c r="M99" i="25"/>
  <c r="M99" i="17"/>
  <c r="M99" i="22" s="1"/>
  <c r="M106" i="25"/>
  <c r="M106" i="17"/>
  <c r="M106" i="22" s="1"/>
  <c r="M95" i="25"/>
  <c r="M95" i="17"/>
  <c r="M95" i="22" s="1"/>
  <c r="I113" i="25"/>
  <c r="I113" i="17"/>
  <c r="I113" i="22" s="1"/>
  <c r="I94" i="25"/>
  <c r="I94" i="17"/>
  <c r="I94" i="22" s="1"/>
  <c r="E113" i="17"/>
  <c r="E113" i="22" s="1"/>
  <c r="E113" i="25"/>
  <c r="P79" i="25"/>
  <c r="P79" i="17"/>
  <c r="P79" i="22" s="1"/>
  <c r="P89" i="17"/>
  <c r="P89" i="22" s="1"/>
  <c r="P89" i="25"/>
  <c r="P78" i="17"/>
  <c r="H72" i="17"/>
  <c r="H70" i="17"/>
  <c r="L103" i="25"/>
  <c r="L103" i="17"/>
  <c r="L103" i="22" s="1"/>
  <c r="L107" i="25"/>
  <c r="L107" i="17"/>
  <c r="L107" i="22" s="1"/>
  <c r="O112" i="25"/>
  <c r="O112" i="17"/>
  <c r="O112" i="22" s="1"/>
  <c r="O100" i="25"/>
  <c r="O100" i="17"/>
  <c r="O100" i="22" s="1"/>
  <c r="K119" i="17"/>
  <c r="K95" i="25"/>
  <c r="K95" i="17"/>
  <c r="K95" i="22" s="1"/>
  <c r="K94" i="25"/>
  <c r="K94" i="17"/>
  <c r="K94" i="22" s="1"/>
  <c r="G97" i="17"/>
  <c r="K115" i="17"/>
  <c r="N115" i="17"/>
  <c r="I115" i="17"/>
  <c r="L66" i="17"/>
  <c r="O67" i="17"/>
  <c r="N68" i="17"/>
  <c r="M67" i="17"/>
  <c r="E66" i="25"/>
  <c r="E66" i="17"/>
  <c r="H118" i="25"/>
  <c r="H118" i="17"/>
  <c r="H118" i="22" s="1"/>
  <c r="F118" i="25"/>
  <c r="F118" i="17"/>
  <c r="F118" i="22" s="1"/>
  <c r="M118" i="25"/>
  <c r="M118" i="17"/>
  <c r="M118" i="22" s="1"/>
  <c r="L118" i="25"/>
  <c r="L118" i="17"/>
  <c r="L118" i="22" s="1"/>
  <c r="M57" i="17"/>
  <c r="O58" i="25"/>
  <c r="O58" i="17"/>
  <c r="O58" i="22" s="1"/>
  <c r="G57" i="17"/>
  <c r="F126" i="25"/>
  <c r="F126" i="17"/>
  <c r="F126" i="22" s="1"/>
  <c r="N127" i="25"/>
  <c r="N127" i="17"/>
  <c r="N127" i="22" s="1"/>
  <c r="O60" i="17"/>
  <c r="O63" i="25"/>
  <c r="O63" i="17"/>
  <c r="O63" i="22" s="1"/>
  <c r="N63" i="25"/>
  <c r="N63" i="17"/>
  <c r="N63" i="22" s="1"/>
  <c r="I61" i="25"/>
  <c r="I61" i="17"/>
  <c r="I61" i="22" s="1"/>
  <c r="E85" i="25"/>
  <c r="E85" i="17"/>
  <c r="E85" i="22" s="1"/>
  <c r="E77" i="17"/>
  <c r="O64" i="17"/>
  <c r="O83" i="25"/>
  <c r="O83" i="17"/>
  <c r="O83" i="22" s="1"/>
  <c r="O90" i="25"/>
  <c r="O90" i="17"/>
  <c r="O90" i="22" s="1"/>
  <c r="K83" i="25"/>
  <c r="K83" i="17"/>
  <c r="K83" i="22" s="1"/>
  <c r="K81" i="25"/>
  <c r="K81" i="17"/>
  <c r="K81" i="22" s="1"/>
  <c r="G120" i="17"/>
  <c r="G75" i="17"/>
  <c r="G86" i="25"/>
  <c r="G86" i="17"/>
  <c r="G86" i="22" s="1"/>
  <c r="N73" i="17"/>
  <c r="N85" i="25"/>
  <c r="N85" i="17"/>
  <c r="N85" i="22" s="1"/>
  <c r="J120" i="17"/>
  <c r="J83" i="17"/>
  <c r="J93" i="25"/>
  <c r="J93" i="17"/>
  <c r="J93" i="22" s="1"/>
  <c r="F120" i="17"/>
  <c r="F85" i="25"/>
  <c r="F85" i="17"/>
  <c r="F85" i="22" s="1"/>
  <c r="N117" i="17"/>
  <c r="N117" i="22" s="1"/>
  <c r="N117" i="25"/>
  <c r="N103" i="25"/>
  <c r="N103" i="17"/>
  <c r="N103" i="22" s="1"/>
  <c r="J117" i="25"/>
  <c r="J117" i="17"/>
  <c r="J117" i="22" s="1"/>
  <c r="J94" i="25"/>
  <c r="J94" i="17"/>
  <c r="J94" i="22" s="1"/>
  <c r="F107" i="25"/>
  <c r="F107" i="17"/>
  <c r="F107" i="22" s="1"/>
  <c r="F109" i="25"/>
  <c r="F109" i="17"/>
  <c r="F109" i="22" s="1"/>
  <c r="L71" i="17"/>
  <c r="L73" i="17"/>
  <c r="L64" i="17"/>
  <c r="P97" i="17"/>
  <c r="P94" i="25"/>
  <c r="P94" i="17"/>
  <c r="P94" i="22" s="1"/>
  <c r="H113" i="25"/>
  <c r="H113" i="17"/>
  <c r="H113" i="22" s="1"/>
  <c r="H102" i="25"/>
  <c r="H102" i="17"/>
  <c r="H102" i="22" s="1"/>
  <c r="M89" i="25"/>
  <c r="M89" i="17"/>
  <c r="M89" i="22" s="1"/>
  <c r="M76" i="17"/>
  <c r="M88" i="25"/>
  <c r="M88" i="17"/>
  <c r="M88" i="22" s="1"/>
  <c r="I93" i="25"/>
  <c r="I93" i="17"/>
  <c r="I93" i="22" s="1"/>
  <c r="I77" i="17"/>
  <c r="I64" i="17"/>
  <c r="M117" i="25"/>
  <c r="M117" i="17"/>
  <c r="M117" i="22" s="1"/>
  <c r="M105" i="25"/>
  <c r="M105" i="17"/>
  <c r="M105" i="22" s="1"/>
  <c r="I99" i="25"/>
  <c r="I99" i="17"/>
  <c r="I99" i="22" s="1"/>
  <c r="I100" i="25"/>
  <c r="I100" i="17"/>
  <c r="I100" i="22" s="1"/>
  <c r="E112" i="25"/>
  <c r="E112" i="17"/>
  <c r="E112" i="22" s="1"/>
  <c r="E101" i="25"/>
  <c r="E101" i="17"/>
  <c r="E101" i="22" s="1"/>
  <c r="E116" i="17"/>
  <c r="P92" i="25"/>
  <c r="P92" i="17"/>
  <c r="P92" i="22" s="1"/>
  <c r="P81" i="25"/>
  <c r="P81" i="17"/>
  <c r="P81" i="22" s="1"/>
  <c r="H88" i="25"/>
  <c r="H88" i="17"/>
  <c r="H88" i="22" s="1"/>
  <c r="H75" i="17"/>
  <c r="H82" i="17"/>
  <c r="H82" i="22" s="1"/>
  <c r="H82" i="25"/>
  <c r="L102" i="25"/>
  <c r="L102" i="17"/>
  <c r="L102" i="22" s="1"/>
  <c r="L97" i="17"/>
  <c r="O111" i="25"/>
  <c r="O111" i="17"/>
  <c r="O111" i="22" s="1"/>
  <c r="O102" i="25"/>
  <c r="O102" i="17"/>
  <c r="O102" i="22" s="1"/>
  <c r="O97" i="17"/>
  <c r="K97" i="17"/>
  <c r="K109" i="25"/>
  <c r="K109" i="17"/>
  <c r="K109" i="22" s="1"/>
  <c r="G116" i="17"/>
  <c r="G94" i="25"/>
  <c r="G94" i="17"/>
  <c r="G94" i="22" s="1"/>
  <c r="F66" i="17"/>
  <c r="F152" i="17" s="1"/>
  <c r="N67" i="17"/>
  <c r="M68" i="17"/>
  <c r="O104" i="25"/>
  <c r="O104" i="17"/>
  <c r="O104" i="22" s="1"/>
  <c r="E119" i="17"/>
  <c r="E125" i="17"/>
  <c r="J58" i="25"/>
  <c r="J58" i="17"/>
  <c r="J58" i="22" s="1"/>
  <c r="E126" i="25"/>
  <c r="E126" i="17"/>
  <c r="E126" i="22" s="1"/>
  <c r="K58" i="25"/>
  <c r="K58" i="17"/>
  <c r="K58" i="22" s="1"/>
  <c r="O57" i="17"/>
  <c r="L58" i="25"/>
  <c r="L58" i="17"/>
  <c r="L58" i="22" s="1"/>
  <c r="G127" i="25"/>
  <c r="G127" i="17"/>
  <c r="G127" i="22" s="1"/>
  <c r="M125" i="17"/>
  <c r="M126" i="25"/>
  <c r="M126" i="17"/>
  <c r="M126" i="22" s="1"/>
  <c r="L127" i="25"/>
  <c r="L127" i="17"/>
  <c r="L127" i="22" s="1"/>
  <c r="I125" i="17"/>
  <c r="K127" i="25"/>
  <c r="K127" i="17"/>
  <c r="K127" i="22" s="1"/>
  <c r="F125" i="17"/>
  <c r="P126" i="25"/>
  <c r="P126" i="17"/>
  <c r="P126" i="22" s="1"/>
  <c r="E64" i="17"/>
  <c r="F60" i="17"/>
  <c r="F149" i="17" s="1"/>
  <c r="K60" i="17"/>
  <c r="J60" i="17"/>
  <c r="M60" i="17"/>
  <c r="W59" i="17"/>
  <c r="P61" i="25"/>
  <c r="P61" i="17"/>
  <c r="P61" i="22" s="1"/>
  <c r="L61" i="25"/>
  <c r="L61" i="17"/>
  <c r="L61" i="22" s="1"/>
  <c r="O62" i="25"/>
  <c r="O62" i="17"/>
  <c r="O62" i="22" s="1"/>
  <c r="G62" i="25"/>
  <c r="G62" i="17"/>
  <c r="G62" i="22" s="1"/>
  <c r="K61" i="25"/>
  <c r="K61" i="17"/>
  <c r="K61" i="22" s="1"/>
  <c r="J63" i="25"/>
  <c r="J63" i="17"/>
  <c r="J63" i="22" s="1"/>
  <c r="F63" i="25"/>
  <c r="F63" i="17"/>
  <c r="F63" i="22" s="1"/>
  <c r="M63" i="25"/>
  <c r="M63" i="17"/>
  <c r="M63" i="22" s="1"/>
  <c r="E61" i="25"/>
  <c r="E61" i="17"/>
  <c r="E61" i="22" s="1"/>
  <c r="E76" i="17"/>
  <c r="E70" i="25"/>
  <c r="E70" i="17"/>
  <c r="E70" i="22" s="1"/>
  <c r="E75" i="17"/>
  <c r="E69" i="17"/>
  <c r="E150" i="17" s="1"/>
  <c r="E87" i="25"/>
  <c r="E87" i="17"/>
  <c r="E87" i="22" s="1"/>
  <c r="E90" i="25"/>
  <c r="E90" i="17"/>
  <c r="E90" i="22" s="1"/>
  <c r="O79" i="25"/>
  <c r="O79" i="17"/>
  <c r="O79" i="22" s="1"/>
  <c r="O88" i="25"/>
  <c r="O88" i="17"/>
  <c r="O88" i="22" s="1"/>
  <c r="O70" i="17"/>
  <c r="O93" i="25"/>
  <c r="O93" i="17"/>
  <c r="O93" i="22" s="1"/>
  <c r="O76" i="17"/>
  <c r="O81" i="25"/>
  <c r="O81" i="17"/>
  <c r="O81" i="22" s="1"/>
  <c r="K92" i="25"/>
  <c r="K92" i="17"/>
  <c r="K92" i="22" s="1"/>
  <c r="K87" i="25"/>
  <c r="K87" i="17"/>
  <c r="K87" i="22" s="1"/>
  <c r="K82" i="25"/>
  <c r="K82" i="17"/>
  <c r="K82" i="22" s="1"/>
  <c r="K79" i="25"/>
  <c r="K79" i="17"/>
  <c r="K79" i="22" s="1"/>
  <c r="K85" i="25"/>
  <c r="K85" i="17"/>
  <c r="K85" i="22" s="1"/>
  <c r="K90" i="25"/>
  <c r="K90" i="17"/>
  <c r="K90" i="22" s="1"/>
  <c r="K73" i="17"/>
  <c r="G91" i="25"/>
  <c r="G91" i="17"/>
  <c r="G91" i="22" s="1"/>
  <c r="G79" i="17"/>
  <c r="G92" i="25"/>
  <c r="G92" i="17"/>
  <c r="G92" i="22" s="1"/>
  <c r="G89" i="25"/>
  <c r="G89" i="17"/>
  <c r="G89" i="22" s="1"/>
  <c r="G72" i="17"/>
  <c r="G77" i="17"/>
  <c r="N69" i="17"/>
  <c r="N150" i="17" s="1"/>
  <c r="N77" i="17"/>
  <c r="N90" i="25"/>
  <c r="N90" i="17"/>
  <c r="N90" i="22" s="1"/>
  <c r="N78" i="17"/>
  <c r="N83" i="25"/>
  <c r="N83" i="17"/>
  <c r="N83" i="22" s="1"/>
  <c r="N93" i="25"/>
  <c r="N93" i="17"/>
  <c r="N93" i="22" s="1"/>
  <c r="N76" i="17"/>
  <c r="J90" i="25"/>
  <c r="J90" i="17"/>
  <c r="J90" i="22" s="1"/>
  <c r="J70" i="17"/>
  <c r="J91" i="25"/>
  <c r="J91" i="17"/>
  <c r="J91" i="22" s="1"/>
  <c r="J92" i="25"/>
  <c r="J92" i="17"/>
  <c r="J92" i="22" s="1"/>
  <c r="J75" i="17"/>
  <c r="J85" i="25"/>
  <c r="J85" i="17"/>
  <c r="J85" i="22" s="1"/>
  <c r="F91" i="25"/>
  <c r="F91" i="17"/>
  <c r="F91" i="22" s="1"/>
  <c r="F69" i="17"/>
  <c r="F150" i="17" s="1"/>
  <c r="F90" i="17"/>
  <c r="F78" i="17"/>
  <c r="F83" i="17"/>
  <c r="F93" i="25"/>
  <c r="F93" i="17"/>
  <c r="F93" i="22" s="1"/>
  <c r="F76" i="17"/>
  <c r="N111" i="25"/>
  <c r="N111" i="17"/>
  <c r="N111" i="22" s="1"/>
  <c r="N99" i="25"/>
  <c r="N99" i="17"/>
  <c r="N99" i="22" s="1"/>
  <c r="N106" i="25"/>
  <c r="N106" i="17"/>
  <c r="N106" i="22" s="1"/>
  <c r="N112" i="25"/>
  <c r="N112" i="17"/>
  <c r="N112" i="22" s="1"/>
  <c r="N98" i="25"/>
  <c r="N98" i="17"/>
  <c r="N98" i="22" s="1"/>
  <c r="J106" i="25"/>
  <c r="J106" i="17"/>
  <c r="J106" i="22" s="1"/>
  <c r="J116" i="17"/>
  <c r="J119" i="17"/>
  <c r="J100" i="25"/>
  <c r="J100" i="17"/>
  <c r="J100" i="22" s="1"/>
  <c r="J108" i="25"/>
  <c r="J108" i="17"/>
  <c r="J108" i="22" s="1"/>
  <c r="F117" i="17"/>
  <c r="F105" i="25"/>
  <c r="F105" i="17"/>
  <c r="F105" i="22" s="1"/>
  <c r="F119" i="17"/>
  <c r="F111" i="25"/>
  <c r="F111" i="17"/>
  <c r="F111" i="22" s="1"/>
  <c r="F108" i="25"/>
  <c r="F108" i="17"/>
  <c r="F108" i="22" s="1"/>
  <c r="F97" i="17"/>
  <c r="L89" i="25"/>
  <c r="L89" i="17"/>
  <c r="L89" i="22" s="1"/>
  <c r="L88" i="25"/>
  <c r="L88" i="17"/>
  <c r="L88" i="22" s="1"/>
  <c r="L85" i="25"/>
  <c r="L85" i="17"/>
  <c r="L85" i="22" s="1"/>
  <c r="L81" i="25"/>
  <c r="L81" i="17"/>
  <c r="L81" i="22" s="1"/>
  <c r="L91" i="25"/>
  <c r="L91" i="17"/>
  <c r="L91" i="22" s="1"/>
  <c r="L74" i="17"/>
  <c r="P109" i="25"/>
  <c r="P109" i="17"/>
  <c r="P109" i="22" s="1"/>
  <c r="P103" i="25"/>
  <c r="P103" i="17"/>
  <c r="P103" i="22" s="1"/>
  <c r="P116" i="17"/>
  <c r="P112" i="25"/>
  <c r="P112" i="17"/>
  <c r="P112" i="22" s="1"/>
  <c r="P106" i="25"/>
  <c r="P106" i="17"/>
  <c r="P106" i="22" s="1"/>
  <c r="H112" i="25"/>
  <c r="H112" i="17"/>
  <c r="H112" i="22" s="1"/>
  <c r="H101" i="25"/>
  <c r="H101" i="17"/>
  <c r="H101" i="22" s="1"/>
  <c r="H109" i="25"/>
  <c r="H109" i="17"/>
  <c r="H109" i="22" s="1"/>
  <c r="H105" i="25"/>
  <c r="H105" i="17"/>
  <c r="H105" i="22" s="1"/>
  <c r="H110" i="25"/>
  <c r="H110" i="17"/>
  <c r="H110" i="22" s="1"/>
  <c r="H95" i="17"/>
  <c r="H95" i="22" s="1"/>
  <c r="H95" i="25"/>
  <c r="M86" i="25"/>
  <c r="M86" i="17"/>
  <c r="M86" i="22" s="1"/>
  <c r="M93" i="25"/>
  <c r="M93" i="17"/>
  <c r="M93" i="22" s="1"/>
  <c r="M81" i="25"/>
  <c r="M81" i="17"/>
  <c r="M81" i="22" s="1"/>
  <c r="M82" i="25"/>
  <c r="M82" i="17"/>
  <c r="M82" i="22" s="1"/>
  <c r="M64" i="17"/>
  <c r="M79" i="25"/>
  <c r="M79" i="17"/>
  <c r="M79" i="22" s="1"/>
  <c r="I120" i="17"/>
  <c r="I90" i="25"/>
  <c r="I90" i="17"/>
  <c r="I90" i="22" s="1"/>
  <c r="I72" i="17"/>
  <c r="I91" i="25"/>
  <c r="I91" i="17"/>
  <c r="I91" i="22" s="1"/>
  <c r="I74" i="17"/>
  <c r="I88" i="25"/>
  <c r="I88" i="17"/>
  <c r="I88" i="22" s="1"/>
  <c r="I71" i="17"/>
  <c r="M101" i="25"/>
  <c r="M101" i="17"/>
  <c r="M101" i="22" s="1"/>
  <c r="M109" i="25"/>
  <c r="M109" i="17"/>
  <c r="M109" i="22" s="1"/>
  <c r="M113" i="25"/>
  <c r="M113" i="17"/>
  <c r="M113" i="22" s="1"/>
  <c r="M94" i="25"/>
  <c r="M94" i="17"/>
  <c r="M94" i="22" s="1"/>
  <c r="M100" i="25"/>
  <c r="M100" i="17"/>
  <c r="M100" i="22" s="1"/>
  <c r="I109" i="25"/>
  <c r="I109" i="17"/>
  <c r="I109" i="22" s="1"/>
  <c r="I117" i="25"/>
  <c r="I117" i="17"/>
  <c r="I117" i="22" s="1"/>
  <c r="I119" i="17"/>
  <c r="I107" i="25"/>
  <c r="I107" i="17"/>
  <c r="I107" i="22" s="1"/>
  <c r="I97" i="17"/>
  <c r="E97" i="17"/>
  <c r="E105" i="25"/>
  <c r="E105" i="17"/>
  <c r="E105" i="22" s="1"/>
  <c r="E117" i="25"/>
  <c r="E117" i="17"/>
  <c r="E117" i="22" s="1"/>
  <c r="E110" i="25"/>
  <c r="E110" i="17"/>
  <c r="E110" i="22" s="1"/>
  <c r="E107" i="25"/>
  <c r="E107" i="17"/>
  <c r="E107" i="22" s="1"/>
  <c r="P93" i="25"/>
  <c r="P93" i="17"/>
  <c r="P93" i="22" s="1"/>
  <c r="P71" i="17"/>
  <c r="P75" i="17"/>
  <c r="P90" i="25"/>
  <c r="P90" i="17"/>
  <c r="P90" i="22" s="1"/>
  <c r="P73" i="17"/>
  <c r="P82" i="25"/>
  <c r="P82" i="17"/>
  <c r="P82" i="22" s="1"/>
  <c r="P64" i="17"/>
  <c r="H85" i="25"/>
  <c r="H85" i="17"/>
  <c r="H85" i="22" s="1"/>
  <c r="H92" i="25"/>
  <c r="H92" i="17"/>
  <c r="H92" i="22" s="1"/>
  <c r="H80" i="25"/>
  <c r="H80" i="17"/>
  <c r="H80" i="22" s="1"/>
  <c r="H81" i="25"/>
  <c r="H81" i="17"/>
  <c r="H81" i="22" s="1"/>
  <c r="H91" i="25"/>
  <c r="H91" i="17"/>
  <c r="H91" i="22" s="1"/>
  <c r="H74" i="17"/>
  <c r="L100" i="17"/>
  <c r="L100" i="22" s="1"/>
  <c r="L100" i="25"/>
  <c r="L105" i="25"/>
  <c r="L105" i="17"/>
  <c r="L105" i="22" s="1"/>
  <c r="L112" i="25"/>
  <c r="L112" i="17"/>
  <c r="L112" i="22" s="1"/>
  <c r="L108" i="17"/>
  <c r="L108" i="22" s="1"/>
  <c r="L108" i="25"/>
  <c r="L106" i="25"/>
  <c r="L106" i="17"/>
  <c r="L106" i="22" s="1"/>
  <c r="O113" i="25"/>
  <c r="O113" i="17"/>
  <c r="O113" i="22" s="1"/>
  <c r="O119" i="17"/>
  <c r="O117" i="25"/>
  <c r="O117" i="17"/>
  <c r="O117" i="22" s="1"/>
  <c r="O101" i="25"/>
  <c r="O101" i="17"/>
  <c r="O101" i="22" s="1"/>
  <c r="O109" i="25"/>
  <c r="O109" i="17"/>
  <c r="O109" i="22" s="1"/>
  <c r="O94" i="25"/>
  <c r="O94" i="17"/>
  <c r="O94" i="22" s="1"/>
  <c r="K117" i="25"/>
  <c r="K117" i="17"/>
  <c r="K117" i="22" s="1"/>
  <c r="K107" i="25"/>
  <c r="K107" i="17"/>
  <c r="K107" i="22" s="1"/>
  <c r="K100" i="25"/>
  <c r="K100" i="17"/>
  <c r="K100" i="22" s="1"/>
  <c r="K111" i="25"/>
  <c r="K111" i="17"/>
  <c r="K111" i="22" s="1"/>
  <c r="K98" i="25"/>
  <c r="K98" i="17"/>
  <c r="K98" i="22" s="1"/>
  <c r="G102" i="25"/>
  <c r="G102" i="17"/>
  <c r="G102" i="22" s="1"/>
  <c r="G99" i="25"/>
  <c r="G99" i="17"/>
  <c r="G99" i="22" s="1"/>
  <c r="G110" i="25"/>
  <c r="G110" i="17"/>
  <c r="G110" i="22" s="1"/>
  <c r="G107" i="25"/>
  <c r="G107" i="17"/>
  <c r="G107" i="22" s="1"/>
  <c r="G105" i="25"/>
  <c r="G105" i="17"/>
  <c r="G105" i="22" s="1"/>
  <c r="O66" i="17"/>
  <c r="G66" i="17"/>
  <c r="J66" i="17"/>
  <c r="P66" i="17"/>
  <c r="M66" i="17"/>
  <c r="L115" i="17"/>
  <c r="K68" i="17"/>
  <c r="L68" i="17"/>
  <c r="J67" i="17"/>
  <c r="P68" i="17"/>
  <c r="I67" i="17"/>
  <c r="O114" i="25"/>
  <c r="O114" i="17"/>
  <c r="O114" i="22" s="1"/>
  <c r="K114" i="25"/>
  <c r="K114" i="17"/>
  <c r="K114" i="22" s="1"/>
  <c r="G114" i="25"/>
  <c r="G114" i="17"/>
  <c r="G114" i="22" s="1"/>
  <c r="H114" i="25"/>
  <c r="H114" i="17"/>
  <c r="H114" i="22" s="1"/>
  <c r="N114" i="25"/>
  <c r="N114" i="17"/>
  <c r="N114" i="22" s="1"/>
  <c r="J114" i="25"/>
  <c r="J114" i="17"/>
  <c r="J114" i="22" s="1"/>
  <c r="F114" i="17"/>
  <c r="P114" i="25"/>
  <c r="P114" i="17"/>
  <c r="P114" i="22" s="1"/>
  <c r="M114" i="25"/>
  <c r="M114" i="17"/>
  <c r="M114" i="22" s="1"/>
  <c r="I114" i="25"/>
  <c r="I114" i="17"/>
  <c r="I114" i="22" s="1"/>
  <c r="E114" i="25"/>
  <c r="E114" i="17"/>
  <c r="E114" i="22" s="1"/>
  <c r="L114" i="25"/>
  <c r="L114" i="17"/>
  <c r="L114" i="22" s="1"/>
  <c r="F25" i="25"/>
  <c r="F27" i="21"/>
  <c r="F27" i="17" s="1"/>
  <c r="M25" i="25"/>
  <c r="M27" i="21"/>
  <c r="M27" i="17" s="1"/>
  <c r="H25" i="25"/>
  <c r="H27" i="21"/>
  <c r="H27" i="17" s="1"/>
  <c r="O25" i="25"/>
  <c r="O27" i="21"/>
  <c r="O27" i="17" s="1"/>
  <c r="G25" i="25"/>
  <c r="G27" i="21"/>
  <c r="G27" i="17" s="1"/>
  <c r="E25" i="25"/>
  <c r="E27" i="21"/>
  <c r="E27" i="17" s="1"/>
  <c r="P25" i="25"/>
  <c r="P27" i="21"/>
  <c r="P27" i="17" s="1"/>
  <c r="N25" i="25"/>
  <c r="N27" i="21"/>
  <c r="N27" i="17" s="1"/>
  <c r="L25" i="25"/>
  <c r="L27" i="21"/>
  <c r="L27" i="17" s="1"/>
  <c r="E30" i="21"/>
  <c r="I25" i="31"/>
  <c r="I25" i="22"/>
  <c r="J25" i="31"/>
  <c r="J25" i="22"/>
  <c r="L25" i="31"/>
  <c r="L25" i="22"/>
  <c r="G25" i="31"/>
  <c r="G25" i="22"/>
  <c r="N25" i="31"/>
  <c r="N25" i="22"/>
  <c r="M25" i="31"/>
  <c r="M25" i="22"/>
  <c r="F25" i="31"/>
  <c r="F25" i="22"/>
  <c r="P25" i="31"/>
  <c r="P25" i="22"/>
  <c r="K25" i="31"/>
  <c r="K25" i="22"/>
  <c r="H25" i="31"/>
  <c r="H25" i="22"/>
  <c r="O25" i="31"/>
  <c r="O25" i="22"/>
  <c r="E128" i="22"/>
  <c r="L128" i="22"/>
  <c r="K128" i="22"/>
  <c r="J132" i="17"/>
  <c r="J132" i="22" s="1"/>
  <c r="H132" i="17"/>
  <c r="H132" i="22" s="1"/>
  <c r="N132" i="17"/>
  <c r="N132" i="22" s="1"/>
  <c r="O132" i="17"/>
  <c r="O132" i="22" s="1"/>
  <c r="E25" i="31"/>
  <c r="G132" i="17"/>
  <c r="G132" i="22" s="1"/>
  <c r="M132" i="17"/>
  <c r="M132" i="22" s="1"/>
  <c r="P132" i="17"/>
  <c r="P132" i="22" s="1"/>
  <c r="F128" i="22"/>
  <c r="L132" i="17"/>
  <c r="L132" i="22" s="1"/>
  <c r="I132" i="17"/>
  <c r="I132" i="22" s="1"/>
  <c r="E28" i="21"/>
  <c r="N132" i="31"/>
  <c r="N20" i="31" s="1"/>
  <c r="N133" i="31" s="1"/>
  <c r="O28" i="33" s="1"/>
  <c r="O43" i="33" s="1"/>
  <c r="K132" i="31"/>
  <c r="K20" i="31" s="1"/>
  <c r="K133" i="31" s="1"/>
  <c r="L28" i="33" s="1"/>
  <c r="L43" i="33" s="1"/>
  <c r="K132" i="17"/>
  <c r="K132" i="22" s="1"/>
  <c r="P20" i="32"/>
  <c r="P133" i="32" s="1"/>
  <c r="Q29" i="33" s="1"/>
  <c r="G20" i="32"/>
  <c r="G133" i="32" s="1"/>
  <c r="H29" i="33" s="1"/>
  <c r="M20" i="32"/>
  <c r="M133" i="32" s="1"/>
  <c r="N29" i="33" s="1"/>
  <c r="K20" i="32"/>
  <c r="K133" i="32" s="1"/>
  <c r="L29" i="33" s="1"/>
  <c r="E20" i="32"/>
  <c r="E133" i="32" s="1"/>
  <c r="F29" i="33" s="1"/>
  <c r="I20" i="32"/>
  <c r="I133" i="32" s="1"/>
  <c r="J29" i="33" s="1"/>
  <c r="F20" i="32"/>
  <c r="F133" i="32" s="1"/>
  <c r="G29" i="33" s="1"/>
  <c r="F132" i="31"/>
  <c r="F20" i="31" s="1"/>
  <c r="F133" i="31" s="1"/>
  <c r="G28" i="33" s="1"/>
  <c r="G43" i="33" s="1"/>
  <c r="O20" i="32"/>
  <c r="O133" i="32" s="1"/>
  <c r="P29" i="33" s="1"/>
  <c r="L20" i="32"/>
  <c r="L133" i="32" s="1"/>
  <c r="M29" i="33" s="1"/>
  <c r="J20" i="32"/>
  <c r="J133" i="32" s="1"/>
  <c r="K29" i="33" s="1"/>
  <c r="H20" i="32"/>
  <c r="H133" i="32" s="1"/>
  <c r="I29" i="33" s="1"/>
  <c r="N20" i="32"/>
  <c r="N133" i="32" s="1"/>
  <c r="O29" i="33" s="1"/>
  <c r="F132" i="17"/>
  <c r="F132" i="22" s="1"/>
  <c r="J132" i="31"/>
  <c r="J20" i="31" s="1"/>
  <c r="J133" i="31" s="1"/>
  <c r="K28" i="33" s="1"/>
  <c r="K43" i="33" s="1"/>
  <c r="E132" i="31"/>
  <c r="E20" i="31" s="1"/>
  <c r="E133" i="31" s="1"/>
  <c r="F28" i="33" s="1"/>
  <c r="H132" i="31"/>
  <c r="H20" i="31" s="1"/>
  <c r="H133" i="31" s="1"/>
  <c r="I28" i="33" s="1"/>
  <c r="I43" i="33" s="1"/>
  <c r="L132" i="31"/>
  <c r="L20" i="31" s="1"/>
  <c r="L133" i="31" s="1"/>
  <c r="M28" i="33" s="1"/>
  <c r="M43" i="33" s="1"/>
  <c r="G132" i="31"/>
  <c r="G20" i="31" s="1"/>
  <c r="G133" i="31" s="1"/>
  <c r="H28" i="33" s="1"/>
  <c r="H43" i="33" s="1"/>
  <c r="P132" i="31"/>
  <c r="P20" i="31" s="1"/>
  <c r="P133" i="31" s="1"/>
  <c r="Q28" i="33" s="1"/>
  <c r="Q43" i="33" s="1"/>
  <c r="M132" i="31"/>
  <c r="M20" i="31" s="1"/>
  <c r="M133" i="31" s="1"/>
  <c r="N28" i="33" s="1"/>
  <c r="N43" i="33" s="1"/>
  <c r="I132" i="31"/>
  <c r="I20" i="31" s="1"/>
  <c r="I133" i="31" s="1"/>
  <c r="J28" i="33" s="1"/>
  <c r="J43" i="33" s="1"/>
  <c r="O132" i="31"/>
  <c r="O20" i="31" s="1"/>
  <c r="O133" i="31" s="1"/>
  <c r="P28" i="33" s="1"/>
  <c r="P43" i="33" s="1"/>
  <c r="F26" i="21"/>
  <c r="F26" i="17" s="1"/>
  <c r="E132" i="17"/>
  <c r="E132" i="22" s="1"/>
  <c r="I26" i="21"/>
  <c r="I26" i="17" s="1"/>
  <c r="O28" i="21"/>
  <c r="P28" i="21"/>
  <c r="L28" i="21"/>
  <c r="E124" i="17"/>
  <c r="M30" i="21"/>
  <c r="H28" i="21"/>
  <c r="O26" i="21"/>
  <c r="O26" i="17" s="1"/>
  <c r="O30" i="21"/>
  <c r="L26" i="21"/>
  <c r="L26" i="17" s="1"/>
  <c r="G30" i="21"/>
  <c r="G28" i="21"/>
  <c r="M28" i="21"/>
  <c r="F30" i="21"/>
  <c r="F28" i="21"/>
  <c r="I30" i="21"/>
  <c r="I28" i="21"/>
  <c r="J30" i="21"/>
  <c r="J28" i="21"/>
  <c r="K26" i="21"/>
  <c r="K26" i="17" s="1"/>
  <c r="K28" i="21"/>
  <c r="N30" i="21"/>
  <c r="N28" i="21"/>
  <c r="K30" i="21"/>
  <c r="M26" i="21"/>
  <c r="M26" i="17" s="1"/>
  <c r="N26" i="21"/>
  <c r="N26" i="17" s="1"/>
  <c r="J26" i="21"/>
  <c r="J26" i="17" s="1"/>
  <c r="E26" i="21"/>
  <c r="E26" i="17" s="1"/>
  <c r="E25" i="17"/>
  <c r="E25" i="22" s="1"/>
  <c r="G26" i="21"/>
  <c r="G26" i="17" s="1"/>
  <c r="P26" i="21"/>
  <c r="P26" i="17" s="1"/>
  <c r="H30" i="21"/>
  <c r="P30" i="21"/>
  <c r="L30" i="21"/>
  <c r="H26" i="21"/>
  <c r="H26" i="17" s="1"/>
  <c r="V79" i="17" l="1"/>
  <c r="M47" i="22"/>
  <c r="Z84" i="17"/>
  <c r="Z86" i="17" s="1"/>
  <c r="Z90" i="17" s="1"/>
  <c r="T79" i="17"/>
  <c r="L47" i="22"/>
  <c r="Y84" i="17"/>
  <c r="Y86" i="17" s="1"/>
  <c r="G47" i="22"/>
  <c r="T84" i="17"/>
  <c r="T86" i="17" s="1"/>
  <c r="T90" i="17" s="1"/>
  <c r="N47" i="22"/>
  <c r="AA84" i="17"/>
  <c r="AA86" i="17" s="1"/>
  <c r="AA90" i="17" s="1"/>
  <c r="AC77" i="17"/>
  <c r="AC79" i="17" s="1"/>
  <c r="AC88" i="17"/>
  <c r="AC70" i="17"/>
  <c r="AC72" i="17" s="1"/>
  <c r="P47" i="22"/>
  <c r="AC84" i="17"/>
  <c r="AC86" i="17" s="1"/>
  <c r="Z79" i="17"/>
  <c r="O47" i="22"/>
  <c r="AB84" i="17"/>
  <c r="AB86" i="17" s="1"/>
  <c r="AB90" i="17" s="1"/>
  <c r="Y77" i="17"/>
  <c r="Y79" i="17" s="1"/>
  <c r="Y88" i="17"/>
  <c r="Y70" i="17"/>
  <c r="Y72" i="17" s="1"/>
  <c r="AB79" i="17"/>
  <c r="W84" i="17"/>
  <c r="W86" i="17" s="1"/>
  <c r="W90" i="17" s="1"/>
  <c r="I47" i="22"/>
  <c r="V84" i="17"/>
  <c r="V86" i="17" s="1"/>
  <c r="V90" i="17" s="1"/>
  <c r="U77" i="17"/>
  <c r="U79" i="17" s="1"/>
  <c r="U70" i="17"/>
  <c r="U72" i="17" s="1"/>
  <c r="U88" i="17"/>
  <c r="U90" i="17" s="1"/>
  <c r="AC56" i="17"/>
  <c r="Y56" i="17"/>
  <c r="U56" i="17"/>
  <c r="P152" i="17"/>
  <c r="AC58" i="17"/>
  <c r="J152" i="17"/>
  <c r="W58" i="17"/>
  <c r="L152" i="17"/>
  <c r="Y58" i="17"/>
  <c r="W60" i="17"/>
  <c r="V59" i="17"/>
  <c r="AA60" i="17"/>
  <c r="I152" i="17"/>
  <c r="V58" i="17"/>
  <c r="Z60" i="17"/>
  <c r="V60" i="17"/>
  <c r="AB59" i="17"/>
  <c r="Y60" i="17"/>
  <c r="AC60" i="17"/>
  <c r="Z59" i="17"/>
  <c r="X60" i="17"/>
  <c r="M152" i="17"/>
  <c r="Z58" i="17"/>
  <c r="O152" i="17"/>
  <c r="AB58" i="17"/>
  <c r="AB60" i="17"/>
  <c r="AC59" i="17"/>
  <c r="N152" i="17"/>
  <c r="AA58" i="17"/>
  <c r="K152" i="17"/>
  <c r="X58" i="17"/>
  <c r="Y59" i="17"/>
  <c r="T59" i="17"/>
  <c r="G152" i="17"/>
  <c r="T58" i="17"/>
  <c r="U60" i="17"/>
  <c r="H152" i="17"/>
  <c r="U58" i="17"/>
  <c r="U59" i="17"/>
  <c r="T60" i="17"/>
  <c r="R29" i="33"/>
  <c r="F43" i="33"/>
  <c r="R43" i="33" s="1"/>
  <c r="R28" i="33"/>
  <c r="F151" i="17"/>
  <c r="F153" i="17" s="1"/>
  <c r="L149" i="17"/>
  <c r="L151" i="17" s="1"/>
  <c r="H149" i="17"/>
  <c r="H151" i="17" s="1"/>
  <c r="O149" i="17"/>
  <c r="O151" i="17" s="1"/>
  <c r="P149" i="17"/>
  <c r="P151" i="17" s="1"/>
  <c r="J149" i="17"/>
  <c r="J151" i="17" s="1"/>
  <c r="E60" i="22"/>
  <c r="E149" i="17"/>
  <c r="E151" i="17" s="1"/>
  <c r="G149" i="17"/>
  <c r="G151" i="17" s="1"/>
  <c r="I149" i="17"/>
  <c r="I151" i="17" s="1"/>
  <c r="N149" i="17"/>
  <c r="N151" i="17" s="1"/>
  <c r="M149" i="17"/>
  <c r="M151" i="17" s="1"/>
  <c r="K149" i="17"/>
  <c r="K151" i="17" s="1"/>
  <c r="E66" i="22"/>
  <c r="E152" i="17"/>
  <c r="K30" i="25"/>
  <c r="K30" i="17"/>
  <c r="K30" i="22" s="1"/>
  <c r="O28" i="25"/>
  <c r="O28" i="17"/>
  <c r="O28" i="22" s="1"/>
  <c r="N28" i="25"/>
  <c r="N28" i="17"/>
  <c r="N28" i="22" s="1"/>
  <c r="J28" i="25"/>
  <c r="J28" i="17"/>
  <c r="J28" i="22" s="1"/>
  <c r="F28" i="25"/>
  <c r="F28" i="17"/>
  <c r="F28" i="22" s="1"/>
  <c r="G30" i="25"/>
  <c r="G30" i="17"/>
  <c r="G30" i="22" s="1"/>
  <c r="H28" i="25"/>
  <c r="H28" i="17"/>
  <c r="H28" i="22" s="1"/>
  <c r="G28" i="25"/>
  <c r="G28" i="17"/>
  <c r="G28" i="22" s="1"/>
  <c r="L30" i="25"/>
  <c r="L30" i="17"/>
  <c r="L30" i="22" s="1"/>
  <c r="N30" i="25"/>
  <c r="N30" i="17"/>
  <c r="N30" i="22" s="1"/>
  <c r="J30" i="25"/>
  <c r="J30" i="17"/>
  <c r="J30" i="22" s="1"/>
  <c r="F30" i="25"/>
  <c r="F30" i="17"/>
  <c r="F30" i="22" s="1"/>
  <c r="M30" i="25"/>
  <c r="M30" i="17"/>
  <c r="M30" i="22" s="1"/>
  <c r="L28" i="25"/>
  <c r="L28" i="17"/>
  <c r="L28" i="22" s="1"/>
  <c r="E28" i="25"/>
  <c r="E28" i="17"/>
  <c r="E28" i="22" s="1"/>
  <c r="H30" i="25"/>
  <c r="H30" i="17"/>
  <c r="H30" i="22" s="1"/>
  <c r="I30" i="25"/>
  <c r="I30" i="17"/>
  <c r="I30" i="22" s="1"/>
  <c r="P30" i="25"/>
  <c r="P30" i="17"/>
  <c r="P30" i="22" s="1"/>
  <c r="K28" i="25"/>
  <c r="K28" i="17"/>
  <c r="K28" i="22" s="1"/>
  <c r="I28" i="25"/>
  <c r="I28" i="17"/>
  <c r="I28" i="22" s="1"/>
  <c r="M28" i="25"/>
  <c r="M28" i="17"/>
  <c r="M28" i="22" s="1"/>
  <c r="O30" i="25"/>
  <c r="O30" i="17"/>
  <c r="O30" i="22" s="1"/>
  <c r="P28" i="25"/>
  <c r="P28" i="17"/>
  <c r="P28" i="22" s="1"/>
  <c r="E30" i="17"/>
  <c r="E30" i="22" s="1"/>
  <c r="E30" i="31"/>
  <c r="E30" i="25"/>
  <c r="H141" i="17"/>
  <c r="P144" i="17"/>
  <c r="K144" i="17"/>
  <c r="J144" i="17"/>
  <c r="E142" i="17"/>
  <c r="L144" i="17"/>
  <c r="H142" i="17"/>
  <c r="J141" i="17"/>
  <c r="P141" i="17"/>
  <c r="F144" i="17"/>
  <c r="I141" i="17"/>
  <c r="E144" i="17"/>
  <c r="F142" i="17"/>
  <c r="F141" i="17"/>
  <c r="E141" i="17"/>
  <c r="L141" i="17"/>
  <c r="H144" i="17"/>
  <c r="L142" i="17"/>
  <c r="M144" i="17"/>
  <c r="P142" i="17"/>
  <c r="N141" i="17"/>
  <c r="N144" i="17"/>
  <c r="K141" i="17"/>
  <c r="M141" i="17"/>
  <c r="I144" i="17"/>
  <c r="K142" i="17"/>
  <c r="M142" i="17"/>
  <c r="I142" i="17"/>
  <c r="J142" i="17"/>
  <c r="G142" i="17"/>
  <c r="O142" i="17"/>
  <c r="G141" i="17"/>
  <c r="N142" i="17"/>
  <c r="O141" i="17"/>
  <c r="O144" i="17"/>
  <c r="G144" i="17"/>
  <c r="E28" i="31"/>
  <c r="N28" i="31"/>
  <c r="F28" i="31"/>
  <c r="O28" i="31"/>
  <c r="F30" i="31"/>
  <c r="P30" i="31"/>
  <c r="K28" i="31"/>
  <c r="M28" i="31"/>
  <c r="I30" i="31"/>
  <c r="H28" i="31"/>
  <c r="L28" i="31"/>
  <c r="J28" i="31"/>
  <c r="G28" i="31"/>
  <c r="M30" i="31"/>
  <c r="N30" i="31"/>
  <c r="L30" i="31"/>
  <c r="J30" i="31"/>
  <c r="O30" i="31"/>
  <c r="H30" i="31"/>
  <c r="G30" i="31"/>
  <c r="K30" i="31"/>
  <c r="I28" i="31"/>
  <c r="P28" i="31"/>
  <c r="L30" i="33"/>
  <c r="G30" i="33"/>
  <c r="K30" i="33"/>
  <c r="P30" i="33"/>
  <c r="M30" i="33"/>
  <c r="F30" i="33"/>
  <c r="O30" i="33"/>
  <c r="H30" i="33"/>
  <c r="I30" i="33"/>
  <c r="J30" i="33"/>
  <c r="N30" i="33"/>
  <c r="Q30" i="33"/>
  <c r="N29" i="21"/>
  <c r="I29" i="21"/>
  <c r="F29" i="21"/>
  <c r="M29" i="21"/>
  <c r="O29" i="21"/>
  <c r="L29" i="21"/>
  <c r="K29" i="21"/>
  <c r="E29" i="21"/>
  <c r="P29" i="21"/>
  <c r="J29" i="21"/>
  <c r="G29" i="21"/>
  <c r="H29" i="21"/>
  <c r="H17" i="12"/>
  <c r="I17" i="12"/>
  <c r="J17" i="12"/>
  <c r="M17" i="12"/>
  <c r="N17" i="12"/>
  <c r="O17" i="12"/>
  <c r="G17" i="12"/>
  <c r="AA62" i="17" l="1"/>
  <c r="AA64" i="17" s="1"/>
  <c r="AB62" i="17"/>
  <c r="AB64" i="17" s="1"/>
  <c r="Y62" i="17"/>
  <c r="Y64" i="17" s="1"/>
  <c r="AC62" i="17"/>
  <c r="AC64" i="17" s="1"/>
  <c r="AC90" i="17"/>
  <c r="T62" i="17"/>
  <c r="T64" i="17" s="1"/>
  <c r="X62" i="17"/>
  <c r="X64" i="17" s="1"/>
  <c r="Z62" i="17"/>
  <c r="Z64" i="17" s="1"/>
  <c r="W62" i="17"/>
  <c r="W64" i="17" s="1"/>
  <c r="Y90" i="17"/>
  <c r="V62" i="17"/>
  <c r="V64" i="17" s="1"/>
  <c r="U62" i="17"/>
  <c r="U64" i="17" s="1"/>
  <c r="K153" i="17"/>
  <c r="G153" i="17"/>
  <c r="J153" i="17"/>
  <c r="P153" i="17"/>
  <c r="M153" i="17"/>
  <c r="N153" i="17"/>
  <c r="O153" i="17"/>
  <c r="L153" i="17"/>
  <c r="I153" i="17"/>
  <c r="H153" i="17"/>
  <c r="R30" i="33"/>
  <c r="E153" i="17"/>
  <c r="H29" i="25"/>
  <c r="H29" i="17"/>
  <c r="H29" i="22" s="1"/>
  <c r="E29" i="25"/>
  <c r="E29" i="17"/>
  <c r="E29" i="22" s="1"/>
  <c r="O29" i="25"/>
  <c r="O29" i="17"/>
  <c r="O29" i="22" s="1"/>
  <c r="G29" i="25"/>
  <c r="G29" i="17"/>
  <c r="G29" i="22" s="1"/>
  <c r="K29" i="25"/>
  <c r="K29" i="17"/>
  <c r="K29" i="22" s="1"/>
  <c r="N29" i="25"/>
  <c r="N29" i="17"/>
  <c r="N29" i="22" s="1"/>
  <c r="L29" i="25"/>
  <c r="L29" i="17"/>
  <c r="L29" i="22" s="1"/>
  <c r="F29" i="25"/>
  <c r="F29" i="17"/>
  <c r="F29" i="22" s="1"/>
  <c r="J29" i="25"/>
  <c r="J29" i="17"/>
  <c r="J29" i="22" s="1"/>
  <c r="P29" i="25"/>
  <c r="P29" i="17"/>
  <c r="P29" i="22" s="1"/>
  <c r="M29" i="25"/>
  <c r="M29" i="17"/>
  <c r="M29" i="22" s="1"/>
  <c r="I29" i="25"/>
  <c r="I29" i="17"/>
  <c r="I29" i="22" s="1"/>
  <c r="H143" i="17"/>
  <c r="H145" i="17" s="1"/>
  <c r="P143" i="17"/>
  <c r="P145" i="17" s="1"/>
  <c r="L143" i="17"/>
  <c r="L145" i="17" s="1"/>
  <c r="F143" i="17"/>
  <c r="F145" i="17" s="1"/>
  <c r="N143" i="17"/>
  <c r="N145" i="17" s="1"/>
  <c r="E143" i="17"/>
  <c r="E145" i="17" s="1"/>
  <c r="J143" i="17"/>
  <c r="J145" i="17" s="1"/>
  <c r="I143" i="17"/>
  <c r="I145" i="17" s="1"/>
  <c r="G143" i="17"/>
  <c r="G145" i="17" s="1"/>
  <c r="K143" i="17"/>
  <c r="K145" i="17" s="1"/>
  <c r="O143" i="17"/>
  <c r="O145" i="17" s="1"/>
  <c r="M143" i="17"/>
  <c r="M145" i="17" s="1"/>
  <c r="G29" i="31"/>
  <c r="M29" i="31"/>
  <c r="H29" i="31"/>
  <c r="P29" i="31"/>
  <c r="F29" i="31"/>
  <c r="I29" i="31"/>
  <c r="E29" i="31"/>
  <c r="J29" i="31"/>
  <c r="N29" i="31"/>
  <c r="K29" i="31"/>
  <c r="L29" i="31"/>
  <c r="O29" i="31"/>
  <c r="O18" i="12"/>
  <c r="O23" i="12"/>
  <c r="O27" i="12" s="1"/>
  <c r="J18" i="12"/>
  <c r="J23" i="12"/>
  <c r="J27" i="12" s="1"/>
  <c r="M18" i="12"/>
  <c r="M23" i="12"/>
  <c r="M27" i="12" s="1"/>
  <c r="N18" i="12"/>
  <c r="N23" i="12"/>
  <c r="N27" i="12" s="1"/>
  <c r="I18" i="12"/>
  <c r="I23" i="12"/>
  <c r="I27" i="12" s="1"/>
  <c r="G18" i="12"/>
  <c r="G23" i="12"/>
  <c r="G27" i="12" s="1"/>
  <c r="H18" i="12"/>
  <c r="H23" i="12"/>
  <c r="H27" i="12" s="1"/>
  <c r="M1" i="12"/>
  <c r="I1" i="12"/>
  <c r="G1" i="12"/>
  <c r="L1" i="12"/>
  <c r="H1" i="12"/>
  <c r="O1" i="12"/>
  <c r="K1" i="12"/>
  <c r="N1" i="12"/>
  <c r="J1" i="12"/>
  <c r="E143" i="19" l="1"/>
  <c r="F143" i="19"/>
  <c r="G143" i="19"/>
  <c r="P143" i="19" l="1"/>
  <c r="O143" i="19"/>
  <c r="K143" i="19"/>
  <c r="I143" i="19"/>
  <c r="H143" i="19"/>
  <c r="J143" i="19"/>
  <c r="M143" i="19" l="1"/>
  <c r="N144" i="19" l="1"/>
  <c r="N143" i="19"/>
  <c r="L143" i="19" l="1"/>
  <c r="G78" i="32" l="1"/>
  <c r="G78" i="31"/>
  <c r="G78" i="25"/>
  <c r="G78" i="22"/>
  <c r="G85" i="32" l="1"/>
  <c r="G85" i="31"/>
  <c r="G85" i="25"/>
  <c r="G85" i="22"/>
  <c r="P83" i="32" l="1"/>
  <c r="P83" i="31"/>
  <c r="P83" i="25"/>
  <c r="P83" i="22"/>
  <c r="M83" i="32"/>
  <c r="M83" i="31"/>
  <c r="M83" i="25"/>
  <c r="M83" i="22"/>
  <c r="I83" i="32"/>
  <c r="I83" i="31"/>
  <c r="I83" i="25"/>
  <c r="I83" i="22"/>
  <c r="J83" i="32"/>
  <c r="J83" i="31"/>
  <c r="J83" i="25"/>
  <c r="J83" i="22"/>
  <c r="L83" i="32"/>
  <c r="L83" i="31"/>
  <c r="L83" i="25"/>
  <c r="L83" i="22"/>
  <c r="F90" i="32" l="1"/>
  <c r="F90" i="31"/>
  <c r="F90" i="25"/>
  <c r="F90" i="22"/>
  <c r="F84" i="32" l="1"/>
  <c r="F84" i="31"/>
  <c r="F84" i="25"/>
  <c r="F84" i="22"/>
  <c r="H83" i="32" l="1"/>
  <c r="H83" i="31"/>
  <c r="H83" i="25"/>
  <c r="H83" i="22"/>
  <c r="F102" i="32" l="1"/>
  <c r="F102" i="25"/>
  <c r="F102" i="31"/>
  <c r="F102" i="22"/>
  <c r="F92" i="32"/>
  <c r="F92" i="31"/>
  <c r="F92" i="25"/>
  <c r="F92" i="22"/>
  <c r="G79" i="32" l="1"/>
  <c r="G79" i="31"/>
  <c r="G79" i="25"/>
  <c r="G79" i="22"/>
  <c r="F88" i="32" l="1"/>
  <c r="F88" i="31"/>
  <c r="F88" i="25"/>
  <c r="F88" i="22"/>
  <c r="M50" i="32" l="1"/>
  <c r="M50" i="31"/>
  <c r="M50" i="25"/>
  <c r="M50" i="22"/>
  <c r="N50" i="32"/>
  <c r="N50" i="25"/>
  <c r="N50" i="31"/>
  <c r="N50" i="22"/>
  <c r="P50" i="32"/>
  <c r="P50" i="31"/>
  <c r="P50" i="25"/>
  <c r="P50" i="22"/>
  <c r="H50" i="32"/>
  <c r="H50" i="31"/>
  <c r="H50" i="25"/>
  <c r="H50" i="22"/>
  <c r="P8" i="19"/>
  <c r="P57" i="32"/>
  <c r="P57" i="31"/>
  <c r="P57" i="25"/>
  <c r="P57" i="22"/>
  <c r="G50" i="32"/>
  <c r="G50" i="31"/>
  <c r="G50" i="25"/>
  <c r="G50" i="22"/>
  <c r="L57" i="32"/>
  <c r="L57" i="31"/>
  <c r="L57" i="25"/>
  <c r="L57" i="22"/>
  <c r="L50" i="32"/>
  <c r="L50" i="31"/>
  <c r="L50" i="25"/>
  <c r="L50" i="22"/>
  <c r="P60" i="32"/>
  <c r="P60" i="31"/>
  <c r="P60" i="25"/>
  <c r="P60" i="22"/>
  <c r="K50" i="32"/>
  <c r="K50" i="25"/>
  <c r="K50" i="31"/>
  <c r="K50" i="22"/>
  <c r="I50" i="32"/>
  <c r="I50" i="31"/>
  <c r="I50" i="25"/>
  <c r="I50" i="22"/>
  <c r="J50" i="32"/>
  <c r="J50" i="25"/>
  <c r="J50" i="31"/>
  <c r="J50" i="22"/>
  <c r="O50" i="32"/>
  <c r="O50" i="25"/>
  <c r="O50" i="31"/>
  <c r="O50" i="22"/>
  <c r="I60" i="32" l="1"/>
  <c r="I60" i="31"/>
  <c r="I60" i="25"/>
  <c r="I60" i="22"/>
  <c r="L60" i="32"/>
  <c r="L8" i="32" s="1"/>
  <c r="L60" i="31"/>
  <c r="L8" i="31" s="1"/>
  <c r="L60" i="25"/>
  <c r="L60" i="22"/>
  <c r="M60" i="32"/>
  <c r="M60" i="31"/>
  <c r="M60" i="25"/>
  <c r="M60" i="22"/>
  <c r="O8" i="19"/>
  <c r="O57" i="32"/>
  <c r="O57" i="31"/>
  <c r="O57" i="25"/>
  <c r="O57" i="22"/>
  <c r="P8" i="32"/>
  <c r="P11" i="32" s="1"/>
  <c r="Q14" i="33" s="1"/>
  <c r="G60" i="32"/>
  <c r="G60" i="31"/>
  <c r="G60" i="25"/>
  <c r="G60" i="22"/>
  <c r="J60" i="32"/>
  <c r="J60" i="31"/>
  <c r="J60" i="25"/>
  <c r="J60" i="22"/>
  <c r="N8" i="19"/>
  <c r="N57" i="32"/>
  <c r="N57" i="25"/>
  <c r="N57" i="31"/>
  <c r="N57" i="22"/>
  <c r="H8" i="19"/>
  <c r="H57" i="32"/>
  <c r="H57" i="31"/>
  <c r="H57" i="25"/>
  <c r="H57" i="22"/>
  <c r="O60" i="32"/>
  <c r="O60" i="31"/>
  <c r="O60" i="25"/>
  <c r="O60" i="22"/>
  <c r="K8" i="19"/>
  <c r="K57" i="32"/>
  <c r="K57" i="31"/>
  <c r="K57" i="25"/>
  <c r="K57" i="22"/>
  <c r="M8" i="19"/>
  <c r="M57" i="32"/>
  <c r="M57" i="31"/>
  <c r="M57" i="25"/>
  <c r="M57" i="22"/>
  <c r="P8" i="31"/>
  <c r="P11" i="31" s="1"/>
  <c r="Q13" i="33" s="1"/>
  <c r="I8" i="19"/>
  <c r="I57" i="32"/>
  <c r="I57" i="31"/>
  <c r="I57" i="25"/>
  <c r="I57" i="22"/>
  <c r="N60" i="32"/>
  <c r="N60" i="31"/>
  <c r="N60" i="25"/>
  <c r="N60" i="22"/>
  <c r="H60" i="32"/>
  <c r="H60" i="25"/>
  <c r="H60" i="31"/>
  <c r="H60" i="22"/>
  <c r="L8" i="19"/>
  <c r="J8" i="19"/>
  <c r="J57" i="32"/>
  <c r="J57" i="31"/>
  <c r="J57" i="25"/>
  <c r="J57" i="22"/>
  <c r="K60" i="32"/>
  <c r="K60" i="31"/>
  <c r="K60" i="25"/>
  <c r="K60" i="22"/>
  <c r="L11" i="31" l="1"/>
  <c r="M13" i="33" s="1"/>
  <c r="M39" i="33" s="1"/>
  <c r="L11" i="32"/>
  <c r="M14" i="33" s="1"/>
  <c r="O8" i="32"/>
  <c r="O11" i="32" s="1"/>
  <c r="P14" i="33" s="1"/>
  <c r="N8" i="31"/>
  <c r="N11" i="31" s="1"/>
  <c r="O13" i="33" s="1"/>
  <c r="K39" i="32"/>
  <c r="K39" i="31"/>
  <c r="K39" i="25"/>
  <c r="K39" i="22"/>
  <c r="J8" i="32"/>
  <c r="J11" i="32" s="1"/>
  <c r="K14" i="33" s="1"/>
  <c r="Q39" i="33"/>
  <c r="Q15" i="33"/>
  <c r="K8" i="31"/>
  <c r="K11" i="31" s="1"/>
  <c r="L13" i="33" s="1"/>
  <c r="L46" i="32"/>
  <c r="L46" i="31"/>
  <c r="L46" i="25"/>
  <c r="L46" i="22"/>
  <c r="J8" i="31"/>
  <c r="J11" i="31" s="1"/>
  <c r="K13" i="33" s="1"/>
  <c r="N46" i="32"/>
  <c r="N46" i="25"/>
  <c r="N46" i="31"/>
  <c r="N46" i="22"/>
  <c r="M46" i="32"/>
  <c r="M46" i="31"/>
  <c r="M46" i="25"/>
  <c r="M46" i="22"/>
  <c r="O46" i="32"/>
  <c r="O46" i="25"/>
  <c r="O46" i="31"/>
  <c r="O46" i="22"/>
  <c r="I8" i="31"/>
  <c r="I11" i="31" s="1"/>
  <c r="J13" i="33" s="1"/>
  <c r="P46" i="32"/>
  <c r="P46" i="31"/>
  <c r="P46" i="25"/>
  <c r="P46" i="22"/>
  <c r="M8" i="31"/>
  <c r="M11" i="31" s="1"/>
  <c r="N13" i="33" s="1"/>
  <c r="K8" i="32"/>
  <c r="K11" i="32" s="1"/>
  <c r="L14" i="33" s="1"/>
  <c r="H8" i="31"/>
  <c r="H11" i="31" s="1"/>
  <c r="I13" i="33" s="1"/>
  <c r="N8" i="32"/>
  <c r="N11" i="32" s="1"/>
  <c r="O14" i="33" s="1"/>
  <c r="I8" i="32"/>
  <c r="I11" i="32" s="1"/>
  <c r="J14" i="33" s="1"/>
  <c r="N39" i="32"/>
  <c r="N39" i="25"/>
  <c r="N39" i="31"/>
  <c r="N39" i="22"/>
  <c r="M8" i="32"/>
  <c r="M11" i="32" s="1"/>
  <c r="N14" i="33" s="1"/>
  <c r="I46" i="32"/>
  <c r="I46" i="31"/>
  <c r="I46" i="25"/>
  <c r="I46" i="22"/>
  <c r="H8" i="32"/>
  <c r="H11" i="32" s="1"/>
  <c r="I14" i="33" s="1"/>
  <c r="H46" i="32"/>
  <c r="H46" i="25"/>
  <c r="H46" i="22"/>
  <c r="H46" i="31"/>
  <c r="O8" i="31"/>
  <c r="O11" i="31" s="1"/>
  <c r="P13" i="33" s="1"/>
  <c r="K46" i="22"/>
  <c r="K46" i="31"/>
  <c r="K46" i="25"/>
  <c r="K46" i="32"/>
  <c r="G46" i="32"/>
  <c r="G46" i="25"/>
  <c r="G46" i="31"/>
  <c r="G46" i="22"/>
  <c r="M15" i="33" l="1"/>
  <c r="F79" i="32"/>
  <c r="F79" i="31"/>
  <c r="F79" i="25"/>
  <c r="F79" i="22"/>
  <c r="K39" i="33"/>
  <c r="K15" i="33"/>
  <c r="N39" i="33"/>
  <c r="N15" i="33"/>
  <c r="O39" i="33"/>
  <c r="O15" i="33"/>
  <c r="P39" i="33"/>
  <c r="P15" i="33"/>
  <c r="J46" i="32"/>
  <c r="J46" i="25"/>
  <c r="J46" i="31"/>
  <c r="J46" i="22"/>
  <c r="L39" i="33"/>
  <c r="L15" i="33"/>
  <c r="I39" i="33"/>
  <c r="I15" i="33"/>
  <c r="J39" i="33"/>
  <c r="J15" i="33"/>
  <c r="F80" i="32" l="1"/>
  <c r="F80" i="31"/>
  <c r="F80" i="25"/>
  <c r="F80" i="22"/>
  <c r="E88" i="32" l="1"/>
  <c r="E88" i="31"/>
  <c r="E88" i="25"/>
  <c r="E88" i="22"/>
  <c r="F114" i="32" l="1"/>
  <c r="F114" i="31"/>
  <c r="F114" i="25"/>
  <c r="F114" i="22"/>
  <c r="F50" i="32" l="1"/>
  <c r="F50" i="25"/>
  <c r="F50" i="31"/>
  <c r="F50" i="22"/>
  <c r="F39" i="32" l="1"/>
  <c r="F39" i="25"/>
  <c r="F39" i="31"/>
  <c r="F39" i="22"/>
  <c r="F82" i="32" l="1"/>
  <c r="F82" i="31"/>
  <c r="F82" i="25"/>
  <c r="F82" i="22"/>
  <c r="E79" i="32" l="1"/>
  <c r="E79" i="31"/>
  <c r="E79" i="25"/>
  <c r="E79" i="22"/>
  <c r="E84" i="32" l="1"/>
  <c r="E84" i="31"/>
  <c r="E84" i="25"/>
  <c r="E84" i="22"/>
  <c r="N116" i="32" l="1"/>
  <c r="N116" i="31"/>
  <c r="N116" i="25"/>
  <c r="N116" i="22"/>
  <c r="J116" i="32"/>
  <c r="J116" i="31"/>
  <c r="J116" i="25"/>
  <c r="J116" i="22"/>
  <c r="E116" i="32"/>
  <c r="E116" i="31"/>
  <c r="E116" i="25"/>
  <c r="E116" i="22"/>
  <c r="M116" i="32"/>
  <c r="M116" i="31"/>
  <c r="M116" i="25"/>
  <c r="M116" i="22"/>
  <c r="I116" i="32"/>
  <c r="I116" i="31"/>
  <c r="I116" i="25"/>
  <c r="I116" i="22"/>
  <c r="P116" i="32"/>
  <c r="P116" i="31"/>
  <c r="P116" i="25"/>
  <c r="P116" i="22"/>
  <c r="L116" i="32"/>
  <c r="L116" i="31"/>
  <c r="L116" i="25"/>
  <c r="L116" i="22"/>
  <c r="H116" i="32"/>
  <c r="H116" i="31"/>
  <c r="H116" i="25"/>
  <c r="H116" i="22"/>
  <c r="O116" i="32"/>
  <c r="O116" i="31"/>
  <c r="O116" i="25"/>
  <c r="O116" i="22"/>
  <c r="K116" i="32"/>
  <c r="K116" i="31"/>
  <c r="K116" i="25"/>
  <c r="K116" i="22"/>
  <c r="G116" i="32"/>
  <c r="G116" i="31"/>
  <c r="G116" i="25"/>
  <c r="G116" i="22"/>
  <c r="G75" i="32" l="1"/>
  <c r="G75" i="31"/>
  <c r="G75" i="25"/>
  <c r="G75" i="22"/>
  <c r="O75" i="32"/>
  <c r="O75" i="31"/>
  <c r="O75" i="25"/>
  <c r="O75" i="22"/>
  <c r="K75" i="32"/>
  <c r="K75" i="31"/>
  <c r="K75" i="25"/>
  <c r="K75" i="22"/>
  <c r="F75" i="32"/>
  <c r="F75" i="31"/>
  <c r="F75" i="25"/>
  <c r="F75" i="22"/>
  <c r="F116" i="32"/>
  <c r="F116" i="31"/>
  <c r="F116" i="25"/>
  <c r="F116" i="22"/>
  <c r="P75" i="32"/>
  <c r="P75" i="31"/>
  <c r="P75" i="25"/>
  <c r="P75" i="22"/>
  <c r="L75" i="32"/>
  <c r="L75" i="31"/>
  <c r="L75" i="25"/>
  <c r="L75" i="22"/>
  <c r="N75" i="32"/>
  <c r="N75" i="31"/>
  <c r="N75" i="25"/>
  <c r="N75" i="22"/>
  <c r="J75" i="32"/>
  <c r="J75" i="31"/>
  <c r="J75" i="25"/>
  <c r="J75" i="22"/>
  <c r="E75" i="32"/>
  <c r="E75" i="31"/>
  <c r="E75" i="25"/>
  <c r="E75" i="22"/>
  <c r="M75" i="32"/>
  <c r="M75" i="31"/>
  <c r="M75" i="25"/>
  <c r="M75" i="22"/>
  <c r="I75" i="32"/>
  <c r="I75" i="31"/>
  <c r="I75" i="25"/>
  <c r="I75" i="22"/>
  <c r="H75" i="32" l="1"/>
  <c r="H75" i="31"/>
  <c r="H75" i="25"/>
  <c r="H75" i="22"/>
  <c r="E83" i="32" l="1"/>
  <c r="E83" i="31"/>
  <c r="E83" i="25"/>
  <c r="E83" i="22"/>
  <c r="M78" i="32" l="1"/>
  <c r="M78" i="31"/>
  <c r="M78" i="25"/>
  <c r="M78" i="22"/>
  <c r="I78" i="32"/>
  <c r="I78" i="31"/>
  <c r="I78" i="25"/>
  <c r="I78" i="22"/>
  <c r="P78" i="32"/>
  <c r="P78" i="31"/>
  <c r="P78" i="25"/>
  <c r="P78" i="22"/>
  <c r="L78" i="32"/>
  <c r="L78" i="31"/>
  <c r="L78" i="25"/>
  <c r="L78" i="22"/>
  <c r="H78" i="32"/>
  <c r="H78" i="31"/>
  <c r="H78" i="25"/>
  <c r="H78" i="22"/>
  <c r="O78" i="32"/>
  <c r="O78" i="31"/>
  <c r="O78" i="25"/>
  <c r="O78" i="22"/>
  <c r="K78" i="32"/>
  <c r="K78" i="31"/>
  <c r="K78" i="25"/>
  <c r="K78" i="22"/>
  <c r="F78" i="32"/>
  <c r="F78" i="31"/>
  <c r="F78" i="25"/>
  <c r="F78" i="22"/>
  <c r="N78" i="32"/>
  <c r="N78" i="31"/>
  <c r="N78" i="25"/>
  <c r="N78" i="22"/>
  <c r="J78" i="32"/>
  <c r="J78" i="31"/>
  <c r="J78" i="25"/>
  <c r="J78" i="22"/>
  <c r="M72" i="32" l="1"/>
  <c r="M72" i="31"/>
  <c r="M72" i="25"/>
  <c r="M72" i="22"/>
  <c r="I72" i="32"/>
  <c r="I72" i="31"/>
  <c r="I72" i="25"/>
  <c r="I72" i="22"/>
  <c r="E72" i="32"/>
  <c r="E72" i="31"/>
  <c r="E72" i="25"/>
  <c r="E72" i="22"/>
  <c r="L72" i="32"/>
  <c r="L72" i="31"/>
  <c r="L72" i="25"/>
  <c r="L72" i="22"/>
  <c r="H72" i="32"/>
  <c r="H72" i="31"/>
  <c r="H72" i="25"/>
  <c r="H72" i="22"/>
  <c r="O72" i="32"/>
  <c r="O72" i="31"/>
  <c r="O72" i="25"/>
  <c r="O72" i="22"/>
  <c r="K72" i="32"/>
  <c r="K72" i="31"/>
  <c r="K72" i="25"/>
  <c r="K72" i="22"/>
  <c r="G72" i="32"/>
  <c r="G72" i="31"/>
  <c r="G72" i="25"/>
  <c r="G72" i="22"/>
  <c r="N72" i="32"/>
  <c r="N72" i="31"/>
  <c r="N72" i="25"/>
  <c r="N72" i="22"/>
  <c r="J72" i="32"/>
  <c r="J72" i="31"/>
  <c r="J72" i="25"/>
  <c r="J72" i="22"/>
  <c r="F72" i="32"/>
  <c r="F72" i="31"/>
  <c r="F72" i="25"/>
  <c r="F72" i="22"/>
  <c r="E78" i="32" l="1"/>
  <c r="E78" i="31"/>
  <c r="E78" i="25"/>
  <c r="E78" i="22"/>
  <c r="P72" i="32"/>
  <c r="P72" i="31"/>
  <c r="P72" i="25"/>
  <c r="P72" i="22"/>
  <c r="N76" i="32" l="1"/>
  <c r="N76" i="31"/>
  <c r="N76" i="25"/>
  <c r="N76" i="22"/>
  <c r="O77" i="32"/>
  <c r="O77" i="25"/>
  <c r="O77" i="31"/>
  <c r="O77" i="22"/>
  <c r="N42" i="32"/>
  <c r="N42" i="25"/>
  <c r="N42" i="31"/>
  <c r="N42" i="22"/>
  <c r="O76" i="32"/>
  <c r="O76" i="31"/>
  <c r="O76" i="25"/>
  <c r="O76" i="22"/>
  <c r="P77" i="32"/>
  <c r="P77" i="31"/>
  <c r="P77" i="25"/>
  <c r="P77" i="22"/>
  <c r="O42" i="32"/>
  <c r="O42" i="31"/>
  <c r="O42" i="25"/>
  <c r="O42" i="22"/>
  <c r="P76" i="32"/>
  <c r="P76" i="31"/>
  <c r="P76" i="25"/>
  <c r="P76" i="22"/>
  <c r="P42" i="32"/>
  <c r="P42" i="31"/>
  <c r="P42" i="25"/>
  <c r="P42" i="22"/>
  <c r="N77" i="32"/>
  <c r="N77" i="31"/>
  <c r="N77" i="25"/>
  <c r="N77" i="22"/>
  <c r="P44" i="32" l="1"/>
  <c r="P44" i="25"/>
  <c r="P44" i="31"/>
  <c r="P44" i="22"/>
  <c r="P64" i="32"/>
  <c r="P64" i="31"/>
  <c r="P64" i="25"/>
  <c r="P64" i="22"/>
  <c r="O71" i="32"/>
  <c r="O71" i="25"/>
  <c r="O71" i="31"/>
  <c r="O71" i="22"/>
  <c r="N71" i="32"/>
  <c r="N71" i="31"/>
  <c r="N71" i="25"/>
  <c r="N71" i="22"/>
  <c r="P71" i="32"/>
  <c r="P71" i="31"/>
  <c r="P71" i="25"/>
  <c r="P71" i="22"/>
  <c r="N64" i="32"/>
  <c r="N64" i="31"/>
  <c r="N64" i="25"/>
  <c r="N64" i="22"/>
  <c r="O64" i="32"/>
  <c r="O64" i="31"/>
  <c r="O64" i="25"/>
  <c r="O64" i="22"/>
  <c r="N44" i="32"/>
  <c r="N44" i="25"/>
  <c r="N44" i="31"/>
  <c r="N44" i="22"/>
  <c r="O44" i="32"/>
  <c r="O44" i="25"/>
  <c r="O44" i="31"/>
  <c r="O44" i="22"/>
  <c r="M42" i="32" l="1"/>
  <c r="M42" i="31"/>
  <c r="M42" i="25"/>
  <c r="M42" i="22"/>
  <c r="N52" i="32"/>
  <c r="N52" i="31"/>
  <c r="N52" i="25"/>
  <c r="N52" i="22"/>
  <c r="M76" i="32"/>
  <c r="M76" i="31"/>
  <c r="M76" i="25"/>
  <c r="M76" i="22"/>
  <c r="M77" i="32"/>
  <c r="M77" i="31"/>
  <c r="M77" i="25"/>
  <c r="M77" i="22"/>
  <c r="O52" i="32"/>
  <c r="O52" i="31"/>
  <c r="O52" i="25"/>
  <c r="O52" i="22"/>
  <c r="P52" i="32"/>
  <c r="P52" i="25"/>
  <c r="P52" i="31"/>
  <c r="P52" i="22"/>
  <c r="M44" i="32" l="1"/>
  <c r="M44" i="31"/>
  <c r="M44" i="22"/>
  <c r="M44" i="25"/>
  <c r="O70" i="32"/>
  <c r="O70" i="31"/>
  <c r="O70" i="25"/>
  <c r="O70" i="22"/>
  <c r="M64" i="32"/>
  <c r="M64" i="31"/>
  <c r="M64" i="25"/>
  <c r="M64" i="22"/>
  <c r="N70" i="32"/>
  <c r="N70" i="31"/>
  <c r="N70" i="25"/>
  <c r="N70" i="22"/>
  <c r="M71" i="32"/>
  <c r="M71" i="31"/>
  <c r="M71" i="25"/>
  <c r="M71" i="22"/>
  <c r="P70" i="32"/>
  <c r="P70" i="31"/>
  <c r="P70" i="25"/>
  <c r="P70" i="22"/>
  <c r="M52" i="32" l="1"/>
  <c r="M52" i="31"/>
  <c r="M52" i="25"/>
  <c r="M52" i="22"/>
  <c r="M70" i="32" l="1"/>
  <c r="M70" i="31"/>
  <c r="M70" i="25"/>
  <c r="M70" i="22"/>
  <c r="L42" i="32" l="1"/>
  <c r="L42" i="25"/>
  <c r="L42" i="31"/>
  <c r="L42" i="22"/>
  <c r="L76" i="32"/>
  <c r="L76" i="25"/>
  <c r="L76" i="31"/>
  <c r="L76" i="22"/>
  <c r="L77" i="32"/>
  <c r="L77" i="31"/>
  <c r="L77" i="25"/>
  <c r="L77" i="22"/>
  <c r="L44" i="32" l="1"/>
  <c r="L44" i="31"/>
  <c r="L44" i="25"/>
  <c r="L44" i="22"/>
  <c r="L71" i="32"/>
  <c r="L71" i="31"/>
  <c r="L71" i="25"/>
  <c r="L71" i="22"/>
  <c r="L64" i="32"/>
  <c r="L64" i="31"/>
  <c r="L64" i="25"/>
  <c r="L64" i="22"/>
  <c r="L52" i="32" l="1"/>
  <c r="L52" i="31"/>
  <c r="L52" i="25"/>
  <c r="L52" i="22"/>
  <c r="L70" i="32" l="1"/>
  <c r="L70" i="31"/>
  <c r="L70" i="25"/>
  <c r="L70" i="22"/>
  <c r="K42" i="32" l="1"/>
  <c r="K42" i="31"/>
  <c r="K42" i="25"/>
  <c r="K42" i="22"/>
  <c r="K76" i="32"/>
  <c r="K76" i="31"/>
  <c r="K76" i="25"/>
  <c r="K76" i="22"/>
  <c r="K77" i="32"/>
  <c r="K77" i="31"/>
  <c r="K77" i="25"/>
  <c r="K77" i="22"/>
  <c r="K64" i="32" l="1"/>
  <c r="K64" i="31"/>
  <c r="K64" i="25"/>
  <c r="K64" i="22"/>
  <c r="K44" i="32"/>
  <c r="K44" i="25"/>
  <c r="K44" i="31"/>
  <c r="K44" i="22"/>
  <c r="K71" i="32"/>
  <c r="K71" i="31"/>
  <c r="K71" i="25"/>
  <c r="K71" i="22"/>
  <c r="K52" i="32" l="1"/>
  <c r="K52" i="25"/>
  <c r="K52" i="31"/>
  <c r="K52" i="22"/>
  <c r="K70" i="32" l="1"/>
  <c r="K70" i="31"/>
  <c r="K70" i="25"/>
  <c r="K70" i="22"/>
  <c r="J42" i="32" l="1"/>
  <c r="J42" i="25"/>
  <c r="J42" i="31"/>
  <c r="J42" i="22"/>
  <c r="H42" i="32"/>
  <c r="H42" i="25"/>
  <c r="H42" i="31"/>
  <c r="H42" i="22"/>
  <c r="I42" i="32"/>
  <c r="I42" i="31"/>
  <c r="I42" i="25"/>
  <c r="I42" i="22"/>
  <c r="G42" i="32"/>
  <c r="G42" i="25"/>
  <c r="G42" i="31"/>
  <c r="G42" i="22"/>
  <c r="E64" i="32" l="1"/>
  <c r="E64" i="31"/>
  <c r="E64" i="25"/>
  <c r="E64" i="22"/>
  <c r="I44" i="32"/>
  <c r="I44" i="25"/>
  <c r="I44" i="31"/>
  <c r="I44" i="22"/>
  <c r="J64" i="32"/>
  <c r="J64" i="31"/>
  <c r="J64" i="25"/>
  <c r="J64" i="22"/>
  <c r="H64" i="32"/>
  <c r="H64" i="31"/>
  <c r="H64" i="25"/>
  <c r="H64" i="22"/>
  <c r="F64" i="32"/>
  <c r="F64" i="31"/>
  <c r="F64" i="25"/>
  <c r="F64" i="22"/>
  <c r="G64" i="32"/>
  <c r="G64" i="31"/>
  <c r="G64" i="25"/>
  <c r="G64" i="22"/>
  <c r="J44" i="32"/>
  <c r="J44" i="25"/>
  <c r="J44" i="31"/>
  <c r="J44" i="22"/>
  <c r="F44" i="32"/>
  <c r="F44" i="31"/>
  <c r="F44" i="25"/>
  <c r="F44" i="22"/>
  <c r="I64" i="32"/>
  <c r="I64" i="31"/>
  <c r="I64" i="25"/>
  <c r="I64" i="22"/>
  <c r="F52" i="32" l="1"/>
  <c r="F52" i="31"/>
  <c r="F52" i="25"/>
  <c r="F52" i="22"/>
  <c r="G52" i="32"/>
  <c r="G52" i="25"/>
  <c r="G52" i="31"/>
  <c r="G52" i="22"/>
  <c r="J52" i="32"/>
  <c r="J52" i="25"/>
  <c r="J52" i="31"/>
  <c r="J52" i="22"/>
  <c r="H52" i="32"/>
  <c r="H52" i="31"/>
  <c r="H52" i="25"/>
  <c r="H52" i="22"/>
  <c r="I52" i="32"/>
  <c r="I52" i="31"/>
  <c r="I52" i="25"/>
  <c r="I52" i="22"/>
  <c r="J70" i="32" l="1"/>
  <c r="J70" i="31"/>
  <c r="J70" i="25"/>
  <c r="J70" i="22"/>
  <c r="H70" i="32"/>
  <c r="H70" i="31"/>
  <c r="H70" i="25"/>
  <c r="H70" i="22"/>
  <c r="G70" i="32"/>
  <c r="G70" i="31"/>
  <c r="G70" i="25"/>
  <c r="G70" i="22"/>
  <c r="F70" i="32"/>
  <c r="F70" i="31"/>
  <c r="F70" i="25"/>
  <c r="F70" i="22"/>
  <c r="I70" i="32"/>
  <c r="I70" i="31"/>
  <c r="I70" i="25"/>
  <c r="I70" i="22"/>
  <c r="F76" i="32" l="1"/>
  <c r="F76" i="31"/>
  <c r="F76" i="25"/>
  <c r="F76" i="22"/>
  <c r="J76" i="32"/>
  <c r="J76" i="31"/>
  <c r="J76" i="25"/>
  <c r="J76" i="22"/>
  <c r="H76" i="32"/>
  <c r="H76" i="31"/>
  <c r="H76" i="25"/>
  <c r="H76" i="22"/>
  <c r="G76" i="32"/>
  <c r="G76" i="31"/>
  <c r="G76" i="25"/>
  <c r="G76" i="22"/>
  <c r="I76" i="32" l="1"/>
  <c r="I76" i="31"/>
  <c r="I76" i="25"/>
  <c r="I76" i="22"/>
  <c r="E76" i="32"/>
  <c r="E76" i="31"/>
  <c r="E76" i="25"/>
  <c r="E76" i="22"/>
  <c r="E73" i="32" l="1"/>
  <c r="E73" i="31"/>
  <c r="E73" i="25"/>
  <c r="E73" i="22"/>
  <c r="J77" i="32" l="1"/>
  <c r="J77" i="25"/>
  <c r="J77" i="31"/>
  <c r="J77" i="22"/>
  <c r="J71" i="32" l="1"/>
  <c r="J71" i="31"/>
  <c r="J71" i="25"/>
  <c r="J71" i="22"/>
  <c r="E71" i="32" l="1"/>
  <c r="E71" i="31"/>
  <c r="E71" i="25"/>
  <c r="E71" i="22"/>
  <c r="I71" i="32"/>
  <c r="I71" i="31"/>
  <c r="I71" i="25"/>
  <c r="I71" i="22"/>
  <c r="H71" i="32"/>
  <c r="H71" i="31"/>
  <c r="H71" i="25"/>
  <c r="H71" i="22"/>
  <c r="I77" i="32" l="1"/>
  <c r="I77" i="31"/>
  <c r="I77" i="25"/>
  <c r="I77" i="22"/>
  <c r="H77" i="32" l="1"/>
  <c r="H77" i="31"/>
  <c r="H77" i="25"/>
  <c r="H77" i="22"/>
  <c r="G77" i="32"/>
  <c r="G77" i="31"/>
  <c r="G77" i="25"/>
  <c r="G77" i="22"/>
  <c r="F77" i="32"/>
  <c r="F77" i="31"/>
  <c r="F77" i="25"/>
  <c r="F77" i="22"/>
  <c r="E77" i="32"/>
  <c r="E77" i="31"/>
  <c r="E77" i="25"/>
  <c r="E77" i="22"/>
  <c r="H128" i="19" l="1"/>
  <c r="H128" i="31" l="1"/>
  <c r="H128" i="32"/>
  <c r="H128" i="22"/>
  <c r="H128" i="25"/>
  <c r="F71" i="31" l="1"/>
  <c r="F71" i="25"/>
  <c r="F71" i="22"/>
  <c r="F71" i="32"/>
  <c r="E31" i="32" l="1"/>
  <c r="E31" i="22"/>
  <c r="E31" i="25"/>
  <c r="E31" i="31"/>
  <c r="E26" i="19" l="1"/>
  <c r="F26" i="19"/>
  <c r="H26" i="19"/>
  <c r="J26" i="19"/>
  <c r="G26" i="19"/>
  <c r="I26" i="19"/>
  <c r="N26" i="19"/>
  <c r="K26" i="19"/>
  <c r="P26" i="19"/>
  <c r="L26" i="19"/>
  <c r="O26" i="19"/>
  <c r="M26" i="19"/>
  <c r="M26" i="25" l="1"/>
  <c r="M26" i="31"/>
  <c r="M26" i="32"/>
  <c r="M26" i="22"/>
  <c r="O26" i="32"/>
  <c r="O26" i="25"/>
  <c r="O26" i="31"/>
  <c r="O26" i="22"/>
  <c r="N26" i="25"/>
  <c r="N26" i="22"/>
  <c r="N26" i="31"/>
  <c r="N26" i="32"/>
  <c r="H26" i="22"/>
  <c r="H26" i="25"/>
  <c r="H26" i="31"/>
  <c r="H26" i="32"/>
  <c r="K26" i="25"/>
  <c r="K26" i="22"/>
  <c r="K26" i="31"/>
  <c r="K26" i="32"/>
  <c r="L26" i="25"/>
  <c r="L26" i="22"/>
  <c r="L26" i="32"/>
  <c r="L26" i="31"/>
  <c r="I26" i="22"/>
  <c r="I26" i="25"/>
  <c r="I26" i="32"/>
  <c r="I26" i="31"/>
  <c r="F26" i="22"/>
  <c r="F26" i="31"/>
  <c r="F26" i="32"/>
  <c r="F26" i="25"/>
  <c r="J26" i="32"/>
  <c r="J26" i="25"/>
  <c r="J26" i="31"/>
  <c r="J26" i="22"/>
  <c r="P26" i="25"/>
  <c r="P26" i="32"/>
  <c r="P26" i="22"/>
  <c r="P26" i="31"/>
  <c r="G26" i="25"/>
  <c r="G26" i="31"/>
  <c r="G26" i="32"/>
  <c r="G26" i="22"/>
  <c r="E26" i="32"/>
  <c r="E27" i="19"/>
  <c r="E26" i="31"/>
  <c r="E26" i="25"/>
  <c r="E26" i="22"/>
  <c r="E32" i="19" l="1"/>
  <c r="E21" i="19" s="1"/>
  <c r="E27" i="22"/>
  <c r="E141" i="22" s="1"/>
  <c r="E27" i="25"/>
  <c r="E141" i="25" s="1"/>
  <c r="E27" i="32"/>
  <c r="E16" i="32" s="1"/>
  <c r="E32" i="32" s="1"/>
  <c r="E27" i="31"/>
  <c r="E16" i="31" s="1"/>
  <c r="E32" i="31" s="1"/>
  <c r="E15" i="31" l="1"/>
  <c r="E22" i="31" s="1"/>
  <c r="E21" i="31" s="1"/>
  <c r="F3" i="33"/>
  <c r="E33" i="31"/>
  <c r="F4" i="33"/>
  <c r="F37" i="33" l="1"/>
  <c r="F5" i="33"/>
  <c r="M39" i="31" l="1"/>
  <c r="M39" i="22"/>
  <c r="M39" i="32"/>
  <c r="M39" i="25"/>
  <c r="H47" i="32" l="1"/>
  <c r="H47" i="31"/>
  <c r="H47" i="25"/>
  <c r="H47" i="22"/>
  <c r="G71" i="19" l="1"/>
  <c r="G71" i="25" l="1"/>
  <c r="G71" i="32"/>
  <c r="G71" i="22"/>
  <c r="G71" i="31"/>
  <c r="H96" i="19" l="1"/>
  <c r="I96" i="19"/>
  <c r="J96" i="19"/>
  <c r="K96" i="19"/>
  <c r="L96" i="19"/>
  <c r="M96" i="19"/>
  <c r="N96" i="19"/>
  <c r="O96" i="19"/>
  <c r="P96" i="19"/>
  <c r="P96" i="22" l="1"/>
  <c r="P96" i="25"/>
  <c r="P96" i="32"/>
  <c r="P96" i="31"/>
  <c r="L96" i="22"/>
  <c r="L96" i="25"/>
  <c r="L96" i="31"/>
  <c r="L96" i="32"/>
  <c r="H96" i="22"/>
  <c r="H96" i="31"/>
  <c r="H96" i="32"/>
  <c r="H96" i="25"/>
  <c r="K96" i="25"/>
  <c r="K96" i="22"/>
  <c r="K96" i="31"/>
  <c r="K96" i="32"/>
  <c r="J96" i="25"/>
  <c r="J96" i="22"/>
  <c r="J96" i="31"/>
  <c r="J96" i="32"/>
  <c r="O96" i="22"/>
  <c r="O96" i="32"/>
  <c r="O96" i="25"/>
  <c r="O96" i="31"/>
  <c r="N96" i="22"/>
  <c r="N96" i="25"/>
  <c r="N96" i="32"/>
  <c r="N96" i="31"/>
  <c r="M96" i="32"/>
  <c r="M96" i="31"/>
  <c r="M96" i="22"/>
  <c r="M96" i="25"/>
  <c r="I96" i="25"/>
  <c r="I96" i="31"/>
  <c r="I96" i="32"/>
  <c r="I96" i="22"/>
  <c r="H97" i="19" l="1"/>
  <c r="I97" i="19"/>
  <c r="J97" i="19"/>
  <c r="K97" i="19"/>
  <c r="L97" i="19"/>
  <c r="M97" i="19"/>
  <c r="N97" i="19"/>
  <c r="O97" i="19"/>
  <c r="P97" i="19"/>
  <c r="M97" i="25" l="1"/>
  <c r="M97" i="22"/>
  <c r="M97" i="31"/>
  <c r="M97" i="32"/>
  <c r="I97" i="25"/>
  <c r="I97" i="22"/>
  <c r="I97" i="31"/>
  <c r="I97" i="32"/>
  <c r="P97" i="32"/>
  <c r="P97" i="22"/>
  <c r="P97" i="25"/>
  <c r="P97" i="31"/>
  <c r="L97" i="25"/>
  <c r="L97" i="31"/>
  <c r="L97" i="22"/>
  <c r="L97" i="32"/>
  <c r="H97" i="31"/>
  <c r="H97" i="32"/>
  <c r="H97" i="22"/>
  <c r="H97" i="25"/>
  <c r="K97" i="25"/>
  <c r="K97" i="22"/>
  <c r="K97" i="32"/>
  <c r="K97" i="31"/>
  <c r="O97" i="22"/>
  <c r="O97" i="31"/>
  <c r="O97" i="32"/>
  <c r="O97" i="25"/>
  <c r="N97" i="22"/>
  <c r="N97" i="32"/>
  <c r="N97" i="31"/>
  <c r="N97" i="25"/>
  <c r="J97" i="25"/>
  <c r="J97" i="32"/>
  <c r="J97" i="22"/>
  <c r="J97" i="31"/>
  <c r="H44" i="19" l="1"/>
  <c r="H44" i="32" l="1"/>
  <c r="H44" i="31"/>
  <c r="H44" i="25"/>
  <c r="H44" i="22"/>
  <c r="H36" i="19" l="1"/>
  <c r="H36" i="32" l="1"/>
  <c r="H36" i="22"/>
  <c r="H36" i="31"/>
  <c r="H36" i="25"/>
  <c r="G83" i="19" l="1"/>
  <c r="G83" i="31" l="1"/>
  <c r="G83" i="32"/>
  <c r="G83" i="25"/>
  <c r="G83" i="22"/>
  <c r="G44" i="19" l="1"/>
  <c r="G44" i="31" l="1"/>
  <c r="G44" i="32"/>
  <c r="G44" i="22"/>
  <c r="G44" i="25"/>
  <c r="O39" i="19"/>
  <c r="O39" i="31" l="1"/>
  <c r="O39" i="25"/>
  <c r="O39" i="32"/>
  <c r="O39" i="22"/>
  <c r="G57" i="19"/>
  <c r="G36" i="19"/>
  <c r="G36" i="25" l="1"/>
  <c r="G36" i="32"/>
  <c r="G36" i="31"/>
  <c r="G36" i="22"/>
  <c r="G57" i="22"/>
  <c r="G57" i="25"/>
  <c r="G57" i="31"/>
  <c r="G57" i="32"/>
  <c r="G8" i="19"/>
  <c r="G8" i="32" l="1"/>
  <c r="G11" i="32" s="1"/>
  <c r="H14" i="33" s="1"/>
  <c r="G8" i="31"/>
  <c r="G11" i="31" s="1"/>
  <c r="H13" i="33" s="1"/>
  <c r="H15" i="33" l="1"/>
  <c r="H39" i="33"/>
  <c r="F31" i="19"/>
  <c r="J31" i="19"/>
  <c r="H31" i="19"/>
  <c r="J27" i="19" l="1"/>
  <c r="J31" i="25"/>
  <c r="J31" i="32"/>
  <c r="J31" i="22"/>
  <c r="J31" i="31"/>
  <c r="F31" i="22"/>
  <c r="F31" i="32"/>
  <c r="F27" i="19"/>
  <c r="F31" i="31"/>
  <c r="F31" i="25"/>
  <c r="H27" i="19"/>
  <c r="H31" i="31"/>
  <c r="H31" i="25"/>
  <c r="H31" i="32"/>
  <c r="H31" i="22"/>
  <c r="N31" i="19"/>
  <c r="I31" i="19"/>
  <c r="F27" i="31" l="1"/>
  <c r="F32" i="19"/>
  <c r="F21" i="19" s="1"/>
  <c r="F27" i="25"/>
  <c r="F27" i="22"/>
  <c r="F27" i="32"/>
  <c r="F16" i="32" s="1"/>
  <c r="I31" i="31"/>
  <c r="I31" i="25"/>
  <c r="I31" i="32"/>
  <c r="I31" i="22"/>
  <c r="I27" i="19"/>
  <c r="N31" i="22"/>
  <c r="N31" i="25"/>
  <c r="N31" i="31"/>
  <c r="N31" i="32"/>
  <c r="N27" i="19"/>
  <c r="H27" i="32"/>
  <c r="H16" i="32" s="1"/>
  <c r="H27" i="25"/>
  <c r="H32" i="19"/>
  <c r="H21" i="19" s="1"/>
  <c r="H27" i="22"/>
  <c r="H27" i="31"/>
  <c r="J27" i="22"/>
  <c r="J32" i="19"/>
  <c r="J21" i="19" s="1"/>
  <c r="J27" i="32"/>
  <c r="J16" i="32" s="1"/>
  <c r="J27" i="25"/>
  <c r="J27" i="31"/>
  <c r="O31" i="19"/>
  <c r="K31" i="19"/>
  <c r="L31" i="19"/>
  <c r="M31" i="19"/>
  <c r="P31" i="19"/>
  <c r="F32" i="32" l="1"/>
  <c r="G4" i="33" s="1"/>
  <c r="H32" i="32"/>
  <c r="I4" i="33" s="1"/>
  <c r="J32" i="32"/>
  <c r="K4" i="33" s="1"/>
  <c r="K27" i="19"/>
  <c r="K31" i="31"/>
  <c r="K31" i="32"/>
  <c r="K31" i="25"/>
  <c r="K31" i="22"/>
  <c r="H141" i="25"/>
  <c r="I27" i="22"/>
  <c r="I32" i="19"/>
  <c r="I21" i="19" s="1"/>
  <c r="I27" i="25"/>
  <c r="I27" i="31"/>
  <c r="I27" i="32"/>
  <c r="I16" i="32" s="1"/>
  <c r="M31" i="22"/>
  <c r="M31" i="32"/>
  <c r="M31" i="31"/>
  <c r="M31" i="25"/>
  <c r="M27" i="19"/>
  <c r="O31" i="32"/>
  <c r="O31" i="22"/>
  <c r="O31" i="31"/>
  <c r="O31" i="25"/>
  <c r="O27" i="19"/>
  <c r="J16" i="31"/>
  <c r="J32" i="31" s="1"/>
  <c r="J15" i="31"/>
  <c r="J22" i="31" s="1"/>
  <c r="J141" i="22"/>
  <c r="H141" i="22"/>
  <c r="F141" i="25"/>
  <c r="H16" i="31"/>
  <c r="H32" i="31" s="1"/>
  <c r="H15" i="31"/>
  <c r="H22" i="31" s="1"/>
  <c r="P27" i="19"/>
  <c r="P31" i="25"/>
  <c r="P31" i="32"/>
  <c r="P31" i="31"/>
  <c r="P31" i="22"/>
  <c r="L31" i="25"/>
  <c r="L31" i="22"/>
  <c r="L31" i="31"/>
  <c r="L31" i="32"/>
  <c r="L27" i="19"/>
  <c r="J141" i="25"/>
  <c r="N32" i="19"/>
  <c r="N21" i="19" s="1"/>
  <c r="N27" i="25"/>
  <c r="N27" i="22"/>
  <c r="N27" i="32"/>
  <c r="N16" i="32" s="1"/>
  <c r="N27" i="31"/>
  <c r="F141" i="22"/>
  <c r="F16" i="31"/>
  <c r="F32" i="31" s="1"/>
  <c r="F15" i="31"/>
  <c r="F22" i="31" s="1"/>
  <c r="G31" i="19"/>
  <c r="I32" i="32" l="1"/>
  <c r="J4" i="33" s="1"/>
  <c r="N32" i="32"/>
  <c r="O4" i="33" s="1"/>
  <c r="N141" i="22"/>
  <c r="J21" i="31"/>
  <c r="J33" i="31"/>
  <c r="K3" i="33"/>
  <c r="O32" i="19"/>
  <c r="O21" i="19" s="1"/>
  <c r="O27" i="25"/>
  <c r="O27" i="32"/>
  <c r="O16" i="32" s="1"/>
  <c r="O27" i="31"/>
  <c r="O27" i="22"/>
  <c r="I141" i="22"/>
  <c r="K27" i="22"/>
  <c r="K27" i="31"/>
  <c r="K32" i="19"/>
  <c r="K21" i="19" s="1"/>
  <c r="K27" i="32"/>
  <c r="K16" i="32" s="1"/>
  <c r="K27" i="25"/>
  <c r="G31" i="31"/>
  <c r="G31" i="25"/>
  <c r="G27" i="19"/>
  <c r="G31" i="32"/>
  <c r="G31" i="22"/>
  <c r="G3" i="33"/>
  <c r="F33" i="31"/>
  <c r="F21" i="31"/>
  <c r="M27" i="22"/>
  <c r="M27" i="32"/>
  <c r="M16" i="32" s="1"/>
  <c r="M27" i="25"/>
  <c r="M32" i="19"/>
  <c r="M21" i="19" s="1"/>
  <c r="M27" i="31"/>
  <c r="I16" i="31"/>
  <c r="I32" i="31" s="1"/>
  <c r="I15" i="31"/>
  <c r="I22" i="31" s="1"/>
  <c r="N16" i="31"/>
  <c r="N32" i="31" s="1"/>
  <c r="N15" i="31"/>
  <c r="N22" i="31" s="1"/>
  <c r="N141" i="25"/>
  <c r="L27" i="25"/>
  <c r="L27" i="31"/>
  <c r="L27" i="32"/>
  <c r="L16" i="32" s="1"/>
  <c r="L27" i="22"/>
  <c r="L32" i="19"/>
  <c r="L21" i="19" s="1"/>
  <c r="H33" i="31"/>
  <c r="I3" i="33"/>
  <c r="H21" i="31"/>
  <c r="I141" i="25"/>
  <c r="P27" i="22"/>
  <c r="P27" i="32"/>
  <c r="P16" i="32" s="1"/>
  <c r="P27" i="25"/>
  <c r="P27" i="31"/>
  <c r="P32" i="19"/>
  <c r="P21" i="19" s="1"/>
  <c r="M32" i="32" l="1"/>
  <c r="N4" i="33" s="1"/>
  <c r="K32" i="32"/>
  <c r="L4" i="33" s="1"/>
  <c r="O32" i="32"/>
  <c r="P4" i="33" s="1"/>
  <c r="P15" i="31"/>
  <c r="P22" i="31" s="1"/>
  <c r="P16" i="31"/>
  <c r="P32" i="31" s="1"/>
  <c r="P141" i="22"/>
  <c r="L16" i="31"/>
  <c r="L32" i="31" s="1"/>
  <c r="L15" i="31"/>
  <c r="L22" i="31" s="1"/>
  <c r="M16" i="31"/>
  <c r="M32" i="31" s="1"/>
  <c r="M15" i="31"/>
  <c r="M22" i="31" s="1"/>
  <c r="G37" i="33"/>
  <c r="G5" i="33"/>
  <c r="K141" i="25"/>
  <c r="K141" i="22"/>
  <c r="O141" i="22"/>
  <c r="P141" i="25"/>
  <c r="I37" i="33"/>
  <c r="I5" i="33"/>
  <c r="L141" i="25"/>
  <c r="M141" i="22"/>
  <c r="O15" i="31"/>
  <c r="O22" i="31" s="1"/>
  <c r="O16" i="31"/>
  <c r="O32" i="31" s="1"/>
  <c r="L141" i="22"/>
  <c r="I33" i="31"/>
  <c r="I21" i="31"/>
  <c r="J3" i="33"/>
  <c r="M141" i="25"/>
  <c r="K5" i="33"/>
  <c r="K37" i="33"/>
  <c r="P32" i="32"/>
  <c r="Q4" i="33" s="1"/>
  <c r="L32" i="32"/>
  <c r="M4" i="33" s="1"/>
  <c r="N33" i="31"/>
  <c r="N21" i="31"/>
  <c r="O3" i="33"/>
  <c r="G27" i="32"/>
  <c r="G16" i="32" s="1"/>
  <c r="G32" i="19"/>
  <c r="G21" i="19" s="1"/>
  <c r="G27" i="25"/>
  <c r="G27" i="22"/>
  <c r="G27" i="31"/>
  <c r="K15" i="31"/>
  <c r="K22" i="31" s="1"/>
  <c r="K16" i="31"/>
  <c r="K32" i="31" s="1"/>
  <c r="O141" i="25"/>
  <c r="G32" i="32" l="1"/>
  <c r="H4" i="33" s="1"/>
  <c r="R4" i="33" s="1"/>
  <c r="G16" i="31"/>
  <c r="G32" i="31" s="1"/>
  <c r="G15" i="31"/>
  <c r="G22" i="31" s="1"/>
  <c r="G141" i="22"/>
  <c r="O5" i="33"/>
  <c r="O37" i="33"/>
  <c r="O21" i="31"/>
  <c r="P3" i="33"/>
  <c r="O33" i="31"/>
  <c r="L21" i="31"/>
  <c r="L33" i="31"/>
  <c r="M3" i="33"/>
  <c r="L3" i="33"/>
  <c r="K21" i="31"/>
  <c r="K33" i="31"/>
  <c r="G141" i="25"/>
  <c r="M33" i="31"/>
  <c r="M21" i="31"/>
  <c r="N3" i="33"/>
  <c r="P33" i="31"/>
  <c r="P21" i="31"/>
  <c r="Q3" i="33"/>
  <c r="J37" i="33"/>
  <c r="J5" i="33"/>
  <c r="Q32" i="32" l="1"/>
  <c r="L37" i="33"/>
  <c r="L5" i="33"/>
  <c r="P37" i="33"/>
  <c r="P5" i="33"/>
  <c r="N5" i="33"/>
  <c r="N37" i="33"/>
  <c r="Q5" i="33"/>
  <c r="Q37" i="33"/>
  <c r="M37" i="33"/>
  <c r="M5" i="33"/>
  <c r="G21" i="31"/>
  <c r="G33" i="31"/>
  <c r="H3" i="33"/>
  <c r="Q32" i="31"/>
  <c r="F83" i="19"/>
  <c r="F83" i="31" l="1"/>
  <c r="F83" i="32"/>
  <c r="F83" i="25"/>
  <c r="F83" i="22"/>
  <c r="H37" i="33"/>
  <c r="R37" i="33" s="1"/>
  <c r="H5" i="33"/>
  <c r="R5" i="33" s="1"/>
  <c r="R3" i="33"/>
  <c r="F117" i="19" l="1"/>
  <c r="F117" i="31" l="1"/>
  <c r="F117" i="22"/>
  <c r="F117" i="32"/>
  <c r="F117" i="25"/>
  <c r="P39" i="19"/>
  <c r="L39" i="19"/>
  <c r="J39" i="19"/>
  <c r="I39" i="19"/>
  <c r="P39" i="22" l="1"/>
  <c r="P39" i="32"/>
  <c r="P39" i="25"/>
  <c r="P39" i="31"/>
  <c r="I39" i="31"/>
  <c r="I39" i="25"/>
  <c r="I39" i="22"/>
  <c r="I39" i="32"/>
  <c r="J39" i="25"/>
  <c r="J39" i="32"/>
  <c r="J39" i="22"/>
  <c r="J39" i="31"/>
  <c r="L39" i="31"/>
  <c r="L39" i="25"/>
  <c r="L39" i="22"/>
  <c r="L39" i="32"/>
  <c r="F42" i="19" l="1"/>
  <c r="F42" i="25" l="1"/>
  <c r="F42" i="22"/>
  <c r="F42" i="31"/>
  <c r="F42" i="32"/>
  <c r="H39" i="19"/>
  <c r="H39" i="25" l="1"/>
  <c r="H39" i="32"/>
  <c r="H17" i="32" s="1"/>
  <c r="H39" i="31"/>
  <c r="H39" i="22"/>
  <c r="H53" i="19"/>
  <c r="H53" i="32" l="1"/>
  <c r="I9" i="33" s="1"/>
  <c r="H144" i="22"/>
  <c r="H17" i="31"/>
  <c r="H53" i="31" s="1"/>
  <c r="H144" i="25"/>
  <c r="I8" i="33" l="1"/>
  <c r="H54" i="31"/>
  <c r="I10" i="33" l="1"/>
  <c r="I38" i="33"/>
  <c r="O66" i="19" l="1"/>
  <c r="J66" i="19"/>
  <c r="I66" i="19"/>
  <c r="H66" i="19"/>
  <c r="G66" i="19"/>
  <c r="N66" i="19"/>
  <c r="M66" i="19"/>
  <c r="P66" i="19"/>
  <c r="L66" i="19"/>
  <c r="K66" i="19"/>
  <c r="G66" i="31" l="1"/>
  <c r="G66" i="32"/>
  <c r="G66" i="25"/>
  <c r="G66" i="22"/>
  <c r="I66" i="31"/>
  <c r="I66" i="22"/>
  <c r="I66" i="32"/>
  <c r="I66" i="25"/>
  <c r="P73" i="19"/>
  <c r="P67" i="19"/>
  <c r="J66" i="22"/>
  <c r="J66" i="31"/>
  <c r="J66" i="32"/>
  <c r="J66" i="25"/>
  <c r="P66" i="25"/>
  <c r="P66" i="22"/>
  <c r="P66" i="31"/>
  <c r="P66" i="32"/>
  <c r="K66" i="32"/>
  <c r="K66" i="22"/>
  <c r="K66" i="25"/>
  <c r="K66" i="31"/>
  <c r="H66" i="22"/>
  <c r="H66" i="31"/>
  <c r="H66" i="25"/>
  <c r="H66" i="32"/>
  <c r="L66" i="31"/>
  <c r="L66" i="32"/>
  <c r="L66" i="25"/>
  <c r="L66" i="22"/>
  <c r="M66" i="25"/>
  <c r="M66" i="22"/>
  <c r="M66" i="31"/>
  <c r="M66" i="32"/>
  <c r="N66" i="25"/>
  <c r="N66" i="22"/>
  <c r="N66" i="32"/>
  <c r="N66" i="31"/>
  <c r="O66" i="22"/>
  <c r="O66" i="32"/>
  <c r="O66" i="25"/>
  <c r="O66" i="31"/>
  <c r="M73" i="19" l="1"/>
  <c r="M67" i="19"/>
  <c r="G73" i="19"/>
  <c r="G67" i="19"/>
  <c r="P73" i="22"/>
  <c r="P73" i="31"/>
  <c r="P73" i="25"/>
  <c r="P73" i="32"/>
  <c r="N67" i="19"/>
  <c r="N73" i="19"/>
  <c r="I73" i="19"/>
  <c r="I67" i="19"/>
  <c r="H67" i="19"/>
  <c r="H73" i="19"/>
  <c r="K73" i="19"/>
  <c r="K67" i="19"/>
  <c r="J73" i="19"/>
  <c r="J67" i="19"/>
  <c r="P67" i="31"/>
  <c r="P67" i="25"/>
  <c r="P67" i="32"/>
  <c r="P67" i="22"/>
  <c r="L67" i="19"/>
  <c r="L73" i="19"/>
  <c r="O73" i="19"/>
  <c r="O67" i="19"/>
  <c r="F57" i="19"/>
  <c r="H68" i="19" l="1"/>
  <c r="H74" i="19"/>
  <c r="G67" i="22"/>
  <c r="G67" i="31"/>
  <c r="G67" i="25"/>
  <c r="G67" i="32"/>
  <c r="P68" i="19"/>
  <c r="P74" i="19"/>
  <c r="L68" i="19"/>
  <c r="L74" i="19"/>
  <c r="I68" i="19"/>
  <c r="I74" i="19"/>
  <c r="O67" i="25"/>
  <c r="O67" i="22"/>
  <c r="O67" i="32"/>
  <c r="O67" i="31"/>
  <c r="K73" i="31"/>
  <c r="K73" i="22"/>
  <c r="K73" i="32"/>
  <c r="K73" i="25"/>
  <c r="I73" i="32"/>
  <c r="I73" i="31"/>
  <c r="I73" i="22"/>
  <c r="I73" i="25"/>
  <c r="G73" i="32"/>
  <c r="G73" i="31"/>
  <c r="G73" i="25"/>
  <c r="G73" i="22"/>
  <c r="L67" i="32"/>
  <c r="L67" i="25"/>
  <c r="L67" i="31"/>
  <c r="L67" i="22"/>
  <c r="F57" i="32"/>
  <c r="F57" i="31"/>
  <c r="F57" i="25"/>
  <c r="F57" i="22"/>
  <c r="G68" i="19"/>
  <c r="G74" i="19"/>
  <c r="K74" i="19"/>
  <c r="K68" i="19"/>
  <c r="O73" i="32"/>
  <c r="O73" i="31"/>
  <c r="O73" i="22"/>
  <c r="O73" i="25"/>
  <c r="J67" i="25"/>
  <c r="J67" i="32"/>
  <c r="J67" i="22"/>
  <c r="J67" i="31"/>
  <c r="H73" i="22"/>
  <c r="H73" i="25"/>
  <c r="H73" i="31"/>
  <c r="H73" i="32"/>
  <c r="M67" i="31"/>
  <c r="M67" i="25"/>
  <c r="M67" i="22"/>
  <c r="M67" i="32"/>
  <c r="O68" i="19"/>
  <c r="O74" i="19"/>
  <c r="K67" i="25"/>
  <c r="K67" i="32"/>
  <c r="K67" i="31"/>
  <c r="K67" i="22"/>
  <c r="I67" i="32"/>
  <c r="I67" i="25"/>
  <c r="I67" i="22"/>
  <c r="I67" i="31"/>
  <c r="N67" i="31"/>
  <c r="N67" i="32"/>
  <c r="N67" i="22"/>
  <c r="N67" i="25"/>
  <c r="N68" i="19"/>
  <c r="N74" i="19"/>
  <c r="M74" i="19"/>
  <c r="M68" i="19"/>
  <c r="L73" i="22"/>
  <c r="L73" i="25"/>
  <c r="L73" i="32"/>
  <c r="L73" i="31"/>
  <c r="J73" i="32"/>
  <c r="J73" i="22"/>
  <c r="J73" i="31"/>
  <c r="J73" i="25"/>
  <c r="H67" i="32"/>
  <c r="H67" i="22"/>
  <c r="H67" i="31"/>
  <c r="H67" i="25"/>
  <c r="N73" i="22"/>
  <c r="N73" i="32"/>
  <c r="N73" i="25"/>
  <c r="N73" i="31"/>
  <c r="M73" i="22"/>
  <c r="M73" i="31"/>
  <c r="M73" i="32"/>
  <c r="M73" i="25"/>
  <c r="M74" i="32" l="1"/>
  <c r="M74" i="22"/>
  <c r="M74" i="31"/>
  <c r="M74" i="25"/>
  <c r="G68" i="25"/>
  <c r="G68" i="22"/>
  <c r="G68" i="31"/>
  <c r="G68" i="32"/>
  <c r="I74" i="32"/>
  <c r="I74" i="31"/>
  <c r="I74" i="25"/>
  <c r="I74" i="22"/>
  <c r="H74" i="32"/>
  <c r="H74" i="25"/>
  <c r="H74" i="22"/>
  <c r="H74" i="31"/>
  <c r="N74" i="22"/>
  <c r="N74" i="31"/>
  <c r="N74" i="32"/>
  <c r="N74" i="25"/>
  <c r="O74" i="32"/>
  <c r="O74" i="31"/>
  <c r="O74" i="25"/>
  <c r="O74" i="22"/>
  <c r="K68" i="31"/>
  <c r="K68" i="22"/>
  <c r="K68" i="25"/>
  <c r="K68" i="32"/>
  <c r="I68" i="31"/>
  <c r="I68" i="22"/>
  <c r="I68" i="25"/>
  <c r="I68" i="32"/>
  <c r="P68" i="31"/>
  <c r="P68" i="22"/>
  <c r="P68" i="32"/>
  <c r="P68" i="25"/>
  <c r="H68" i="32"/>
  <c r="H68" i="31"/>
  <c r="H68" i="25"/>
  <c r="H68" i="22"/>
  <c r="N68" i="22"/>
  <c r="N68" i="32"/>
  <c r="N68" i="25"/>
  <c r="N68" i="31"/>
  <c r="O68" i="32"/>
  <c r="O68" i="31"/>
  <c r="O68" i="22"/>
  <c r="O68" i="25"/>
  <c r="K74" i="25"/>
  <c r="K74" i="32"/>
  <c r="K74" i="31"/>
  <c r="K74" i="22"/>
  <c r="L74" i="22"/>
  <c r="L74" i="25"/>
  <c r="L74" i="31"/>
  <c r="L74" i="32"/>
  <c r="P74" i="31"/>
  <c r="P74" i="22"/>
  <c r="P74" i="25"/>
  <c r="P74" i="32"/>
  <c r="J68" i="19"/>
  <c r="J74" i="19"/>
  <c r="M68" i="25"/>
  <c r="M68" i="32"/>
  <c r="M68" i="31"/>
  <c r="M68" i="22"/>
  <c r="G74" i="22"/>
  <c r="G74" i="25"/>
  <c r="G74" i="32"/>
  <c r="G74" i="31"/>
  <c r="L68" i="32"/>
  <c r="L68" i="22"/>
  <c r="L68" i="31"/>
  <c r="L68" i="25"/>
  <c r="F46" i="19"/>
  <c r="F46" i="31" l="1"/>
  <c r="F46" i="25"/>
  <c r="F46" i="32"/>
  <c r="F46" i="22"/>
  <c r="J74" i="32"/>
  <c r="J74" i="22"/>
  <c r="J74" i="25"/>
  <c r="J74" i="31"/>
  <c r="J68" i="25"/>
  <c r="J68" i="31"/>
  <c r="J68" i="32"/>
  <c r="J68" i="22"/>
  <c r="F95" i="19" l="1"/>
  <c r="F95" i="31" l="1"/>
  <c r="F95" i="25"/>
  <c r="F95" i="32"/>
  <c r="F95" i="22"/>
  <c r="F115" i="19"/>
  <c r="F115" i="22" l="1"/>
  <c r="F115" i="32"/>
  <c r="F115" i="25"/>
  <c r="F115" i="31"/>
  <c r="F66" i="19"/>
  <c r="F66" i="32" l="1"/>
  <c r="F66" i="31"/>
  <c r="F66" i="25"/>
  <c r="F66" i="22"/>
  <c r="F67" i="19" l="1"/>
  <c r="F73" i="19"/>
  <c r="F73" i="22" l="1"/>
  <c r="F73" i="32"/>
  <c r="F73" i="25"/>
  <c r="F73" i="31"/>
  <c r="F68" i="19"/>
  <c r="F74" i="19"/>
  <c r="F67" i="32"/>
  <c r="F67" i="31"/>
  <c r="F67" i="25"/>
  <c r="F67" i="22"/>
  <c r="F60" i="19"/>
  <c r="F74" i="25" l="1"/>
  <c r="F74" i="31"/>
  <c r="F74" i="32"/>
  <c r="F74" i="22"/>
  <c r="F68" i="22"/>
  <c r="F68" i="31"/>
  <c r="F68" i="25"/>
  <c r="F68" i="32"/>
  <c r="F60" i="31"/>
  <c r="F60" i="22"/>
  <c r="F60" i="25"/>
  <c r="F60" i="32"/>
  <c r="F8" i="19"/>
  <c r="F96" i="19"/>
  <c r="G96" i="19"/>
  <c r="E96" i="19"/>
  <c r="F96" i="25" l="1"/>
  <c r="F96" i="32"/>
  <c r="F96" i="22"/>
  <c r="F96" i="31"/>
  <c r="F8" i="31"/>
  <c r="F11" i="31" s="1"/>
  <c r="G13" i="33" s="1"/>
  <c r="E96" i="22"/>
  <c r="E96" i="32"/>
  <c r="E96" i="31"/>
  <c r="E96" i="25"/>
  <c r="F8" i="32"/>
  <c r="F11" i="32" s="1"/>
  <c r="G14" i="33" s="1"/>
  <c r="G96" i="32"/>
  <c r="G96" i="25"/>
  <c r="G96" i="22"/>
  <c r="G96" i="31"/>
  <c r="G39" i="33" l="1"/>
  <c r="G15" i="33"/>
  <c r="E57" i="19" l="1"/>
  <c r="E57" i="31" l="1"/>
  <c r="E57" i="25"/>
  <c r="E57" i="32"/>
  <c r="E57" i="22"/>
  <c r="E8" i="19"/>
  <c r="E8" i="32" l="1"/>
  <c r="E11" i="32" s="1"/>
  <c r="F14" i="33" s="1"/>
  <c r="R14" i="33" s="1"/>
  <c r="E8" i="31"/>
  <c r="E11" i="31" s="1"/>
  <c r="F13" i="33" s="1"/>
  <c r="R13" i="33" l="1"/>
  <c r="F15" i="33"/>
  <c r="R15" i="33" s="1"/>
  <c r="F39" i="33"/>
  <c r="R39" i="33" s="1"/>
  <c r="E42" i="19" l="1"/>
  <c r="E42" i="22" l="1"/>
  <c r="E42" i="32"/>
  <c r="E42" i="31"/>
  <c r="E42" i="25"/>
  <c r="F97" i="19" l="1"/>
  <c r="G97" i="19"/>
  <c r="E97" i="19"/>
  <c r="G97" i="22" l="1"/>
  <c r="G97" i="32"/>
  <c r="G97" i="31"/>
  <c r="G97" i="25"/>
  <c r="E97" i="31"/>
  <c r="E97" i="25"/>
  <c r="E97" i="32"/>
  <c r="E97" i="22"/>
  <c r="F97" i="31"/>
  <c r="F97" i="32"/>
  <c r="F97" i="22"/>
  <c r="F97" i="25"/>
  <c r="E115" i="19" l="1"/>
  <c r="G115" i="19"/>
  <c r="H115" i="19"/>
  <c r="I115" i="19"/>
  <c r="J115" i="19"/>
  <c r="K115" i="19"/>
  <c r="L115" i="19"/>
  <c r="M115" i="19"/>
  <c r="N115" i="19"/>
  <c r="O115" i="19"/>
  <c r="P115" i="19"/>
  <c r="K115" i="22" l="1"/>
  <c r="K115" i="31"/>
  <c r="K115" i="32"/>
  <c r="K115" i="25"/>
  <c r="J115" i="25"/>
  <c r="J115" i="22"/>
  <c r="J115" i="32"/>
  <c r="J115" i="31"/>
  <c r="M115" i="31"/>
  <c r="M115" i="22"/>
  <c r="M115" i="32"/>
  <c r="M115" i="25"/>
  <c r="I115" i="22"/>
  <c r="I115" i="32"/>
  <c r="I115" i="31"/>
  <c r="I115" i="25"/>
  <c r="O115" i="22"/>
  <c r="O115" i="32"/>
  <c r="O115" i="31"/>
  <c r="O115" i="25"/>
  <c r="G115" i="22"/>
  <c r="G115" i="31"/>
  <c r="G115" i="25"/>
  <c r="G115" i="32"/>
  <c r="N115" i="22"/>
  <c r="N115" i="25"/>
  <c r="N115" i="32"/>
  <c r="N115" i="31"/>
  <c r="E115" i="32"/>
  <c r="E115" i="22"/>
  <c r="E115" i="31"/>
  <c r="E115" i="25"/>
  <c r="P115" i="32"/>
  <c r="P115" i="22"/>
  <c r="P115" i="31"/>
  <c r="P115" i="25"/>
  <c r="L115" i="31"/>
  <c r="L115" i="25"/>
  <c r="L115" i="22"/>
  <c r="L115" i="32"/>
  <c r="H115" i="31"/>
  <c r="H115" i="32"/>
  <c r="H115" i="22"/>
  <c r="H115" i="25"/>
  <c r="G39" i="19"/>
  <c r="G39" i="22" l="1"/>
  <c r="G39" i="25"/>
  <c r="G39" i="32"/>
  <c r="G17" i="32" s="1"/>
  <c r="G39" i="31"/>
  <c r="G53" i="19"/>
  <c r="G53" i="32" l="1"/>
  <c r="H9" i="33" s="1"/>
  <c r="G144" i="25"/>
  <c r="G17" i="31"/>
  <c r="G53" i="31" s="1"/>
  <c r="G144" i="22"/>
  <c r="H8" i="33" l="1"/>
  <c r="G54" i="31"/>
  <c r="H38" i="33" l="1"/>
  <c r="H10" i="33"/>
  <c r="E39" i="19" l="1"/>
  <c r="E39" i="31" l="1"/>
  <c r="E39" i="25"/>
  <c r="E39" i="22"/>
  <c r="E39" i="32"/>
  <c r="F36" i="19"/>
  <c r="I36" i="19"/>
  <c r="J36" i="19"/>
  <c r="K36" i="19"/>
  <c r="L36" i="19"/>
  <c r="M36" i="19"/>
  <c r="N36" i="19"/>
  <c r="O36" i="19"/>
  <c r="P36" i="19"/>
  <c r="J36" i="31" l="1"/>
  <c r="J36" i="32"/>
  <c r="J36" i="25"/>
  <c r="J36" i="22"/>
  <c r="N36" i="32"/>
  <c r="N17" i="32" s="1"/>
  <c r="N53" i="19"/>
  <c r="N36" i="25"/>
  <c r="N36" i="31"/>
  <c r="N36" i="22"/>
  <c r="M36" i="22"/>
  <c r="M36" i="25"/>
  <c r="M36" i="31"/>
  <c r="M53" i="19"/>
  <c r="M36" i="32"/>
  <c r="M17" i="32" s="1"/>
  <c r="I36" i="32"/>
  <c r="I17" i="32" s="1"/>
  <c r="I36" i="31"/>
  <c r="I53" i="19"/>
  <c r="I36" i="25"/>
  <c r="I36" i="22"/>
  <c r="P36" i="22"/>
  <c r="P36" i="32"/>
  <c r="P17" i="32" s="1"/>
  <c r="P53" i="19"/>
  <c r="P36" i="31"/>
  <c r="P36" i="25"/>
  <c r="L36" i="31"/>
  <c r="L53" i="19"/>
  <c r="L36" i="32"/>
  <c r="L17" i="32" s="1"/>
  <c r="L36" i="25"/>
  <c r="L36" i="22"/>
  <c r="F36" i="22"/>
  <c r="F36" i="25"/>
  <c r="F36" i="31"/>
  <c r="F36" i="32"/>
  <c r="F17" i="32" s="1"/>
  <c r="F53" i="19"/>
  <c r="O53" i="19"/>
  <c r="O36" i="22"/>
  <c r="O36" i="31"/>
  <c r="O36" i="25"/>
  <c r="O36" i="32"/>
  <c r="O17" i="32" s="1"/>
  <c r="O53" i="32" s="1"/>
  <c r="P9" i="33" s="1"/>
  <c r="K36" i="25"/>
  <c r="K36" i="32"/>
  <c r="K36" i="22"/>
  <c r="K36" i="31"/>
  <c r="N53" i="32" l="1"/>
  <c r="O9" i="33" s="1"/>
  <c r="L53" i="32"/>
  <c r="M9" i="33" s="1"/>
  <c r="M53" i="32"/>
  <c r="N9" i="33" s="1"/>
  <c r="L17" i="31"/>
  <c r="L53" i="31" s="1"/>
  <c r="F144" i="22"/>
  <c r="F53" i="32"/>
  <c r="G9" i="33" s="1"/>
  <c r="L144" i="25"/>
  <c r="P53" i="32"/>
  <c r="Q9" i="33" s="1"/>
  <c r="F17" i="31"/>
  <c r="F53" i="31" s="1"/>
  <c r="P144" i="25"/>
  <c r="P144" i="22"/>
  <c r="I144" i="25"/>
  <c r="I53" i="32"/>
  <c r="J9" i="33" s="1"/>
  <c r="N144" i="25"/>
  <c r="O17" i="31"/>
  <c r="O53" i="31" s="1"/>
  <c r="M144" i="25"/>
  <c r="N144" i="22"/>
  <c r="O144" i="22"/>
  <c r="I144" i="22"/>
  <c r="I17" i="31"/>
  <c r="I53" i="31" s="1"/>
  <c r="M144" i="22"/>
  <c r="N17" i="31"/>
  <c r="N53" i="31" s="1"/>
  <c r="O144" i="25"/>
  <c r="F144" i="25"/>
  <c r="L144" i="22"/>
  <c r="P17" i="31"/>
  <c r="P53" i="31" s="1"/>
  <c r="M17" i="31"/>
  <c r="M53" i="31" s="1"/>
  <c r="M8" i="33" l="1"/>
  <c r="L54" i="31"/>
  <c r="M54" i="31"/>
  <c r="N8" i="33"/>
  <c r="Q8" i="33"/>
  <c r="P54" i="31"/>
  <c r="O54" i="31"/>
  <c r="P8" i="33"/>
  <c r="O8" i="33"/>
  <c r="N54" i="31"/>
  <c r="J8" i="33"/>
  <c r="I54" i="31"/>
  <c r="F54" i="31"/>
  <c r="G8" i="33"/>
  <c r="O10" i="33" l="1"/>
  <c r="O38" i="33"/>
  <c r="Q10" i="33"/>
  <c r="Q38" i="33"/>
  <c r="G10" i="33"/>
  <c r="G38" i="33"/>
  <c r="P10" i="33"/>
  <c r="P38" i="33"/>
  <c r="N38" i="33"/>
  <c r="N10" i="33"/>
  <c r="J38" i="33"/>
  <c r="J10" i="33"/>
  <c r="M10" i="33"/>
  <c r="M38" i="33"/>
  <c r="E119" i="19" l="1"/>
  <c r="F119" i="19"/>
  <c r="G119" i="19"/>
  <c r="H119" i="19"/>
  <c r="I119" i="19"/>
  <c r="J119" i="19"/>
  <c r="K119" i="19"/>
  <c r="L119" i="19"/>
  <c r="M119" i="19"/>
  <c r="N119" i="19"/>
  <c r="E120" i="19"/>
  <c r="F120" i="19"/>
  <c r="G120" i="19"/>
  <c r="H120" i="19"/>
  <c r="I120" i="19"/>
  <c r="J120" i="19"/>
  <c r="K120" i="19"/>
  <c r="L120" i="19"/>
  <c r="M120" i="19"/>
  <c r="N120" i="19"/>
  <c r="N120" i="31" l="1"/>
  <c r="N120" i="32"/>
  <c r="N120" i="22"/>
  <c r="N120" i="25"/>
  <c r="J120" i="22"/>
  <c r="J120" i="32"/>
  <c r="J120" i="31"/>
  <c r="J120" i="25"/>
  <c r="F120" i="25"/>
  <c r="F158" i="25" s="1"/>
  <c r="F120" i="32"/>
  <c r="F120" i="31"/>
  <c r="F120" i="22"/>
  <c r="F158" i="22" s="1"/>
  <c r="N119" i="32"/>
  <c r="N119" i="22"/>
  <c r="N161" i="22" s="1"/>
  <c r="N119" i="25"/>
  <c r="N161" i="25" s="1"/>
  <c r="N119" i="31"/>
  <c r="J119" i="22"/>
  <c r="J161" i="22" s="1"/>
  <c r="J119" i="31"/>
  <c r="J119" i="25"/>
  <c r="J161" i="25" s="1"/>
  <c r="J119" i="32"/>
  <c r="F119" i="32"/>
  <c r="F119" i="25"/>
  <c r="F161" i="25" s="1"/>
  <c r="F119" i="31"/>
  <c r="F119" i="22"/>
  <c r="F161" i="22" s="1"/>
  <c r="M120" i="25"/>
  <c r="M120" i="31"/>
  <c r="M120" i="22"/>
  <c r="M120" i="32"/>
  <c r="I120" i="22"/>
  <c r="I120" i="32"/>
  <c r="I120" i="31"/>
  <c r="I120" i="25"/>
  <c r="E120" i="22"/>
  <c r="E158" i="22" s="1"/>
  <c r="E120" i="31"/>
  <c r="E120" i="25"/>
  <c r="E158" i="25" s="1"/>
  <c r="E120" i="32"/>
  <c r="M119" i="22"/>
  <c r="M161" i="22" s="1"/>
  <c r="M119" i="32"/>
  <c r="M119" i="31"/>
  <c r="M119" i="25"/>
  <c r="M161" i="25" s="1"/>
  <c r="I119" i="31"/>
  <c r="I119" i="25"/>
  <c r="I161" i="25" s="1"/>
  <c r="I119" i="22"/>
  <c r="I161" i="22" s="1"/>
  <c r="I119" i="32"/>
  <c r="E119" i="25"/>
  <c r="E161" i="25" s="1"/>
  <c r="E119" i="22"/>
  <c r="E161" i="22" s="1"/>
  <c r="E119" i="31"/>
  <c r="E119" i="32"/>
  <c r="L120" i="22"/>
  <c r="L120" i="25"/>
  <c r="L158" i="25" s="1"/>
  <c r="L120" i="31"/>
  <c r="L120" i="32"/>
  <c r="H120" i="32"/>
  <c r="H120" i="25"/>
  <c r="H120" i="31"/>
  <c r="H120" i="22"/>
  <c r="L119" i="32"/>
  <c r="L119" i="31"/>
  <c r="L119" i="22"/>
  <c r="L161" i="22" s="1"/>
  <c r="L119" i="25"/>
  <c r="L161" i="25" s="1"/>
  <c r="H119" i="32"/>
  <c r="H119" i="22"/>
  <c r="H161" i="22" s="1"/>
  <c r="H119" i="31"/>
  <c r="H119" i="25"/>
  <c r="H161" i="25" s="1"/>
  <c r="K120" i="31"/>
  <c r="K120" i="22"/>
  <c r="K158" i="22" s="1"/>
  <c r="K120" i="32"/>
  <c r="K120" i="25"/>
  <c r="K158" i="25" s="1"/>
  <c r="G120" i="25"/>
  <c r="G120" i="31"/>
  <c r="G120" i="32"/>
  <c r="G120" i="22"/>
  <c r="K119" i="32"/>
  <c r="K119" i="25"/>
  <c r="K161" i="25" s="1"/>
  <c r="K119" i="22"/>
  <c r="K161" i="22" s="1"/>
  <c r="K119" i="31"/>
  <c r="G119" i="22"/>
  <c r="G161" i="22" s="1"/>
  <c r="G119" i="32"/>
  <c r="G119" i="31"/>
  <c r="G119" i="25"/>
  <c r="G161" i="25" s="1"/>
  <c r="H158" i="25" l="1"/>
  <c r="H158" i="22"/>
  <c r="L158" i="22"/>
  <c r="N125" i="19" l="1"/>
  <c r="F125" i="19"/>
  <c r="G125" i="19"/>
  <c r="H125" i="19"/>
  <c r="I125" i="19"/>
  <c r="J125" i="19"/>
  <c r="K125" i="19"/>
  <c r="L125" i="19"/>
  <c r="M125" i="19"/>
  <c r="O125" i="19"/>
  <c r="P125" i="19"/>
  <c r="P125" i="32" l="1"/>
  <c r="P125" i="22"/>
  <c r="P125" i="31"/>
  <c r="P125" i="25"/>
  <c r="K125" i="31"/>
  <c r="K125" i="32"/>
  <c r="K125" i="22"/>
  <c r="K125" i="25"/>
  <c r="G125" i="31"/>
  <c r="G125" i="22"/>
  <c r="G125" i="32"/>
  <c r="G125" i="25"/>
  <c r="O125" i="31"/>
  <c r="O125" i="32"/>
  <c r="O125" i="25"/>
  <c r="O125" i="22"/>
  <c r="J125" i="22"/>
  <c r="J125" i="25"/>
  <c r="J125" i="32"/>
  <c r="J125" i="31"/>
  <c r="F125" i="31"/>
  <c r="F125" i="32"/>
  <c r="F125" i="22"/>
  <c r="F125" i="25"/>
  <c r="M125" i="25"/>
  <c r="M125" i="22"/>
  <c r="M125" i="32"/>
  <c r="M125" i="31"/>
  <c r="I125" i="22"/>
  <c r="I125" i="31"/>
  <c r="I125" i="32"/>
  <c r="I125" i="25"/>
  <c r="N125" i="32"/>
  <c r="N125" i="31"/>
  <c r="N125" i="25"/>
  <c r="N125" i="22"/>
  <c r="L125" i="25"/>
  <c r="L125" i="22"/>
  <c r="L125" i="32"/>
  <c r="L125" i="31"/>
  <c r="H125" i="32"/>
  <c r="H125" i="22"/>
  <c r="H125" i="31"/>
  <c r="H125" i="25"/>
  <c r="P124" i="19" l="1"/>
  <c r="O124" i="19"/>
  <c r="O124" i="32" l="1"/>
  <c r="O124" i="31"/>
  <c r="O124" i="25"/>
  <c r="O124" i="22"/>
  <c r="P124" i="22"/>
  <c r="P124" i="31"/>
  <c r="P124" i="32"/>
  <c r="P124" i="25"/>
  <c r="N124" i="19" l="1"/>
  <c r="N124" i="31" l="1"/>
  <c r="N124" i="22"/>
  <c r="N124" i="32"/>
  <c r="N124" i="25"/>
  <c r="E36" i="19" l="1"/>
  <c r="E36" i="31" l="1"/>
  <c r="E36" i="32"/>
  <c r="E17" i="32" s="1"/>
  <c r="E53" i="19"/>
  <c r="E36" i="22"/>
  <c r="E36" i="25"/>
  <c r="P120" i="19"/>
  <c r="O120" i="19"/>
  <c r="P119" i="19"/>
  <c r="O119" i="19"/>
  <c r="O119" i="32" l="1"/>
  <c r="O119" i="22"/>
  <c r="O161" i="22" s="1"/>
  <c r="O119" i="31"/>
  <c r="O119" i="25"/>
  <c r="O161" i="25" s="1"/>
  <c r="P120" i="25"/>
  <c r="P120" i="22"/>
  <c r="P120" i="31"/>
  <c r="P120" i="32"/>
  <c r="P119" i="25"/>
  <c r="P161" i="25" s="1"/>
  <c r="P119" i="32"/>
  <c r="P119" i="22"/>
  <c r="P161" i="22" s="1"/>
  <c r="P119" i="31"/>
  <c r="E144" i="25"/>
  <c r="E53" i="32"/>
  <c r="O120" i="22"/>
  <c r="O120" i="31"/>
  <c r="O120" i="32"/>
  <c r="O120" i="25"/>
  <c r="E144" i="22"/>
  <c r="E17" i="31"/>
  <c r="E53" i="31" s="1"/>
  <c r="O69" i="19"/>
  <c r="P69" i="19"/>
  <c r="N69" i="19"/>
  <c r="N69" i="22" l="1"/>
  <c r="N69" i="25"/>
  <c r="N10" i="19"/>
  <c r="N69" i="32"/>
  <c r="N69" i="31"/>
  <c r="N121" i="19"/>
  <c r="N9" i="19"/>
  <c r="O69" i="25"/>
  <c r="O69" i="32"/>
  <c r="O10" i="19"/>
  <c r="O69" i="31"/>
  <c r="O69" i="22"/>
  <c r="O121" i="19"/>
  <c r="O9" i="19"/>
  <c r="F8" i="33"/>
  <c r="E54" i="31"/>
  <c r="F9" i="33"/>
  <c r="P10" i="19"/>
  <c r="P69" i="25"/>
  <c r="P69" i="32"/>
  <c r="P69" i="22"/>
  <c r="P69" i="31"/>
  <c r="P9" i="19"/>
  <c r="P121" i="19"/>
  <c r="M124" i="19"/>
  <c r="P147" i="22" l="1"/>
  <c r="P151" i="22" s="1"/>
  <c r="M124" i="31"/>
  <c r="M124" i="25"/>
  <c r="M124" i="22"/>
  <c r="M124" i="32"/>
  <c r="P9" i="32"/>
  <c r="P12" i="32" s="1"/>
  <c r="Q19" i="33" s="1"/>
  <c r="P18" i="32"/>
  <c r="P121" i="32" s="1"/>
  <c r="O18" i="32"/>
  <c r="O121" i="32" s="1"/>
  <c r="O9" i="32"/>
  <c r="O12" i="32" s="1"/>
  <c r="P19" i="33" s="1"/>
  <c r="P147" i="25"/>
  <c r="P151" i="25" s="1"/>
  <c r="O147" i="22"/>
  <c r="O151" i="22" s="1"/>
  <c r="O147" i="25"/>
  <c r="O151" i="25" s="1"/>
  <c r="N10" i="31"/>
  <c r="N13" i="31" s="1"/>
  <c r="O41" i="33" s="1"/>
  <c r="N18" i="31"/>
  <c r="N121" i="31" s="1"/>
  <c r="N9" i="31"/>
  <c r="N12" i="31" s="1"/>
  <c r="O18" i="33" s="1"/>
  <c r="N147" i="25"/>
  <c r="N151" i="25" s="1"/>
  <c r="F10" i="33"/>
  <c r="F38" i="33"/>
  <c r="P10" i="31"/>
  <c r="P13" i="31" s="1"/>
  <c r="Q41" i="33" s="1"/>
  <c r="P18" i="31"/>
  <c r="P121" i="31" s="1"/>
  <c r="P9" i="31"/>
  <c r="P12" i="31" s="1"/>
  <c r="Q18" i="33" s="1"/>
  <c r="O10" i="31"/>
  <c r="O13" i="31" s="1"/>
  <c r="P41" i="33" s="1"/>
  <c r="O18" i="31"/>
  <c r="O121" i="31" s="1"/>
  <c r="O9" i="31"/>
  <c r="O12" i="31" s="1"/>
  <c r="P18" i="33" s="1"/>
  <c r="N9" i="32"/>
  <c r="N12" i="32" s="1"/>
  <c r="O19" i="33" s="1"/>
  <c r="N18" i="32"/>
  <c r="N121" i="32" s="1"/>
  <c r="N147" i="22"/>
  <c r="N151" i="22" s="1"/>
  <c r="M69" i="19"/>
  <c r="M69" i="22" l="1"/>
  <c r="M10" i="19"/>
  <c r="M69" i="32"/>
  <c r="M69" i="25"/>
  <c r="M69" i="31"/>
  <c r="M121" i="19"/>
  <c r="M9" i="19"/>
  <c r="O40" i="33"/>
  <c r="O20" i="33"/>
  <c r="P20" i="33"/>
  <c r="P40" i="33"/>
  <c r="Q40" i="33"/>
  <c r="Q20" i="33"/>
  <c r="M10" i="31" l="1"/>
  <c r="M13" i="31" s="1"/>
  <c r="N41" i="33" s="1"/>
  <c r="M9" i="31"/>
  <c r="M12" i="31" s="1"/>
  <c r="N18" i="33" s="1"/>
  <c r="M18" i="31"/>
  <c r="M121" i="31" s="1"/>
  <c r="M18" i="32"/>
  <c r="M121" i="32" s="1"/>
  <c r="M9" i="32"/>
  <c r="M12" i="32" s="1"/>
  <c r="N19" i="33" s="1"/>
  <c r="M147" i="25"/>
  <c r="M151" i="25" s="1"/>
  <c r="M147" i="22"/>
  <c r="M151" i="22" s="1"/>
  <c r="N40" i="33" l="1"/>
  <c r="N20" i="33"/>
  <c r="E125" i="19" l="1"/>
  <c r="L124" i="19"/>
  <c r="L124" i="22" l="1"/>
  <c r="L124" i="25"/>
  <c r="L129" i="19"/>
  <c r="L124" i="31"/>
  <c r="L19" i="31" s="1"/>
  <c r="L124" i="32"/>
  <c r="L19" i="32" s="1"/>
  <c r="E125" i="32"/>
  <c r="E125" i="31"/>
  <c r="E125" i="22"/>
  <c r="E125" i="25"/>
  <c r="L129" i="31" l="1"/>
  <c r="M23" i="33" s="1"/>
  <c r="M42" i="33" s="1"/>
  <c r="L129" i="32"/>
  <c r="M24" i="33" s="1"/>
  <c r="L150" i="25"/>
  <c r="L150" i="22"/>
  <c r="L69" i="19"/>
  <c r="M25" i="33" l="1"/>
  <c r="L69" i="25"/>
  <c r="L69" i="31"/>
  <c r="L69" i="22"/>
  <c r="L10" i="19"/>
  <c r="L69" i="32"/>
  <c r="L121" i="19"/>
  <c r="L9" i="19"/>
  <c r="L140" i="19"/>
  <c r="L167" i="22" l="1"/>
  <c r="L169" i="22" s="1"/>
  <c r="L166" i="22"/>
  <c r="L168" i="22" s="1"/>
  <c r="L147" i="22"/>
  <c r="L151" i="22" s="1"/>
  <c r="L155" i="22"/>
  <c r="L152" i="22" s="1"/>
  <c r="L9" i="32"/>
  <c r="L12" i="32" s="1"/>
  <c r="M19" i="33" s="1"/>
  <c r="L18" i="32"/>
  <c r="L121" i="32" s="1"/>
  <c r="L10" i="31"/>
  <c r="L13" i="31" s="1"/>
  <c r="M41" i="33" s="1"/>
  <c r="L9" i="31"/>
  <c r="L12" i="31" s="1"/>
  <c r="M18" i="33" s="1"/>
  <c r="L18" i="31"/>
  <c r="L121" i="31" s="1"/>
  <c r="L140" i="31"/>
  <c r="L141" i="31" s="1"/>
  <c r="L147" i="25"/>
  <c r="L151" i="25" s="1"/>
  <c r="L166" i="25"/>
  <c r="L168" i="25" s="1"/>
  <c r="L167" i="25"/>
  <c r="L169" i="25" s="1"/>
  <c r="L155" i="25"/>
  <c r="L152" i="25" s="1"/>
  <c r="M20" i="33" l="1"/>
  <c r="M40" i="33"/>
  <c r="K69" i="19" l="1"/>
  <c r="K124" i="19"/>
  <c r="K69" i="25" l="1"/>
  <c r="K69" i="22"/>
  <c r="K69" i="32"/>
  <c r="K10" i="19"/>
  <c r="K69" i="31"/>
  <c r="K9" i="19"/>
  <c r="K121" i="19"/>
  <c r="K124" i="22"/>
  <c r="K124" i="31"/>
  <c r="K19" i="31" s="1"/>
  <c r="K124" i="25"/>
  <c r="K124" i="32"/>
  <c r="K19" i="32" s="1"/>
  <c r="K129" i="19"/>
  <c r="K129" i="32" l="1"/>
  <c r="L24" i="33" s="1"/>
  <c r="K129" i="31"/>
  <c r="L23" i="33" s="1"/>
  <c r="L42" i="33" s="1"/>
  <c r="K9" i="32"/>
  <c r="K12" i="32" s="1"/>
  <c r="L19" i="33" s="1"/>
  <c r="K18" i="32"/>
  <c r="K121" i="32" s="1"/>
  <c r="K150" i="22"/>
  <c r="K147" i="22"/>
  <c r="K151" i="22" s="1"/>
  <c r="K150" i="25"/>
  <c r="K10" i="31"/>
  <c r="K13" i="31" s="1"/>
  <c r="L41" i="33" s="1"/>
  <c r="K9" i="31"/>
  <c r="K12" i="31" s="1"/>
  <c r="L18" i="33" s="1"/>
  <c r="K18" i="31"/>
  <c r="K121" i="31" s="1"/>
  <c r="K147" i="25"/>
  <c r="K151" i="25" s="1"/>
  <c r="L20" i="33" l="1"/>
  <c r="L40" i="33"/>
  <c r="L25" i="33"/>
  <c r="J124" i="19" l="1"/>
  <c r="F124" i="19"/>
  <c r="J124" i="25" l="1"/>
  <c r="J124" i="22"/>
  <c r="J124" i="31"/>
  <c r="J124" i="32"/>
  <c r="F124" i="22"/>
  <c r="F124" i="32"/>
  <c r="F19" i="32" s="1"/>
  <c r="F124" i="25"/>
  <c r="F129" i="19"/>
  <c r="F124" i="31"/>
  <c r="F19" i="31" s="1"/>
  <c r="G124" i="19"/>
  <c r="H124" i="19"/>
  <c r="E124" i="19"/>
  <c r="I124" i="19"/>
  <c r="F129" i="32" l="1"/>
  <c r="G24" i="33" s="1"/>
  <c r="F129" i="31"/>
  <c r="G23" i="33" s="1"/>
  <c r="G42" i="33" s="1"/>
  <c r="I124" i="22"/>
  <c r="I124" i="32"/>
  <c r="I124" i="25"/>
  <c r="I124" i="31"/>
  <c r="H124" i="25"/>
  <c r="H129" i="19"/>
  <c r="H124" i="32"/>
  <c r="H19" i="32" s="1"/>
  <c r="H124" i="31"/>
  <c r="H19" i="31" s="1"/>
  <c r="H124" i="22"/>
  <c r="G124" i="32"/>
  <c r="G124" i="31"/>
  <c r="G124" i="25"/>
  <c r="G124" i="22"/>
  <c r="F150" i="22"/>
  <c r="E124" i="22"/>
  <c r="E124" i="31"/>
  <c r="E19" i="31" s="1"/>
  <c r="E124" i="32"/>
  <c r="E19" i="32" s="1"/>
  <c r="E124" i="25"/>
  <c r="E129" i="19"/>
  <c r="F150" i="25"/>
  <c r="G25" i="33" l="1"/>
  <c r="E129" i="32"/>
  <c r="F24" i="33" s="1"/>
  <c r="H129" i="31"/>
  <c r="I23" i="33" s="1"/>
  <c r="H150" i="25"/>
  <c r="H150" i="22"/>
  <c r="E129" i="31"/>
  <c r="F23" i="33" s="1"/>
  <c r="H129" i="32"/>
  <c r="I24" i="33" s="1"/>
  <c r="E150" i="25"/>
  <c r="E150" i="22"/>
  <c r="F42" i="33" l="1"/>
  <c r="F25" i="33"/>
  <c r="I42" i="33"/>
  <c r="I25" i="33"/>
  <c r="E69" i="19" l="1"/>
  <c r="F69" i="19"/>
  <c r="I69" i="19"/>
  <c r="H69" i="19"/>
  <c r="G69" i="19"/>
  <c r="J69" i="19"/>
  <c r="H69" i="32" l="1"/>
  <c r="H69" i="22"/>
  <c r="H69" i="25"/>
  <c r="H69" i="31"/>
  <c r="H10" i="19"/>
  <c r="H121" i="19"/>
  <c r="H9" i="19"/>
  <c r="H140" i="19"/>
  <c r="G10" i="19"/>
  <c r="G69" i="32"/>
  <c r="G69" i="25"/>
  <c r="G69" i="31"/>
  <c r="G69" i="22"/>
  <c r="G121" i="19"/>
  <c r="G9" i="19"/>
  <c r="J69" i="22"/>
  <c r="J69" i="32"/>
  <c r="J69" i="31"/>
  <c r="J10" i="19"/>
  <c r="J69" i="25"/>
  <c r="J121" i="19"/>
  <c r="J9" i="19"/>
  <c r="F69" i="31"/>
  <c r="F69" i="25"/>
  <c r="F10" i="19"/>
  <c r="F69" i="22"/>
  <c r="F69" i="32"/>
  <c r="F9" i="19"/>
  <c r="F121" i="19"/>
  <c r="F140" i="19"/>
  <c r="I10" i="19"/>
  <c r="I69" i="31"/>
  <c r="I69" i="25"/>
  <c r="I69" i="22"/>
  <c r="I69" i="32"/>
  <c r="I9" i="19"/>
  <c r="I121" i="19"/>
  <c r="E69" i="22"/>
  <c r="E69" i="31"/>
  <c r="E10" i="19"/>
  <c r="E69" i="25"/>
  <c r="E9" i="19"/>
  <c r="E69" i="32"/>
  <c r="E121" i="19"/>
  <c r="E140" i="19"/>
  <c r="J147" i="25" l="1"/>
  <c r="J151" i="25" s="1"/>
  <c r="E147" i="22"/>
  <c r="E151" i="22" s="1"/>
  <c r="E167" i="22"/>
  <c r="E166" i="22"/>
  <c r="E168" i="22" s="1"/>
  <c r="E155" i="22"/>
  <c r="E152" i="22" s="1"/>
  <c r="F147" i="22"/>
  <c r="F151" i="22" s="1"/>
  <c r="F167" i="22"/>
  <c r="F169" i="22" s="1"/>
  <c r="F166" i="22"/>
  <c r="F168" i="22" s="1"/>
  <c r="F155" i="22"/>
  <c r="F152" i="22" s="1"/>
  <c r="J147" i="22"/>
  <c r="J151" i="22" s="1"/>
  <c r="G147" i="22"/>
  <c r="G151" i="22" s="1"/>
  <c r="H147" i="22"/>
  <c r="H151" i="22" s="1"/>
  <c r="H166" i="22"/>
  <c r="H168" i="22" s="1"/>
  <c r="H167" i="22"/>
  <c r="H169" i="22" s="1"/>
  <c r="H155" i="22"/>
  <c r="H152" i="22" s="1"/>
  <c r="H147" i="25"/>
  <c r="H151" i="25" s="1"/>
  <c r="H166" i="25"/>
  <c r="H168" i="25" s="1"/>
  <c r="H167" i="25"/>
  <c r="H169" i="25" s="1"/>
  <c r="H155" i="25"/>
  <c r="H152" i="25" s="1"/>
  <c r="E147" i="25"/>
  <c r="E151" i="25" s="1"/>
  <c r="E167" i="25"/>
  <c r="E166" i="25"/>
  <c r="E168" i="25" s="1"/>
  <c r="E155" i="25"/>
  <c r="E152" i="25" s="1"/>
  <c r="I9" i="32"/>
  <c r="I12" i="32" s="1"/>
  <c r="J19" i="33" s="1"/>
  <c r="I18" i="32"/>
  <c r="I121" i="32" s="1"/>
  <c r="I10" i="31"/>
  <c r="I13" i="31" s="1"/>
  <c r="J41" i="33" s="1"/>
  <c r="I18" i="31"/>
  <c r="I121" i="31" s="1"/>
  <c r="I9" i="31"/>
  <c r="I12" i="31" s="1"/>
  <c r="J18" i="33" s="1"/>
  <c r="G10" i="31"/>
  <c r="G13" i="31" s="1"/>
  <c r="H41" i="33" s="1"/>
  <c r="G18" i="31"/>
  <c r="G121" i="31" s="1"/>
  <c r="G9" i="31"/>
  <c r="G12" i="31" s="1"/>
  <c r="H18" i="33" s="1"/>
  <c r="E9" i="32"/>
  <c r="E12" i="32" s="1"/>
  <c r="F19" i="33" s="1"/>
  <c r="E18" i="32"/>
  <c r="E121" i="32" s="1"/>
  <c r="E10" i="31"/>
  <c r="E13" i="31" s="1"/>
  <c r="F41" i="33" s="1"/>
  <c r="E9" i="31"/>
  <c r="E12" i="31" s="1"/>
  <c r="F18" i="33" s="1"/>
  <c r="E18" i="31"/>
  <c r="E121" i="31" s="1"/>
  <c r="E140" i="31"/>
  <c r="E141" i="31" s="1"/>
  <c r="I147" i="25"/>
  <c r="I151" i="25" s="1"/>
  <c r="F18" i="32"/>
  <c r="F121" i="32" s="1"/>
  <c r="F9" i="32"/>
  <c r="F12" i="32" s="1"/>
  <c r="G19" i="33" s="1"/>
  <c r="F10" i="31"/>
  <c r="F13" i="31" s="1"/>
  <c r="G41" i="33" s="1"/>
  <c r="F9" i="31"/>
  <c r="F12" i="31" s="1"/>
  <c r="G18" i="33" s="1"/>
  <c r="F18" i="31"/>
  <c r="F121" i="31" s="1"/>
  <c r="F140" i="31"/>
  <c r="F141" i="31" s="1"/>
  <c r="J18" i="32"/>
  <c r="J121" i="32" s="1"/>
  <c r="J9" i="32"/>
  <c r="J12" i="32" s="1"/>
  <c r="K19" i="33" s="1"/>
  <c r="G9" i="32"/>
  <c r="G12" i="32" s="1"/>
  <c r="H19" i="33" s="1"/>
  <c r="G18" i="32"/>
  <c r="G121" i="32" s="1"/>
  <c r="I147" i="22"/>
  <c r="I151" i="22" s="1"/>
  <c r="F147" i="25"/>
  <c r="F151" i="25" s="1"/>
  <c r="F167" i="25"/>
  <c r="F169" i="25" s="1"/>
  <c r="F166" i="25"/>
  <c r="F168" i="25" s="1"/>
  <c r="F155" i="25"/>
  <c r="F152" i="25" s="1"/>
  <c r="J10" i="31"/>
  <c r="J13" i="31" s="1"/>
  <c r="K41" i="33" s="1"/>
  <c r="J18" i="31"/>
  <c r="J121" i="31" s="1"/>
  <c r="J9" i="31"/>
  <c r="J12" i="31" s="1"/>
  <c r="K18" i="33" s="1"/>
  <c r="G147" i="25"/>
  <c r="G151" i="25" s="1"/>
  <c r="H10" i="31"/>
  <c r="H13" i="31" s="1"/>
  <c r="I41" i="33" s="1"/>
  <c r="H140" i="31"/>
  <c r="H141" i="31" s="1"/>
  <c r="H9" i="31"/>
  <c r="H12" i="31" s="1"/>
  <c r="I18" i="33" s="1"/>
  <c r="H18" i="31"/>
  <c r="H121" i="31" s="1"/>
  <c r="H18" i="32"/>
  <c r="H121" i="32" s="1"/>
  <c r="H9" i="32"/>
  <c r="H12" i="32" s="1"/>
  <c r="I19" i="33" s="1"/>
  <c r="R19" i="33" l="1"/>
  <c r="R18" i="33"/>
  <c r="F20" i="33"/>
  <c r="F40" i="33"/>
  <c r="E169" i="25"/>
  <c r="E169" i="22"/>
  <c r="G40" i="33"/>
  <c r="G20" i="33"/>
  <c r="I40" i="33"/>
  <c r="I20" i="33"/>
  <c r="K20" i="33"/>
  <c r="K40" i="33"/>
  <c r="R41" i="33"/>
  <c r="H20" i="33"/>
  <c r="H40" i="33"/>
  <c r="J20" i="33"/>
  <c r="J40" i="33"/>
  <c r="R20" i="33" l="1"/>
  <c r="R40" i="33"/>
  <c r="P128" i="19" l="1"/>
  <c r="N128" i="19"/>
  <c r="J128" i="19"/>
  <c r="N129" i="19" l="1"/>
  <c r="N128" i="31"/>
  <c r="N128" i="32"/>
  <c r="N19" i="32" s="1"/>
  <c r="N128" i="25"/>
  <c r="N128" i="22"/>
  <c r="N140" i="19"/>
  <c r="J128" i="22"/>
  <c r="J128" i="32"/>
  <c r="J19" i="32" s="1"/>
  <c r="J128" i="25"/>
  <c r="J128" i="31"/>
  <c r="J129" i="19"/>
  <c r="P140" i="19"/>
  <c r="P128" i="25"/>
  <c r="P129" i="19"/>
  <c r="P128" i="31"/>
  <c r="P128" i="32"/>
  <c r="P19" i="32" s="1"/>
  <c r="P128" i="22"/>
  <c r="N129" i="32" l="1"/>
  <c r="O24" i="33" s="1"/>
  <c r="J129" i="32"/>
  <c r="K24" i="33" s="1"/>
  <c r="J150" i="25"/>
  <c r="J158" i="25"/>
  <c r="P158" i="22"/>
  <c r="P155" i="22" s="1"/>
  <c r="P152" i="22" s="1"/>
  <c r="P167" i="22"/>
  <c r="P169" i="22" s="1"/>
  <c r="P150" i="22"/>
  <c r="P166" i="22"/>
  <c r="P168" i="22" s="1"/>
  <c r="J19" i="31"/>
  <c r="J129" i="31" s="1"/>
  <c r="K23" i="33" s="1"/>
  <c r="P129" i="32"/>
  <c r="Q24" i="33" s="1"/>
  <c r="P150" i="25"/>
  <c r="P158" i="25"/>
  <c r="P155" i="25" s="1"/>
  <c r="P152" i="25" s="1"/>
  <c r="P166" i="25"/>
  <c r="P168" i="25" s="1"/>
  <c r="P167" i="25"/>
  <c r="P169" i="25" s="1"/>
  <c r="J158" i="22"/>
  <c r="J150" i="22"/>
  <c r="N166" i="22"/>
  <c r="N168" i="22" s="1"/>
  <c r="N150" i="22"/>
  <c r="N158" i="22"/>
  <c r="N155" i="22" s="1"/>
  <c r="N152" i="22" s="1"/>
  <c r="N167" i="22"/>
  <c r="N169" i="22" s="1"/>
  <c r="N19" i="31"/>
  <c r="N129" i="31" s="1"/>
  <c r="O23" i="33" s="1"/>
  <c r="N140" i="31"/>
  <c r="N141" i="31" s="1"/>
  <c r="P140" i="31"/>
  <c r="P141" i="31" s="1"/>
  <c r="P19" i="31"/>
  <c r="P129" i="31" s="1"/>
  <c r="Q23" i="33" s="1"/>
  <c r="N158" i="25"/>
  <c r="N155" i="25" s="1"/>
  <c r="N152" i="25" s="1"/>
  <c r="N167" i="25"/>
  <c r="N169" i="25" s="1"/>
  <c r="N166" i="25"/>
  <c r="N168" i="25" s="1"/>
  <c r="N150" i="25"/>
  <c r="O42" i="33" l="1"/>
  <c r="O25" i="33"/>
  <c r="Q25" i="33"/>
  <c r="Q42" i="33"/>
  <c r="K42" i="33"/>
  <c r="K25" i="33"/>
  <c r="J47" i="19" l="1"/>
  <c r="J47" i="32" l="1"/>
  <c r="J17" i="32" s="1"/>
  <c r="J47" i="31"/>
  <c r="J47" i="25"/>
  <c r="J47" i="22"/>
  <c r="J53" i="19"/>
  <c r="J140" i="19"/>
  <c r="J144" i="25" l="1"/>
  <c r="J166" i="25"/>
  <c r="J168" i="25" s="1"/>
  <c r="J167" i="25"/>
  <c r="J155" i="25"/>
  <c r="J152" i="25" s="1"/>
  <c r="J17" i="31"/>
  <c r="J53" i="31" s="1"/>
  <c r="J140" i="31"/>
  <c r="J141" i="31" s="1"/>
  <c r="J144" i="22"/>
  <c r="J167" i="22"/>
  <c r="J166" i="22"/>
  <c r="J168" i="22" s="1"/>
  <c r="J155" i="22"/>
  <c r="J152" i="22" s="1"/>
  <c r="J53" i="32"/>
  <c r="K9" i="33" s="1"/>
  <c r="J169" i="25" l="1"/>
  <c r="J169" i="22"/>
  <c r="J54" i="31"/>
  <c r="K8" i="33"/>
  <c r="K38" i="33" l="1"/>
  <c r="K10" i="33"/>
  <c r="K47" i="19" l="1"/>
  <c r="K47" i="31" l="1"/>
  <c r="K140" i="19"/>
  <c r="K47" i="22"/>
  <c r="K47" i="25"/>
  <c r="K53" i="19"/>
  <c r="K47" i="32"/>
  <c r="K17" i="32" s="1"/>
  <c r="K53" i="32" s="1"/>
  <c r="K167" i="25" l="1"/>
  <c r="K166" i="25"/>
  <c r="K168" i="25" s="1"/>
  <c r="K144" i="25"/>
  <c r="K155" i="25"/>
  <c r="K152" i="25" s="1"/>
  <c r="K155" i="22"/>
  <c r="K152" i="22" s="1"/>
  <c r="K144" i="22"/>
  <c r="K167" i="22"/>
  <c r="K166" i="22"/>
  <c r="K168" i="22" s="1"/>
  <c r="Q53" i="32"/>
  <c r="L9" i="33"/>
  <c r="R9" i="33" s="1"/>
  <c r="K140" i="31"/>
  <c r="K141" i="31" s="1"/>
  <c r="K17" i="31"/>
  <c r="K53" i="31" s="1"/>
  <c r="K169" i="22" l="1"/>
  <c r="K54" i="31"/>
  <c r="L8" i="33"/>
  <c r="Q53" i="31"/>
  <c r="Q54" i="31" s="1"/>
  <c r="K169" i="25"/>
  <c r="L10" i="33" l="1"/>
  <c r="R10" i="33" s="1"/>
  <c r="L38" i="33"/>
  <c r="R38" i="33" s="1"/>
  <c r="R8" i="33"/>
  <c r="O128" i="19" l="1"/>
  <c r="M128" i="19"/>
  <c r="M128" i="31" l="1"/>
  <c r="M128" i="25"/>
  <c r="M140" i="19"/>
  <c r="M129" i="19"/>
  <c r="M128" i="22"/>
  <c r="M128" i="32"/>
  <c r="M19" i="32" s="1"/>
  <c r="M129" i="32" s="1"/>
  <c r="N24" i="33" s="1"/>
  <c r="G128" i="19"/>
  <c r="I128" i="19"/>
  <c r="O140" i="19"/>
  <c r="O129" i="19"/>
  <c r="O128" i="22"/>
  <c r="O128" i="31"/>
  <c r="O128" i="32"/>
  <c r="O19" i="32" s="1"/>
  <c r="O128" i="25"/>
  <c r="O129" i="32" l="1"/>
  <c r="P24" i="33" s="1"/>
  <c r="O19" i="31"/>
  <c r="O129" i="31" s="1"/>
  <c r="P23" i="33" s="1"/>
  <c r="O140" i="31"/>
  <c r="O141" i="31" s="1"/>
  <c r="I128" i="31"/>
  <c r="I128" i="32"/>
  <c r="I19" i="32" s="1"/>
  <c r="I128" i="25"/>
  <c r="I140" i="19"/>
  <c r="I129" i="19"/>
  <c r="I128" i="22"/>
  <c r="O150" i="22"/>
  <c r="O166" i="22"/>
  <c r="O168" i="22" s="1"/>
  <c r="O167" i="22"/>
  <c r="O169" i="22" s="1"/>
  <c r="O158" i="22"/>
  <c r="O155" i="22" s="1"/>
  <c r="O152" i="22" s="1"/>
  <c r="M166" i="22"/>
  <c r="M168" i="22" s="1"/>
  <c r="M150" i="22"/>
  <c r="M158" i="22"/>
  <c r="M155" i="22" s="1"/>
  <c r="M152" i="22" s="1"/>
  <c r="M167" i="22"/>
  <c r="M169" i="22" s="1"/>
  <c r="M167" i="25"/>
  <c r="M169" i="25" s="1"/>
  <c r="M158" i="25"/>
  <c r="M155" i="25" s="1"/>
  <c r="M152" i="25" s="1"/>
  <c r="M166" i="25"/>
  <c r="M168" i="25" s="1"/>
  <c r="M150" i="25"/>
  <c r="O150" i="25"/>
  <c r="O166" i="25"/>
  <c r="O168" i="25" s="1"/>
  <c r="O158" i="25"/>
  <c r="O155" i="25" s="1"/>
  <c r="O152" i="25" s="1"/>
  <c r="O167" i="25"/>
  <c r="O169" i="25" s="1"/>
  <c r="G129" i="19"/>
  <c r="G140" i="19"/>
  <c r="G128" i="25"/>
  <c r="G128" i="22"/>
  <c r="G128" i="31"/>
  <c r="G128" i="32"/>
  <c r="G19" i="32" s="1"/>
  <c r="M19" i="31"/>
  <c r="M129" i="31" s="1"/>
  <c r="N23" i="33" s="1"/>
  <c r="M140" i="31"/>
  <c r="M141" i="31" s="1"/>
  <c r="G129" i="32" l="1"/>
  <c r="H24" i="33" s="1"/>
  <c r="G140" i="31"/>
  <c r="G141" i="31" s="1"/>
  <c r="G19" i="31"/>
  <c r="G129" i="31" s="1"/>
  <c r="H23" i="33" s="1"/>
  <c r="I150" i="22"/>
  <c r="I158" i="22"/>
  <c r="I155" i="22" s="1"/>
  <c r="I152" i="22" s="1"/>
  <c r="I166" i="22"/>
  <c r="I168" i="22" s="1"/>
  <c r="I167" i="22"/>
  <c r="I169" i="22" s="1"/>
  <c r="I167" i="25"/>
  <c r="I169" i="25" s="1"/>
  <c r="I150" i="25"/>
  <c r="I166" i="25"/>
  <c r="I168" i="25" s="1"/>
  <c r="I158" i="25"/>
  <c r="I155" i="25" s="1"/>
  <c r="I152" i="25" s="1"/>
  <c r="P25" i="33"/>
  <c r="P42" i="33"/>
  <c r="G166" i="22"/>
  <c r="G168" i="22" s="1"/>
  <c r="G167" i="22"/>
  <c r="G150" i="22"/>
  <c r="G158" i="22"/>
  <c r="G155" i="22" s="1"/>
  <c r="G152" i="22" s="1"/>
  <c r="I129" i="32"/>
  <c r="J24" i="33" s="1"/>
  <c r="R24" i="33" s="1"/>
  <c r="N42" i="33"/>
  <c r="N25" i="33"/>
  <c r="G158" i="25"/>
  <c r="G155" i="25" s="1"/>
  <c r="G152" i="25" s="1"/>
  <c r="G166" i="25"/>
  <c r="G168" i="25" s="1"/>
  <c r="G150" i="25"/>
  <c r="G167" i="25"/>
  <c r="I19" i="31"/>
  <c r="I129" i="31" s="1"/>
  <c r="J23" i="33" s="1"/>
  <c r="I140" i="31"/>
  <c r="I141" i="31" s="1"/>
  <c r="Q141" i="31" l="1"/>
  <c r="G169" i="25"/>
  <c r="Q167" i="25"/>
  <c r="J25" i="33"/>
  <c r="J42" i="33"/>
  <c r="G169" i="22"/>
  <c r="Q167" i="22"/>
  <c r="H42" i="33"/>
  <c r="R23" i="33"/>
  <c r="H25" i="33"/>
  <c r="R42" i="33" l="1"/>
  <c r="R2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  <author>Windows User</author>
  </authors>
  <commentList>
    <comment ref="A4" authorId="0" shapeId="0" xr:uid="{AA0C4E78-4D68-4883-A848-5A4C12183DF7}">
      <text>
        <r>
          <rPr>
            <b/>
            <sz val="9"/>
            <color indexed="81"/>
            <rFont val="Tahoma"/>
            <family val="2"/>
          </rPr>
          <t xml:space="preserve">Chalida:
PRISM Petrochemical Price Forecast as of 13 May 2021.xlsx
</t>
        </r>
      </text>
    </comment>
    <comment ref="A5" authorId="0" shapeId="0" xr:uid="{43E296C8-B302-42F5-970D-B32509F8CCAF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PRISM Petrochemical Price Forecast as of 13 May 2021.xlsx</t>
        </r>
      </text>
    </comment>
    <comment ref="A6" authorId="0" shapeId="0" xr:uid="{3852E405-C3D9-4603-91DE-F79EC04365C2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PRISM Petrochemical Price Forecast as of 13 May 2021.xlsx</t>
        </r>
      </text>
    </comment>
    <comment ref="A7" authorId="0" shapeId="0" xr:uid="{F2504C35-90DC-42DD-A81D-7277DC9C1AB4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ต้นทางไม่มีข้อมูลที่เป็น $/Bath มาจากการคำนวณโดยใช้สูตร</t>
        </r>
      </text>
    </comment>
    <comment ref="A8" authorId="0" shapeId="0" xr:uid="{6C2B6613-3CE7-44D9-BFB6-A0259E62901D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6 (LPG Platts กบน.) </t>
        </r>
      </text>
    </comment>
    <comment ref="A9" authorId="0" shapeId="0" xr:uid="{AD4F1C7C-268E-4D2C-9B2A-4EE5BB31674E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0" authorId="0" shapeId="0" xr:uid="{4B02F29E-339B-4AD7-969A-E44323D87253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1" authorId="0" shapeId="0" xr:uid="{1763D522-A81A-448F-AAF1-4B555AB3036D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2" authorId="0" shapeId="0" xr:uid="{2438D2FC-6CD3-454F-A09E-B4369DA22A03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3" authorId="0" shapeId="0" xr:uid="{FE143D41-1F76-4E47-9863-4F761A236A78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4" authorId="0" shapeId="0" xr:uid="{CCF2D07F-98B3-4E45-BA06-DC314A3C21C0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5" authorId="0" shapeId="0" xr:uid="{DAA01E2B-E355-46BB-BB7B-1F1966024359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 
*จะต้องคำนวณเพิ่มโดย +20</t>
        </r>
      </text>
    </comment>
    <comment ref="A18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Aug'20 จาก วผก./TBU
__________________________________
</t>
        </r>
        <r>
          <rPr>
            <b/>
            <sz val="9"/>
            <color indexed="81"/>
            <rFont val="Tahoma"/>
            <family val="2"/>
          </rPr>
          <t>chalida</t>
        </r>
        <r>
          <rPr>
            <sz val="9"/>
            <color indexed="81"/>
            <rFont val="Tahoma"/>
            <family val="2"/>
          </rPr>
          <t xml:space="preserve"> :ไฟล์ GSPCost_จผก_10May2021.xlsx
Row ที่ 8 (Product :X กบน.) </t>
        </r>
      </text>
    </comment>
    <comment ref="A19" authorId="0" shapeId="0" xr:uid="{27D75103-8E41-4CAC-8D51-6F128B078ACA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4 (GSP Cost for M7 LPG) </t>
        </r>
      </text>
    </comment>
    <comment ref="A20" authorId="0" shapeId="0" xr:uid="{4527A194-41BB-43A7-A2C1-96C9BCD3B871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5 (FX กบน.)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Quantumuser</author>
    <author>Windows User</author>
  </authors>
  <commentList>
    <comment ref="G29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H29" authorId="1" shapeId="0" xr:uid="{00000000-0006-0000-0200-000002000000}">
      <text>
        <r>
          <rPr>
            <b/>
            <sz val="9"/>
            <color rgb="FF000000"/>
            <rFont val="Tahoma"/>
            <family val="2"/>
          </rPr>
          <t xml:space="preserve">Windows User:
Feb </t>
        </r>
        <r>
          <rPr>
            <sz val="9"/>
            <color rgb="FF000000"/>
            <rFont val="Tahoma"/>
            <family val="2"/>
          </rPr>
          <t>57.488
Mar 36.591</t>
        </r>
      </text>
    </comment>
    <comment ref="I29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J29" authorId="1" shapeId="0" xr:uid="{00000000-0006-0000-0200-00000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Feb 61.541
Mar 25.252</t>
        </r>
      </text>
    </comment>
    <comment ref="G34" authorId="0" shapeId="0" xr:uid="{00000000-0006-0000-0200-000005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roc base 12 kt
roc spot 9 kt (MOP’J -80)</t>
        </r>
      </text>
    </comment>
    <comment ref="H34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roc spot 6 kt (mop,j -80)
rev0 = 0 KT
rev1 = 6 KT GSP ขายเพิ่ม
rev2 = 0 KT โยกไป Oct'20
</t>
        </r>
      </text>
    </comment>
    <comment ref="I34" authorId="0" shapeId="0" xr:uid="{00000000-0006-0000-0200-000007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</t>
        </r>
      </text>
    </comment>
    <comment ref="M34" authorId="1" shapeId="0" xr:uid="{00000000-0006-0000-0200-000008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33.4 
rev1 = 39.4 KT โยกมาจากเดือน May +6 KT
MOC TA</t>
        </r>
      </text>
    </comment>
    <comment ref="N34" authorId="1" shapeId="0" xr:uid="{00000000-0006-0000-0200-000009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MOC TA</t>
        </r>
      </text>
    </comment>
    <comment ref="G35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Quantumuser
HMC has planned to receive Propane at 1,080 Ton/day (100%) เนื่องจากเปลี่ยน catalyst ใน reactor ใหม่แล้ว
rev0 32.4 KT
rev1 26.57 KT HMC ไม่ economic
rev2 24 KT HMC ไม่ economic</t>
        </r>
      </text>
    </comment>
    <comment ref="H35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I35" authorId="0" shapeId="0" xr:uid="{00000000-0006-0000-0200-00000C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J35" authorId="0" shapeId="0" xr:uid="{00000000-0006-0000-0200-00000D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K35" authorId="0" shapeId="0" xr:uid="{00000000-0006-0000-0200-00000E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L35" authorId="0" shapeId="0" xr:uid="{00000000-0006-0000-0200-00000F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M35" authorId="0" shapeId="0" xr:uid="{00000000-0006-0000-0200-000010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N35" authorId="0" shapeId="0" xr:uid="{00000000-0006-0000-0200-000011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O35" authorId="0" shapeId="0" xr:uid="{00000000-0006-0000-0200-000012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G36" authorId="1" shapeId="0" xr:uid="{00000000-0006-0000-0200-000013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27.118
rev1 = 20.55 PTTAC plan to S/D 1 Reactor on 1 Apr’202
</t>
        </r>
      </text>
    </comment>
    <comment ref="H36" authorId="1" shapeId="0" xr:uid="{00000000-0006-0000-0200-00001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28.022
rev1= 21.235 PTTAC plan to S/D 1 Reactor on 1 Apr’202
</t>
        </r>
      </text>
    </comment>
    <comment ref="I36" authorId="1" shapeId="0" xr:uid="{00000000-0006-0000-0200-000015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28.032 
rev1 27.120
</t>
        </r>
      </text>
    </comment>
    <comment ref="G89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23
rev1 = 20 KT เนื่องจาก GSP ปรับลดกำลังการผลิต optimum case + ปรับเพิ่ม C3/LPG ให้พอขาย GC เพื่อชดชเย C2
rev2 = 19 KT GC แจ้งปรับลดจาก Economi</t>
        </r>
      </text>
    </comment>
    <comment ref="H90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43.6 Km3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  <author>Windows User</author>
    <author>Quantumuser</author>
  </authors>
  <commentList>
    <comment ref="C23" authorId="0" shapeId="0" xr:uid="{AFD7C006-3EF3-4658-814D-FFC3FDF470B0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Low co2 จะจ่ายให้ OLE 1,2</t>
        </r>
      </text>
    </comment>
    <comment ref="C26" authorId="0" shapeId="0" xr:uid="{60D24A43-0A2F-468B-9BA8-FB82FC7F970F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คำถามพี่เพชร : ถ้า Low ส่วนที่เหลือจาก SCG เหลือน้อย จะเอา high มาใส่ให้ตาม min max ใช่หรือไม่
พี่อู๋ตอบ วันที่ 26/8/2021 รับแค่ LOW
</t>
        </r>
      </text>
    </comment>
    <comment ref="C27" authorId="0" shapeId="0" xr:uid="{0D1051E9-49D2-4BAA-B31F-AFF86FFBF326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OLE3 tier 0
</t>
        </r>
      </text>
    </comment>
    <comment ref="C28" authorId="0" shapeId="0" xr:uid="{5EC368AA-62A0-4A68-B236-E05175B7B754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total volume ถ้าเกิด 274 ton/hr จะใช้ราคานี้เลย ไม่มี max volume
*scg รับเฉพาะ LOW
การคำนวณคือ
total volume - SCG
ตัดที่ daily 6566</t>
        </r>
      </text>
    </comment>
    <comment ref="C30" authorId="0" shapeId="0" xr:uid="{834AE476-33B5-423C-A038-D80824BA63E7}">
      <text>
        <r>
          <rPr>
            <b/>
            <sz val="9"/>
            <color indexed="81"/>
            <rFont val="Tahoma"/>
            <family val="2"/>
          </rPr>
          <t xml:space="preserve">Chalida
min/max </t>
        </r>
        <r>
          <rPr>
            <sz val="9"/>
            <color indexed="81"/>
            <rFont val="Tahoma"/>
            <family val="2"/>
          </rPr>
          <t xml:space="preserve">0-4 ton/hr
step แรกคิดที่ นี่ก่อน 0-4 (โรง 6 เท่านั้น)
normal rate ของโรง 6 ผลิตได้ที่ 75 ton/hr
ถ้า 76-79 จะคิดใน row ที่ 30 
</t>
        </r>
      </text>
    </comment>
    <comment ref="C44" authorId="0" shapeId="0" xr:uid="{06850D40-F0F4-45A2-BDD9-E336FBB2B1C0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26/08/2021 พี่เพชรถาม Volume Spot จะไม่กระทบกับ contract ใช่หรือไม่
26/08/2021 พี่อู่ตอบ สัญญารวมกัน เช่น 330,000 
คุณตูนให้นับ contract รายปีรวม รายเดือน แยก</t>
        </r>
      </text>
    </comment>
    <comment ref="F60" authorId="1" shapeId="0" xr:uid="{00000000-0006-0000-0400-000001000000}">
      <text>
        <r>
          <rPr>
            <b/>
            <sz val="9"/>
            <color indexed="81"/>
            <rFont val="Tahoma"/>
            <family val="2"/>
          </rPr>
          <t>Windows User:
17.5 KT --&gt; MOP'J - 70</t>
        </r>
      </text>
    </comment>
    <comment ref="C61" authorId="0" shapeId="0" xr:uid="{F5C5497C-4E33-47F9-8DED-CD674E31DD94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start 241-384
พี่เพชรถามว่า จะต้องคิดแบบ 240+384 ใช่หรือไม่
2021/09/06 คุณตูนตอบว่า ใช่
tier 1 &gt; 0 หรือ &lt;=384  --&gt; ความหมายคือ 240 &lt; V &lt;= 624 
..240.001 &lt;= V &lt;= 624
tier 2 624 &lt; V &lt;= min 624 max 720+240 = 960
..624.001 &lt;= V &lt;= 960</t>
        </r>
      </text>
    </comment>
    <comment ref="C63" authorId="0" shapeId="0" xr:uid="{DA6566EC-773A-44FE-A2A8-B4DECADD983A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คอนเซปพี่อู๋อธิบาย คือ ลูกค้า SCG สั่งของมากเอง 
คุณตูน ตอบ 02/09/2021 คุณตูนตอบจะมีสัญญา Swap แยกออกจากสัญญา SCG แต่ใช้ท่อร่วมกับลูกค้าอื่น
swap = Import ของมาอยู่แล้ว</t>
        </r>
      </text>
    </comment>
    <comment ref="C64" authorId="0" shapeId="0" xr:uid="{70D4BE0D-6038-4D25-A4D2-571D40F363EC}">
      <text>
        <r>
          <rPr>
            <b/>
            <sz val="9"/>
            <color indexed="81"/>
            <rFont val="Tahoma"/>
            <family val="2"/>
          </rPr>
          <t>Chalida:
Inventory รวมใน Domestic</t>
        </r>
      </text>
    </comment>
    <comment ref="C65" authorId="0" shapeId="0" xr:uid="{8B8D48CE-C3BE-49C8-833A-7A13F0C49051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1. Import ไปส่งออก
2. GSP ไปส่งออก
</t>
        </r>
      </text>
    </comment>
    <comment ref="D144" authorId="2" shapeId="0" xr:uid="{00000000-0006-0000-0400-000002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เที่ยวละ 2,750,000 บาท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B54" authorId="0" shapeId="0" xr:uid="{05CD18A0-131D-4685-A295-4BFE62E3EAEC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Import ขาย Domestic</t>
        </r>
      </text>
    </comment>
    <comment ref="C58" authorId="0" shapeId="0" xr:uid="{820D9D5B-8A0C-4431-968F-EE7AE9A3EAFB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4" authorId="0" shapeId="0" xr:uid="{ED1F5973-F359-48E2-9DEE-C25B3CBBCE1D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ผลิตที่ไหน
เกรดใด petchem หรือ domestic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</authors>
  <commentList>
    <comment ref="C46" authorId="0" shapeId="0" xr:uid="{03E3C76C-4345-4B26-B3A5-660163D0DEDF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20210906พี่เพชรถาม :  
1. ปริมาณ แต่ละ tear จะคิดเป็นรายปี หรือ เดือน 
คุณ ตูนตอบ รายปี โดยเดือนแรกๆจะเป็น tear 1
2. รวม Import กับ ผลิตเองหรือไม่ 
คุณ ตูนตอบ รวม ทั้ง Import และผลิตเอง โดยไม่รวม spot
</t>
        </r>
      </text>
    </comment>
    <comment ref="C50" authorId="0" shapeId="0" xr:uid="{4DE7A8E2-CC62-468C-9775-1065667BA548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คือ Propane ให้ Ethane ใช้สัญญาเดียวกับ Ethane
ตัด Volume C3 ให้ C2
ปริมาณ 
พี่อู่ให้คอนเซปวันที่ 26/8/2021 โดยสัญญา คือ 150,000
โดย Ability ต้องจ่ายให้ได้ 150,0000 
ถ้าไม่พอจริงๆ 
1.7*C2 = Volume C3 หรือ Volume Subpropane
เช่น Volume C2 ขาด 1,000 จะต้องจ่าย C3 ปริมาณ 1,700</t>
        </r>
      </text>
    </comment>
    <comment ref="C63" authorId="0" shapeId="0" xr:uid="{90A8B05D-884E-41C6-8F6C-52E5289CB065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6" authorId="0" shapeId="0" xr:uid="{5AAA51C4-4A16-4E37-88BD-7C4D80968A8D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เงื่อนไขคือถ้าไม่มีการ Export ที่ขนอม จะต้อง Export ที่ MT /PTT Tank
*09/08/2021 ยังค้างคอนเซป Optimize อยู่
</t>
        </r>
      </text>
    </comment>
  </commentList>
</comments>
</file>

<file path=xl/sharedStrings.xml><?xml version="1.0" encoding="utf-8"?>
<sst xmlns="http://schemas.openxmlformats.org/spreadsheetml/2006/main" count="3909" uniqueCount="266">
  <si>
    <t>C2</t>
  </si>
  <si>
    <t>Unit</t>
  </si>
  <si>
    <t>GC</t>
  </si>
  <si>
    <t>SCG</t>
  </si>
  <si>
    <t>C3</t>
  </si>
  <si>
    <t>LPG</t>
  </si>
  <si>
    <t>NGL</t>
  </si>
  <si>
    <t>$/Ton</t>
  </si>
  <si>
    <t>HDPE : CFR SEA</t>
  </si>
  <si>
    <t>Crude Dubai</t>
  </si>
  <si>
    <t>Naphtha :MOPJ</t>
  </si>
  <si>
    <t>Naphtha :MOPS</t>
  </si>
  <si>
    <r>
      <t>LPG CP</t>
    </r>
    <r>
      <rPr>
        <sz val="11"/>
        <color rgb="FFFF0000"/>
        <rFont val="Tahoma"/>
        <family val="2"/>
      </rPr>
      <t xml:space="preserve"> </t>
    </r>
  </si>
  <si>
    <t>LDPE : CFR SEA</t>
  </si>
  <si>
    <t>LLDPE : CFR SEA</t>
  </si>
  <si>
    <t>PP : CFR SEA</t>
  </si>
  <si>
    <t>Propylene</t>
  </si>
  <si>
    <t>Baltic Rate*</t>
  </si>
  <si>
    <t>Freight (X)</t>
  </si>
  <si>
    <t>GSP Cost กบน.</t>
  </si>
  <si>
    <t>FX</t>
  </si>
  <si>
    <t>CP aramco C3</t>
  </si>
  <si>
    <t>CP aramco C4</t>
  </si>
  <si>
    <t>Reference Price</t>
  </si>
  <si>
    <t>$/bbl</t>
  </si>
  <si>
    <t>B/$</t>
  </si>
  <si>
    <t>Cost</t>
  </si>
  <si>
    <t>$/TON</t>
  </si>
  <si>
    <t>ต้นทุน Ethane</t>
  </si>
  <si>
    <t>ต้นทุน Propane</t>
  </si>
  <si>
    <t>ต้นทุน LPG - Feedstock</t>
  </si>
  <si>
    <t>ต้นทุน LPG - Domestic (MT &amp; BRP)</t>
  </si>
  <si>
    <t>ต้นทุน NGL</t>
  </si>
  <si>
    <t>C2 - GC I-1</t>
  </si>
  <si>
    <t>C2 - GC I-4</t>
  </si>
  <si>
    <t>C2 - PTTPE</t>
  </si>
  <si>
    <t>C2 - PTTPE (Vol &gt;274T/Hr)</t>
  </si>
  <si>
    <t>C2 - PTTPE (SPOT) GSP5</t>
  </si>
  <si>
    <t>C2 - PTTPE (Hybrid) supplement C2</t>
  </si>
  <si>
    <t>NGL - Export RY</t>
  </si>
  <si>
    <t>NGL - Export KHM</t>
  </si>
  <si>
    <t>Margin</t>
  </si>
  <si>
    <t>Export</t>
  </si>
  <si>
    <t>CP aramco LPG</t>
  </si>
  <si>
    <t>CP platt LPG</t>
  </si>
  <si>
    <t>NG Cost + Fuel ($/Ton)</t>
  </si>
  <si>
    <t>GSP Cash Cost ($/Ton)</t>
  </si>
  <si>
    <t>GSP Full Cost ($/Ton)</t>
  </si>
  <si>
    <t>HV= 49 MMBTU/Ton</t>
  </si>
  <si>
    <t>HV= 48 MMBTU/Ton</t>
  </si>
  <si>
    <t>HV= 47 MMBTU/Ton</t>
  </si>
  <si>
    <t>HV= 45 MMBTU/Ton</t>
  </si>
  <si>
    <t>Product</t>
  </si>
  <si>
    <t>$/BBL</t>
  </si>
  <si>
    <t>CP Platts</t>
  </si>
  <si>
    <r>
      <t>C3 CP</t>
    </r>
    <r>
      <rPr>
        <sz val="11"/>
        <color rgb="FFFF0000"/>
        <rFont val="Tahoma"/>
        <family val="2"/>
      </rPr>
      <t xml:space="preserve"> </t>
    </r>
  </si>
  <si>
    <t>C4 CP</t>
  </si>
  <si>
    <t>Premium Discount:</t>
  </si>
  <si>
    <t>USD/BBL</t>
  </si>
  <si>
    <t>Freight:</t>
  </si>
  <si>
    <t>Insurance:</t>
  </si>
  <si>
    <t>KT</t>
  </si>
  <si>
    <t>GC (C3)</t>
  </si>
  <si>
    <t>HMC (C3)</t>
  </si>
  <si>
    <t>PTTAC (C3)</t>
  </si>
  <si>
    <t>GC (LPG)</t>
  </si>
  <si>
    <t>Km3</t>
  </si>
  <si>
    <t>GSP1</t>
  </si>
  <si>
    <t>GSP2</t>
  </si>
  <si>
    <t>GSP3</t>
  </si>
  <si>
    <t>GSP5</t>
  </si>
  <si>
    <t>GSP6</t>
  </si>
  <si>
    <t>ESP</t>
  </si>
  <si>
    <t>Total C3/LPG</t>
  </si>
  <si>
    <t xml:space="preserve">NGL </t>
  </si>
  <si>
    <t>KM3</t>
  </si>
  <si>
    <t>Ton/hr.</t>
  </si>
  <si>
    <t>Production</t>
  </si>
  <si>
    <t>C2 Production</t>
  </si>
  <si>
    <t>C2 Total</t>
  </si>
  <si>
    <t>C2 Sale Volume</t>
  </si>
  <si>
    <t>GSP (LPG) to GC</t>
  </si>
  <si>
    <t>Import (LPG) to GC</t>
  </si>
  <si>
    <t>SPRC</t>
  </si>
  <si>
    <t>Volume</t>
  </si>
  <si>
    <t xml:space="preserve">SPRC </t>
  </si>
  <si>
    <t>Production GSP RY</t>
  </si>
  <si>
    <t>MB</t>
  </si>
  <si>
    <t>Pentane</t>
  </si>
  <si>
    <t>GSP RY</t>
  </si>
  <si>
    <t>GSP KHM</t>
  </si>
  <si>
    <t>Margin per Unit</t>
  </si>
  <si>
    <t>Source</t>
  </si>
  <si>
    <t>Demand</t>
  </si>
  <si>
    <t>Delivery point</t>
  </si>
  <si>
    <t>C3 truck</t>
  </si>
  <si>
    <t>PTTOR (LPG ไม่มีกลิ่น)</t>
  </si>
  <si>
    <t>PTTOR</t>
  </si>
  <si>
    <t>MT</t>
  </si>
  <si>
    <t xml:space="preserve">BRP </t>
  </si>
  <si>
    <t>PTT TANK</t>
  </si>
  <si>
    <t>SGP</t>
  </si>
  <si>
    <t>UGP</t>
  </si>
  <si>
    <t>BCP</t>
  </si>
  <si>
    <t>Big gas</t>
  </si>
  <si>
    <t>PAP</t>
  </si>
  <si>
    <t>WP</t>
  </si>
  <si>
    <t>IRPC</t>
  </si>
  <si>
    <t>TOP</t>
  </si>
  <si>
    <t>ESSO</t>
  </si>
  <si>
    <t>UNO</t>
  </si>
  <si>
    <t>Orchid</t>
  </si>
  <si>
    <t>PTT TANK (Truck)</t>
  </si>
  <si>
    <t>PTTEP (LKB)</t>
  </si>
  <si>
    <t>PTTEP/LKB (Truck)</t>
  </si>
  <si>
    <t>Import</t>
  </si>
  <si>
    <t>Export RY</t>
  </si>
  <si>
    <t>MT/PTT TANK</t>
  </si>
  <si>
    <t>C2 Total Margin</t>
  </si>
  <si>
    <t>C3 Total Margin</t>
  </si>
  <si>
    <t>NGL Total Margin</t>
  </si>
  <si>
    <t>Margin from Refinery</t>
  </si>
  <si>
    <t>Margin from GSP KHM</t>
  </si>
  <si>
    <t>Margin from GSP RY</t>
  </si>
  <si>
    <t>Ton</t>
  </si>
  <si>
    <t>Selling price</t>
  </si>
  <si>
    <t>Sale Volume</t>
  </si>
  <si>
    <t>Delivery Point</t>
  </si>
  <si>
    <t>GC (C3/LPG)</t>
  </si>
  <si>
    <t>PTTOR (C3)</t>
  </si>
  <si>
    <t>Supply (IN)</t>
  </si>
  <si>
    <t>Ability 5rev2_8Apr'20</t>
  </si>
  <si>
    <t>Demand (OUT)</t>
  </si>
  <si>
    <t xml:space="preserve">PTTGC (km3) </t>
  </si>
  <si>
    <r>
      <t>ROC</t>
    </r>
    <r>
      <rPr>
        <sz val="8"/>
        <color theme="1"/>
        <rFont val="Calibri"/>
        <family val="2"/>
        <scheme val="minor"/>
      </rPr>
      <t xml:space="preserve"> (max meter 48 T/hr.)72 m3/hr)</t>
    </r>
  </si>
  <si>
    <t>ALT</t>
  </si>
  <si>
    <t>NGL Selling Price</t>
  </si>
  <si>
    <t>Revenue</t>
  </si>
  <si>
    <t>LPG Total Margin (include oil fund domestic)</t>
  </si>
  <si>
    <t>Total Margin (include CO2 / include oil fund)</t>
  </si>
  <si>
    <t>CO2</t>
  </si>
  <si>
    <t>Praxair</t>
  </si>
  <si>
    <t>Linde</t>
  </si>
  <si>
    <t>B/Ton</t>
  </si>
  <si>
    <t>Selling Price ($/TON)</t>
  </si>
  <si>
    <t>LPG GSP to M.7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</si>
  <si>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9"/>
        <color theme="1"/>
        <rFont val="Tahoma"/>
        <family val="2"/>
      </rPr>
      <t xml:space="preserve">Link ราคาอ้างอิง 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</si>
  <si>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>Rolling Price Reference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</si>
  <si>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 xml:space="preserve">Business Plan </t>
    </r>
  </si>
  <si>
    <t>SCG (C3)</t>
  </si>
  <si>
    <t>SCG/ROC (LPG)</t>
  </si>
  <si>
    <t>TBU</t>
  </si>
  <si>
    <r>
      <t>Total Margin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</si>
  <si>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</si>
  <si>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lude CO2 / include oil fund)</t>
    </r>
  </si>
  <si>
    <t>Total Revenue (include CO2 / include oil fund)</t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</si>
  <si>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</si>
  <si>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</si>
  <si>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fund)</t>
    </r>
  </si>
  <si>
    <t>ability7rev1</t>
  </si>
  <si>
    <t>Selling Price W.avg.</t>
  </si>
  <si>
    <t>C5</t>
  </si>
  <si>
    <t>LPG GSP to GC</t>
  </si>
  <si>
    <t>LPG GSP to OR</t>
  </si>
  <si>
    <t>LPG Import to OR</t>
  </si>
  <si>
    <t>Vol GSP ขายให้ GC เพิ่มขึ้น ส่วนที่ขาด import ให้ M.7</t>
  </si>
  <si>
    <t>Total Loss/Gain</t>
  </si>
  <si>
    <t>C2 - SCG</t>
  </si>
  <si>
    <t>LPG Domestic</t>
  </si>
  <si>
    <t>LPG Petro</t>
  </si>
  <si>
    <t>W.avg. LPG Petro ($/TON)</t>
  </si>
  <si>
    <t>W.avg. LPG Domestic ($/TON)</t>
  </si>
  <si>
    <t>Graph</t>
  </si>
  <si>
    <t>รอใส่ข้อมูลใหม่</t>
  </si>
  <si>
    <t>กรอกข้อมูล</t>
  </si>
  <si>
    <t>Link สูตร</t>
  </si>
  <si>
    <t>Total Revenue (MB)</t>
  </si>
  <si>
    <t>Total Margin (MB)</t>
  </si>
  <si>
    <t>0.336*E12+28)+0.42*(0.314*E14+69)+0.16*(0.344*E13+17</t>
  </si>
  <si>
    <t>0.336HDPE+0.314LLDPE+0.344LDPE</t>
  </si>
  <si>
    <t>Dubai ($/BBL)</t>
  </si>
  <si>
    <t>LPG MT/BRP</t>
  </si>
  <si>
    <t>C2 Selling Price</t>
  </si>
  <si>
    <t>C2 Full Cost</t>
  </si>
  <si>
    <t>C3 Selling Price</t>
  </si>
  <si>
    <t>C3 Full Cost</t>
  </si>
  <si>
    <t>LPG Petro Selling Price</t>
  </si>
  <si>
    <t>LPG Petro Full Cost</t>
  </si>
  <si>
    <t>LPG M.7 Selling Price</t>
  </si>
  <si>
    <t>LPG M.7 Full Cost</t>
  </si>
  <si>
    <t>NGL Petro Full Cost</t>
  </si>
  <si>
    <t>C5 Selling Price</t>
  </si>
  <si>
    <t>C5 Full Cost</t>
  </si>
  <si>
    <t>CP+X</t>
  </si>
  <si>
    <t>SCG Tier 1 : 0 - 48 KT</t>
  </si>
  <si>
    <t>SCG Tier 2 : 48.001 - 400 KT</t>
  </si>
  <si>
    <t>PTTAC</t>
  </si>
  <si>
    <t>HMC</t>
  </si>
  <si>
    <t>SCG (LPG)</t>
  </si>
  <si>
    <t>Additional LPG Tier 2 : 384.001 - 720 KT</t>
  </si>
  <si>
    <t>Oil Fund (-)นำส่ง/(+)ได้ชดเชย</t>
  </si>
  <si>
    <t>Rolling</t>
  </si>
  <si>
    <t>LPG : 48 - 240 KT</t>
  </si>
  <si>
    <t>Additional LPG Tier 1 : 1 - 384 KT</t>
  </si>
  <si>
    <t>Thrughtput</t>
  </si>
  <si>
    <t>Balance</t>
  </si>
  <si>
    <t>PP Yarn : CFR SEA</t>
  </si>
  <si>
    <t>Updated on</t>
  </si>
  <si>
    <t>FX (Baht/$)</t>
  </si>
  <si>
    <t>ต้นทุน LPG - Domistic ผ่าน PTT Tank (ยังไม่รวมค่า Tariff ของ PTT Tank)</t>
  </si>
  <si>
    <t>Refer to :</t>
  </si>
  <si>
    <r>
      <t>ข้อมูลข้างต้นเป็นข้อมูลประมาณการสำหรับ</t>
    </r>
    <r>
      <rPr>
        <u/>
        <sz val="11"/>
        <color theme="1"/>
        <rFont val="Tahoma"/>
        <family val="2"/>
      </rPr>
      <t>วางแผนการผลิต</t>
    </r>
    <r>
      <rPr>
        <sz val="11"/>
        <color theme="1"/>
        <rFont val="Tahoma"/>
        <family val="2"/>
      </rPr>
      <t xml:space="preserve"> และประกอบการ </t>
    </r>
    <r>
      <rPr>
        <u/>
        <sz val="11"/>
        <color theme="1"/>
        <rFont val="Tahoma"/>
        <family val="2"/>
      </rPr>
      <t>Hedge</t>
    </r>
    <r>
      <rPr>
        <sz val="11"/>
        <color theme="1"/>
        <rFont val="Tahoma"/>
        <family val="2"/>
      </rPr>
      <t xml:space="preserve"> เท่านั้น</t>
    </r>
  </si>
  <si>
    <t>As of :</t>
  </si>
  <si>
    <t>1. OPEX และ Depreciation ใช้ตาม Business Plan 2021</t>
  </si>
  <si>
    <r>
      <t>2. ต้นทุน LPG - Domestic ผ่าน PTT Tank ยัง</t>
    </r>
    <r>
      <rPr>
        <u/>
        <sz val="11"/>
        <color theme="1"/>
        <rFont val="Calibri"/>
        <family val="2"/>
        <scheme val="minor"/>
      </rPr>
      <t>ไม่รวม</t>
    </r>
    <r>
      <rPr>
        <sz val="11"/>
        <color theme="1"/>
        <rFont val="Calibri"/>
        <family val="2"/>
        <charset val="222"/>
        <scheme val="minor"/>
      </rPr>
      <t>ค่า Tariff ของ PTT Tank</t>
    </r>
  </si>
  <si>
    <t>Atlas</t>
  </si>
  <si>
    <t>Chevron</t>
  </si>
  <si>
    <t>C2 GC</t>
  </si>
  <si>
    <t>C2 All (GC+SCG)</t>
  </si>
  <si>
    <t>Vol GSP ขายให้ SCG เพิ่มขึ้น ส่วนที่ขาด import ให้ M.7</t>
  </si>
  <si>
    <t>LPG GSP to SCG</t>
  </si>
  <si>
    <t>SCG Link MOP'J ให้นำของ GSP ขาย</t>
  </si>
  <si>
    <t>ถ้า GSP ไม่มีของ จะนำ import มาขาย เพื่อระบาย LPG import term เท่านั้น</t>
  </si>
  <si>
    <t>Ssubstitued C3 - SCG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</si>
  <si>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</si>
  <si>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</si>
  <si>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</si>
  <si>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</si>
  <si>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</si>
  <si>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</si>
  <si>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·       ข้อมูลราคา Long Term 2021 – 2040 (Business Plan) : \\pttgrp-fs01\NASDATA3\PTT\prodmkt\New PrdMkt\Sales\Revenue\Annual Sales Data\2021_2564\Business Plan\Longterm</t>
  </si>
  <si>
    <t>·        ข้อมูลราคา 2021 (Rolling หน่วยงาน วอญ.) : \\pttgrp-fs01\NASDATA3\PTT\prodmkt\New PrdMkt\Sales\Revenue\Annual Sales Data\2021_2564\ข้อมูล CP จาก วอญ</t>
  </si>
  <si>
    <t>·        ข้อมูลราคา 2021 (Rolling PRISM) : \\pttgrp-fs01\NASDATA3\PTT\prodmkt\New PrdMkt\Sales\Revenue\Annual Sales Data\2021_2564\PRISM</t>
  </si>
  <si>
    <t>·        ข้อมูลราคา 2021 (Consensus) : \\pttgrp-fs01\NASDATA3\PTT\prodmkt\New PrdMkt\Sales\Revenue\Annual Sales Data\2021_2564\Consensus</t>
  </si>
  <si>
    <t>·        ข้อมูลราคา 2021 (Rolling หน่วยงาน จจ. ตามตารางด้านบน) : \\pttgrp-fs01\NASDATA3\PTT\prodmkt\New PrdMkt\Sales\Revenue\Annual Sales Data\2021_2564\Rolling</t>
  </si>
  <si>
    <t>Rolling Cost วผก. (Full Cost และ Cash Cost) : \\pttgrp-fs01\NASDATA3\PTT\prodmkt\New PrdMkt\Sales\Revenue\Annual Sales Data\2021_2564\Cost Rolling from วผก</t>
  </si>
  <si>
    <r>
      <rPr>
        <b/>
        <sz val="12"/>
        <color theme="1"/>
        <rFont val="Tahoma"/>
        <family val="2"/>
      </rPr>
      <t>·      </t>
    </r>
    <r>
      <rPr>
        <b/>
        <sz val="9"/>
        <color theme="1"/>
        <rFont val="Tahoma"/>
        <family val="2"/>
      </rPr>
      <t xml:space="preserve"> Rolling Cost วผก. (Full Cost และ Cash Cost) : </t>
    </r>
  </si>
  <si>
    <t>B/TON</t>
  </si>
  <si>
    <t>TON</t>
  </si>
  <si>
    <t>Baht</t>
  </si>
  <si>
    <t>VF+FF</t>
  </si>
  <si>
    <t>VF 73,680,000</t>
  </si>
  <si>
    <t>FF 65,000,000</t>
  </si>
  <si>
    <t>AVG</t>
  </si>
  <si>
    <t>Exclude Import</t>
  </si>
  <si>
    <t>LPG M.7 Selling Price (exclude import)</t>
  </si>
  <si>
    <t>C3 GSP</t>
  </si>
  <si>
    <t>PTTAC spot</t>
  </si>
  <si>
    <t xml:space="preserve">LPG import </t>
  </si>
  <si>
    <t>M.7</t>
  </si>
  <si>
    <t>C3 import</t>
  </si>
  <si>
    <t>Margin Loss/Gain per Unit</t>
  </si>
  <si>
    <t>PTTAC (Spot)</t>
  </si>
  <si>
    <t>Port chart split</t>
  </si>
  <si>
    <t>SWAP LPG : Max 400 KT</t>
  </si>
  <si>
    <t>Rut</t>
  </si>
  <si>
    <t>SCG split to PTTAC</t>
  </si>
  <si>
    <t>โยก C3 GC ไปขาย C3 PTTAC spot</t>
  </si>
  <si>
    <t>โยก C3 SCG ไปขาย C3 PTTAC spot</t>
  </si>
  <si>
    <t>แต่ต้อง Split cargo</t>
  </si>
  <si>
    <t>ต้นทุน LPG - สนพ. (Deloitte)</t>
  </si>
  <si>
    <t>ข้อมูลสำหรับ Rolling April 2021</t>
  </si>
  <si>
    <t>Ability 6rev0_7May21</t>
  </si>
  <si>
    <t>accual สีขาวมาจาก smart price เป็นราคาประกาศจริง, forcash มาจากคำนวณ</t>
  </si>
  <si>
    <t>LPG chalida ต้องระบุให้พี่เพชรว่า LPG ไหนจะเป็น Domestic หรือ Petchem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</si>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</sst>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* #,##0_-;\-* #,##0_-;_-* &quot;-&quot;??_-;_-@_-"/>
    <numFmt numFmtId="165" formatCode="B1mmm\-yy"/>
    <numFmt numFmtId="166" formatCode="_(* #,##0_);_(* \(#,##0\);_(* &quot;-&quot;??_);_(@_)"/>
    <numFmt numFmtId="167" formatCode="0.0"/>
    <numFmt numFmtId="168" formatCode="0.000"/>
    <numFmt numFmtId="169" formatCode="[$-409]d/mmm/yy;@"/>
    <numFmt numFmtId="170" formatCode="#,##0.0000000000_);\(#,##0.0000000000\)"/>
    <numFmt numFmtId="171" formatCode="0.0000000000"/>
    <numFmt numFmtId="172" formatCode="0.0000000000000"/>
    <numFmt numFmtId="173" formatCode="0.00000000000000"/>
  </numFmts>
  <fonts count="8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Calibri"/>
      <family val="2"/>
      <charset val="222"/>
      <scheme val="minor"/>
    </font>
    <font>
      <b/>
      <sz val="11"/>
      <color theme="1"/>
      <name val="Tahoma"/>
      <family val="2"/>
    </font>
    <font>
      <b/>
      <sz val="1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name val="Calibri"/>
      <family val="2"/>
      <charset val="222"/>
      <scheme val="minor"/>
    </font>
    <font>
      <b/>
      <sz val="9"/>
      <color rgb="FF7030A0"/>
      <name val="Tahoma"/>
      <family val="2"/>
    </font>
    <font>
      <sz val="11"/>
      <color rgb="FF0000FF"/>
      <name val="Calibri"/>
      <family val="2"/>
      <charset val="222"/>
      <scheme val="minor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8"/>
      <name val="Calibri"/>
      <family val="2"/>
      <scheme val="minor"/>
    </font>
    <font>
      <b/>
      <sz val="9"/>
      <color rgb="FFFF0000"/>
      <name val="Tahoma"/>
      <family val="2"/>
    </font>
    <font>
      <b/>
      <sz val="11"/>
      <color theme="8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charset val="222"/>
    </font>
    <font>
      <sz val="11"/>
      <color rgb="FFFF0000"/>
      <name val="Calibri"/>
      <family val="2"/>
      <charset val="222"/>
    </font>
    <font>
      <sz val="11"/>
      <name val="Calibri"/>
      <family val="2"/>
      <charset val="222"/>
    </font>
    <font>
      <sz val="11"/>
      <color theme="1"/>
      <name val="Calibri"/>
      <family val="2"/>
      <charset val="222"/>
    </font>
    <font>
      <sz val="11"/>
      <color rgb="FF0000FF"/>
      <name val="Calibri"/>
      <family val="2"/>
      <charset val="22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0000FF"/>
      <name val="Tahoma"/>
      <family val="2"/>
    </font>
    <font>
      <b/>
      <sz val="11"/>
      <color rgb="FFFF0000"/>
      <name val="Tahoma"/>
      <family val="2"/>
    </font>
    <font>
      <sz val="11"/>
      <color theme="8"/>
      <name val="Calibri"/>
      <family val="2"/>
      <charset val="222"/>
      <scheme val="minor"/>
    </font>
    <font>
      <sz val="11"/>
      <color rgb="FF00B050"/>
      <name val="Calibri"/>
      <family val="2"/>
      <charset val="222"/>
      <scheme val="minor"/>
    </font>
    <font>
      <sz val="11"/>
      <color rgb="FF000000"/>
      <name val="Tahoma"/>
      <family val="2"/>
    </font>
    <font>
      <b/>
      <sz val="7"/>
      <color theme="1"/>
      <name val="Times New Roman"/>
      <family val="1"/>
    </font>
    <font>
      <sz val="9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Symbol"/>
      <family val="1"/>
      <charset val="2"/>
    </font>
    <font>
      <u/>
      <sz val="11"/>
      <color theme="10"/>
      <name val="Calibri"/>
      <family val="2"/>
      <charset val="222"/>
      <scheme val="minor"/>
    </font>
    <font>
      <sz val="11"/>
      <color theme="10"/>
      <name val="Calibri"/>
      <family val="2"/>
      <charset val="222"/>
      <scheme val="minor"/>
    </font>
    <font>
      <sz val="10"/>
      <name val="Arial"/>
      <family val="2"/>
    </font>
    <font>
      <b/>
      <sz val="9"/>
      <color rgb="FF0070C0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2060"/>
      <name val="Arial"/>
      <family val="2"/>
    </font>
    <font>
      <sz val="14"/>
      <name val="Cordia New"/>
      <family val="2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1"/>
      <color rgb="FF0000FF"/>
      <name val="Tahoma"/>
      <family val="2"/>
    </font>
    <font>
      <i/>
      <sz val="11"/>
      <color rgb="FF0000FF"/>
      <name val="Tahoma"/>
      <family val="2"/>
    </font>
    <font>
      <sz val="11"/>
      <name val="Calibri"/>
      <family val="2"/>
      <charset val="222"/>
      <scheme val="minor"/>
    </font>
    <font>
      <sz val="11"/>
      <color rgb="FF0033CC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33CC"/>
      <name val="Tahoma"/>
      <family val="2"/>
    </font>
    <font>
      <sz val="11"/>
      <color theme="0" tint="-0.499984740745262"/>
      <name val="Calibri"/>
      <family val="2"/>
      <charset val="222"/>
      <scheme val="minor"/>
    </font>
    <font>
      <sz val="9"/>
      <color rgb="FF0033CC"/>
      <name val="Tahoma"/>
      <family val="2"/>
    </font>
    <font>
      <b/>
      <sz val="8"/>
      <color rgb="FF0000FF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"/>
      <name val="Tahoma"/>
      <family val="2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ahoma"/>
      <family val="2"/>
    </font>
    <font>
      <sz val="11"/>
      <color rgb="FF0070C0"/>
      <name val="Calibri"/>
      <family val="2"/>
      <charset val="222"/>
      <scheme val="minor"/>
    </font>
    <font>
      <sz val="11"/>
      <color theme="1"/>
      <name val="Arial"/>
      <family val="2"/>
    </font>
    <font>
      <b/>
      <sz val="11"/>
      <color rgb="FF0033CC"/>
      <name val="Calibri"/>
      <family val="2"/>
      <scheme val="minor"/>
    </font>
    <font>
      <b/>
      <sz val="11"/>
      <color rgb="FF960000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54" fillId="0" borderId="0" applyNumberFormat="0" applyFill="0" applyBorder="0" applyAlignment="0" applyProtection="0"/>
    <xf numFmtId="0" fontId="56" fillId="0" borderId="0"/>
    <xf numFmtId="43" fontId="3" fillId="0" borderId="0" applyFont="0" applyFill="0" applyBorder="0" applyAlignment="0" applyProtection="0"/>
    <xf numFmtId="0" fontId="61" fillId="0" borderId="0"/>
    <xf numFmtId="0" fontId="61" fillId="0" borderId="0"/>
  </cellStyleXfs>
  <cellXfs count="406">
    <xf numFmtId="0" fontId="0" fillId="0" borderId="0" xfId="0"/>
    <xf numFmtId="0" fontId="0" fillId="0" borderId="0" xfId="0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1" xfId="0" applyBorder="1"/>
    <xf numFmtId="0" fontId="6" fillId="0" borderId="11" xfId="0" applyFont="1" applyBorder="1" applyAlignment="1">
      <alignment horizontal="center"/>
    </xf>
    <xf numFmtId="43" fontId="6" fillId="0" borderId="11" xfId="1" applyFont="1" applyBorder="1" applyAlignment="1">
      <alignment horizontal="center" vertical="center"/>
    </xf>
    <xf numFmtId="0" fontId="6" fillId="0" borderId="0" xfId="0" applyFont="1" applyBorder="1"/>
    <xf numFmtId="43" fontId="0" fillId="0" borderId="0" xfId="1" applyFont="1" applyAlignment="1">
      <alignment horizontal="center"/>
    </xf>
    <xf numFmtId="43" fontId="0" fillId="0" borderId="0" xfId="1" applyFont="1"/>
    <xf numFmtId="0" fontId="0" fillId="0" borderId="0" xfId="0" applyAlignment="1">
      <alignment horizontal="left"/>
    </xf>
    <xf numFmtId="0" fontId="6" fillId="2" borderId="0" xfId="0" applyFont="1" applyFill="1"/>
    <xf numFmtId="0" fontId="18" fillId="2" borderId="0" xfId="0" applyFont="1" applyFill="1" applyAlignment="1">
      <alignment horizontal="left"/>
    </xf>
    <xf numFmtId="0" fontId="2" fillId="0" borderId="0" xfId="0" applyFont="1"/>
    <xf numFmtId="0" fontId="7" fillId="0" borderId="11" xfId="0" applyFont="1" applyFill="1" applyBorder="1"/>
    <xf numFmtId="0" fontId="7" fillId="0" borderId="11" xfId="0" applyFont="1" applyFill="1" applyBorder="1" applyAlignment="1">
      <alignment horizontal="center"/>
    </xf>
    <xf numFmtId="43" fontId="16" fillId="0" borderId="11" xfId="1" applyFont="1" applyFill="1" applyBorder="1" applyAlignment="1">
      <alignment horizontal="center" vertical="center"/>
    </xf>
    <xf numFmtId="43" fontId="0" fillId="0" borderId="0" xfId="1" applyNumberFormat="1" applyFont="1"/>
    <xf numFmtId="43" fontId="10" fillId="0" borderId="0" xfId="1" applyNumberFormat="1" applyFont="1"/>
    <xf numFmtId="0" fontId="21" fillId="7" borderId="11" xfId="0" applyFont="1" applyFill="1" applyBorder="1"/>
    <xf numFmtId="0" fontId="21" fillId="7" borderId="11" xfId="0" applyFont="1" applyFill="1" applyBorder="1" applyAlignment="1">
      <alignment horizontal="center"/>
    </xf>
    <xf numFmtId="165" fontId="21" fillId="9" borderId="11" xfId="0" applyNumberFormat="1" applyFont="1" applyFill="1" applyBorder="1" applyAlignment="1">
      <alignment horizontal="center"/>
    </xf>
    <xf numFmtId="0" fontId="21" fillId="3" borderId="11" xfId="0" applyFont="1" applyFill="1" applyBorder="1"/>
    <xf numFmtId="0" fontId="22" fillId="3" borderId="11" xfId="0" applyFont="1" applyFill="1" applyBorder="1" applyAlignment="1">
      <alignment horizontal="center"/>
    </xf>
    <xf numFmtId="43" fontId="22" fillId="3" borderId="11" xfId="1" applyFont="1" applyFill="1" applyBorder="1"/>
    <xf numFmtId="0" fontId="21" fillId="3" borderId="0" xfId="0" applyFont="1" applyFill="1" applyBorder="1"/>
    <xf numFmtId="0" fontId="22" fillId="3" borderId="0" xfId="0" applyFont="1" applyFill="1" applyBorder="1" applyAlignment="1">
      <alignment horizontal="center"/>
    </xf>
    <xf numFmtId="0" fontId="23" fillId="7" borderId="11" xfId="0" applyFont="1" applyFill="1" applyBorder="1"/>
    <xf numFmtId="0" fontId="23" fillId="7" borderId="11" xfId="0" applyFont="1" applyFill="1" applyBorder="1" applyAlignment="1">
      <alignment horizontal="center"/>
    </xf>
    <xf numFmtId="165" fontId="23" fillId="9" borderId="11" xfId="0" applyNumberFormat="1" applyFont="1" applyFill="1" applyBorder="1" applyAlignment="1">
      <alignment horizontal="center"/>
    </xf>
    <xf numFmtId="0" fontId="23" fillId="0" borderId="11" xfId="0" applyFont="1" applyBorder="1"/>
    <xf numFmtId="0" fontId="24" fillId="0" borderId="11" xfId="0" applyFont="1" applyBorder="1" applyAlignment="1">
      <alignment horizontal="center"/>
    </xf>
    <xf numFmtId="43" fontId="21" fillId="0" borderId="11" xfId="1" applyFont="1" applyBorder="1"/>
    <xf numFmtId="43" fontId="23" fillId="0" borderId="11" xfId="1" applyFont="1" applyBorder="1"/>
    <xf numFmtId="43" fontId="22" fillId="0" borderId="11" xfId="1" applyFont="1" applyBorder="1"/>
    <xf numFmtId="43" fontId="24" fillId="0" borderId="11" xfId="1" applyFont="1" applyBorder="1"/>
    <xf numFmtId="0" fontId="23" fillId="0" borderId="0" xfId="0" applyFont="1" applyBorder="1"/>
    <xf numFmtId="0" fontId="21" fillId="0" borderId="11" xfId="0" applyFont="1" applyBorder="1" applyAlignment="1">
      <alignment horizontal="center"/>
    </xf>
    <xf numFmtId="43" fontId="21" fillId="3" borderId="11" xfId="1" applyFont="1" applyFill="1" applyBorder="1"/>
    <xf numFmtId="0" fontId="21" fillId="3" borderId="11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/>
    </xf>
    <xf numFmtId="43" fontId="24" fillId="3" borderId="0" xfId="0" applyNumberFormat="1" applyFont="1" applyFill="1" applyBorder="1"/>
    <xf numFmtId="0" fontId="24" fillId="3" borderId="0" xfId="0" applyFont="1" applyFill="1"/>
    <xf numFmtId="0" fontId="0" fillId="2" borderId="0" xfId="0" applyFill="1"/>
    <xf numFmtId="43" fontId="0" fillId="2" borderId="0" xfId="0" applyNumberFormat="1" applyFill="1"/>
    <xf numFmtId="0" fontId="25" fillId="0" borderId="11" xfId="0" applyFont="1" applyBorder="1" applyAlignment="1">
      <alignment horizontal="center" vertical="center"/>
    </xf>
    <xf numFmtId="43" fontId="0" fillId="0" borderId="11" xfId="0" applyNumberFormat="1" applyBorder="1"/>
    <xf numFmtId="0" fontId="13" fillId="0" borderId="11" xfId="0" applyFont="1" applyBorder="1" applyAlignment="1">
      <alignment horizontal="center" vertical="center"/>
    </xf>
    <xf numFmtId="0" fontId="27" fillId="2" borderId="0" xfId="0" applyFont="1" applyFill="1"/>
    <xf numFmtId="165" fontId="28" fillId="9" borderId="11" xfId="0" applyNumberFormat="1" applyFont="1" applyFill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3" borderId="0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7" fillId="0" borderId="0" xfId="0" applyFont="1"/>
    <xf numFmtId="43" fontId="29" fillId="3" borderId="11" xfId="1" applyFont="1" applyFill="1" applyBorder="1" applyAlignment="1">
      <alignment horizontal="center"/>
    </xf>
    <xf numFmtId="43" fontId="2" fillId="0" borderId="0" xfId="0" applyNumberFormat="1" applyFont="1"/>
    <xf numFmtId="0" fontId="15" fillId="13" borderId="11" xfId="0" applyFont="1" applyFill="1" applyBorder="1" applyAlignment="1">
      <alignment horizontal="center" vertical="center"/>
    </xf>
    <xf numFmtId="165" fontId="15" fillId="13" borderId="11" xfId="0" applyNumberFormat="1" applyFont="1" applyFill="1" applyBorder="1" applyAlignment="1">
      <alignment horizontal="center" vertical="center" wrapText="1"/>
    </xf>
    <xf numFmtId="0" fontId="21" fillId="10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0" fillId="0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0" borderId="11" xfId="0" applyFont="1" applyBorder="1" applyAlignment="1">
      <alignment horizontal="center" vertical="center"/>
    </xf>
    <xf numFmtId="166" fontId="6" fillId="0" borderId="11" xfId="1" applyNumberFormat="1" applyFont="1" applyBorder="1" applyAlignment="1">
      <alignment vertical="center"/>
    </xf>
    <xf numFmtId="0" fontId="21" fillId="5" borderId="1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vertical="center"/>
    </xf>
    <xf numFmtId="0" fontId="21" fillId="11" borderId="11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vertical="center"/>
    </xf>
    <xf numFmtId="0" fontId="26" fillId="10" borderId="11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vertical="center"/>
    </xf>
    <xf numFmtId="0" fontId="21" fillId="3" borderId="11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31" fillId="14" borderId="1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1" fillId="14" borderId="9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16" xfId="0" applyFont="1" applyFill="1" applyBorder="1" applyAlignment="1">
      <alignment horizontal="center" vertical="center"/>
    </xf>
    <xf numFmtId="0" fontId="21" fillId="3" borderId="17" xfId="0" applyFont="1" applyFill="1" applyBorder="1" applyAlignment="1">
      <alignment horizontal="center" vertical="center"/>
    </xf>
    <xf numFmtId="166" fontId="6" fillId="0" borderId="11" xfId="0" applyNumberFormat="1" applyFont="1" applyBorder="1" applyAlignment="1">
      <alignment vertical="center"/>
    </xf>
    <xf numFmtId="0" fontId="6" fillId="0" borderId="0" xfId="0" applyFont="1" applyFill="1"/>
    <xf numFmtId="0" fontId="6" fillId="0" borderId="0" xfId="0" applyFont="1" applyFill="1" applyAlignment="1">
      <alignment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1" fillId="11" borderId="11" xfId="0" applyFont="1" applyFill="1" applyBorder="1" applyAlignment="1">
      <alignment horizontal="center" vertical="center"/>
    </xf>
    <xf numFmtId="0" fontId="31" fillId="5" borderId="11" xfId="0" applyFont="1" applyFill="1" applyBorder="1" applyAlignment="1">
      <alignment horizontal="center" vertical="center"/>
    </xf>
    <xf numFmtId="0" fontId="32" fillId="12" borderId="25" xfId="0" applyFont="1" applyFill="1" applyBorder="1" applyAlignment="1">
      <alignment horizontal="center"/>
    </xf>
    <xf numFmtId="0" fontId="32" fillId="12" borderId="22" xfId="0" applyFont="1" applyFill="1" applyBorder="1" applyAlignment="1">
      <alignment horizontal="center"/>
    </xf>
    <xf numFmtId="0" fontId="32" fillId="12" borderId="26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/>
    </xf>
    <xf numFmtId="0" fontId="33" fillId="3" borderId="18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34" fillId="3" borderId="18" xfId="0" applyFont="1" applyFill="1" applyBorder="1" applyAlignment="1">
      <alignment horizontal="center" vertical="center"/>
    </xf>
    <xf numFmtId="0" fontId="33" fillId="3" borderId="0" xfId="0" applyFont="1" applyFill="1" applyBorder="1" applyAlignment="1">
      <alignment horizontal="center" vertical="center"/>
    </xf>
    <xf numFmtId="0" fontId="6" fillId="10" borderId="28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/>
    </xf>
    <xf numFmtId="0" fontId="33" fillId="3" borderId="32" xfId="0" applyFont="1" applyFill="1" applyBorder="1" applyAlignment="1">
      <alignment horizontal="center" vertical="center"/>
    </xf>
    <xf numFmtId="0" fontId="6" fillId="15" borderId="33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 vertical="center"/>
    </xf>
    <xf numFmtId="0" fontId="6" fillId="10" borderId="35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10" borderId="33" xfId="0" applyFont="1" applyFill="1" applyBorder="1" applyAlignment="1">
      <alignment horizontal="center" vertical="center"/>
    </xf>
    <xf numFmtId="0" fontId="35" fillId="3" borderId="24" xfId="0" applyFont="1" applyFill="1" applyBorder="1" applyAlignment="1">
      <alignment horizontal="center" vertical="center"/>
    </xf>
    <xf numFmtId="0" fontId="35" fillId="3" borderId="32" xfId="0" applyFont="1" applyFill="1" applyBorder="1" applyAlignment="1">
      <alignment horizontal="center" vertical="center"/>
    </xf>
    <xf numFmtId="0" fontId="36" fillId="3" borderId="24" xfId="0" applyFont="1" applyFill="1" applyBorder="1" applyAlignment="1">
      <alignment horizontal="center" vertical="center"/>
    </xf>
    <xf numFmtId="0" fontId="36" fillId="3" borderId="32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3" borderId="32" xfId="0" applyFont="1" applyFill="1" applyBorder="1" applyAlignment="1">
      <alignment horizontal="center" vertical="center"/>
    </xf>
    <xf numFmtId="0" fontId="37" fillId="3" borderId="0" xfId="0" applyFont="1" applyFill="1" applyBorder="1" applyAlignment="1">
      <alignment horizontal="center" vertical="center"/>
    </xf>
    <xf numFmtId="0" fontId="6" fillId="15" borderId="28" xfId="0" applyFont="1" applyFill="1" applyBorder="1" applyAlignment="1">
      <alignment horizontal="center" vertical="center"/>
    </xf>
    <xf numFmtId="0" fontId="14" fillId="3" borderId="24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6" fillId="15" borderId="30" xfId="0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33" fillId="3" borderId="24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37" fillId="3" borderId="32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35" fillId="3" borderId="0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6" fillId="3" borderId="28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33" fillId="3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43" fontId="39" fillId="16" borderId="21" xfId="1" applyFont="1" applyFill="1" applyBorder="1"/>
    <xf numFmtId="43" fontId="39" fillId="17" borderId="21" xfId="1" applyFont="1" applyFill="1" applyBorder="1"/>
    <xf numFmtId="43" fontId="40" fillId="16" borderId="0" xfId="1" applyFont="1" applyFill="1" applyBorder="1"/>
    <xf numFmtId="43" fontId="38" fillId="18" borderId="0" xfId="1" applyFont="1" applyFill="1" applyBorder="1"/>
    <xf numFmtId="43" fontId="39" fillId="18" borderId="0" xfId="1" applyFont="1" applyFill="1" applyBorder="1"/>
    <xf numFmtId="43" fontId="40" fillId="18" borderId="0" xfId="1" applyFont="1" applyFill="1" applyBorder="1"/>
    <xf numFmtId="43" fontId="39" fillId="16" borderId="0" xfId="1" applyFont="1" applyFill="1" applyBorder="1"/>
    <xf numFmtId="43" fontId="41" fillId="18" borderId="0" xfId="1" applyFont="1" applyFill="1" applyBorder="1"/>
    <xf numFmtId="43" fontId="39" fillId="19" borderId="0" xfId="1" applyFont="1" applyFill="1" applyBorder="1"/>
    <xf numFmtId="43" fontId="41" fillId="19" borderId="0" xfId="1" applyFont="1" applyFill="1" applyBorder="1"/>
    <xf numFmtId="43" fontId="41" fillId="16" borderId="0" xfId="1" applyFont="1" applyFill="1" applyBorder="1"/>
    <xf numFmtId="43" fontId="41" fillId="16" borderId="18" xfId="1" applyFont="1" applyFill="1" applyBorder="1"/>
    <xf numFmtId="43" fontId="40" fillId="16" borderId="18" xfId="1" applyFont="1" applyFill="1" applyBorder="1"/>
    <xf numFmtId="43" fontId="39" fillId="16" borderId="24" xfId="1" applyFont="1" applyFill="1" applyBorder="1"/>
    <xf numFmtId="43" fontId="40" fillId="16" borderId="24" xfId="1" applyFont="1" applyFill="1" applyBorder="1"/>
    <xf numFmtId="43" fontId="39" fillId="16" borderId="32" xfId="1" applyFont="1" applyFill="1" applyBorder="1"/>
    <xf numFmtId="43" fontId="40" fillId="16" borderId="32" xfId="1" applyFont="1" applyFill="1" applyBorder="1"/>
    <xf numFmtId="43" fontId="41" fillId="16" borderId="24" xfId="1" applyFont="1" applyFill="1" applyBorder="1"/>
    <xf numFmtId="43" fontId="41" fillId="16" borderId="32" xfId="1" applyFont="1" applyFill="1" applyBorder="1"/>
    <xf numFmtId="43" fontId="39" fillId="16" borderId="18" xfId="1" applyFont="1" applyFill="1" applyBorder="1"/>
    <xf numFmtId="43" fontId="42" fillId="16" borderId="24" xfId="1" applyFont="1" applyFill="1" applyBorder="1"/>
    <xf numFmtId="43" fontId="42" fillId="16" borderId="0" xfId="1" applyFont="1" applyFill="1" applyBorder="1"/>
    <xf numFmtId="43" fontId="42" fillId="16" borderId="18" xfId="1" applyFont="1" applyFill="1" applyBorder="1"/>
    <xf numFmtId="43" fontId="42" fillId="16" borderId="14" xfId="1" applyFont="1" applyFill="1" applyBorder="1"/>
    <xf numFmtId="0" fontId="2" fillId="3" borderId="0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43" fontId="12" fillId="2" borderId="15" xfId="1" applyFont="1" applyFill="1" applyBorder="1" applyAlignment="1">
      <alignment horizontal="center" vertical="center"/>
    </xf>
    <xf numFmtId="43" fontId="12" fillId="2" borderId="26" xfId="1" applyFont="1" applyFill="1" applyBorder="1" applyAlignment="1">
      <alignment horizontal="center" vertical="center"/>
    </xf>
    <xf numFmtId="43" fontId="45" fillId="20" borderId="23" xfId="1" applyFont="1" applyFill="1" applyBorder="1" applyAlignment="1">
      <alignment horizontal="center" vertical="center"/>
    </xf>
    <xf numFmtId="43" fontId="46" fillId="20" borderId="23" xfId="1" applyFont="1" applyFill="1" applyBorder="1" applyAlignment="1">
      <alignment horizontal="center" vertical="center"/>
    </xf>
    <xf numFmtId="43" fontId="45" fillId="20" borderId="28" xfId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43" fontId="47" fillId="0" borderId="0" xfId="1" applyFont="1"/>
    <xf numFmtId="166" fontId="37" fillId="0" borderId="11" xfId="1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43" fontId="27" fillId="0" borderId="0" xfId="1" applyFont="1"/>
    <xf numFmtId="0" fontId="0" fillId="0" borderId="0" xfId="0" applyFill="1" applyBorder="1" applyAlignment="1">
      <alignment horizontal="center"/>
    </xf>
    <xf numFmtId="166" fontId="27" fillId="0" borderId="0" xfId="1" applyNumberFormat="1" applyFont="1"/>
    <xf numFmtId="166" fontId="48" fillId="0" borderId="0" xfId="1" applyNumberFormat="1" applyFont="1"/>
    <xf numFmtId="43" fontId="6" fillId="0" borderId="0" xfId="1" applyFont="1" applyAlignment="1">
      <alignment vertical="center"/>
    </xf>
    <xf numFmtId="166" fontId="6" fillId="0" borderId="0" xfId="1" applyNumberFormat="1" applyFont="1" applyAlignment="1">
      <alignment vertical="center"/>
    </xf>
    <xf numFmtId="43" fontId="0" fillId="0" borderId="0" xfId="0" applyNumberFormat="1"/>
    <xf numFmtId="166" fontId="0" fillId="0" borderId="0" xfId="0" applyNumberFormat="1"/>
    <xf numFmtId="0" fontId="8" fillId="0" borderId="11" xfId="0" applyFont="1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49" fillId="0" borderId="11" xfId="0" applyFont="1" applyBorder="1" applyAlignment="1">
      <alignment vertical="center"/>
    </xf>
    <xf numFmtId="0" fontId="49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indent="2"/>
    </xf>
    <xf numFmtId="0" fontId="51" fillId="0" borderId="0" xfId="0" applyFont="1" applyAlignment="1">
      <alignment horizontal="left" vertical="center" indent="4"/>
    </xf>
    <xf numFmtId="0" fontId="53" fillId="0" borderId="0" xfId="0" applyFont="1" applyAlignment="1">
      <alignment horizontal="left" vertical="center" indent="4"/>
    </xf>
    <xf numFmtId="0" fontId="55" fillId="0" borderId="0" xfId="6" applyFont="1" applyAlignment="1">
      <alignment horizontal="left" vertical="center" indent="9"/>
    </xf>
    <xf numFmtId="43" fontId="39" fillId="17" borderId="0" xfId="1" applyFont="1" applyFill="1" applyBorder="1"/>
    <xf numFmtId="0" fontId="6" fillId="3" borderId="2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166" fontId="6" fillId="2" borderId="0" xfId="0" applyNumberFormat="1" applyFont="1" applyFill="1" applyAlignment="1">
      <alignment vertical="center"/>
    </xf>
    <xf numFmtId="0" fontId="57" fillId="14" borderId="9" xfId="0" applyFont="1" applyFill="1" applyBorder="1" applyAlignment="1">
      <alignment horizontal="center" vertical="center"/>
    </xf>
    <xf numFmtId="0" fontId="57" fillId="14" borderId="11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1" fontId="0" fillId="0" borderId="0" xfId="0" applyNumberFormat="1"/>
    <xf numFmtId="43" fontId="59" fillId="2" borderId="0" xfId="1" applyFont="1" applyFill="1" applyAlignment="1">
      <alignment vertical="center"/>
    </xf>
    <xf numFmtId="43" fontId="6" fillId="2" borderId="0" xfId="0" applyNumberFormat="1" applyFont="1" applyFill="1" applyAlignment="1">
      <alignment vertical="center"/>
    </xf>
    <xf numFmtId="166" fontId="6" fillId="11" borderId="24" xfId="0" applyNumberFormat="1" applyFont="1" applyFill="1" applyBorder="1" applyAlignment="1">
      <alignment vertical="center"/>
    </xf>
    <xf numFmtId="166" fontId="6" fillId="11" borderId="32" xfId="0" applyNumberFormat="1" applyFont="1" applyFill="1" applyBorder="1" applyAlignment="1">
      <alignment vertical="center"/>
    </xf>
    <xf numFmtId="166" fontId="6" fillId="11" borderId="18" xfId="0" applyNumberFormat="1" applyFont="1" applyFill="1" applyBorder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6" fillId="11" borderId="40" xfId="0" applyFont="1" applyFill="1" applyBorder="1" applyAlignment="1">
      <alignment horizontal="center" vertical="center"/>
    </xf>
    <xf numFmtId="0" fontId="6" fillId="11" borderId="4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33" fillId="0" borderId="11" xfId="1" applyFont="1" applyBorder="1" applyAlignment="1">
      <alignment vertical="center"/>
    </xf>
    <xf numFmtId="0" fontId="15" fillId="13" borderId="11" xfId="0" applyNumberFormat="1" applyFont="1" applyFill="1" applyBorder="1" applyAlignment="1">
      <alignment horizontal="center" vertical="center"/>
    </xf>
    <xf numFmtId="43" fontId="7" fillId="0" borderId="11" xfId="1" applyFont="1" applyFill="1" applyBorder="1" applyAlignment="1" applyProtection="1"/>
    <xf numFmtId="166" fontId="7" fillId="0" borderId="11" xfId="1" applyNumberFormat="1" applyFont="1" applyFill="1" applyBorder="1" applyAlignment="1" applyProtection="1"/>
    <xf numFmtId="166" fontId="7" fillId="0" borderId="11" xfId="1" applyNumberFormat="1" applyFont="1" applyFill="1" applyBorder="1"/>
    <xf numFmtId="0" fontId="60" fillId="0" borderId="0" xfId="0" applyFont="1"/>
    <xf numFmtId="0" fontId="58" fillId="0" borderId="0" xfId="0" applyFont="1" applyAlignment="1"/>
    <xf numFmtId="166" fontId="9" fillId="0" borderId="11" xfId="1" applyNumberFormat="1" applyFont="1" applyFill="1" applyBorder="1" applyAlignment="1" applyProtection="1">
      <alignment horizontal="center"/>
    </xf>
    <xf numFmtId="166" fontId="7" fillId="0" borderId="11" xfId="1" applyNumberFormat="1" applyFont="1" applyFill="1" applyBorder="1" applyAlignment="1" applyProtection="1">
      <alignment horizontal="center"/>
    </xf>
    <xf numFmtId="43" fontId="7" fillId="0" borderId="11" xfId="1" applyFont="1" applyFill="1" applyBorder="1" applyAlignment="1" applyProtection="1">
      <alignment horizontal="center"/>
    </xf>
    <xf numFmtId="0" fontId="6" fillId="11" borderId="0" xfId="0" applyFont="1" applyFill="1" applyAlignment="1">
      <alignment horizontal="center" vertical="center"/>
    </xf>
    <xf numFmtId="166" fontId="6" fillId="11" borderId="0" xfId="0" applyNumberFormat="1" applyFont="1" applyFill="1" applyAlignment="1">
      <alignment vertical="center"/>
    </xf>
    <xf numFmtId="0" fontId="6" fillId="11" borderId="0" xfId="0" applyFont="1" applyFill="1" applyAlignment="1">
      <alignment vertical="center"/>
    </xf>
    <xf numFmtId="0" fontId="6" fillId="11" borderId="0" xfId="0" applyFont="1" applyFill="1" applyAlignment="1">
      <alignment horizontal="right" vertical="center"/>
    </xf>
    <xf numFmtId="0" fontId="15" fillId="13" borderId="11" xfId="0" applyFont="1" applyFill="1" applyBorder="1" applyAlignment="1">
      <alignment horizontal="center" vertical="center"/>
    </xf>
    <xf numFmtId="0" fontId="10" fillId="0" borderId="0" xfId="0" applyFont="1"/>
    <xf numFmtId="43" fontId="64" fillId="0" borderId="11" xfId="1" applyFont="1" applyFill="1" applyBorder="1" applyAlignment="1" applyProtection="1">
      <alignment horizontal="center"/>
    </xf>
    <xf numFmtId="43" fontId="64" fillId="0" borderId="11" xfId="1" applyFont="1" applyFill="1" applyBorder="1" applyAlignment="1" applyProtection="1"/>
    <xf numFmtId="43" fontId="64" fillId="0" borderId="11" xfId="1" applyFont="1" applyFill="1" applyBorder="1"/>
    <xf numFmtId="0" fontId="62" fillId="2" borderId="0" xfId="0" applyFont="1" applyFill="1"/>
    <xf numFmtId="166" fontId="64" fillId="0" borderId="11" xfId="1" applyNumberFormat="1" applyFont="1" applyFill="1" applyBorder="1" applyAlignment="1" applyProtection="1">
      <alignment horizontal="center"/>
    </xf>
    <xf numFmtId="166" fontId="64" fillId="0" borderId="11" xfId="1" applyNumberFormat="1" applyFont="1" applyFill="1" applyBorder="1" applyAlignment="1" applyProtection="1"/>
    <xf numFmtId="166" fontId="64" fillId="0" borderId="11" xfId="1" applyNumberFormat="1" applyFont="1" applyFill="1" applyBorder="1"/>
    <xf numFmtId="43" fontId="65" fillId="0" borderId="11" xfId="1" applyFont="1" applyFill="1" applyBorder="1"/>
    <xf numFmtId="166" fontId="6" fillId="0" borderId="11" xfId="1" applyNumberFormat="1" applyFont="1" applyBorder="1" applyAlignment="1">
      <alignment horizontal="center" vertical="center"/>
    </xf>
    <xf numFmtId="0" fontId="15" fillId="13" borderId="12" xfId="0" applyFont="1" applyFill="1" applyBorder="1" applyAlignment="1">
      <alignment vertical="center"/>
    </xf>
    <xf numFmtId="166" fontId="14" fillId="0" borderId="11" xfId="1" applyNumberFormat="1" applyFont="1" applyFill="1" applyBorder="1" applyAlignment="1">
      <alignment horizontal="right" vertical="center"/>
    </xf>
    <xf numFmtId="43" fontId="14" fillId="0" borderId="11" xfId="1" applyFont="1" applyFill="1" applyBorder="1" applyAlignment="1">
      <alignment horizontal="right" vertical="center"/>
    </xf>
    <xf numFmtId="166" fontId="6" fillId="0" borderId="10" xfId="1" applyNumberFormat="1" applyFont="1" applyBorder="1" applyAlignment="1">
      <alignment vertical="center"/>
    </xf>
    <xf numFmtId="164" fontId="6" fillId="0" borderId="11" xfId="1" applyNumberFormat="1" applyFont="1" applyBorder="1"/>
    <xf numFmtId="166" fontId="6" fillId="0" borderId="11" xfId="1" applyNumberFormat="1" applyFont="1" applyFill="1" applyBorder="1" applyAlignment="1">
      <alignment vertical="center"/>
    </xf>
    <xf numFmtId="0" fontId="21" fillId="14" borderId="12" xfId="0" applyFont="1" applyFill="1" applyBorder="1" applyAlignment="1">
      <alignment horizontal="center" vertical="center"/>
    </xf>
    <xf numFmtId="166" fontId="6" fillId="0" borderId="5" xfId="0" applyNumberFormat="1" applyFont="1" applyBorder="1" applyAlignment="1">
      <alignment vertical="center"/>
    </xf>
    <xf numFmtId="166" fontId="6" fillId="11" borderId="0" xfId="1" applyNumberFormat="1" applyFont="1" applyFill="1" applyAlignment="1">
      <alignment vertical="center"/>
    </xf>
    <xf numFmtId="0" fontId="15" fillId="8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6" fillId="0" borderId="0" xfId="0" applyFont="1"/>
    <xf numFmtId="166" fontId="17" fillId="0" borderId="11" xfId="1" applyNumberFormat="1" applyFont="1" applyBorder="1" applyAlignment="1">
      <alignment vertical="center"/>
    </xf>
    <xf numFmtId="166" fontId="0" fillId="0" borderId="0" xfId="1" applyNumberFormat="1" applyFont="1"/>
    <xf numFmtId="17" fontId="15" fillId="13" borderId="11" xfId="0" applyNumberFormat="1" applyFont="1" applyFill="1" applyBorder="1" applyAlignment="1">
      <alignment horizontal="center" vertical="center"/>
    </xf>
    <xf numFmtId="17" fontId="15" fillId="8" borderId="11" xfId="0" applyNumberFormat="1" applyFont="1" applyFill="1" applyBorder="1" applyAlignment="1">
      <alignment horizontal="center" vertical="center"/>
    </xf>
    <xf numFmtId="166" fontId="33" fillId="0" borderId="11" xfId="1" applyNumberFormat="1" applyFont="1" applyBorder="1" applyAlignment="1">
      <alignment vertical="center"/>
    </xf>
    <xf numFmtId="43" fontId="0" fillId="0" borderId="0" xfId="0" applyNumberFormat="1"/>
    <xf numFmtId="0" fontId="7" fillId="0" borderId="0" xfId="0" applyFont="1" applyFill="1" applyBorder="1"/>
    <xf numFmtId="0" fontId="0" fillId="0" borderId="0" xfId="0" quotePrefix="1" applyFont="1"/>
    <xf numFmtId="0" fontId="26" fillId="5" borderId="11" xfId="0" applyFont="1" applyFill="1" applyBorder="1" applyAlignment="1">
      <alignment horizontal="center" vertical="center"/>
    </xf>
    <xf numFmtId="0" fontId="31" fillId="10" borderId="11" xfId="0" applyFont="1" applyFill="1" applyBorder="1" applyAlignment="1">
      <alignment horizontal="center" vertical="center"/>
    </xf>
    <xf numFmtId="17" fontId="15" fillId="13" borderId="19" xfId="0" applyNumberFormat="1" applyFont="1" applyFill="1" applyBorder="1" applyAlignment="1">
      <alignment horizontal="center" vertical="center"/>
    </xf>
    <xf numFmtId="0" fontId="31" fillId="21" borderId="11" xfId="0" applyFont="1" applyFill="1" applyBorder="1" applyAlignment="1">
      <alignment horizontal="center" vertical="center"/>
    </xf>
    <xf numFmtId="0" fontId="26" fillId="21" borderId="11" xfId="0" applyFont="1" applyFill="1" applyBorder="1" applyAlignment="1">
      <alignment horizontal="center" vertical="center"/>
    </xf>
    <xf numFmtId="0" fontId="21" fillId="21" borderId="11" xfId="0" applyFont="1" applyFill="1" applyBorder="1" applyAlignment="1">
      <alignment horizontal="center" vertical="center"/>
    </xf>
    <xf numFmtId="0" fontId="68" fillId="21" borderId="11" xfId="0" applyFont="1" applyFill="1" applyBorder="1" applyAlignment="1">
      <alignment horizontal="left" vertical="center"/>
    </xf>
    <xf numFmtId="0" fontId="68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0" fontId="69" fillId="0" borderId="11" xfId="0" applyFont="1" applyBorder="1" applyAlignment="1">
      <alignment vertical="center"/>
    </xf>
    <xf numFmtId="0" fontId="69" fillId="0" borderId="12" xfId="0" applyFont="1" applyBorder="1" applyAlignment="1">
      <alignment vertical="center"/>
    </xf>
    <xf numFmtId="0" fontId="6" fillId="22" borderId="0" xfId="0" applyFont="1" applyFill="1" applyAlignment="1">
      <alignment vertical="center"/>
    </xf>
    <xf numFmtId="166" fontId="8" fillId="23" borderId="11" xfId="1" applyNumberFormat="1" applyFont="1" applyFill="1" applyBorder="1" applyAlignment="1" applyProtection="1"/>
    <xf numFmtId="166" fontId="70" fillId="23" borderId="11" xfId="1" applyNumberFormat="1" applyFont="1" applyFill="1" applyBorder="1" applyAlignment="1" applyProtection="1">
      <alignment horizontal="center"/>
    </xf>
    <xf numFmtId="166" fontId="9" fillId="23" borderId="11" xfId="1" applyNumberFormat="1" applyFont="1" applyFill="1" applyBorder="1" applyAlignment="1" applyProtection="1">
      <alignment horizontal="center"/>
    </xf>
    <xf numFmtId="0" fontId="6" fillId="0" borderId="4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16" fontId="71" fillId="0" borderId="0" xfId="0" applyNumberFormat="1" applyFont="1"/>
    <xf numFmtId="166" fontId="70" fillId="0" borderId="11" xfId="1" applyNumberFormat="1" applyFont="1" applyFill="1" applyBorder="1" applyAlignment="1" applyProtection="1">
      <alignment horizontal="center"/>
    </xf>
    <xf numFmtId="17" fontId="2" fillId="13" borderId="19" xfId="0" applyNumberFormat="1" applyFont="1" applyFill="1" applyBorder="1" applyAlignment="1">
      <alignment horizontal="center"/>
    </xf>
    <xf numFmtId="166" fontId="66" fillId="0" borderId="0" xfId="1" applyNumberFormat="1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43" fontId="17" fillId="0" borderId="0" xfId="0" applyNumberFormat="1" applyFont="1" applyAlignment="1">
      <alignment vertical="center"/>
    </xf>
    <xf numFmtId="43" fontId="72" fillId="3" borderId="11" xfId="1" applyFont="1" applyFill="1" applyBorder="1"/>
    <xf numFmtId="43" fontId="66" fillId="0" borderId="11" xfId="1" applyFont="1" applyBorder="1" applyAlignment="1">
      <alignment vertical="center"/>
    </xf>
    <xf numFmtId="43" fontId="3" fillId="0" borderId="11" xfId="1" applyFont="1" applyBorder="1" applyAlignment="1">
      <alignment vertical="center"/>
    </xf>
    <xf numFmtId="43" fontId="3" fillId="0" borderId="11" xfId="1" applyFont="1" applyBorder="1"/>
    <xf numFmtId="43" fontId="6" fillId="0" borderId="11" xfId="1" applyFont="1" applyBorder="1" applyAlignment="1">
      <alignment vertical="center"/>
    </xf>
    <xf numFmtId="43" fontId="6" fillId="0" borderId="10" xfId="1" applyFont="1" applyBorder="1" applyAlignment="1">
      <alignment vertical="center"/>
    </xf>
    <xf numFmtId="0" fontId="67" fillId="0" borderId="11" xfId="0" applyFont="1" applyBorder="1" applyAlignment="1">
      <alignment vertical="center"/>
    </xf>
    <xf numFmtId="43" fontId="67" fillId="0" borderId="10" xfId="1" applyFont="1" applyBorder="1" applyAlignment="1">
      <alignment vertical="center"/>
    </xf>
    <xf numFmtId="43" fontId="15" fillId="13" borderId="11" xfId="0" applyNumberFormat="1" applyFont="1" applyFill="1" applyBorder="1" applyAlignment="1">
      <alignment horizontal="center" vertical="center"/>
    </xf>
    <xf numFmtId="165" fontId="73" fillId="2" borderId="0" xfId="0" applyNumberFormat="1" applyFont="1" applyFill="1"/>
    <xf numFmtId="17" fontId="15" fillId="0" borderId="11" xfId="0" applyNumberFormat="1" applyFont="1" applyFill="1" applyBorder="1" applyAlignment="1">
      <alignment horizontal="center" vertical="center"/>
    </xf>
    <xf numFmtId="165" fontId="15" fillId="0" borderId="11" xfId="0" applyNumberFormat="1" applyFont="1" applyFill="1" applyBorder="1" applyAlignment="1">
      <alignment horizontal="center" vertical="center"/>
    </xf>
    <xf numFmtId="165" fontId="15" fillId="8" borderId="11" xfId="0" applyNumberFormat="1" applyFont="1" applyFill="1" applyBorder="1" applyAlignment="1">
      <alignment horizontal="center" vertical="center"/>
    </xf>
    <xf numFmtId="166" fontId="14" fillId="0" borderId="11" xfId="1" applyNumberFormat="1" applyFont="1" applyBorder="1" applyAlignment="1">
      <alignment vertical="center"/>
    </xf>
    <xf numFmtId="43" fontId="6" fillId="2" borderId="0" xfId="1" applyFont="1" applyFill="1" applyAlignment="1">
      <alignment vertical="center"/>
    </xf>
    <xf numFmtId="43" fontId="6" fillId="0" borderId="0" xfId="0" applyNumberFormat="1" applyFont="1" applyAlignment="1">
      <alignment vertical="center"/>
    </xf>
    <xf numFmtId="17" fontId="2" fillId="0" borderId="19" xfId="0" applyNumberFormat="1" applyFont="1" applyBorder="1" applyAlignment="1">
      <alignment horizontal="center"/>
    </xf>
    <xf numFmtId="0" fontId="2" fillId="0" borderId="19" xfId="0" applyNumberFormat="1" applyFont="1" applyFill="1" applyBorder="1" applyAlignment="1">
      <alignment horizontal="center"/>
    </xf>
    <xf numFmtId="167" fontId="0" fillId="0" borderId="11" xfId="0" applyNumberFormat="1" applyBorder="1"/>
    <xf numFmtId="0" fontId="19" fillId="0" borderId="0" xfId="0" applyFont="1"/>
    <xf numFmtId="168" fontId="74" fillId="0" borderId="0" xfId="0" applyNumberFormat="1" applyFont="1"/>
    <xf numFmtId="166" fontId="77" fillId="22" borderId="11" xfId="1" applyNumberFormat="1" applyFont="1" applyFill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43" fontId="6" fillId="0" borderId="0" xfId="0" applyNumberFormat="1" applyFont="1" applyAlignment="1">
      <alignment vertical="center"/>
    </xf>
    <xf numFmtId="43" fontId="6" fillId="23" borderId="10" xfId="1" applyFont="1" applyFill="1" applyBorder="1" applyAlignment="1">
      <alignment vertical="center"/>
    </xf>
    <xf numFmtId="166" fontId="0" fillId="0" borderId="11" xfId="0" applyNumberFormat="1" applyBorder="1"/>
    <xf numFmtId="43" fontId="6" fillId="2" borderId="0" xfId="0" applyNumberFormat="1" applyFont="1" applyFill="1"/>
    <xf numFmtId="0" fontId="21" fillId="21" borderId="11" xfId="0" applyFont="1" applyFill="1" applyBorder="1" applyAlignment="1">
      <alignment vertical="center"/>
    </xf>
    <xf numFmtId="0" fontId="54" fillId="0" borderId="0" xfId="6" applyAlignment="1">
      <alignment horizontal="left" vertical="center" indent="10"/>
    </xf>
    <xf numFmtId="0" fontId="54" fillId="0" borderId="0" xfId="6" applyAlignment="1">
      <alignment horizontal="left" indent="13"/>
    </xf>
    <xf numFmtId="0" fontId="23" fillId="0" borderId="0" xfId="0" applyFont="1" applyAlignment="1">
      <alignment horizontal="left" indent="4"/>
    </xf>
    <xf numFmtId="0" fontId="79" fillId="0" borderId="0" xfId="0" applyFont="1"/>
    <xf numFmtId="3" fontId="79" fillId="0" borderId="0" xfId="0" applyNumberFormat="1" applyFont="1"/>
    <xf numFmtId="0" fontId="15" fillId="13" borderId="0" xfId="0" applyNumberFormat="1" applyFont="1" applyFill="1" applyBorder="1" applyAlignment="1">
      <alignment horizontal="center" vertical="center"/>
    </xf>
    <xf numFmtId="17" fontId="2" fillId="23" borderId="0" xfId="0" applyNumberFormat="1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17" fontId="2" fillId="13" borderId="11" xfId="0" applyNumberFormat="1" applyFont="1" applyFill="1" applyBorder="1" applyAlignment="1">
      <alignment horizontal="center"/>
    </xf>
    <xf numFmtId="0" fontId="17" fillId="11" borderId="0" xfId="0" applyFont="1" applyFill="1" applyAlignment="1">
      <alignment horizontal="center" vertical="center"/>
    </xf>
    <xf numFmtId="164" fontId="6" fillId="11" borderId="0" xfId="1" applyNumberFormat="1" applyFont="1" applyFill="1" applyAlignment="1">
      <alignment vertical="center"/>
    </xf>
    <xf numFmtId="166" fontId="10" fillId="0" borderId="0" xfId="0" applyNumberFormat="1" applyFont="1"/>
    <xf numFmtId="165" fontId="15" fillId="13" borderId="11" xfId="0" applyNumberFormat="1" applyFont="1" applyFill="1" applyBorder="1" applyAlignment="1">
      <alignment horizontal="center" vertical="center"/>
    </xf>
    <xf numFmtId="0" fontId="10" fillId="0" borderId="11" xfId="0" applyFont="1" applyBorder="1"/>
    <xf numFmtId="166" fontId="10" fillId="0" borderId="11" xfId="0" applyNumberFormat="1" applyFont="1" applyBorder="1"/>
    <xf numFmtId="166" fontId="33" fillId="0" borderId="0" xfId="1" applyNumberFormat="1" applyFont="1" applyAlignment="1">
      <alignment vertical="center"/>
    </xf>
    <xf numFmtId="166" fontId="59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80" fillId="0" borderId="0" xfId="0" applyFont="1"/>
    <xf numFmtId="164" fontId="8" fillId="24" borderId="11" xfId="1" applyNumberFormat="1" applyFont="1" applyFill="1" applyBorder="1" applyAlignment="1" applyProtection="1">
      <alignment horizontal="center"/>
    </xf>
    <xf numFmtId="0" fontId="0" fillId="24" borderId="0" xfId="0" applyFill="1"/>
    <xf numFmtId="166" fontId="81" fillId="0" borderId="0" xfId="0" applyNumberFormat="1" applyFont="1" applyAlignment="1">
      <alignment vertical="center"/>
    </xf>
    <xf numFmtId="0" fontId="81" fillId="0" borderId="0" xfId="0" applyFont="1" applyAlignment="1">
      <alignment vertical="center"/>
    </xf>
    <xf numFmtId="43" fontId="6" fillId="0" borderId="0" xfId="0" applyNumberFormat="1" applyFont="1" applyAlignment="1">
      <alignment vertical="center"/>
    </xf>
    <xf numFmtId="166" fontId="77" fillId="25" borderId="11" xfId="1" applyNumberFormat="1" applyFont="1" applyFill="1" applyBorder="1" applyAlignment="1">
      <alignment vertical="center"/>
    </xf>
    <xf numFmtId="164" fontId="7" fillId="0" borderId="11" xfId="1" applyNumberFormat="1" applyFont="1" applyFill="1" applyBorder="1" applyAlignment="1" applyProtection="1">
      <alignment horizontal="center"/>
    </xf>
    <xf numFmtId="166" fontId="8" fillId="24" borderId="11" xfId="1" applyNumberFormat="1" applyFont="1" applyFill="1" applyBorder="1" applyAlignment="1" applyProtection="1">
      <alignment horizontal="center"/>
    </xf>
    <xf numFmtId="169" fontId="8" fillId="0" borderId="0" xfId="10" applyNumberFormat="1" applyFont="1"/>
    <xf numFmtId="169" fontId="8" fillId="0" borderId="0" xfId="10" applyNumberFormat="1" applyFont="1" applyAlignment="1">
      <alignment horizontal="left"/>
    </xf>
    <xf numFmtId="164" fontId="6" fillId="2" borderId="0" xfId="0" applyNumberFormat="1" applyFont="1" applyFill="1" applyAlignment="1">
      <alignment vertical="center"/>
    </xf>
    <xf numFmtId="166" fontId="64" fillId="5" borderId="11" xfId="1" applyNumberFormat="1" applyFont="1" applyFill="1" applyBorder="1" applyAlignment="1" applyProtection="1"/>
    <xf numFmtId="166" fontId="64" fillId="5" borderId="11" xfId="1" applyNumberFormat="1" applyFont="1" applyFill="1" applyBorder="1"/>
    <xf numFmtId="43" fontId="64" fillId="5" borderId="11" xfId="1" applyFont="1" applyFill="1" applyBorder="1" applyAlignment="1" applyProtection="1"/>
    <xf numFmtId="43" fontId="64" fillId="5" borderId="11" xfId="1" applyFont="1" applyFill="1" applyBorder="1"/>
    <xf numFmtId="14" fontId="0" fillId="5" borderId="0" xfId="0" applyNumberFormat="1" applyFill="1" applyAlignment="1">
      <alignment horizontal="center"/>
    </xf>
    <xf numFmtId="3" fontId="6" fillId="0" borderId="0" xfId="0" applyNumberFormat="1" applyFont="1" applyAlignment="1">
      <alignment vertical="center"/>
    </xf>
    <xf numFmtId="166" fontId="70" fillId="2" borderId="11" xfId="1" applyNumberFormat="1" applyFont="1" applyFill="1" applyBorder="1" applyAlignment="1" applyProtection="1">
      <alignment horizontal="center"/>
    </xf>
    <xf numFmtId="14" fontId="0" fillId="2" borderId="0" xfId="0" applyNumberFormat="1" applyFill="1" applyAlignment="1">
      <alignment horizontal="center"/>
    </xf>
    <xf numFmtId="166" fontId="70" fillId="2" borderId="11" xfId="1" applyNumberFormat="1" applyFont="1" applyFill="1" applyBorder="1" applyAlignment="1" applyProtection="1"/>
    <xf numFmtId="166" fontId="70" fillId="2" borderId="11" xfId="1" applyNumberFormat="1" applyFont="1" applyFill="1" applyBorder="1"/>
    <xf numFmtId="0" fontId="8" fillId="26" borderId="11" xfId="0" applyFont="1" applyFill="1" applyBorder="1" applyAlignment="1">
      <alignment vertical="center"/>
    </xf>
    <xf numFmtId="0" fontId="49" fillId="26" borderId="11" xfId="0" applyFont="1" applyFill="1" applyBorder="1" applyAlignment="1">
      <alignment vertical="center"/>
    </xf>
    <xf numFmtId="0" fontId="49" fillId="27" borderId="11" xfId="0" applyFont="1" applyFill="1" applyBorder="1" applyAlignment="1">
      <alignment vertical="center"/>
    </xf>
    <xf numFmtId="0" fontId="7" fillId="28" borderId="11" xfId="0" applyFont="1" applyFill="1" applyBorder="1"/>
    <xf numFmtId="0" fontId="82" fillId="28" borderId="11" xfId="0" applyFont="1" applyFill="1" applyBorder="1" applyAlignment="1">
      <alignment vertical="center"/>
    </xf>
    <xf numFmtId="0" fontId="49" fillId="0" borderId="11" xfId="0" applyFont="1" applyFill="1" applyBorder="1" applyAlignment="1">
      <alignment vertical="center"/>
    </xf>
    <xf numFmtId="0" fontId="7" fillId="0" borderId="11" xfId="1" applyNumberFormat="1" applyFont="1" applyFill="1" applyBorder="1" applyAlignment="1" applyProtection="1">
      <alignment horizontal="center"/>
    </xf>
    <xf numFmtId="164" fontId="6" fillId="26" borderId="11" xfId="1" applyNumberFormat="1" applyFont="1" applyFill="1" applyBorder="1"/>
    <xf numFmtId="0" fontId="1" fillId="0" borderId="11" xfId="0" applyFont="1" applyBorder="1" applyAlignment="1">
      <alignment horizontal="center" vertical="center"/>
    </xf>
    <xf numFmtId="170" fontId="6" fillId="0" borderId="11" xfId="1" applyNumberFormat="1" applyFont="1" applyBorder="1" applyAlignment="1">
      <alignment vertical="center"/>
    </xf>
    <xf numFmtId="170" fontId="14" fillId="0" borderId="11" xfId="1" applyNumberFormat="1" applyFont="1" applyBorder="1" applyAlignment="1">
      <alignment vertical="center"/>
    </xf>
    <xf numFmtId="172" fontId="6" fillId="0" borderId="11" xfId="1" applyNumberFormat="1" applyFont="1" applyBorder="1" applyAlignment="1">
      <alignment vertical="center"/>
    </xf>
    <xf numFmtId="171" fontId="77" fillId="22" borderId="11" xfId="1" applyNumberFormat="1" applyFont="1" applyFill="1" applyBorder="1" applyAlignment="1">
      <alignment vertical="center"/>
    </xf>
    <xf numFmtId="173" fontId="6" fillId="0" borderId="11" xfId="1" applyNumberFormat="1" applyFont="1" applyBorder="1" applyAlignment="1">
      <alignment vertical="center"/>
    </xf>
    <xf numFmtId="173" fontId="77" fillId="22" borderId="11" xfId="1" applyNumberFormat="1" applyFont="1" applyFill="1" applyBorder="1" applyAlignment="1">
      <alignment vertical="center"/>
    </xf>
    <xf numFmtId="0" fontId="21" fillId="22" borderId="11" xfId="0" applyFont="1" applyFill="1" applyBorder="1" applyAlignment="1">
      <alignment horizontal="center" vertical="center"/>
    </xf>
    <xf numFmtId="0" fontId="63" fillId="8" borderId="11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9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165" fontId="21" fillId="9" borderId="6" xfId="0" applyNumberFormat="1" applyFont="1" applyFill="1" applyBorder="1" applyAlignment="1">
      <alignment horizontal="center"/>
    </xf>
    <xf numFmtId="165" fontId="21" fillId="9" borderId="4" xfId="0" applyNumberFormat="1" applyFont="1" applyFill="1" applyBorder="1" applyAlignment="1">
      <alignment horizontal="center"/>
    </xf>
    <xf numFmtId="0" fontId="12" fillId="13" borderId="11" xfId="0" applyFont="1" applyFill="1" applyBorder="1" applyAlignment="1">
      <alignment horizontal="center" vertical="center"/>
    </xf>
    <xf numFmtId="0" fontId="15" fillId="13" borderId="19" xfId="0" applyFont="1" applyFill="1" applyBorder="1" applyAlignment="1">
      <alignment horizontal="center" vertical="center"/>
    </xf>
    <xf numFmtId="0" fontId="12" fillId="13" borderId="1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69" fillId="13" borderId="11" xfId="0" applyFont="1" applyFill="1" applyBorder="1" applyAlignment="1">
      <alignment horizontal="center" vertical="center"/>
    </xf>
    <xf numFmtId="0" fontId="2" fillId="13" borderId="19" xfId="0" applyFont="1" applyFill="1" applyBorder="1" applyAlignment="1">
      <alignment horizontal="center" vertical="center"/>
    </xf>
    <xf numFmtId="0" fontId="15" fillId="13" borderId="11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29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43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2" fillId="13" borderId="44" xfId="0" applyFont="1" applyFill="1" applyBorder="1" applyAlignment="1">
      <alignment horizontal="center" vertical="center"/>
    </xf>
    <xf numFmtId="0" fontId="2" fillId="13" borderId="31" xfId="0" applyFont="1" applyFill="1" applyBorder="1" applyAlignment="1">
      <alignment horizontal="center" vertical="center"/>
    </xf>
    <xf numFmtId="0" fontId="2" fillId="13" borderId="32" xfId="0" applyFont="1" applyFill="1" applyBorder="1" applyAlignment="1">
      <alignment horizontal="center" vertical="center"/>
    </xf>
    <xf numFmtId="0" fontId="2" fillId="13" borderId="42" xfId="0" applyFont="1" applyFill="1" applyBorder="1" applyAlignment="1">
      <alignment horizontal="center" vertical="center"/>
    </xf>
  </cellXfs>
  <cellStyles count="11">
    <cellStyle name="Comma" xfId="1" builtinId="3"/>
    <cellStyle name="Comma 15" xfId="2" xr:uid="{00000000-0005-0000-0000-000001000000}"/>
    <cellStyle name="Comma 2" xfId="8" xr:uid="{00000000-0005-0000-0000-000002000000}"/>
    <cellStyle name="Hyperlink" xfId="6" builtinId="8"/>
    <cellStyle name="Normal" xfId="0" builtinId="0"/>
    <cellStyle name="Normal 12 5" xfId="3" xr:uid="{00000000-0005-0000-0000-000005000000}"/>
    <cellStyle name="Normal 2" xfId="9" xr:uid="{00000000-0005-0000-0000-000006000000}"/>
    <cellStyle name="Normal 3" xfId="7" xr:uid="{00000000-0005-0000-0000-000007000000}"/>
    <cellStyle name="Normal 3 2" xfId="10" xr:uid="{00000000-0005-0000-0000-000008000000}"/>
    <cellStyle name="Normal 31 2" xfId="5" xr:uid="{00000000-0005-0000-0000-000009000000}"/>
    <cellStyle name="Normal 5" xfId="4" xr:uid="{00000000-0005-0000-0000-00000A000000}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66FF"/>
      <color rgb="FF960000"/>
      <color rgb="FFFF99FF"/>
      <color rgb="FF008EC0"/>
      <color rgb="FF0033CC"/>
      <color rgb="FF3E5F27"/>
      <color rgb="FF421C5E"/>
      <color rgb="FF305598"/>
      <color rgb="FFDEA900"/>
      <color rgb="FF3A67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วผก.'!$C$8:$N$8</c:f>
              <c:numCache>
                <c:formatCode>0.0</c:formatCode>
                <c:ptCount val="12"/>
                <c:pt idx="0">
                  <c:v>391.17791947652825</c:v>
                </c:pt>
                <c:pt idx="1">
                  <c:v>389.44497084904788</c:v>
                </c:pt>
                <c:pt idx="2">
                  <c:v>379.98676001718832</c:v>
                </c:pt>
                <c:pt idx="3">
                  <c:v>390.44843831394945</c:v>
                </c:pt>
                <c:pt idx="4">
                  <c:v>398.07241564069693</c:v>
                </c:pt>
                <c:pt idx="5">
                  <c:v>399.91870289225943</c:v>
                </c:pt>
                <c:pt idx="6">
                  <c:v>400.94463147816953</c:v>
                </c:pt>
                <c:pt idx="7">
                  <c:v>408.25471687875154</c:v>
                </c:pt>
                <c:pt idx="8">
                  <c:v>404.51027911826515</c:v>
                </c:pt>
                <c:pt idx="9">
                  <c:v>400.32297343172081</c:v>
                </c:pt>
                <c:pt idx="10">
                  <c:v>408.72102578847586</c:v>
                </c:pt>
                <c:pt idx="11">
                  <c:v>408.72102578847586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70-4D09-9A08-697136995218}"/>
            </c:ext>
          </c:extLst>
        </c:ser>
        <c:ser>
          <c:idx val="2"/>
          <c:order val="1"/>
          <c:spPr>
            <a:ln>
              <a:solidFill>
                <a:schemeClr val="accent4"/>
              </a:solidFill>
            </a:ln>
          </c:spPr>
          <c:marker>
            <c:spPr>
              <a:ln>
                <a:solidFill>
                  <a:schemeClr val="accent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วผก.'!$C$17:$N$17</c:f>
              <c:numCache>
                <c:formatCode>0.0</c:formatCode>
                <c:ptCount val="12"/>
                <c:pt idx="0">
                  <c:v>384.33023924292752</c:v>
                </c:pt>
                <c:pt idx="1">
                  <c:v>382.6334256642395</c:v>
                </c:pt>
                <c:pt idx="2">
                  <c:v>373.33857824932954</c:v>
                </c:pt>
                <c:pt idx="3">
                  <c:v>383.57570064013032</c:v>
                </c:pt>
                <c:pt idx="4">
                  <c:v>391.0504645878288</c:v>
                </c:pt>
                <c:pt idx="5">
                  <c:v>392.86552519619295</c:v>
                </c:pt>
                <c:pt idx="6">
                  <c:v>393.88217646123991</c:v>
                </c:pt>
                <c:pt idx="7">
                  <c:v>401.04307644548345</c:v>
                </c:pt>
                <c:pt idx="8">
                  <c:v>397.37505578214984</c:v>
                </c:pt>
                <c:pt idx="9">
                  <c:v>393.27652901839457</c:v>
                </c:pt>
                <c:pt idx="10">
                  <c:v>401.50319255154238</c:v>
                </c:pt>
                <c:pt idx="11">
                  <c:v>401.50319255154238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70-4D09-9A08-697136995218}"/>
            </c:ext>
          </c:extLst>
        </c:ser>
        <c:ser>
          <c:idx val="3"/>
          <c:order val="2"/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วผก.'!$C$44:$N$44</c:f>
              <c:numCache>
                <c:formatCode>0.0</c:formatCode>
                <c:ptCount val="12"/>
                <c:pt idx="0">
                  <c:v>394.75710039515002</c:v>
                </c:pt>
                <c:pt idx="1">
                  <c:v>393.10811654605658</c:v>
                </c:pt>
                <c:pt idx="2">
                  <c:v>383.52540751848375</c:v>
                </c:pt>
                <c:pt idx="3">
                  <c:v>393.36984042042741</c:v>
                </c:pt>
                <c:pt idx="4">
                  <c:v>400.79241679573079</c:v>
                </c:pt>
                <c:pt idx="5">
                  <c:v>402.67441284895574</c:v>
                </c:pt>
                <c:pt idx="6">
                  <c:v>403.85916552133227</c:v>
                </c:pt>
                <c:pt idx="7">
                  <c:v>410.87088008923752</c:v>
                </c:pt>
                <c:pt idx="8">
                  <c:v>407.27927652305664</c:v>
                </c:pt>
                <c:pt idx="9">
                  <c:v>403.32009083068675</c:v>
                </c:pt>
                <c:pt idx="10">
                  <c:v>411.37536554022734</c:v>
                </c:pt>
                <c:pt idx="11">
                  <c:v>411.37536554022734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70-4D09-9A08-697136995218}"/>
            </c:ext>
          </c:extLst>
        </c:ser>
        <c:ser>
          <c:idx val="4"/>
          <c:order val="3"/>
          <c:spPr>
            <a:ln>
              <a:solidFill>
                <a:schemeClr val="accent5"/>
              </a:solidFill>
            </a:ln>
          </c:spPr>
          <c:marker>
            <c:spPr>
              <a:ln>
                <a:solidFill>
                  <a:schemeClr val="accent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วผก.'!$C$26:$N$26</c:f>
              <c:numCache>
                <c:formatCode>0.0</c:formatCode>
                <c:ptCount val="12"/>
                <c:pt idx="0">
                  <c:v>377.48255900932685</c:v>
                </c:pt>
                <c:pt idx="1">
                  <c:v>375.82188047943117</c:v>
                </c:pt>
                <c:pt idx="2">
                  <c:v>366.69039648147071</c:v>
                </c:pt>
                <c:pt idx="3">
                  <c:v>376.7029629663113</c:v>
                </c:pt>
                <c:pt idx="4">
                  <c:v>384.02851353496072</c:v>
                </c:pt>
                <c:pt idx="5">
                  <c:v>385.81234750012646</c:v>
                </c:pt>
                <c:pt idx="6">
                  <c:v>386.81972144431023</c:v>
                </c:pt>
                <c:pt idx="7">
                  <c:v>393.83143601221548</c:v>
                </c:pt>
                <c:pt idx="8">
                  <c:v>390.2398324460346</c:v>
                </c:pt>
                <c:pt idx="9">
                  <c:v>386.23008460506821</c:v>
                </c:pt>
                <c:pt idx="10">
                  <c:v>394.2853593146088</c:v>
                </c:pt>
                <c:pt idx="11">
                  <c:v>394.2853593146088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70-4D09-9A08-697136995218}"/>
            </c:ext>
          </c:extLst>
        </c:ser>
        <c:ser>
          <c:idx val="0"/>
          <c:order val="4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วผก.'!$C$60:$N$60</c:f>
              <c:numCache>
                <c:formatCode>0.0</c:formatCode>
                <c:ptCount val="12"/>
                <c:pt idx="0">
                  <c:v>363.78719854212534</c:v>
                </c:pt>
                <c:pt idx="1">
                  <c:v>362.19879010981441</c:v>
                </c:pt>
                <c:pt idx="2">
                  <c:v>353.39403294575311</c:v>
                </c:pt>
                <c:pt idx="3">
                  <c:v>362.95748761867321</c:v>
                </c:pt>
                <c:pt idx="4">
                  <c:v>369.98461142922451</c:v>
                </c:pt>
                <c:pt idx="5">
                  <c:v>371.7059921079935</c:v>
                </c:pt>
                <c:pt idx="6">
                  <c:v>372.694811410451</c:v>
                </c:pt>
                <c:pt idx="7">
                  <c:v>379.40815514567936</c:v>
                </c:pt>
                <c:pt idx="8">
                  <c:v>375.96938577380411</c:v>
                </c:pt>
                <c:pt idx="9">
                  <c:v>372.13719577841567</c:v>
                </c:pt>
                <c:pt idx="10">
                  <c:v>379.84969284074168</c:v>
                </c:pt>
                <c:pt idx="11">
                  <c:v>379.84969284074168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70-4D09-9A08-697136995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310760"/>
        <c:axId val="818312728"/>
      </c:lineChart>
      <c:dateAx>
        <c:axId val="8183107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2728"/>
        <c:crosses val="autoZero"/>
        <c:auto val="1"/>
        <c:lblOffset val="100"/>
        <c:baseTimeUnit val="months"/>
      </c:dateAx>
      <c:valAx>
        <c:axId val="818312728"/>
        <c:scaling>
          <c:orientation val="minMax"/>
          <c:min val="33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0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Sheet2!$F$5:$Q$5</c:f>
              <c:numCache>
                <c:formatCode>_(* #,##0_);_(* \(#,##0\);_(* "-"??_);_(@_)</c:formatCode>
                <c:ptCount val="12"/>
                <c:pt idx="0">
                  <c:v>31.836022691519986</c:v>
                </c:pt>
                <c:pt idx="1">
                  <c:v>44.330035302113117</c:v>
                </c:pt>
                <c:pt idx="2">
                  <c:v>127.73199557670591</c:v>
                </c:pt>
                <c:pt idx="3">
                  <c:v>119.20531659144069</c:v>
                </c:pt>
                <c:pt idx="4">
                  <c:v>81.056306931452184</c:v>
                </c:pt>
                <c:pt idx="5">
                  <c:v>71.909932372868639</c:v>
                </c:pt>
                <c:pt idx="6">
                  <c:v>62.687726114767088</c:v>
                </c:pt>
                <c:pt idx="7">
                  <c:v>54.265085171603573</c:v>
                </c:pt>
                <c:pt idx="8">
                  <c:v>53.333540985392403</c:v>
                </c:pt>
                <c:pt idx="9">
                  <c:v>54.720676383255238</c:v>
                </c:pt>
                <c:pt idx="10">
                  <c:v>55.687733051949238</c:v>
                </c:pt>
                <c:pt idx="11">
                  <c:v>51.47056744892609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391.17791947652825</c:v>
                </c:pt>
                <c:pt idx="1">
                  <c:v>389.44497084904788</c:v>
                </c:pt>
                <c:pt idx="2">
                  <c:v>370.59566631920381</c:v>
                </c:pt>
                <c:pt idx="3">
                  <c:v>378.25087495141702</c:v>
                </c:pt>
                <c:pt idx="4">
                  <c:v>376.25422947201412</c:v>
                </c:pt>
                <c:pt idx="5">
                  <c:v>377.93843830581466</c:v>
                </c:pt>
                <c:pt idx="6">
                  <c:v>382.10767839397494</c:v>
                </c:pt>
                <c:pt idx="7">
                  <c:v>385.83285349111935</c:v>
                </c:pt>
                <c:pt idx="8">
                  <c:v>382.32260905117192</c:v>
                </c:pt>
                <c:pt idx="9">
                  <c:v>378.48476712731605</c:v>
                </c:pt>
                <c:pt idx="10">
                  <c:v>386.4347777076328</c:v>
                </c:pt>
                <c:pt idx="11">
                  <c:v>386.43270841626861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6-4CCC-AFB1-1E63A6D931C7}"/>
            </c:ext>
          </c:extLst>
        </c:ser>
        <c:ser>
          <c:idx val="0"/>
          <c:order val="2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ln w="28575" cap="rnd">
              <a:solidFill>
                <a:srgbClr val="96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96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423.01394216804823</c:v>
                </c:pt>
                <c:pt idx="1">
                  <c:v>433.77500615116099</c:v>
                </c:pt>
                <c:pt idx="2">
                  <c:v>498.32766189590973</c:v>
                </c:pt>
                <c:pt idx="3">
                  <c:v>497.45619154285771</c:v>
                </c:pt>
                <c:pt idx="4">
                  <c:v>457.3105364034663</c:v>
                </c:pt>
                <c:pt idx="5">
                  <c:v>449.8483706786833</c:v>
                </c:pt>
                <c:pt idx="6">
                  <c:v>444.79540450874202</c:v>
                </c:pt>
                <c:pt idx="7">
                  <c:v>440.09793866272292</c:v>
                </c:pt>
                <c:pt idx="8">
                  <c:v>435.65615003656433</c:v>
                </c:pt>
                <c:pt idx="9">
                  <c:v>433.20544351057129</c:v>
                </c:pt>
                <c:pt idx="10">
                  <c:v>442.12251075958204</c:v>
                </c:pt>
                <c:pt idx="11">
                  <c:v>437.9032758651947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Sheet2!$E$10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Sheet2!$F$10:$Q$10</c:f>
              <c:numCache>
                <c:formatCode>_(* #,##0_);_(* \(#,##0\);_(* "-"??_);_(@_)</c:formatCode>
                <c:ptCount val="12"/>
                <c:pt idx="0">
                  <c:v>200.01973830631715</c:v>
                </c:pt>
                <c:pt idx="1">
                  <c:v>245.0553449116772</c:v>
                </c:pt>
                <c:pt idx="2">
                  <c:v>246.73406598785544</c:v>
                </c:pt>
                <c:pt idx="3">
                  <c:v>174.59793018706671</c:v>
                </c:pt>
                <c:pt idx="4">
                  <c:v>146.12361415905241</c:v>
                </c:pt>
                <c:pt idx="5">
                  <c:v>116.53985170134399</c:v>
                </c:pt>
                <c:pt idx="6">
                  <c:v>112.52653002637652</c:v>
                </c:pt>
                <c:pt idx="7">
                  <c:v>137.7347622537817</c:v>
                </c:pt>
                <c:pt idx="8">
                  <c:v>144.60227434369835</c:v>
                </c:pt>
                <c:pt idx="9">
                  <c:v>141.99092186903624</c:v>
                </c:pt>
                <c:pt idx="10">
                  <c:v>162.0570751733631</c:v>
                </c:pt>
                <c:pt idx="11">
                  <c:v>156.69117523934068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Sheet2!$E$9</c:f>
              <c:strCache>
                <c:ptCount val="1"/>
                <c:pt idx="0">
                  <c:v>C3 Full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Sheet2!$F$9:$Q$9</c:f>
              <c:numCache>
                <c:formatCode>_(* #,##0_);_(* \(#,##0\);_(* "-"??_);_(@_)</c:formatCode>
                <c:ptCount val="12"/>
                <c:pt idx="0">
                  <c:v>384.33023924292758</c:v>
                </c:pt>
                <c:pt idx="1">
                  <c:v>382.6334256642395</c:v>
                </c:pt>
                <c:pt idx="2">
                  <c:v>373.3385782493296</c:v>
                </c:pt>
                <c:pt idx="3">
                  <c:v>408.79081125914786</c:v>
                </c:pt>
                <c:pt idx="4">
                  <c:v>391.05046458782886</c:v>
                </c:pt>
                <c:pt idx="5">
                  <c:v>414.98265668222996</c:v>
                </c:pt>
                <c:pt idx="6">
                  <c:v>438.88875664912126</c:v>
                </c:pt>
                <c:pt idx="7">
                  <c:v>401.04307644548351</c:v>
                </c:pt>
                <c:pt idx="8">
                  <c:v>397.37505578214996</c:v>
                </c:pt>
                <c:pt idx="9">
                  <c:v>393.27652901839463</c:v>
                </c:pt>
                <c:pt idx="10">
                  <c:v>401.50319255154233</c:v>
                </c:pt>
                <c:pt idx="11">
                  <c:v>415.24551728032719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E-47F3-99F4-34CCBB05847D}"/>
            </c:ext>
          </c:extLst>
        </c:ser>
        <c:ser>
          <c:idx val="0"/>
          <c:order val="2"/>
          <c:tx>
            <c:strRef>
              <c:f>Sheet2!$E$8</c:f>
              <c:strCache>
                <c:ptCount val="1"/>
                <c:pt idx="0">
                  <c:v>C3 Selling Price</c:v>
                </c:pt>
              </c:strCache>
            </c:strRef>
          </c:tx>
          <c:spPr>
            <a:ln w="28575" cap="rnd">
              <a:solidFill>
                <a:srgbClr val="DEA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DEA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Sheet2!$F$8:$Q$8</c:f>
              <c:numCache>
                <c:formatCode>_(* #,##0_);_(* \(#,##0\);_(* "-"??_);_(@_)</c:formatCode>
                <c:ptCount val="12"/>
                <c:pt idx="0">
                  <c:v>584.34997754924473</c:v>
                </c:pt>
                <c:pt idx="1">
                  <c:v>627.68877057591669</c:v>
                </c:pt>
                <c:pt idx="2">
                  <c:v>620.07264423718505</c:v>
                </c:pt>
                <c:pt idx="3">
                  <c:v>583.38874144621457</c:v>
                </c:pt>
                <c:pt idx="4">
                  <c:v>537.17407874688126</c:v>
                </c:pt>
                <c:pt idx="5">
                  <c:v>531.52250838357395</c:v>
                </c:pt>
                <c:pt idx="6">
                  <c:v>551.41528667549778</c:v>
                </c:pt>
                <c:pt idx="7">
                  <c:v>538.7778386992652</c:v>
                </c:pt>
                <c:pt idx="8">
                  <c:v>541.97733012584831</c:v>
                </c:pt>
                <c:pt idx="9">
                  <c:v>535.26745088743087</c:v>
                </c:pt>
                <c:pt idx="10">
                  <c:v>563.56026772490543</c:v>
                </c:pt>
                <c:pt idx="11">
                  <c:v>571.93669251966787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Sheet2!$E$15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Sheet2!$F$15:$Q$15</c:f>
              <c:numCache>
                <c:formatCode>_(* #,##0_);_(* \(#,##0\);_(* "-"??_);_(@_)</c:formatCode>
                <c:ptCount val="12"/>
                <c:pt idx="0">
                  <c:v>252.36508543511758</c:v>
                </c:pt>
                <c:pt idx="1">
                  <c:v>248.12998702934084</c:v>
                </c:pt>
                <c:pt idx="2">
                  <c:v>269.09360188028859</c:v>
                </c:pt>
                <c:pt idx="3">
                  <c:v>166.8534442001889</c:v>
                </c:pt>
                <c:pt idx="4">
                  <c:v>144.27126387529449</c:v>
                </c:pt>
                <c:pt idx="5">
                  <c:v>150.15674458620691</c:v>
                </c:pt>
                <c:pt idx="6">
                  <c:v>153.14287333397095</c:v>
                </c:pt>
                <c:pt idx="7">
                  <c:v>157.5866915657158</c:v>
                </c:pt>
                <c:pt idx="8">
                  <c:v>177.47423893117224</c:v>
                </c:pt>
                <c:pt idx="9">
                  <c:v>193.55483810046906</c:v>
                </c:pt>
                <c:pt idx="10">
                  <c:v>195.96932840452536</c:v>
                </c:pt>
                <c:pt idx="11">
                  <c:v>206.93264968615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Sheet2!$E$14</c:f>
              <c:strCache>
                <c:ptCount val="1"/>
                <c:pt idx="0">
                  <c:v>LPG Petro Full Cost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Sheet2!$F$14:$Q$14</c:f>
              <c:numCache>
                <c:formatCode>_(* #,##0_);_(* \(#,##0\);_(* "-"??_);_(@_)</c:formatCode>
                <c:ptCount val="12"/>
                <c:pt idx="0">
                  <c:v>377.48255900932685</c:v>
                </c:pt>
                <c:pt idx="1">
                  <c:v>375.82188047943117</c:v>
                </c:pt>
                <c:pt idx="2">
                  <c:v>366.69039648147066</c:v>
                </c:pt>
                <c:pt idx="3">
                  <c:v>376.7029629663113</c:v>
                </c:pt>
                <c:pt idx="4">
                  <c:v>384.02851353496078</c:v>
                </c:pt>
                <c:pt idx="5">
                  <c:v>385.81234750012646</c:v>
                </c:pt>
                <c:pt idx="6">
                  <c:v>386.81972144431023</c:v>
                </c:pt>
                <c:pt idx="7">
                  <c:v>393.83143601221548</c:v>
                </c:pt>
                <c:pt idx="8">
                  <c:v>390.23983244603454</c:v>
                </c:pt>
                <c:pt idx="9">
                  <c:v>386.23008460506821</c:v>
                </c:pt>
                <c:pt idx="10">
                  <c:v>394.2853593146088</c:v>
                </c:pt>
                <c:pt idx="11">
                  <c:v>394.2853593146088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E-4FCA-8B2B-F4D951E94761}"/>
            </c:ext>
          </c:extLst>
        </c:ser>
        <c:ser>
          <c:idx val="0"/>
          <c:order val="1"/>
          <c:tx>
            <c:strRef>
              <c:f>Sheet2!$E$13</c:f>
              <c:strCache>
                <c:ptCount val="1"/>
                <c:pt idx="0">
                  <c:v>LPG Petro Selling Price</c:v>
                </c:pt>
              </c:strCache>
            </c:strRef>
          </c:tx>
          <c:spPr>
            <a:ln w="28575" cap="rnd">
              <a:solidFill>
                <a:srgbClr val="3E5F2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rgbClr val="3E5F27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Sheet2!$F$13:$Q$13</c:f>
              <c:numCache>
                <c:formatCode>_(* #,##0_);_(* \(#,##0\);_(* "-"??_);_(@_)</c:formatCode>
                <c:ptCount val="12"/>
                <c:pt idx="0">
                  <c:v>629.84764444444443</c:v>
                </c:pt>
                <c:pt idx="1">
                  <c:v>623.95186750877201</c:v>
                </c:pt>
                <c:pt idx="2">
                  <c:v>635.78399836175925</c:v>
                </c:pt>
                <c:pt idx="3">
                  <c:v>543.55640716650021</c:v>
                </c:pt>
                <c:pt idx="4">
                  <c:v>528.29977741025527</c:v>
                </c:pt>
                <c:pt idx="5">
                  <c:v>535.96909208633338</c:v>
                </c:pt>
                <c:pt idx="6">
                  <c:v>539.96259477828119</c:v>
                </c:pt>
                <c:pt idx="7">
                  <c:v>551.41812757793127</c:v>
                </c:pt>
                <c:pt idx="8">
                  <c:v>567.71407137720678</c:v>
                </c:pt>
                <c:pt idx="9">
                  <c:v>579.78492270553727</c:v>
                </c:pt>
                <c:pt idx="10">
                  <c:v>590.25468771913415</c:v>
                </c:pt>
                <c:pt idx="11">
                  <c:v>601.2180090007588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Sheet2!$F$20:$Q$20</c:f>
              <c:numCache>
                <c:formatCode>_(* #,##0_);_(* \(#,##0\);_(* "-"??_);_(@_)</c:formatCode>
                <c:ptCount val="12"/>
                <c:pt idx="0">
                  <c:v>56.174568759593569</c:v>
                </c:pt>
                <c:pt idx="1">
                  <c:v>35.502604434553007</c:v>
                </c:pt>
                <c:pt idx="2">
                  <c:v>40.990133076497557</c:v>
                </c:pt>
                <c:pt idx="3">
                  <c:v>10.902126324650453</c:v>
                </c:pt>
                <c:pt idx="4">
                  <c:v>23.868065989533761</c:v>
                </c:pt>
                <c:pt idx="5">
                  <c:v>40.760351942760167</c:v>
                </c:pt>
                <c:pt idx="6">
                  <c:v>17.642070423014331</c:v>
                </c:pt>
                <c:pt idx="7">
                  <c:v>31.184212220794223</c:v>
                </c:pt>
                <c:pt idx="8">
                  <c:v>37.897641419046295</c:v>
                </c:pt>
                <c:pt idx="9">
                  <c:v>44.62977934878586</c:v>
                </c:pt>
                <c:pt idx="10">
                  <c:v>40.416042999420768</c:v>
                </c:pt>
                <c:pt idx="11">
                  <c:v>41.337854957278751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Sheet2!$E$19</c:f>
              <c:strCache>
                <c:ptCount val="1"/>
                <c:pt idx="0">
                  <c:v>LPG M.7 Full 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Sheet2!$F$19:$Q$19</c:f>
              <c:numCache>
                <c:formatCode>_(* #,##0_);_(* \(#,##0\);_(* "-"??_);_(@_)</c:formatCode>
                <c:ptCount val="12"/>
                <c:pt idx="0">
                  <c:v>367.80733292750068</c:v>
                </c:pt>
                <c:pt idx="1">
                  <c:v>436.72249178688372</c:v>
                </c:pt>
                <c:pt idx="2">
                  <c:v>401.34824662748542</c:v>
                </c:pt>
                <c:pt idx="3">
                  <c:v>419.86077638382659</c:v>
                </c:pt>
                <c:pt idx="4">
                  <c:v>410.7754096008149</c:v>
                </c:pt>
                <c:pt idx="5">
                  <c:v>399.3734515269399</c:v>
                </c:pt>
                <c:pt idx="6">
                  <c:v>440.19463633914995</c:v>
                </c:pt>
                <c:pt idx="7">
                  <c:v>400.12612780532118</c:v>
                </c:pt>
                <c:pt idx="8">
                  <c:v>406.93882370490263</c:v>
                </c:pt>
                <c:pt idx="9">
                  <c:v>405.15074173056485</c:v>
                </c:pt>
                <c:pt idx="10">
                  <c:v>417.36034047370168</c:v>
                </c:pt>
                <c:pt idx="11">
                  <c:v>412.09925306229286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B-49AA-B85B-E2D464FB35FF}"/>
            </c:ext>
          </c:extLst>
        </c:ser>
        <c:ser>
          <c:idx val="0"/>
          <c:order val="1"/>
          <c:tx>
            <c:strRef>
              <c:f>Sheet2!$E$18</c:f>
              <c:strCache>
                <c:ptCount val="1"/>
                <c:pt idx="0">
                  <c:v>LPG M.7 Selling Price</c:v>
                </c:pt>
              </c:strCache>
            </c:strRef>
          </c:tx>
          <c:spPr>
            <a:ln w="28575" cap="rnd">
              <a:solidFill>
                <a:srgbClr val="30559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305598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Sheet2!$F$18:$Q$18</c:f>
              <c:numCache>
                <c:formatCode>_(* #,##0_);_(* \(#,##0\);_(* "-"??_);_(@_)</c:formatCode>
                <c:ptCount val="12"/>
                <c:pt idx="0">
                  <c:v>423.98190168709425</c:v>
                </c:pt>
                <c:pt idx="1">
                  <c:v>472.22509622143673</c:v>
                </c:pt>
                <c:pt idx="2">
                  <c:v>442.33837970398298</c:v>
                </c:pt>
                <c:pt idx="3">
                  <c:v>430.76290270847704</c:v>
                </c:pt>
                <c:pt idx="4">
                  <c:v>434.64347559034866</c:v>
                </c:pt>
                <c:pt idx="5">
                  <c:v>440.13380346970007</c:v>
                </c:pt>
                <c:pt idx="6">
                  <c:v>457.83670676216428</c:v>
                </c:pt>
                <c:pt idx="7">
                  <c:v>431.3103400261154</c:v>
                </c:pt>
                <c:pt idx="8">
                  <c:v>444.83646512394893</c:v>
                </c:pt>
                <c:pt idx="9">
                  <c:v>449.78052107935071</c:v>
                </c:pt>
                <c:pt idx="10">
                  <c:v>457.77638347312245</c:v>
                </c:pt>
                <c:pt idx="11">
                  <c:v>453.43710801957161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Sheet2!$F$25:$Q$25</c:f>
              <c:numCache>
                <c:formatCode>_(* #,##0_);_(* \(#,##0\);_(* "-"??_);_(@_)</c:formatCode>
                <c:ptCount val="12"/>
                <c:pt idx="0">
                  <c:v>135.90681158561267</c:v>
                </c:pt>
                <c:pt idx="1">
                  <c:v>188.91280017610694</c:v>
                </c:pt>
                <c:pt idx="2">
                  <c:v>226.20690844989457</c:v>
                </c:pt>
                <c:pt idx="3">
                  <c:v>194.60408856017187</c:v>
                </c:pt>
                <c:pt idx="4">
                  <c:v>209.96916511073425</c:v>
                </c:pt>
                <c:pt idx="5">
                  <c:v>206.80606527267764</c:v>
                </c:pt>
                <c:pt idx="6">
                  <c:v>205.31913645192418</c:v>
                </c:pt>
                <c:pt idx="7">
                  <c:v>198.2090651087421</c:v>
                </c:pt>
                <c:pt idx="8">
                  <c:v>198.33522088355448</c:v>
                </c:pt>
                <c:pt idx="9">
                  <c:v>200.57562549725026</c:v>
                </c:pt>
                <c:pt idx="10">
                  <c:v>197.23333879593878</c:v>
                </c:pt>
                <c:pt idx="11">
                  <c:v>203.12726832600157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Sheet2!$E$24</c:f>
              <c:strCache>
                <c:ptCount val="1"/>
                <c:pt idx="0">
                  <c:v>NGL Petro Full Cost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Sheet2!$F$24:$Q$24</c:f>
              <c:numCache>
                <c:formatCode>_(* #,##0_);_(* \(#,##0\);_(* "-"??_);_(@_)</c:formatCode>
                <c:ptCount val="12"/>
                <c:pt idx="0">
                  <c:v>363.78719854212528</c:v>
                </c:pt>
                <c:pt idx="1">
                  <c:v>362.19879010981441</c:v>
                </c:pt>
                <c:pt idx="2">
                  <c:v>353.39403294575305</c:v>
                </c:pt>
                <c:pt idx="3">
                  <c:v>362.95748761867316</c:v>
                </c:pt>
                <c:pt idx="4">
                  <c:v>369.98461142922451</c:v>
                </c:pt>
                <c:pt idx="5">
                  <c:v>371.70599210799355</c:v>
                </c:pt>
                <c:pt idx="6">
                  <c:v>372.694811410451</c:v>
                </c:pt>
                <c:pt idx="7">
                  <c:v>379.40815514567936</c:v>
                </c:pt>
                <c:pt idx="8">
                  <c:v>375.96938577380411</c:v>
                </c:pt>
                <c:pt idx="9">
                  <c:v>372.13719577841562</c:v>
                </c:pt>
                <c:pt idx="10">
                  <c:v>379.84969284074162</c:v>
                </c:pt>
                <c:pt idx="11">
                  <c:v>379.84969284074162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0-4062-B66F-FC697909E913}"/>
            </c:ext>
          </c:extLst>
        </c:ser>
        <c:ser>
          <c:idx val="0"/>
          <c:order val="1"/>
          <c:tx>
            <c:strRef>
              <c:f>Sheet2!$E$23</c:f>
              <c:strCache>
                <c:ptCount val="1"/>
                <c:pt idx="0">
                  <c:v>NGL Selling Price</c:v>
                </c:pt>
              </c:strCache>
            </c:strRef>
          </c:tx>
          <c:spPr>
            <a:ln w="28575" cap="rnd">
              <a:solidFill>
                <a:srgbClr val="421C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421C5E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Sheet2!$F$23:$Q$23</c:f>
              <c:numCache>
                <c:formatCode>_(* #,##0_);_(* \(#,##0\);_(* "-"??_);_(@_)</c:formatCode>
                <c:ptCount val="12"/>
                <c:pt idx="0">
                  <c:v>499.69401012773795</c:v>
                </c:pt>
                <c:pt idx="1">
                  <c:v>551.11159028592135</c:v>
                </c:pt>
                <c:pt idx="2">
                  <c:v>579.60094139564762</c:v>
                </c:pt>
                <c:pt idx="3">
                  <c:v>557.56157617884503</c:v>
                </c:pt>
                <c:pt idx="4">
                  <c:v>579.95377653995877</c:v>
                </c:pt>
                <c:pt idx="5">
                  <c:v>578.51205738067119</c:v>
                </c:pt>
                <c:pt idx="6">
                  <c:v>578.01394786237518</c:v>
                </c:pt>
                <c:pt idx="7">
                  <c:v>577.61722025442145</c:v>
                </c:pt>
                <c:pt idx="8">
                  <c:v>574.30460665735859</c:v>
                </c:pt>
                <c:pt idx="9">
                  <c:v>572.71282127566587</c:v>
                </c:pt>
                <c:pt idx="10">
                  <c:v>577.0830316366804</c:v>
                </c:pt>
                <c:pt idx="11">
                  <c:v>582.97696116674319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Sheet2!$E$30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C7C-4DED-8F95-7456F6C4322E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07-4A20-8855-4D376FBD0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Sheet2!$F$30:$Q$30</c:f>
              <c:numCache>
                <c:formatCode>_(* #,##0_);_(* \(#,##0\);_(* "-"??_);_(@_)</c:formatCode>
                <c:ptCount val="12"/>
                <c:pt idx="0">
                  <c:v>49.494051457874662</c:v>
                </c:pt>
                <c:pt idx="1">
                  <c:v>102.43278883755403</c:v>
                </c:pt>
                <c:pt idx="2">
                  <c:v>140.0027061846817</c:v>
                </c:pt>
                <c:pt idx="3">
                  <c:v>108.14965523846968</c:v>
                </c:pt>
                <c:pt idx="4">
                  <c:v>124.91538857077546</c:v>
                </c:pt>
                <c:pt idx="5">
                  <c:v>121.39400789200658</c:v>
                </c:pt>
                <c:pt idx="6">
                  <c:v>120.40518858954903</c:v>
                </c:pt>
                <c:pt idx="7">
                  <c:v>112.79184485432074</c:v>
                </c:pt>
                <c:pt idx="8">
                  <c:v>113.53061422619595</c:v>
                </c:pt>
                <c:pt idx="9">
                  <c:v>115.56280422158437</c:v>
                </c:pt>
                <c:pt idx="10">
                  <c:v>112.35030715925842</c:v>
                </c:pt>
                <c:pt idx="11">
                  <c:v>117.75030715925834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Sheet2!$E$29</c:f>
              <c:strCache>
                <c:ptCount val="1"/>
                <c:pt idx="0">
                  <c:v>C5 Full Cost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Sheet2!$F$29:$Q$29</c:f>
              <c:numCache>
                <c:formatCode>_(* #,##0_);_(* \(#,##0\);_(* "-"??_);_(@_)</c:formatCode>
                <c:ptCount val="12"/>
                <c:pt idx="0">
                  <c:v>363.78719854212534</c:v>
                </c:pt>
                <c:pt idx="1">
                  <c:v>362.19879010981441</c:v>
                </c:pt>
                <c:pt idx="2">
                  <c:v>353.39403294575311</c:v>
                </c:pt>
                <c:pt idx="3">
                  <c:v>362.95748761867321</c:v>
                </c:pt>
                <c:pt idx="4">
                  <c:v>369.98461142922451</c:v>
                </c:pt>
                <c:pt idx="5">
                  <c:v>371.7059921079935</c:v>
                </c:pt>
                <c:pt idx="6">
                  <c:v>372.694811410451</c:v>
                </c:pt>
                <c:pt idx="7">
                  <c:v>379.40815514567936</c:v>
                </c:pt>
                <c:pt idx="8">
                  <c:v>375.96938577380411</c:v>
                </c:pt>
                <c:pt idx="9">
                  <c:v>372.13719577841567</c:v>
                </c:pt>
                <c:pt idx="10">
                  <c:v>379.84969284074168</c:v>
                </c:pt>
                <c:pt idx="11">
                  <c:v>379.84969284074168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C-4DED-8F95-7456F6C4322E}"/>
            </c:ext>
          </c:extLst>
        </c:ser>
        <c:ser>
          <c:idx val="0"/>
          <c:order val="1"/>
          <c:tx>
            <c:strRef>
              <c:f>Sheet2!$E$28</c:f>
              <c:strCache>
                <c:ptCount val="1"/>
                <c:pt idx="0">
                  <c:v>C5 Selling Price</c:v>
                </c:pt>
              </c:strCache>
            </c:strRef>
          </c:tx>
          <c:spPr>
            <a:ln w="28575" cap="rnd">
              <a:solidFill>
                <a:srgbClr val="008E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8E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Sheet2!$F$28:$Q$28</c:f>
              <c:numCache>
                <c:formatCode>_(* #,##0_);_(* \(#,##0\);_(* "-"??_);_(@_)</c:formatCode>
                <c:ptCount val="12"/>
                <c:pt idx="0">
                  <c:v>413.28125</c:v>
                </c:pt>
                <c:pt idx="1">
                  <c:v>464.63157894736844</c:v>
                </c:pt>
                <c:pt idx="2">
                  <c:v>493.39673913043481</c:v>
                </c:pt>
                <c:pt idx="3">
                  <c:v>471.10714285714289</c:v>
                </c:pt>
                <c:pt idx="4">
                  <c:v>494.9</c:v>
                </c:pt>
                <c:pt idx="5">
                  <c:v>493.10000000000008</c:v>
                </c:pt>
                <c:pt idx="6">
                  <c:v>493.1</c:v>
                </c:pt>
                <c:pt idx="7">
                  <c:v>492.2000000000001</c:v>
                </c:pt>
                <c:pt idx="8">
                  <c:v>489.50000000000006</c:v>
                </c:pt>
                <c:pt idx="9">
                  <c:v>487.70000000000005</c:v>
                </c:pt>
                <c:pt idx="10">
                  <c:v>492.2000000000001</c:v>
                </c:pt>
                <c:pt idx="11">
                  <c:v>497.6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จจ'!$A$44</c:f>
              <c:strCache>
                <c:ptCount val="1"/>
                <c:pt idx="0">
                  <c:v>HDPE : CFR 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จจ'!$D$44:$O$44</c:f>
              <c:numCache>
                <c:formatCode>_(* #,##0_);_(* \(#,##0\);_(* "-"??_);_(@_)</c:formatCode>
                <c:ptCount val="12"/>
                <c:pt idx="0">
                  <c:v>1061.25</c:v>
                </c:pt>
                <c:pt idx="1">
                  <c:v>1088.75</c:v>
                </c:pt>
                <c:pt idx="2">
                  <c:v>1285.625</c:v>
                </c:pt>
                <c:pt idx="3">
                  <c:v>1283</c:v>
                </c:pt>
                <c:pt idx="4">
                  <c:v>1155</c:v>
                </c:pt>
                <c:pt idx="5">
                  <c:v>1130</c:v>
                </c:pt>
                <c:pt idx="6">
                  <c:v>1108</c:v>
                </c:pt>
                <c:pt idx="7">
                  <c:v>1093</c:v>
                </c:pt>
                <c:pt idx="8">
                  <c:v>1078</c:v>
                </c:pt>
                <c:pt idx="9">
                  <c:v>1073</c:v>
                </c:pt>
                <c:pt idx="10">
                  <c:v>1097</c:v>
                </c:pt>
                <c:pt idx="11">
                  <c:v>1080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1-4047-B4C3-0BE963F1A865}"/>
            </c:ext>
          </c:extLst>
        </c:ser>
        <c:ser>
          <c:idx val="1"/>
          <c:order val="1"/>
          <c:tx>
            <c:strRef>
              <c:f>'Reference Price จจ'!$A$45</c:f>
              <c:strCache>
                <c:ptCount val="1"/>
                <c:pt idx="0">
                  <c:v>LDPE : CFR 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จจ'!$D$45:$O$45</c:f>
              <c:numCache>
                <c:formatCode>_(* #,##0_);_(* \(#,##0\);_(* "-"??_);_(@_)</c:formatCode>
                <c:ptCount val="12"/>
                <c:pt idx="0">
                  <c:v>1443.75</c:v>
                </c:pt>
                <c:pt idx="1">
                  <c:v>1475</c:v>
                </c:pt>
                <c:pt idx="2">
                  <c:v>1680</c:v>
                </c:pt>
                <c:pt idx="3">
                  <c:v>1690</c:v>
                </c:pt>
                <c:pt idx="4">
                  <c:v>1545</c:v>
                </c:pt>
                <c:pt idx="5">
                  <c:v>1523</c:v>
                </c:pt>
                <c:pt idx="6">
                  <c:v>1507</c:v>
                </c:pt>
                <c:pt idx="7">
                  <c:v>1487</c:v>
                </c:pt>
                <c:pt idx="8">
                  <c:v>1464</c:v>
                </c:pt>
                <c:pt idx="9">
                  <c:v>1443</c:v>
                </c:pt>
                <c:pt idx="10">
                  <c:v>1472</c:v>
                </c:pt>
                <c:pt idx="11">
                  <c:v>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1-4047-B4C3-0BE963F1A865}"/>
            </c:ext>
          </c:extLst>
        </c:ser>
        <c:ser>
          <c:idx val="2"/>
          <c:order val="2"/>
          <c:tx>
            <c:strRef>
              <c:f>'Reference Price จจ'!$A$46</c:f>
              <c:strCache>
                <c:ptCount val="1"/>
                <c:pt idx="0">
                  <c:v>LLDPE : CFR SEA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จจ'!$D$46:$O$46</c:f>
              <c:numCache>
                <c:formatCode>_(* #,##0_);_(* \(#,##0\);_(* "-"??_);_(@_)</c:formatCode>
                <c:ptCount val="12"/>
                <c:pt idx="0">
                  <c:v>1060</c:v>
                </c:pt>
                <c:pt idx="1">
                  <c:v>1096.25</c:v>
                </c:pt>
                <c:pt idx="2">
                  <c:v>1281.25</c:v>
                </c:pt>
                <c:pt idx="3">
                  <c:v>1274</c:v>
                </c:pt>
                <c:pt idx="4">
                  <c:v>1150</c:v>
                </c:pt>
                <c:pt idx="5">
                  <c:v>1127</c:v>
                </c:pt>
                <c:pt idx="6">
                  <c:v>1116</c:v>
                </c:pt>
                <c:pt idx="7">
                  <c:v>1106</c:v>
                </c:pt>
                <c:pt idx="8">
                  <c:v>1095</c:v>
                </c:pt>
                <c:pt idx="9">
                  <c:v>1085</c:v>
                </c:pt>
                <c:pt idx="10">
                  <c:v>1123</c:v>
                </c:pt>
                <c:pt idx="11">
                  <c:v>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1-4047-B4C3-0BE963F1A865}"/>
            </c:ext>
          </c:extLst>
        </c:ser>
        <c:ser>
          <c:idx val="3"/>
          <c:order val="3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1235</c:v>
                </c:pt>
                <c:pt idx="1">
                  <c:v>1339.6875</c:v>
                </c:pt>
                <c:pt idx="2">
                  <c:v>1520</c:v>
                </c:pt>
                <c:pt idx="3">
                  <c:v>1427.5</c:v>
                </c:pt>
                <c:pt idx="4">
                  <c:v>1310</c:v>
                </c:pt>
                <c:pt idx="5">
                  <c:v>1280</c:v>
                </c:pt>
                <c:pt idx="6">
                  <c:v>1268</c:v>
                </c:pt>
                <c:pt idx="7">
                  <c:v>1235</c:v>
                </c:pt>
                <c:pt idx="8">
                  <c:v>1205</c:v>
                </c:pt>
                <c:pt idx="9">
                  <c:v>1232</c:v>
                </c:pt>
                <c:pt idx="10">
                  <c:v>1236</c:v>
                </c:pt>
                <c:pt idx="11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1-4047-B4C3-0BE963F1A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8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จจ'!$A$41</c:f>
              <c:strCache>
                <c:ptCount val="1"/>
                <c:pt idx="0">
                  <c:v>Naphtha :MOPJ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จจ'!$D$41:$O$41</c:f>
              <c:numCache>
                <c:formatCode>_(* #,##0_);_(* \(#,##0\);_(* "-"??_);_(@_)</c:formatCode>
                <c:ptCount val="12"/>
                <c:pt idx="0">
                  <c:v>513.28125</c:v>
                </c:pt>
                <c:pt idx="1">
                  <c:v>564.63157894736844</c:v>
                </c:pt>
                <c:pt idx="2">
                  <c:v>593.39673913043475</c:v>
                </c:pt>
                <c:pt idx="3">
                  <c:v>571.10714285714289</c:v>
                </c:pt>
                <c:pt idx="4">
                  <c:v>594.9</c:v>
                </c:pt>
                <c:pt idx="5">
                  <c:v>593.1</c:v>
                </c:pt>
                <c:pt idx="6">
                  <c:v>593.1</c:v>
                </c:pt>
                <c:pt idx="7">
                  <c:v>592.20000000000005</c:v>
                </c:pt>
                <c:pt idx="8">
                  <c:v>589.5</c:v>
                </c:pt>
                <c:pt idx="9">
                  <c:v>587.70000000000005</c:v>
                </c:pt>
                <c:pt idx="10">
                  <c:v>592.20000000000005</c:v>
                </c:pt>
                <c:pt idx="11">
                  <c:v>597.6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D-4762-A80C-BAFC405EBA0A}"/>
            </c:ext>
          </c:extLst>
        </c:ser>
        <c:ser>
          <c:idx val="1"/>
          <c:order val="1"/>
          <c:tx>
            <c:strRef>
              <c:f>'Reference Price จจ'!$A$42</c:f>
              <c:strCache>
                <c:ptCount val="1"/>
                <c:pt idx="0">
                  <c:v>Naphtha :MOPS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จจ'!$D$42:$O$42</c:f>
              <c:numCache>
                <c:formatCode>_(* #,##0_);_(* \(#,##0\);_(* "-"??_);_(@_)</c:formatCode>
                <c:ptCount val="12"/>
                <c:pt idx="0">
                  <c:v>539.06944786240945</c:v>
                </c:pt>
                <c:pt idx="1">
                  <c:v>597.43984945550153</c:v>
                </c:pt>
                <c:pt idx="2">
                  <c:v>628.09885660904092</c:v>
                </c:pt>
                <c:pt idx="3">
                  <c:v>602.75300238172554</c:v>
                </c:pt>
                <c:pt idx="4">
                  <c:v>581.4</c:v>
                </c:pt>
                <c:pt idx="5">
                  <c:v>579.6</c:v>
                </c:pt>
                <c:pt idx="6">
                  <c:v>579.6</c:v>
                </c:pt>
                <c:pt idx="7">
                  <c:v>578.70000000000005</c:v>
                </c:pt>
                <c:pt idx="8">
                  <c:v>576</c:v>
                </c:pt>
                <c:pt idx="9">
                  <c:v>574.20000000000005</c:v>
                </c:pt>
                <c:pt idx="10">
                  <c:v>578.70000000000005</c:v>
                </c:pt>
                <c:pt idx="11">
                  <c:v>584.1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D-4762-A80C-BAFC405EBA0A}"/>
            </c:ext>
          </c:extLst>
        </c:ser>
        <c:ser>
          <c:idx val="2"/>
          <c:order val="2"/>
          <c:tx>
            <c:strRef>
              <c:f>'Reference Price จจ'!$A$43</c:f>
              <c:strCache>
                <c:ptCount val="1"/>
                <c:pt idx="0">
                  <c:v>LPG CP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จจ'!$D$43:$O$43</c:f>
              <c:numCache>
                <c:formatCode>_(* #,##0_);_(* \(#,##0\);_(* "-"??_);_(@_)</c:formatCode>
                <c:ptCount val="12"/>
                <c:pt idx="0">
                  <c:v>540</c:v>
                </c:pt>
                <c:pt idx="1">
                  <c:v>595</c:v>
                </c:pt>
                <c:pt idx="2">
                  <c:v>610</c:v>
                </c:pt>
                <c:pt idx="3">
                  <c:v>545</c:v>
                </c:pt>
                <c:pt idx="4">
                  <c:v>485</c:v>
                </c:pt>
                <c:pt idx="5">
                  <c:v>487.5</c:v>
                </c:pt>
                <c:pt idx="6">
                  <c:v>487.5</c:v>
                </c:pt>
                <c:pt idx="7">
                  <c:v>495</c:v>
                </c:pt>
                <c:pt idx="8">
                  <c:v>510</c:v>
                </c:pt>
                <c:pt idx="9">
                  <c:v>520</c:v>
                </c:pt>
                <c:pt idx="10">
                  <c:v>525</c:v>
                </c:pt>
                <c:pt idx="11">
                  <c:v>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D-4762-A80C-BAFC405EBA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3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จจ'!$A$40</c:f>
              <c:strCache>
                <c:ptCount val="1"/>
                <c:pt idx="0">
                  <c:v>Crude Dubai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จจ'!$D$40:$O$40</c:f>
              <c:numCache>
                <c:formatCode>_(* #,##0_);_(* \(#,##0\);_(* "-"??_);_(@_)</c:formatCode>
                <c:ptCount val="12"/>
                <c:pt idx="0">
                  <c:v>54.772000000000006</c:v>
                </c:pt>
                <c:pt idx="1">
                  <c:v>60.854999999999997</c:v>
                </c:pt>
                <c:pt idx="2">
                  <c:v>64.414347826086953</c:v>
                </c:pt>
                <c:pt idx="3">
                  <c:v>62.894285714285715</c:v>
                </c:pt>
                <c:pt idx="4">
                  <c:v>65.3</c:v>
                </c:pt>
                <c:pt idx="5">
                  <c:v>65.3</c:v>
                </c:pt>
                <c:pt idx="6">
                  <c:v>65.5</c:v>
                </c:pt>
                <c:pt idx="7">
                  <c:v>65.3</c:v>
                </c:pt>
                <c:pt idx="8">
                  <c:v>64.900000000000006</c:v>
                </c:pt>
                <c:pt idx="9">
                  <c:v>64.7</c:v>
                </c:pt>
                <c:pt idx="10">
                  <c:v>65.099999999999994</c:v>
                </c:pt>
                <c:pt idx="11">
                  <c:v>65.599999999999994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A-45E8-AFA6-CE46176F51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44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-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01-48C2-A582-646F250F579A}"/>
                </c:ext>
              </c:extLst>
            </c:dLbl>
            <c:dLbl>
              <c:idx val="9"/>
              <c:layout>
                <c:manualLayout>
                  <c:x val="-2.4922196405093876E-2"/>
                  <c:y val="1.9296253969090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1235</c:v>
                </c:pt>
                <c:pt idx="1">
                  <c:v>1339.6875</c:v>
                </c:pt>
                <c:pt idx="2">
                  <c:v>1520</c:v>
                </c:pt>
                <c:pt idx="3">
                  <c:v>1427.5</c:v>
                </c:pt>
                <c:pt idx="4">
                  <c:v>1310</c:v>
                </c:pt>
                <c:pt idx="5">
                  <c:v>1280</c:v>
                </c:pt>
                <c:pt idx="6">
                  <c:v>1268</c:v>
                </c:pt>
                <c:pt idx="7">
                  <c:v>1235</c:v>
                </c:pt>
                <c:pt idx="8">
                  <c:v>1205</c:v>
                </c:pt>
                <c:pt idx="9">
                  <c:v>1232</c:v>
                </c:pt>
                <c:pt idx="10">
                  <c:v>1236</c:v>
                </c:pt>
                <c:pt idx="11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1-48C2-A582-646F250F579A}"/>
            </c:ext>
          </c:extLst>
        </c:ser>
        <c:ser>
          <c:idx val="1"/>
          <c:order val="1"/>
          <c:tx>
            <c:strRef>
              <c:f>'Reference Price จจ'!$A$57</c:f>
              <c:strCache>
                <c:ptCount val="1"/>
                <c:pt idx="0">
                  <c:v>0.336HDPE+0.314LLDPE+0.344LDPE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01-48C2-A582-646F250F579A}"/>
                </c:ext>
              </c:extLst>
            </c:dLbl>
            <c:dLbl>
              <c:idx val="9"/>
              <c:layout>
                <c:manualLayout>
                  <c:x val="-2.6026656982199831E-2"/>
                  <c:y val="-2.572833862545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จจ'!$D$57:$O$57</c:f>
              <c:numCache>
                <c:formatCode>_(* #,##0_);_(* \(#,##0\);_(* "-"??_);_(@_)</c:formatCode>
                <c:ptCount val="12"/>
                <c:pt idx="0">
                  <c:v>1186.0700000000002</c:v>
                </c:pt>
                <c:pt idx="1">
                  <c:v>1217.4425000000001</c:v>
                </c:pt>
                <c:pt idx="2">
                  <c:v>1412.2024999999999</c:v>
                </c:pt>
                <c:pt idx="3">
                  <c:v>1412.4839999999999</c:v>
                </c:pt>
                <c:pt idx="4">
                  <c:v>1280.6599999999999</c:v>
                </c:pt>
                <c:pt idx="5">
                  <c:v>1257.4699999999998</c:v>
                </c:pt>
                <c:pt idx="6">
                  <c:v>1241.1199999999999</c:v>
                </c:pt>
                <c:pt idx="7">
                  <c:v>1226.06</c:v>
                </c:pt>
                <c:pt idx="8">
                  <c:v>1209.654</c:v>
                </c:pt>
                <c:pt idx="9">
                  <c:v>1197.6100000000001</c:v>
                </c:pt>
                <c:pt idx="10">
                  <c:v>1227.5819999999999</c:v>
                </c:pt>
                <c:pt idx="11">
                  <c:v>1214.3179999999998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1-48C2-A582-646F250F57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ax val="1000"/>
          <c:min val="8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'Revenue (MB)'!$E$167:$P$167</c:f>
              <c:numCache>
                <c:formatCode>_(* #,##0_);_(* \(#,##0\);_(* "-"??_);_(@_)</c:formatCode>
                <c:ptCount val="12"/>
                <c:pt idx="0">
                  <c:v>7626.890323344539</c:v>
                </c:pt>
                <c:pt idx="1">
                  <c:v>8066.4209403951427</c:v>
                </c:pt>
                <c:pt idx="2">
                  <c:v>9080.7328977409543</c:v>
                </c:pt>
                <c:pt idx="3">
                  <c:v>8986.2690383959689</c:v>
                </c:pt>
                <c:pt idx="4">
                  <c:v>8602.6552145751957</c:v>
                </c:pt>
                <c:pt idx="5">
                  <c:v>8506.4227626807278</c:v>
                </c:pt>
                <c:pt idx="6">
                  <c:v>8855.1204514420897</c:v>
                </c:pt>
                <c:pt idx="7">
                  <c:v>8306.1621856801958</c:v>
                </c:pt>
                <c:pt idx="8">
                  <c:v>7941.7895456199494</c:v>
                </c:pt>
                <c:pt idx="9">
                  <c:v>7211.5602609857833</c:v>
                </c:pt>
                <c:pt idx="10">
                  <c:v>8476.2262344885075</c:v>
                </c:pt>
                <c:pt idx="11">
                  <c:v>8667.0430497222496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1-4784-9575-AB46258CF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395440"/>
        <c:axId val="614396752"/>
      </c:barChart>
      <c:dateAx>
        <c:axId val="614395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6752"/>
        <c:crosses val="autoZero"/>
        <c:auto val="1"/>
        <c:lblOffset val="100"/>
        <c:baseTimeUnit val="months"/>
      </c:dateAx>
      <c:valAx>
        <c:axId val="61439675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(MB)'!$E$167:$P$167</c:f>
              <c:numCache>
                <c:formatCode>_(* #,##0_);_(* \(#,##0\);_(* "-"??_);_(@_)</c:formatCode>
                <c:ptCount val="12"/>
                <c:pt idx="0">
                  <c:v>1329.7977306694665</c:v>
                </c:pt>
                <c:pt idx="1">
                  <c:v>1570.1575198538299</c:v>
                </c:pt>
                <c:pt idx="2">
                  <c:v>2217.7703206395104</c:v>
                </c:pt>
                <c:pt idx="3">
                  <c:v>1697.7567856248049</c:v>
                </c:pt>
                <c:pt idx="4">
                  <c:v>1309.9146061642741</c:v>
                </c:pt>
                <c:pt idx="5">
                  <c:v>1253.7323669646184</c:v>
                </c:pt>
                <c:pt idx="6">
                  <c:v>1106.6829308402994</c:v>
                </c:pt>
                <c:pt idx="7">
                  <c:v>1113.6533350220745</c:v>
                </c:pt>
                <c:pt idx="8">
                  <c:v>1099.5006618908678</c:v>
                </c:pt>
                <c:pt idx="9">
                  <c:v>1016.9770996888554</c:v>
                </c:pt>
                <c:pt idx="10">
                  <c:v>1254.3064403529977</c:v>
                </c:pt>
                <c:pt idx="11">
                  <c:v>1277.0117448952021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C-4611-BD20-046557409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(MB)'!$E$167:$P$167</c:f>
              <c:numCache>
                <c:formatCode>_(* #,##0_);_(* \(#,##0\);_(* "-"??_);_(@_)</c:formatCode>
                <c:ptCount val="12"/>
                <c:pt idx="0">
                  <c:v>1329.7977306694665</c:v>
                </c:pt>
                <c:pt idx="1">
                  <c:v>1570.1575198538299</c:v>
                </c:pt>
                <c:pt idx="2">
                  <c:v>2217.7703206395104</c:v>
                </c:pt>
                <c:pt idx="3">
                  <c:v>1697.7567856248049</c:v>
                </c:pt>
                <c:pt idx="4">
                  <c:v>1309.9146061642741</c:v>
                </c:pt>
                <c:pt idx="5">
                  <c:v>1253.7323669646184</c:v>
                </c:pt>
                <c:pt idx="6">
                  <c:v>1106.6829308402994</c:v>
                </c:pt>
                <c:pt idx="7">
                  <c:v>1113.6533350220745</c:v>
                </c:pt>
                <c:pt idx="8">
                  <c:v>1099.5006618908678</c:v>
                </c:pt>
                <c:pt idx="9">
                  <c:v>1016.9770996888554</c:v>
                </c:pt>
                <c:pt idx="10">
                  <c:v>1254.3064403529977</c:v>
                </c:pt>
                <c:pt idx="11">
                  <c:v>1277.0117448952021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4-44BC-B5E6-19B925FDA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391.17791947652825</c:v>
                </c:pt>
                <c:pt idx="1">
                  <c:v>389.44497084904788</c:v>
                </c:pt>
                <c:pt idx="2">
                  <c:v>370.59566631920381</c:v>
                </c:pt>
                <c:pt idx="3">
                  <c:v>378.25087495141702</c:v>
                </c:pt>
                <c:pt idx="4">
                  <c:v>376.25422947201412</c:v>
                </c:pt>
                <c:pt idx="5">
                  <c:v>377.93843830581466</c:v>
                </c:pt>
                <c:pt idx="6">
                  <c:v>382.10767839397494</c:v>
                </c:pt>
                <c:pt idx="7">
                  <c:v>385.83285349111935</c:v>
                </c:pt>
                <c:pt idx="8">
                  <c:v>382.32260905117192</c:v>
                </c:pt>
                <c:pt idx="9">
                  <c:v>378.48476712731605</c:v>
                </c:pt>
                <c:pt idx="10">
                  <c:v>386.4347777076328</c:v>
                </c:pt>
                <c:pt idx="11">
                  <c:v>386.43270841626861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6-474D-8610-DBDFE1C2DE39}"/>
            </c:ext>
          </c:extLst>
        </c:ser>
        <c:ser>
          <c:idx val="0"/>
          <c:order val="1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423.01394216804823</c:v>
                </c:pt>
                <c:pt idx="1">
                  <c:v>433.77500615116099</c:v>
                </c:pt>
                <c:pt idx="2">
                  <c:v>498.32766189590973</c:v>
                </c:pt>
                <c:pt idx="3">
                  <c:v>497.45619154285771</c:v>
                </c:pt>
                <c:pt idx="4">
                  <c:v>457.3105364034663</c:v>
                </c:pt>
                <c:pt idx="5">
                  <c:v>449.8483706786833</c:v>
                </c:pt>
                <c:pt idx="6">
                  <c:v>444.79540450874202</c:v>
                </c:pt>
                <c:pt idx="7">
                  <c:v>440.09793866272292</c:v>
                </c:pt>
                <c:pt idx="8">
                  <c:v>435.65615003656433</c:v>
                </c:pt>
                <c:pt idx="9">
                  <c:v>433.20544351057129</c:v>
                </c:pt>
                <c:pt idx="10">
                  <c:v>442.12251075958204</c:v>
                </c:pt>
                <c:pt idx="11">
                  <c:v>437.9032758651947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6-474D-8610-DBDFE1C2D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730742536"/>
        <c:axId val="730740568"/>
      </c:barChart>
      <c:dateAx>
        <c:axId val="730742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0568"/>
        <c:crosses val="autoZero"/>
        <c:auto val="1"/>
        <c:lblOffset val="100"/>
        <c:baseTimeUnit val="months"/>
      </c:dateAx>
      <c:valAx>
        <c:axId val="73074056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12573</xdr:colOff>
      <xdr:row>12</xdr:row>
      <xdr:rowOff>43484</xdr:rowOff>
    </xdr:from>
    <xdr:to>
      <xdr:col>28</xdr:col>
      <xdr:colOff>870817</xdr:colOff>
      <xdr:row>34</xdr:row>
      <xdr:rowOff>172249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64484</xdr:colOff>
      <xdr:row>59</xdr:row>
      <xdr:rowOff>87424</xdr:rowOff>
    </xdr:from>
    <xdr:to>
      <xdr:col>35</xdr:col>
      <xdr:colOff>10248</xdr:colOff>
      <xdr:row>81</xdr:row>
      <xdr:rowOff>91906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69273</xdr:colOff>
      <xdr:row>36</xdr:row>
      <xdr:rowOff>128649</xdr:rowOff>
    </xdr:from>
    <xdr:to>
      <xdr:col>34</xdr:col>
      <xdr:colOff>594702</xdr:colOff>
      <xdr:row>58</xdr:row>
      <xdr:rowOff>50003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85898</xdr:colOff>
      <xdr:row>17</xdr:row>
      <xdr:rowOff>110836</xdr:rowOff>
    </xdr:from>
    <xdr:to>
      <xdr:col>35</xdr:col>
      <xdr:colOff>23498</xdr:colOff>
      <xdr:row>35</xdr:row>
      <xdr:rowOff>18337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498763</xdr:colOff>
      <xdr:row>62</xdr:row>
      <xdr:rowOff>124691</xdr:rowOff>
    </xdr:from>
    <xdr:to>
      <xdr:col>15</xdr:col>
      <xdr:colOff>0</xdr:colOff>
      <xdr:row>84</xdr:row>
      <xdr:rowOff>129173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185056</xdr:colOff>
      <xdr:row>172</xdr:row>
      <xdr:rowOff>146956</xdr:rowOff>
    </xdr:from>
    <xdr:to>
      <xdr:col>16</xdr:col>
      <xdr:colOff>21771</xdr:colOff>
      <xdr:row>197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195943</xdr:colOff>
      <xdr:row>172</xdr:row>
      <xdr:rowOff>97971</xdr:rowOff>
    </xdr:from>
    <xdr:to>
      <xdr:col>16</xdr:col>
      <xdr:colOff>0</xdr:colOff>
      <xdr:row>194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93024</xdr:colOff>
      <xdr:row>172</xdr:row>
      <xdr:rowOff>168233</xdr:rowOff>
    </xdr:from>
    <xdr:to>
      <xdr:col>16</xdr:col>
      <xdr:colOff>130629</xdr:colOff>
      <xdr:row>194</xdr:row>
      <xdr:rowOff>157347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6926</xdr:colOff>
      <xdr:row>2</xdr:row>
      <xdr:rowOff>86244</xdr:rowOff>
    </xdr:from>
    <xdr:to>
      <xdr:col>45</xdr:col>
      <xdr:colOff>145472</xdr:colOff>
      <xdr:row>17</xdr:row>
      <xdr:rowOff>127808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12865</xdr:colOff>
      <xdr:row>2</xdr:row>
      <xdr:rowOff>17317</xdr:rowOff>
    </xdr:from>
    <xdr:to>
      <xdr:col>23</xdr:col>
      <xdr:colOff>531115</xdr:colOff>
      <xdr:row>16</xdr:row>
      <xdr:rowOff>137017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41565</xdr:colOff>
      <xdr:row>2</xdr:row>
      <xdr:rowOff>32905</xdr:rowOff>
    </xdr:from>
    <xdr:to>
      <xdr:col>29</xdr:col>
      <xdr:colOff>559815</xdr:colOff>
      <xdr:row>16</xdr:row>
      <xdr:rowOff>152605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93517</xdr:colOff>
      <xdr:row>2</xdr:row>
      <xdr:rowOff>112568</xdr:rowOff>
    </xdr:from>
    <xdr:to>
      <xdr:col>35</xdr:col>
      <xdr:colOff>611767</xdr:colOff>
      <xdr:row>17</xdr:row>
      <xdr:rowOff>60818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18</xdr:row>
      <xdr:rowOff>38100</xdr:rowOff>
    </xdr:from>
    <xdr:to>
      <xdr:col>23</xdr:col>
      <xdr:colOff>518250</xdr:colOff>
      <xdr:row>32</xdr:row>
      <xdr:rowOff>157800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600940</xdr:colOff>
      <xdr:row>18</xdr:row>
      <xdr:rowOff>74467</xdr:rowOff>
    </xdr:from>
    <xdr:to>
      <xdr:col>29</xdr:col>
      <xdr:colOff>452440</xdr:colOff>
      <xdr:row>33</xdr:row>
      <xdr:rowOff>22717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647699</xdr:colOff>
      <xdr:row>18</xdr:row>
      <xdr:rowOff>76201</xdr:rowOff>
    </xdr:from>
    <xdr:to>
      <xdr:col>35</xdr:col>
      <xdr:colOff>499199</xdr:colOff>
      <xdr:row>33</xdr:row>
      <xdr:rowOff>24451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0234\Desktop\Merge%20Allocation%202021_PTTA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0234\Desktop\Merge%20Allocation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530234\Desktop\Merge%20Allocation%202021_SCG%20&#3652;&#3617;&#3656;&#3619;&#3633;&#361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2021\New%20Balance%20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Merge%20Allocation%202020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/>
      <sheetData sheetId="1">
        <row r="27">
          <cell r="E27">
            <v>5.04</v>
          </cell>
        </row>
        <row r="33">
          <cell r="D33">
            <v>43.424837382564782</v>
          </cell>
        </row>
      </sheetData>
      <sheetData sheetId="2"/>
      <sheetData sheetId="3">
        <row r="81">
          <cell r="Y81">
            <v>6</v>
          </cell>
        </row>
      </sheetData>
      <sheetData sheetId="4">
        <row r="10">
          <cell r="BQ10">
            <v>1.8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 refreshError="1"/>
      <sheetData sheetId="1">
        <row r="27">
          <cell r="D27">
            <v>0</v>
          </cell>
          <cell r="E27">
            <v>5.04</v>
          </cell>
          <cell r="F27">
            <v>5.76</v>
          </cell>
          <cell r="G27">
            <v>11.160000000000002</v>
          </cell>
          <cell r="H27">
            <v>10.800000000000002</v>
          </cell>
          <cell r="I27">
            <v>7.0847999999999995</v>
          </cell>
          <cell r="J27">
            <v>11.160000000000002</v>
          </cell>
          <cell r="K27">
            <v>10.076072727272727</v>
          </cell>
          <cell r="L27">
            <v>8.7009593171565793</v>
          </cell>
          <cell r="M27">
            <v>10.790852970410581</v>
          </cell>
          <cell r="N27">
            <v>10.988169600122337</v>
          </cell>
        </row>
      </sheetData>
      <sheetData sheetId="2" refreshError="1"/>
      <sheetData sheetId="3">
        <row r="81">
          <cell r="Y81">
            <v>6</v>
          </cell>
          <cell r="Z81">
            <v>39</v>
          </cell>
          <cell r="AA81">
            <v>36</v>
          </cell>
          <cell r="AB81">
            <v>52</v>
          </cell>
          <cell r="AC81">
            <v>42</v>
          </cell>
          <cell r="AD81">
            <v>45</v>
          </cell>
          <cell r="AE81">
            <v>64.366817089999998</v>
          </cell>
          <cell r="AF81">
            <v>28</v>
          </cell>
          <cell r="AG81">
            <v>40</v>
          </cell>
          <cell r="AH81">
            <v>39</v>
          </cell>
          <cell r="AI81">
            <v>42</v>
          </cell>
          <cell r="AJ81">
            <v>35</v>
          </cell>
        </row>
        <row r="82"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27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</row>
        <row r="83"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7.6331829100000022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</row>
        <row r="87">
          <cell r="Y87">
            <v>48.21</v>
          </cell>
          <cell r="Z87">
            <v>13.25</v>
          </cell>
          <cell r="AA87">
            <v>20.880000000000003</v>
          </cell>
          <cell r="AB87">
            <v>0.65921776999999793</v>
          </cell>
          <cell r="AC87">
            <v>15.550396230000004</v>
          </cell>
          <cell r="AD87">
            <v>11.137324719999995</v>
          </cell>
          <cell r="AE87">
            <v>0</v>
          </cell>
          <cell r="AF87">
            <v>32.377712349999996</v>
          </cell>
          <cell r="AG87">
            <v>18.606191559999999</v>
          </cell>
          <cell r="AH87">
            <v>19.078135450000005</v>
          </cell>
          <cell r="AI87">
            <v>17.041927360000003</v>
          </cell>
          <cell r="AJ87">
            <v>24.396640840000003</v>
          </cell>
        </row>
        <row r="97">
          <cell r="Y97">
            <v>22.32</v>
          </cell>
          <cell r="Z97">
            <v>20.16</v>
          </cell>
          <cell r="AA97">
            <v>18.82</v>
          </cell>
          <cell r="AB97">
            <v>18.400000000000002</v>
          </cell>
          <cell r="AC97">
            <v>22.32</v>
          </cell>
          <cell r="AD97">
            <v>21.6</v>
          </cell>
          <cell r="AE97">
            <v>22.32</v>
          </cell>
          <cell r="AF97">
            <v>22.32</v>
          </cell>
          <cell r="AG97">
            <v>21.6</v>
          </cell>
          <cell r="AH97">
            <v>22.32</v>
          </cell>
          <cell r="AI97">
            <v>21.6</v>
          </cell>
          <cell r="AJ97">
            <v>22.32</v>
          </cell>
        </row>
        <row r="98">
          <cell r="Y98">
            <v>34.1</v>
          </cell>
          <cell r="Z98">
            <v>20</v>
          </cell>
          <cell r="AA98">
            <v>32.5</v>
          </cell>
          <cell r="AB98">
            <v>32.904000000000003</v>
          </cell>
          <cell r="AC98">
            <v>33.518000000000001</v>
          </cell>
          <cell r="AD98">
            <v>32.701999999999998</v>
          </cell>
          <cell r="AE98">
            <v>66.251999999999995</v>
          </cell>
          <cell r="AF98">
            <v>33.762999999999998</v>
          </cell>
          <cell r="AG98">
            <v>32.947000000000003</v>
          </cell>
          <cell r="AH98">
            <v>34.1</v>
          </cell>
          <cell r="AI98">
            <v>33</v>
          </cell>
          <cell r="AJ98">
            <v>34.1</v>
          </cell>
        </row>
        <row r="99">
          <cell r="Y99">
            <v>0</v>
          </cell>
          <cell r="Z99">
            <v>9</v>
          </cell>
          <cell r="AA99">
            <v>10.8</v>
          </cell>
          <cell r="AB99">
            <v>10.6</v>
          </cell>
          <cell r="AC99">
            <v>7.3119999999999994</v>
          </cell>
          <cell r="AD99">
            <v>11.965999999999999</v>
          </cell>
          <cell r="AF99">
            <v>6.9660000000000002</v>
          </cell>
          <cell r="AG99">
            <v>6.8259999999999996</v>
          </cell>
          <cell r="AH99">
            <v>11.026</v>
          </cell>
          <cell r="AI99">
            <v>7.1059999999999999</v>
          </cell>
          <cell r="AJ99">
            <v>7.8860000000000001</v>
          </cell>
        </row>
        <row r="100">
          <cell r="AB100">
            <v>0</v>
          </cell>
          <cell r="AF100">
            <v>5.5730000000000004</v>
          </cell>
          <cell r="AG100">
            <v>5.5730000000000004</v>
          </cell>
          <cell r="AH100">
            <v>5.5730000000000004</v>
          </cell>
          <cell r="AI100">
            <v>5.5730000000000004</v>
          </cell>
        </row>
        <row r="101">
          <cell r="Z101">
            <v>17.5</v>
          </cell>
          <cell r="AA101">
            <v>3.24</v>
          </cell>
          <cell r="AB101">
            <v>23</v>
          </cell>
          <cell r="AC101">
            <v>12</v>
          </cell>
          <cell r="AD101">
            <v>3</v>
          </cell>
          <cell r="AE101">
            <v>3</v>
          </cell>
          <cell r="AF101">
            <v>3</v>
          </cell>
          <cell r="AG101">
            <v>3</v>
          </cell>
          <cell r="AH101">
            <v>3</v>
          </cell>
          <cell r="AI101">
            <v>3</v>
          </cell>
          <cell r="AJ101">
            <v>3</v>
          </cell>
        </row>
        <row r="102">
          <cell r="Y102">
            <v>32.24</v>
          </cell>
          <cell r="Z102">
            <v>28.1</v>
          </cell>
          <cell r="AA102">
            <v>32.24</v>
          </cell>
          <cell r="AB102">
            <v>31.2</v>
          </cell>
          <cell r="AC102">
            <v>32.24</v>
          </cell>
          <cell r="AD102">
            <v>31.2</v>
          </cell>
          <cell r="AE102">
            <v>24.5</v>
          </cell>
          <cell r="AF102">
            <v>32.24</v>
          </cell>
          <cell r="AG102">
            <v>22.7</v>
          </cell>
          <cell r="AH102">
            <v>0</v>
          </cell>
          <cell r="AI102">
            <v>31.2</v>
          </cell>
          <cell r="AJ102">
            <v>32.24</v>
          </cell>
        </row>
        <row r="103">
          <cell r="Y103">
            <v>26.207000000000001</v>
          </cell>
          <cell r="Z103">
            <v>21.276</v>
          </cell>
          <cell r="AA103">
            <v>23.556000000000001</v>
          </cell>
          <cell r="AB103">
            <v>22.795999999999999</v>
          </cell>
          <cell r="AC103">
            <v>23.556000000000001</v>
          </cell>
          <cell r="AD103">
            <v>22.036000000000001</v>
          </cell>
          <cell r="AE103">
            <v>0</v>
          </cell>
          <cell r="AF103">
            <v>21.276</v>
          </cell>
          <cell r="AG103">
            <v>21.884</v>
          </cell>
          <cell r="AH103">
            <v>20.257999999999999</v>
          </cell>
          <cell r="AI103">
            <v>22.658999999999999</v>
          </cell>
          <cell r="AJ103">
            <v>23.556000000000001</v>
          </cell>
        </row>
        <row r="104">
          <cell r="Z104">
            <v>4.5</v>
          </cell>
          <cell r="AA104">
            <v>7.5</v>
          </cell>
          <cell r="AB104">
            <v>7.2</v>
          </cell>
          <cell r="AC104">
            <v>4</v>
          </cell>
          <cell r="AD104">
            <v>4</v>
          </cell>
          <cell r="AG104">
            <v>4</v>
          </cell>
          <cell r="AH104">
            <v>4</v>
          </cell>
          <cell r="AI104">
            <v>4</v>
          </cell>
          <cell r="AJ104">
            <v>4</v>
          </cell>
        </row>
        <row r="105">
          <cell r="Y105">
            <v>0.6</v>
          </cell>
          <cell r="Z105">
            <v>0.6</v>
          </cell>
          <cell r="AA105">
            <v>0.6</v>
          </cell>
          <cell r="AB105">
            <v>0.6</v>
          </cell>
          <cell r="AC105">
            <v>0.6</v>
          </cell>
          <cell r="AD105">
            <v>0.6</v>
          </cell>
          <cell r="AE105">
            <v>0.6</v>
          </cell>
          <cell r="AF105">
            <v>0.6</v>
          </cell>
          <cell r="AG105">
            <v>0.6</v>
          </cell>
          <cell r="AH105">
            <v>0.6</v>
          </cell>
          <cell r="AI105">
            <v>0.6</v>
          </cell>
          <cell r="AJ105">
            <v>0.6</v>
          </cell>
        </row>
        <row r="106">
          <cell r="Y106">
            <v>0.8</v>
          </cell>
          <cell r="Z106">
            <v>0.7</v>
          </cell>
          <cell r="AA106">
            <v>0.75</v>
          </cell>
          <cell r="AB106">
            <v>0.6</v>
          </cell>
          <cell r="AC106">
            <v>0.65</v>
          </cell>
          <cell r="AD106">
            <v>0.6</v>
          </cell>
          <cell r="AE106">
            <v>0.8</v>
          </cell>
          <cell r="AF106">
            <v>0.9</v>
          </cell>
          <cell r="AG106">
            <v>0.8</v>
          </cell>
          <cell r="AH106">
            <v>0.8</v>
          </cell>
          <cell r="AI106">
            <v>0.7</v>
          </cell>
          <cell r="AJ106">
            <v>0.65</v>
          </cell>
        </row>
        <row r="108">
          <cell r="Y108">
            <v>61.92</v>
          </cell>
          <cell r="Z108">
            <v>56.777439450000003</v>
          </cell>
          <cell r="AA108">
            <v>60.93</v>
          </cell>
          <cell r="AB108">
            <v>57.996210340000012</v>
          </cell>
          <cell r="AC108">
            <v>60.018267639999998</v>
          </cell>
          <cell r="AD108">
            <v>58.166029330000001</v>
          </cell>
          <cell r="AE108">
            <v>60.369780310000003</v>
          </cell>
          <cell r="AF108">
            <v>61.214932699999999</v>
          </cell>
          <cell r="AG108">
            <v>59.591262979999989</v>
          </cell>
          <cell r="AH108">
            <v>60.629036280000001</v>
          </cell>
          <cell r="AI108">
            <v>59.921856810000001</v>
          </cell>
          <cell r="AJ108">
            <v>61.616146459999989</v>
          </cell>
        </row>
        <row r="109">
          <cell r="Y109">
            <v>4.5</v>
          </cell>
          <cell r="Z109">
            <v>6.4</v>
          </cell>
          <cell r="AA109">
            <v>19.46</v>
          </cell>
          <cell r="AB109">
            <v>19</v>
          </cell>
          <cell r="AC109">
            <v>15</v>
          </cell>
          <cell r="AD109">
            <v>15</v>
          </cell>
          <cell r="AE109">
            <v>15</v>
          </cell>
          <cell r="AF109">
            <v>15</v>
          </cell>
          <cell r="AG109">
            <v>15</v>
          </cell>
          <cell r="AH109">
            <v>15</v>
          </cell>
          <cell r="AI109">
            <v>15</v>
          </cell>
          <cell r="AJ109">
            <v>15</v>
          </cell>
        </row>
        <row r="110">
          <cell r="Y110">
            <v>0.25</v>
          </cell>
          <cell r="Z110">
            <v>0.4</v>
          </cell>
          <cell r="AA110">
            <v>0.5</v>
          </cell>
          <cell r="AB110">
            <v>0.6</v>
          </cell>
          <cell r="AC110">
            <v>0.6</v>
          </cell>
          <cell r="AD110">
            <v>0.5</v>
          </cell>
          <cell r="AE110">
            <v>0.5</v>
          </cell>
          <cell r="AF110">
            <v>0.5</v>
          </cell>
          <cell r="AG110">
            <v>0.5</v>
          </cell>
          <cell r="AH110">
            <v>0.5</v>
          </cell>
          <cell r="AI110">
            <v>0.5</v>
          </cell>
          <cell r="AJ110">
            <v>0.5</v>
          </cell>
        </row>
        <row r="114">
          <cell r="Y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</row>
        <row r="118">
          <cell r="Z118">
            <v>4.2</v>
          </cell>
          <cell r="AA118">
            <v>3</v>
          </cell>
          <cell r="AB118">
            <v>3</v>
          </cell>
          <cell r="AC118">
            <v>3.6</v>
          </cell>
          <cell r="AD118">
            <v>3.6</v>
          </cell>
          <cell r="AE118">
            <v>3.6</v>
          </cell>
          <cell r="AF118">
            <v>3.6</v>
          </cell>
          <cell r="AG118">
            <v>3.6</v>
          </cell>
          <cell r="AH118">
            <v>3.6</v>
          </cell>
          <cell r="AI118">
            <v>3.6</v>
          </cell>
          <cell r="AJ118">
            <v>3.6</v>
          </cell>
        </row>
        <row r="119">
          <cell r="Z119">
            <v>0.8</v>
          </cell>
          <cell r="AA119">
            <v>1.2</v>
          </cell>
          <cell r="AB119">
            <v>1.2</v>
          </cell>
          <cell r="AC119">
            <v>0.6</v>
          </cell>
          <cell r="AD119">
            <v>0.6</v>
          </cell>
          <cell r="AE119">
            <v>0.6</v>
          </cell>
          <cell r="AF119">
            <v>0.6</v>
          </cell>
          <cell r="AG119">
            <v>0.6</v>
          </cell>
          <cell r="AH119">
            <v>0.6</v>
          </cell>
          <cell r="AI119">
            <v>0.6</v>
          </cell>
          <cell r="AJ119">
            <v>0.6</v>
          </cell>
        </row>
        <row r="121">
          <cell r="Y121">
            <v>2.8</v>
          </cell>
          <cell r="Z121">
            <v>5.7199999999999989</v>
          </cell>
          <cell r="AA121">
            <v>10.67</v>
          </cell>
          <cell r="AB121">
            <v>9.17</v>
          </cell>
          <cell r="AC121">
            <v>11.22</v>
          </cell>
          <cell r="AD121">
            <v>11.1</v>
          </cell>
          <cell r="AE121">
            <v>10.88</v>
          </cell>
          <cell r="AF121">
            <v>10.88</v>
          </cell>
          <cell r="AG121">
            <v>10.88</v>
          </cell>
          <cell r="AH121">
            <v>10.88</v>
          </cell>
          <cell r="AI121">
            <v>10.88</v>
          </cell>
          <cell r="AJ121">
            <v>10.88</v>
          </cell>
        </row>
        <row r="126">
          <cell r="Y126">
            <v>0</v>
          </cell>
          <cell r="Z126">
            <v>0</v>
          </cell>
        </row>
        <row r="132">
          <cell r="AC132">
            <v>1.2</v>
          </cell>
          <cell r="AD132">
            <v>1.2</v>
          </cell>
          <cell r="AE132">
            <v>1.2</v>
          </cell>
          <cell r="AF132">
            <v>1.2</v>
          </cell>
          <cell r="AG132">
            <v>1.2</v>
          </cell>
          <cell r="AH132">
            <v>1.2</v>
          </cell>
          <cell r="AI132">
            <v>1.2</v>
          </cell>
          <cell r="AJ132">
            <v>1.2</v>
          </cell>
        </row>
        <row r="133">
          <cell r="Y133">
            <v>0</v>
          </cell>
          <cell r="Z133">
            <v>2.4</v>
          </cell>
          <cell r="AA133">
            <v>1.2</v>
          </cell>
          <cell r="AB133">
            <v>1.2</v>
          </cell>
        </row>
        <row r="134">
          <cell r="Y134">
            <v>0</v>
          </cell>
          <cell r="Z134">
            <v>0</v>
          </cell>
          <cell r="AA134">
            <v>0</v>
          </cell>
        </row>
        <row r="135"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</row>
        <row r="136">
          <cell r="Y136">
            <v>10.93</v>
          </cell>
          <cell r="Z136">
            <v>15</v>
          </cell>
        </row>
        <row r="141">
          <cell r="Y141">
            <v>3.6</v>
          </cell>
        </row>
        <row r="142">
          <cell r="Y142">
            <v>0.8</v>
          </cell>
        </row>
        <row r="144">
          <cell r="Y144">
            <v>3.67</v>
          </cell>
        </row>
        <row r="152">
          <cell r="Z152">
            <v>0.6</v>
          </cell>
        </row>
        <row r="153">
          <cell r="Y153">
            <v>3.5399999999999991</v>
          </cell>
          <cell r="Z153">
            <v>1.9999999999999996</v>
          </cell>
          <cell r="AA153">
            <v>2</v>
          </cell>
          <cell r="AB153">
            <v>2</v>
          </cell>
          <cell r="AC153">
            <v>2.0000000000000004</v>
          </cell>
          <cell r="AD153">
            <v>2.0000000000000004</v>
          </cell>
          <cell r="AE153">
            <v>2</v>
          </cell>
          <cell r="AF153">
            <v>2</v>
          </cell>
          <cell r="AG153">
            <v>2</v>
          </cell>
          <cell r="AH153">
            <v>2</v>
          </cell>
          <cell r="AI153">
            <v>2</v>
          </cell>
          <cell r="AJ153">
            <v>2</v>
          </cell>
        </row>
        <row r="154">
          <cell r="Y154">
            <v>0</v>
          </cell>
        </row>
        <row r="155">
          <cell r="Y155">
            <v>4.83</v>
          </cell>
          <cell r="Z155">
            <v>5.08</v>
          </cell>
          <cell r="AA155">
            <v>4.63</v>
          </cell>
          <cell r="AB155">
            <v>4.63</v>
          </cell>
          <cell r="AC155">
            <v>3.78</v>
          </cell>
          <cell r="AD155">
            <v>3.9</v>
          </cell>
          <cell r="AE155">
            <v>4.12</v>
          </cell>
          <cell r="AF155">
            <v>4.12</v>
          </cell>
          <cell r="AG155">
            <v>4.12</v>
          </cell>
          <cell r="AH155">
            <v>4.12</v>
          </cell>
          <cell r="AI155">
            <v>4.12</v>
          </cell>
          <cell r="AJ155">
            <v>4.12</v>
          </cell>
        </row>
        <row r="156">
          <cell r="Y156">
            <v>0</v>
          </cell>
        </row>
        <row r="157">
          <cell r="Y157">
            <v>5.4870000000000001</v>
          </cell>
          <cell r="Z157">
            <v>5.32</v>
          </cell>
          <cell r="AA157">
            <v>5.74</v>
          </cell>
          <cell r="AB157">
            <v>5.55</v>
          </cell>
          <cell r="AC157">
            <v>5.7350000000000003</v>
          </cell>
          <cell r="AD157">
            <v>5.55</v>
          </cell>
          <cell r="AE157">
            <v>5.8259999999999996</v>
          </cell>
          <cell r="AF157">
            <v>5.8259999999999996</v>
          </cell>
          <cell r="AG157">
            <v>5.8259999999999996</v>
          </cell>
          <cell r="AH157">
            <v>5.8259999999999996</v>
          </cell>
          <cell r="AI157">
            <v>5.8259999999999996</v>
          </cell>
          <cell r="AJ157">
            <v>5.8259999999999996</v>
          </cell>
        </row>
        <row r="158">
          <cell r="Y158">
            <v>11</v>
          </cell>
          <cell r="Z158">
            <v>6.72</v>
          </cell>
          <cell r="AA158">
            <v>13.5</v>
          </cell>
          <cell r="AB158">
            <v>15</v>
          </cell>
          <cell r="AC158">
            <v>15.5</v>
          </cell>
          <cell r="AD158">
            <v>15</v>
          </cell>
          <cell r="AE158">
            <v>9.41</v>
          </cell>
          <cell r="AF158">
            <v>13.19</v>
          </cell>
          <cell r="AG158">
            <v>15</v>
          </cell>
          <cell r="AH158">
            <v>15.5</v>
          </cell>
          <cell r="AI158">
            <v>15</v>
          </cell>
          <cell r="AJ158">
            <v>15.08</v>
          </cell>
        </row>
      </sheetData>
      <sheetData sheetId="4">
        <row r="10">
          <cell r="BQ10">
            <v>1.8</v>
          </cell>
        </row>
        <row r="19">
          <cell r="BK19">
            <v>24.5</v>
          </cell>
          <cell r="BL19">
            <v>24.5</v>
          </cell>
          <cell r="BM19">
            <v>26</v>
          </cell>
          <cell r="BN19">
            <v>22.5</v>
          </cell>
          <cell r="BO19">
            <v>23.000000000000004</v>
          </cell>
          <cell r="BP19">
            <v>23.000000000000004</v>
          </cell>
          <cell r="BQ19">
            <v>18</v>
          </cell>
          <cell r="BR19">
            <v>22</v>
          </cell>
          <cell r="BS19">
            <v>19</v>
          </cell>
          <cell r="BT19">
            <v>17</v>
          </cell>
          <cell r="BU19">
            <v>20.5</v>
          </cell>
          <cell r="BV19">
            <v>21</v>
          </cell>
        </row>
        <row r="20">
          <cell r="BK20">
            <v>29.16</v>
          </cell>
          <cell r="BL20">
            <v>25.272000000000002</v>
          </cell>
          <cell r="BM20">
            <v>28.271999999999998</v>
          </cell>
          <cell r="BN20">
            <v>27.36</v>
          </cell>
          <cell r="BO20">
            <v>28.271999999999998</v>
          </cell>
          <cell r="BP20">
            <v>27.36</v>
          </cell>
          <cell r="BQ20">
            <v>21.384</v>
          </cell>
          <cell r="BR20">
            <v>28.271999999999998</v>
          </cell>
          <cell r="BS20">
            <v>27.36</v>
          </cell>
          <cell r="BT20">
            <v>25.296000000000003</v>
          </cell>
          <cell r="BU20">
            <v>27.36</v>
          </cell>
          <cell r="BV20">
            <v>28.271999999999998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 refreshError="1"/>
      <sheetData sheetId="1" refreshError="1"/>
      <sheetData sheetId="2" refreshError="1"/>
      <sheetData sheetId="3">
        <row r="93">
          <cell r="AB93">
            <v>12.1</v>
          </cell>
          <cell r="AD93">
            <v>18.2</v>
          </cell>
          <cell r="AE93">
            <v>23.733999999999998</v>
          </cell>
          <cell r="AJ93">
            <v>6.9909999999999997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thane Balance"/>
      <sheetName val="C3LPG Balance"/>
      <sheetName val="NGL Balance"/>
      <sheetName val="Pentane Balance"/>
      <sheetName val="แผนจำหน่าย เม.ย. 64"/>
      <sheetName val="ปรับแผนจำหน่าย เม.ย. 64 (1)"/>
      <sheetName val="ปรับแผนจำหน่าย เม.ย. 64 (2)"/>
      <sheetName val="ปรับแผนจำหน่าย เม.ย. 64 (3)"/>
      <sheetName val="ปรับแผนจำหน่าย เม.ย. 64 (4)"/>
      <sheetName val="สรุปแผนจำหน่าย เม.ย. (Final)"/>
      <sheetName val="แผนจำหน่าย พ.ค. 64"/>
      <sheetName val="ปรับแผนจำหน่าย พ.ค. 64 (1)"/>
      <sheetName val="ปรับแผนจำหน่าย พ.ค. 64 (2)"/>
      <sheetName val="สรุปแผนจำหน่าย พ.ค. (Final)"/>
      <sheetName val="Link 2021"/>
      <sheetName val="แผนจำหน่าย มิ.ย. 64"/>
      <sheetName val="สรุปแผนจำหน่าย มิ.ย. (Final)"/>
      <sheetName val="Form แผนจำหน่าย"/>
      <sheetName val="Form ปรับแผนจำหน่าย"/>
    </sheetNames>
    <sheetDataSet>
      <sheetData sheetId="0"/>
      <sheetData sheetId="1"/>
      <sheetData sheetId="2"/>
      <sheetData sheetId="3">
        <row r="27">
          <cell r="AY27">
            <v>1.9</v>
          </cell>
          <cell r="BA27">
            <v>1.9</v>
          </cell>
          <cell r="BB27">
            <v>1.9</v>
          </cell>
          <cell r="BC27">
            <v>1.9</v>
          </cell>
          <cell r="BD27">
            <v>1.9</v>
          </cell>
          <cell r="BF27">
            <v>1.9</v>
          </cell>
          <cell r="BG27">
            <v>1.9</v>
          </cell>
          <cell r="BH27">
            <v>1.9</v>
          </cell>
          <cell r="BI27">
            <v>1.9</v>
          </cell>
          <cell r="BJ27">
            <v>1.9</v>
          </cell>
        </row>
        <row r="28">
          <cell r="AY28">
            <v>1.9</v>
          </cell>
          <cell r="AZ28">
            <v>1.9</v>
          </cell>
          <cell r="BA28">
            <v>3.8</v>
          </cell>
          <cell r="BB28">
            <v>1.9</v>
          </cell>
          <cell r="BC28">
            <v>3.8</v>
          </cell>
          <cell r="BD28">
            <v>1.9</v>
          </cell>
          <cell r="BE28">
            <v>1.9</v>
          </cell>
          <cell r="BF28">
            <v>1.9</v>
          </cell>
          <cell r="BG28">
            <v>3.8</v>
          </cell>
          <cell r="BH28">
            <v>1.9</v>
          </cell>
          <cell r="BI28">
            <v>3.8</v>
          </cell>
          <cell r="BJ28">
            <v>1.9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C2 (r1)"/>
      <sheetName val="C2 (r2)"/>
      <sheetName val="LR monthly"/>
      <sheetName val="C3LPG"/>
      <sheetName val="NGL"/>
      <sheetName val="C3LPG (SGP33)"/>
      <sheetName val="C3LPG (166)"/>
      <sheetName val="C3LPG (Allo C3 SCG)"/>
      <sheetName val="C3LPG (Allo C3 SCG R1)"/>
      <sheetName val="C3LPG (250)"/>
      <sheetName val="C3LPG (280)"/>
      <sheetName val="C3LPG (old)"/>
      <sheetName val="Monthly 2020 (PRISM)"/>
      <sheetName val="Monthly 2020 (PRISM) (2)"/>
      <sheetName val="Graph Allo"/>
      <sheetName val="Graph DS"/>
      <sheetName val="Contract Vol"/>
      <sheetName val="Production"/>
      <sheetName val="C2 (new)"/>
    </sheetNames>
    <sheetDataSet>
      <sheetData sheetId="0"/>
      <sheetData sheetId="1">
        <row r="25">
          <cell r="C25">
            <v>48.36</v>
          </cell>
        </row>
      </sheetData>
      <sheetData sheetId="2"/>
      <sheetData sheetId="3"/>
      <sheetData sheetId="4"/>
      <sheetData sheetId="5">
        <row r="8">
          <cell r="Y8">
            <v>3</v>
          </cell>
        </row>
      </sheetData>
      <sheetData sheetId="6">
        <row r="7">
          <cell r="BK7">
            <v>37.808641975308639</v>
          </cell>
          <cell r="BL7">
            <v>35.493827160493829</v>
          </cell>
          <cell r="BM7">
            <v>35.493827160493829</v>
          </cell>
          <cell r="BN7">
            <v>35.493827160493829</v>
          </cell>
          <cell r="BO7">
            <v>33.950617283950614</v>
          </cell>
          <cell r="BP7">
            <v>33.179012345679013</v>
          </cell>
          <cell r="BQ7">
            <v>20.061728395061728</v>
          </cell>
          <cell r="BR7">
            <v>33.950617283950614</v>
          </cell>
          <cell r="BS7">
            <v>30.864197530864196</v>
          </cell>
          <cell r="BT7">
            <v>26.234567901234566</v>
          </cell>
          <cell r="BU7">
            <v>30.864197530864196</v>
          </cell>
          <cell r="BV7">
            <v>33.950617283950614</v>
          </cell>
        </row>
        <row r="8">
          <cell r="BK8">
            <v>45</v>
          </cell>
          <cell r="BL8">
            <v>39</v>
          </cell>
          <cell r="BM8">
            <v>43</v>
          </cell>
          <cell r="BN8">
            <v>42</v>
          </cell>
          <cell r="BO8">
            <v>43</v>
          </cell>
          <cell r="BP8">
            <v>42</v>
          </cell>
          <cell r="BQ8">
            <v>43</v>
          </cell>
          <cell r="BR8">
            <v>43</v>
          </cell>
          <cell r="BS8">
            <v>42</v>
          </cell>
          <cell r="BT8">
            <v>39.037037037037038</v>
          </cell>
          <cell r="BU8">
            <v>42</v>
          </cell>
          <cell r="BV8">
            <v>43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file:///\\Pttgrp-fs01\NASDATA3\PTT\prodmkt\New%20PrdMkt\Sales\Revenue\Annual%20Sales%20Data\2021_2564\PRIS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\\Pttgrp-fs01\NASDATA3\PTT\prodmkt\New%20PrdMkt\Sales\Revenue\Annual%20Sales%20Data\2021_2564\&#3586;&#3657;&#3629;&#3617;&#3641;&#3621;%20CP%20&#3592;&#3634;&#3585;%20&#3623;&#3629;&#3597;" TargetMode="External"/><Relationship Id="rId1" Type="http://schemas.openxmlformats.org/officeDocument/2006/relationships/hyperlink" Target="file:///\\Pttgrp-fs01\NASDATA3\PTT\prodmkt\New%20PrdMkt\Sales\Revenue\Annual%20Sales%20Data\2020_2563\Business%20Plan\For%20Long%20Term" TargetMode="External"/><Relationship Id="rId6" Type="http://schemas.openxmlformats.org/officeDocument/2006/relationships/hyperlink" Target="file:///\\Pttgrp-fs01\NASDATA3\PTT\prodmkt\New%20PrdMkt\Sales\Revenue\Annual%20Sales%20Data\2021_2564\Cost%20Rolling%20from%20&#3623;&#3612;&#3585;" TargetMode="External"/><Relationship Id="rId5" Type="http://schemas.openxmlformats.org/officeDocument/2006/relationships/hyperlink" Target="file:///\\Pttgrp-fs01\NASDATA3\PTT\prodmkt\New%20PrdMkt\Sales\Revenue\Annual%20Sales%20Data\2021_2564\Rolling" TargetMode="External"/><Relationship Id="rId10" Type="http://schemas.openxmlformats.org/officeDocument/2006/relationships/comments" Target="../comments1.xml"/><Relationship Id="rId4" Type="http://schemas.openxmlformats.org/officeDocument/2006/relationships/hyperlink" Target="file:///\\Pttgrp-fs01\NASDATA3\PTT\prodmkt\New%20PrdMkt\Sales\Revenue\Annual%20Sales%20Data\2021_2564\Consensus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C75"/>
  <sheetViews>
    <sheetView topLeftCell="A7" zoomScaleNormal="100" workbookViewId="0">
      <selection activeCell="I18" sqref="I18"/>
    </sheetView>
  </sheetViews>
  <sheetFormatPr defaultColWidth="8.90625" defaultRowHeight="14.5"/>
  <cols>
    <col min="1" max="1" width="1.453125" style="256" customWidth="1"/>
    <col min="2" max="2" width="29.1796875" style="256" customWidth="1"/>
    <col min="3" max="3" width="11.453125" style="256" customWidth="1"/>
    <col min="4" max="14" width="8.36328125" style="256" customWidth="1"/>
    <col min="15" max="15" width="8.90625" style="256"/>
    <col min="16" max="16" width="11.36328125" style="256" customWidth="1"/>
    <col min="17" max="18" width="12" style="256" bestFit="1" customWidth="1"/>
    <col min="19" max="28" width="8.90625" style="256"/>
    <col min="29" max="29" width="16.6328125" style="256" customWidth="1"/>
    <col min="30" max="16384" width="8.90625" style="256"/>
  </cols>
  <sheetData>
    <row r="1" spans="1: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>
      <c r="A2"/>
      <c r="B2" s="12" t="s">
        <v>28</v>
      </c>
      <c r="C2"/>
      <c r="D2"/>
      <c r="E2"/>
      <c r="F2"/>
      <c r="G2"/>
      <c r="H2"/>
      <c r="I2"/>
      <c r="J2"/>
      <c r="K2"/>
      <c r="L2"/>
      <c r="M2"/>
      <c r="N2"/>
      <c r="O2"/>
    </row>
    <row r="3" spans="1:15">
      <c r="A3"/>
      <c r="B3"/>
      <c r="C3" s="305">
        <v>44197</v>
      </c>
      <c r="D3" s="305">
        <v>44228</v>
      </c>
      <c r="E3" s="305">
        <v>44256</v>
      </c>
      <c r="F3" s="305">
        <v>44287</v>
      </c>
      <c r="G3" s="305">
        <v>44317</v>
      </c>
      <c r="H3" s="305">
        <v>44348</v>
      </c>
      <c r="I3" s="305">
        <v>44378</v>
      </c>
      <c r="J3" s="305">
        <v>44409</v>
      </c>
      <c r="K3" s="305">
        <v>44440</v>
      </c>
      <c r="L3" s="305">
        <v>44470</v>
      </c>
      <c r="M3" s="305">
        <v>44501</v>
      </c>
      <c r="N3" s="305">
        <v>44531</v>
      </c>
      <c r="O3" s="306">
        <v>2021</v>
      </c>
    </row>
    <row r="4" spans="1:15">
      <c r="A4"/>
      <c r="B4" s="3" t="s">
        <v>180</v>
      </c>
      <c r="C4" s="307">
        <v>54.772000000000006</v>
      </c>
      <c r="D4" s="307">
        <v>60.854999999999997</v>
      </c>
      <c r="E4" s="307">
        <v>64.414347826086953</v>
      </c>
      <c r="F4" s="307">
        <v>64.5</v>
      </c>
      <c r="G4" s="307">
        <v>64.599999999999994</v>
      </c>
      <c r="H4" s="307">
        <v>64.5</v>
      </c>
      <c r="I4" s="307">
        <v>64.3</v>
      </c>
      <c r="J4" s="307">
        <v>64.2</v>
      </c>
      <c r="K4" s="307">
        <v>63.8</v>
      </c>
      <c r="L4" s="307">
        <v>63.5</v>
      </c>
      <c r="M4" s="307">
        <v>64.2</v>
      </c>
      <c r="N4" s="307">
        <v>64.599999999999994</v>
      </c>
      <c r="O4" s="307">
        <v>63.186778985507253</v>
      </c>
    </row>
    <row r="5" spans="1:15">
      <c r="A5"/>
      <c r="B5" s="3" t="s">
        <v>208</v>
      </c>
      <c r="C5" s="307">
        <v>30.006</v>
      </c>
      <c r="D5" s="307">
        <v>29.985700000000001</v>
      </c>
      <c r="E5" s="307">
        <v>30.789400000000001</v>
      </c>
      <c r="F5" s="307">
        <v>31.1</v>
      </c>
      <c r="G5" s="307">
        <v>30.92</v>
      </c>
      <c r="H5" s="307">
        <v>30.74</v>
      </c>
      <c r="I5" s="307">
        <v>30.42</v>
      </c>
      <c r="J5" s="307">
        <v>30.42</v>
      </c>
      <c r="K5" s="307">
        <v>30.42</v>
      </c>
      <c r="L5" s="307">
        <v>30.33</v>
      </c>
      <c r="M5" s="307">
        <v>30.33</v>
      </c>
      <c r="N5" s="307">
        <v>30.33</v>
      </c>
      <c r="O5" s="307">
        <v>30.482591666666668</v>
      </c>
    </row>
    <row r="6" spans="1:15">
      <c r="A6"/>
      <c r="B6" s="3" t="s">
        <v>45</v>
      </c>
      <c r="C6" s="307">
        <v>335.53633144643578</v>
      </c>
      <c r="D6" s="307">
        <v>333.76571405561117</v>
      </c>
      <c r="E6" s="307">
        <v>325.76090662508085</v>
      </c>
      <c r="F6" s="307">
        <v>336.76414601713424</v>
      </c>
      <c r="G6" s="307">
        <v>344.07560159053673</v>
      </c>
      <c r="H6" s="307">
        <v>345.60570710725767</v>
      </c>
      <c r="I6" s="307">
        <v>346.06029582955176</v>
      </c>
      <c r="J6" s="307">
        <v>353.37038123013377</v>
      </c>
      <c r="K6" s="307">
        <v>349.62594346964738</v>
      </c>
      <c r="L6" s="307">
        <v>345.27577625298835</v>
      </c>
      <c r="M6" s="307">
        <v>353.6738286097434</v>
      </c>
      <c r="N6" s="307">
        <v>353.6738286097434</v>
      </c>
      <c r="O6" s="307">
        <v>343.59903840365536</v>
      </c>
    </row>
    <row r="7" spans="1:15">
      <c r="A7"/>
      <c r="B7" s="3" t="s">
        <v>46</v>
      </c>
      <c r="C7" s="307">
        <v>365.49455166717456</v>
      </c>
      <c r="D7" s="307">
        <v>363.74421567283167</v>
      </c>
      <c r="E7" s="307">
        <v>354.95687523581984</v>
      </c>
      <c r="F7" s="307">
        <v>365.66853045261615</v>
      </c>
      <c r="G7" s="307">
        <v>373.14825217085649</v>
      </c>
      <c r="H7" s="307">
        <v>374.84859441836659</v>
      </c>
      <c r="I7" s="307">
        <v>375.61080062716803</v>
      </c>
      <c r="J7" s="307">
        <v>382.92088602775004</v>
      </c>
      <c r="K7" s="307">
        <v>379.17644826726365</v>
      </c>
      <c r="L7" s="307">
        <v>374.9139680084611</v>
      </c>
      <c r="M7" s="307">
        <v>383.31202036521614</v>
      </c>
      <c r="N7" s="307">
        <v>383.31202036521614</v>
      </c>
      <c r="O7" s="307">
        <v>373.09226360656163</v>
      </c>
    </row>
    <row r="8" spans="1:15">
      <c r="A8"/>
      <c r="B8" s="3" t="s">
        <v>47</v>
      </c>
      <c r="C8" s="307">
        <v>391.17791947652825</v>
      </c>
      <c r="D8" s="307">
        <v>389.44497084904788</v>
      </c>
      <c r="E8" s="307">
        <v>379.98676001718832</v>
      </c>
      <c r="F8" s="307">
        <v>390.44843831394945</v>
      </c>
      <c r="G8" s="307">
        <v>398.07241564069693</v>
      </c>
      <c r="H8" s="307">
        <v>399.91870289225943</v>
      </c>
      <c r="I8" s="307">
        <v>400.94463147816953</v>
      </c>
      <c r="J8" s="307">
        <v>408.25471687875154</v>
      </c>
      <c r="K8" s="307">
        <v>404.51027911826515</v>
      </c>
      <c r="L8" s="307">
        <v>400.32297343172081</v>
      </c>
      <c r="M8" s="307">
        <v>408.72102578847586</v>
      </c>
      <c r="N8" s="307">
        <v>408.72102578847586</v>
      </c>
      <c r="O8" s="307">
        <v>398.37698830612749</v>
      </c>
    </row>
    <row r="9" spans="1:15">
      <c r="A9"/>
      <c r="B9" s="308" t="s">
        <v>48</v>
      </c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  <c r="O9" s="309"/>
    </row>
    <row r="10" spans="1: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>
      <c r="A11"/>
      <c r="B11" s="12" t="s">
        <v>29</v>
      </c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>
      <c r="A12"/>
      <c r="B12"/>
      <c r="C12" s="305">
        <v>44197</v>
      </c>
      <c r="D12" s="305">
        <v>44228</v>
      </c>
      <c r="E12" s="305">
        <v>44256</v>
      </c>
      <c r="F12" s="305">
        <v>44287</v>
      </c>
      <c r="G12" s="305">
        <v>44317</v>
      </c>
      <c r="H12" s="305">
        <v>44348</v>
      </c>
      <c r="I12" s="305">
        <v>44378</v>
      </c>
      <c r="J12" s="305">
        <v>44409</v>
      </c>
      <c r="K12" s="305">
        <v>44440</v>
      </c>
      <c r="L12" s="305">
        <v>44470</v>
      </c>
      <c r="M12" s="305">
        <v>44501</v>
      </c>
      <c r="N12" s="305">
        <v>44531</v>
      </c>
      <c r="O12" s="306">
        <v>2021</v>
      </c>
    </row>
    <row r="13" spans="1:15">
      <c r="A13"/>
      <c r="B13" s="3" t="s">
        <v>180</v>
      </c>
      <c r="C13" s="307">
        <v>54.772000000000006</v>
      </c>
      <c r="D13" s="307">
        <v>60.854999999999997</v>
      </c>
      <c r="E13" s="307">
        <v>64.414347826086953</v>
      </c>
      <c r="F13" s="307">
        <v>64.5</v>
      </c>
      <c r="G13" s="307">
        <v>64.599999999999994</v>
      </c>
      <c r="H13" s="307">
        <v>64.5</v>
      </c>
      <c r="I13" s="307">
        <v>64.3</v>
      </c>
      <c r="J13" s="307">
        <v>64.2</v>
      </c>
      <c r="K13" s="307">
        <v>63.8</v>
      </c>
      <c r="L13" s="307">
        <v>63.5</v>
      </c>
      <c r="M13" s="307">
        <v>64.2</v>
      </c>
      <c r="N13" s="307">
        <v>64.599999999999994</v>
      </c>
      <c r="O13" s="307">
        <v>63.186778985507253</v>
      </c>
    </row>
    <row r="14" spans="1:15">
      <c r="A14"/>
      <c r="B14" s="3" t="s">
        <v>208</v>
      </c>
      <c r="C14" s="307">
        <v>30.006</v>
      </c>
      <c r="D14" s="307">
        <v>29.985700000000001</v>
      </c>
      <c r="E14" s="307">
        <v>30.789400000000001</v>
      </c>
      <c r="F14" s="307">
        <v>31.1</v>
      </c>
      <c r="G14" s="307">
        <v>30.92</v>
      </c>
      <c r="H14" s="307">
        <v>30.74</v>
      </c>
      <c r="I14" s="307">
        <v>30.42</v>
      </c>
      <c r="J14" s="307">
        <v>30.42</v>
      </c>
      <c r="K14" s="307">
        <v>30.42</v>
      </c>
      <c r="L14" s="307">
        <v>30.33</v>
      </c>
      <c r="M14" s="307">
        <v>30.33</v>
      </c>
      <c r="N14" s="307">
        <v>30.33</v>
      </c>
      <c r="O14" s="307">
        <v>30.482591666666668</v>
      </c>
    </row>
    <row r="15" spans="1:15">
      <c r="A15"/>
      <c r="B15" s="3" t="s">
        <v>45</v>
      </c>
      <c r="C15" s="307">
        <v>328.68865121283505</v>
      </c>
      <c r="D15" s="307">
        <v>326.95416887080279</v>
      </c>
      <c r="E15" s="307">
        <v>319.11272485722208</v>
      </c>
      <c r="F15" s="307">
        <v>329.89140834331511</v>
      </c>
      <c r="G15" s="307">
        <v>337.0536505376686</v>
      </c>
      <c r="H15" s="307">
        <v>338.55252941119119</v>
      </c>
      <c r="I15" s="307">
        <v>338.99784081262214</v>
      </c>
      <c r="J15" s="307">
        <v>346.15874079686569</v>
      </c>
      <c r="K15" s="307">
        <v>342.49072013353208</v>
      </c>
      <c r="L15" s="307">
        <v>338.22933183966211</v>
      </c>
      <c r="M15" s="307">
        <v>346.45599537280992</v>
      </c>
      <c r="N15" s="307">
        <v>346.45599537280992</v>
      </c>
      <c r="O15" s="307">
        <v>336.58681313011135</v>
      </c>
    </row>
    <row r="16" spans="1:15">
      <c r="A16"/>
      <c r="B16" s="3" t="s">
        <v>46</v>
      </c>
      <c r="C16" s="307">
        <v>358.64687143357384</v>
      </c>
      <c r="D16" s="307">
        <v>356.93267048802329</v>
      </c>
      <c r="E16" s="307">
        <v>348.30869346796106</v>
      </c>
      <c r="F16" s="307">
        <v>358.79579277879702</v>
      </c>
      <c r="G16" s="307">
        <v>366.12630111798836</v>
      </c>
      <c r="H16" s="307">
        <v>367.7954167223001</v>
      </c>
      <c r="I16" s="307">
        <v>368.54834561023841</v>
      </c>
      <c r="J16" s="307">
        <v>375.70924559448196</v>
      </c>
      <c r="K16" s="307">
        <v>372.04122493114835</v>
      </c>
      <c r="L16" s="307">
        <v>367.86752359513486</v>
      </c>
      <c r="M16" s="307">
        <v>376.09418712828267</v>
      </c>
      <c r="N16" s="307">
        <v>376.09418712828267</v>
      </c>
      <c r="O16" s="307">
        <v>366.08003833301774</v>
      </c>
    </row>
    <row r="17" spans="1:29">
      <c r="A17"/>
      <c r="B17" s="3" t="s">
        <v>47</v>
      </c>
      <c r="C17" s="307">
        <v>384.33023924292752</v>
      </c>
      <c r="D17" s="307">
        <v>382.6334256642395</v>
      </c>
      <c r="E17" s="307">
        <v>373.33857824932954</v>
      </c>
      <c r="F17" s="307">
        <v>383.57570064013032</v>
      </c>
      <c r="G17" s="307">
        <v>391.0504645878288</v>
      </c>
      <c r="H17" s="307">
        <v>392.86552519619295</v>
      </c>
      <c r="I17" s="307">
        <v>393.88217646123991</v>
      </c>
      <c r="J17" s="307">
        <v>401.04307644548345</v>
      </c>
      <c r="K17" s="307">
        <v>397.37505578214984</v>
      </c>
      <c r="L17" s="307">
        <v>393.27652901839457</v>
      </c>
      <c r="M17" s="307">
        <v>401.50319255154238</v>
      </c>
      <c r="N17" s="307">
        <v>401.50319255154238</v>
      </c>
      <c r="O17" s="307">
        <v>391.36476303258343</v>
      </c>
    </row>
    <row r="18" spans="1:29">
      <c r="A18"/>
      <c r="B18" s="308" t="s">
        <v>49</v>
      </c>
      <c r="C18" s="309"/>
      <c r="D18" s="309"/>
      <c r="E18" s="309"/>
      <c r="F18" s="309"/>
      <c r="G18" s="309"/>
      <c r="H18" s="309"/>
      <c r="I18" s="309"/>
      <c r="J18" s="309"/>
      <c r="K18" s="309"/>
      <c r="L18" s="309"/>
      <c r="M18" s="309"/>
      <c r="N18" s="309"/>
      <c r="O18" s="309"/>
    </row>
    <row r="19" spans="1:2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AC19" s="256" t="s">
        <v>181</v>
      </c>
    </row>
    <row r="20" spans="1:29">
      <c r="A20"/>
      <c r="B20" s="12" t="s">
        <v>30</v>
      </c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29">
      <c r="A21"/>
      <c r="B21"/>
      <c r="C21" s="305">
        <v>44197</v>
      </c>
      <c r="D21" s="305">
        <v>44228</v>
      </c>
      <c r="E21" s="305">
        <v>44256</v>
      </c>
      <c r="F21" s="305">
        <v>44287</v>
      </c>
      <c r="G21" s="305">
        <v>44317</v>
      </c>
      <c r="H21" s="305">
        <v>44348</v>
      </c>
      <c r="I21" s="305">
        <v>44378</v>
      </c>
      <c r="J21" s="305">
        <v>44409</v>
      </c>
      <c r="K21" s="305">
        <v>44440</v>
      </c>
      <c r="L21" s="305">
        <v>44470</v>
      </c>
      <c r="M21" s="305">
        <v>44501</v>
      </c>
      <c r="N21" s="305">
        <v>44531</v>
      </c>
      <c r="O21" s="306">
        <v>2021</v>
      </c>
      <c r="AC21" s="256" t="s">
        <v>0</v>
      </c>
    </row>
    <row r="22" spans="1:29">
      <c r="A22"/>
      <c r="B22" s="3" t="s">
        <v>180</v>
      </c>
      <c r="C22" s="307">
        <v>54.772000000000006</v>
      </c>
      <c r="D22" s="307">
        <v>60.854999999999997</v>
      </c>
      <c r="E22" s="307">
        <v>64.414347826086953</v>
      </c>
      <c r="F22" s="307">
        <v>64.5</v>
      </c>
      <c r="G22" s="307">
        <v>64.599999999999994</v>
      </c>
      <c r="H22" s="307">
        <v>64.5</v>
      </c>
      <c r="I22" s="307">
        <v>64.3</v>
      </c>
      <c r="J22" s="307">
        <v>64.2</v>
      </c>
      <c r="K22" s="307">
        <v>63.8</v>
      </c>
      <c r="L22" s="307">
        <v>63.5</v>
      </c>
      <c r="M22" s="307">
        <v>64.2</v>
      </c>
      <c r="N22" s="307">
        <v>64.599999999999994</v>
      </c>
      <c r="O22" s="307">
        <v>63.186778985507253</v>
      </c>
      <c r="AC22" s="256" t="s">
        <v>4</v>
      </c>
    </row>
    <row r="23" spans="1:29">
      <c r="A23"/>
      <c r="B23" s="3" t="s">
        <v>208</v>
      </c>
      <c r="C23" s="307">
        <v>30.006</v>
      </c>
      <c r="D23" s="307">
        <v>29.985700000000001</v>
      </c>
      <c r="E23" s="307">
        <v>30.789400000000001</v>
      </c>
      <c r="F23" s="307">
        <v>31.1</v>
      </c>
      <c r="G23" s="307">
        <v>30.92</v>
      </c>
      <c r="H23" s="307">
        <v>30.74</v>
      </c>
      <c r="I23" s="307">
        <v>30.42</v>
      </c>
      <c r="J23" s="307">
        <v>30.42</v>
      </c>
      <c r="K23" s="307">
        <v>30.42</v>
      </c>
      <c r="L23" s="307">
        <v>30.33</v>
      </c>
      <c r="M23" s="307">
        <v>30.33</v>
      </c>
      <c r="N23" s="307">
        <v>30.33</v>
      </c>
      <c r="O23" s="307">
        <v>30.482591666666668</v>
      </c>
    </row>
    <row r="24" spans="1:29">
      <c r="A24"/>
      <c r="B24" s="3" t="s">
        <v>45</v>
      </c>
      <c r="C24" s="307">
        <v>321.84097097923438</v>
      </c>
      <c r="D24" s="307">
        <v>320.14262368599447</v>
      </c>
      <c r="E24" s="307">
        <v>312.46454308936325</v>
      </c>
      <c r="F24" s="307">
        <v>323.01867066949609</v>
      </c>
      <c r="G24" s="307">
        <v>330.03169948480053</v>
      </c>
      <c r="H24" s="307">
        <v>331.4993517151247</v>
      </c>
      <c r="I24" s="307">
        <v>331.93538579569247</v>
      </c>
      <c r="J24" s="307">
        <v>338.94710036359771</v>
      </c>
      <c r="K24" s="307">
        <v>335.35549679741683</v>
      </c>
      <c r="L24" s="307">
        <v>331.18288742633575</v>
      </c>
      <c r="M24" s="307">
        <v>339.23816213587634</v>
      </c>
      <c r="N24" s="307">
        <v>339.23816213587634</v>
      </c>
      <c r="O24" s="307">
        <v>329.5745878565674</v>
      </c>
      <c r="AC24" s="256" t="s">
        <v>169</v>
      </c>
    </row>
    <row r="25" spans="1:29">
      <c r="A25"/>
      <c r="B25" s="3" t="s">
        <v>46</v>
      </c>
      <c r="C25" s="307">
        <v>351.79919119997317</v>
      </c>
      <c r="D25" s="307">
        <v>350.12112530321497</v>
      </c>
      <c r="E25" s="307">
        <v>341.66051170010223</v>
      </c>
      <c r="F25" s="307">
        <v>351.923055104978</v>
      </c>
      <c r="G25" s="307">
        <v>359.10435006512029</v>
      </c>
      <c r="H25" s="307">
        <v>360.74223902623362</v>
      </c>
      <c r="I25" s="307">
        <v>361.48589059330874</v>
      </c>
      <c r="J25" s="307">
        <v>368.49760516121398</v>
      </c>
      <c r="K25" s="307">
        <v>364.9060015950331</v>
      </c>
      <c r="L25" s="307">
        <v>360.8210791818085</v>
      </c>
      <c r="M25" s="307">
        <v>368.87635389134908</v>
      </c>
      <c r="N25" s="307">
        <v>368.87635389134908</v>
      </c>
      <c r="O25" s="307">
        <v>359.06781305947374</v>
      </c>
      <c r="AC25" s="256" t="s">
        <v>6</v>
      </c>
    </row>
    <row r="26" spans="1:29">
      <c r="A26"/>
      <c r="B26" s="3" t="s">
        <v>47</v>
      </c>
      <c r="C26" s="307">
        <v>377.48255900932685</v>
      </c>
      <c r="D26" s="307">
        <v>375.82188047943117</v>
      </c>
      <c r="E26" s="307">
        <v>366.69039648147071</v>
      </c>
      <c r="F26" s="307">
        <v>376.7029629663113</v>
      </c>
      <c r="G26" s="307">
        <v>384.02851353496072</v>
      </c>
      <c r="H26" s="307">
        <v>385.81234750012646</v>
      </c>
      <c r="I26" s="307">
        <v>386.81972144431023</v>
      </c>
      <c r="J26" s="307">
        <v>393.83143601221548</v>
      </c>
      <c r="K26" s="307">
        <v>390.2398324460346</v>
      </c>
      <c r="L26" s="307">
        <v>386.23008460506821</v>
      </c>
      <c r="M26" s="307">
        <v>394.2853593146088</v>
      </c>
      <c r="N26" s="307">
        <v>394.2853593146088</v>
      </c>
      <c r="O26" s="307">
        <v>384.35253775903948</v>
      </c>
    </row>
    <row r="27" spans="1:29">
      <c r="A27"/>
      <c r="B27" s="308" t="s">
        <v>50</v>
      </c>
      <c r="C27" s="309"/>
      <c r="D27" s="309"/>
      <c r="E27" s="309"/>
      <c r="F27" s="309"/>
      <c r="G27" s="309"/>
      <c r="H27" s="309"/>
      <c r="I27" s="309"/>
      <c r="J27" s="309"/>
      <c r="K27" s="309"/>
      <c r="L27" s="309"/>
      <c r="M27" s="309"/>
      <c r="N27" s="309"/>
      <c r="O27" s="309"/>
    </row>
    <row r="28" spans="1:29">
      <c r="A28"/>
      <c r="B28" s="30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29">
      <c r="A29"/>
      <c r="B29" s="12" t="s">
        <v>209</v>
      </c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29">
      <c r="A30"/>
      <c r="B30"/>
      <c r="C30" s="305">
        <v>44197</v>
      </c>
      <c r="D30" s="305">
        <v>44228</v>
      </c>
      <c r="E30" s="305">
        <v>44256</v>
      </c>
      <c r="F30" s="305">
        <v>44287</v>
      </c>
      <c r="G30" s="305">
        <v>44317</v>
      </c>
      <c r="H30" s="305">
        <v>44348</v>
      </c>
      <c r="I30" s="305">
        <v>44378</v>
      </c>
      <c r="J30" s="305">
        <v>44409</v>
      </c>
      <c r="K30" s="305">
        <v>44440</v>
      </c>
      <c r="L30" s="305">
        <v>44470</v>
      </c>
      <c r="M30" s="305">
        <v>44501</v>
      </c>
      <c r="N30" s="305">
        <v>44531</v>
      </c>
      <c r="O30" s="306">
        <v>2021</v>
      </c>
    </row>
    <row r="31" spans="1:29">
      <c r="A31"/>
      <c r="B31" s="3" t="s">
        <v>180</v>
      </c>
      <c r="C31" s="307">
        <v>54.772000000000006</v>
      </c>
      <c r="D31" s="307">
        <v>60.854999999999997</v>
      </c>
      <c r="E31" s="307">
        <v>64.414347826086953</v>
      </c>
      <c r="F31" s="307">
        <v>64.5</v>
      </c>
      <c r="G31" s="307">
        <v>64.599999999999994</v>
      </c>
      <c r="H31" s="307">
        <v>64.5</v>
      </c>
      <c r="I31" s="307">
        <v>64.3</v>
      </c>
      <c r="J31" s="307">
        <v>64.2</v>
      </c>
      <c r="K31" s="307">
        <v>63.8</v>
      </c>
      <c r="L31" s="307">
        <v>63.5</v>
      </c>
      <c r="M31" s="307">
        <v>64.2</v>
      </c>
      <c r="N31" s="307">
        <v>64.599999999999994</v>
      </c>
      <c r="O31" s="307">
        <v>63.186778985507253</v>
      </c>
    </row>
    <row r="32" spans="1:29">
      <c r="A32"/>
      <c r="B32" s="3" t="s">
        <v>208</v>
      </c>
      <c r="C32" s="307">
        <v>30.006</v>
      </c>
      <c r="D32" s="307">
        <v>29.985700000000001</v>
      </c>
      <c r="E32" s="307">
        <v>30.789400000000001</v>
      </c>
      <c r="F32" s="307">
        <v>31.1</v>
      </c>
      <c r="G32" s="307">
        <v>30.92</v>
      </c>
      <c r="H32" s="307">
        <v>30.74</v>
      </c>
      <c r="I32" s="307">
        <v>30.42</v>
      </c>
      <c r="J32" s="307">
        <v>30.42</v>
      </c>
      <c r="K32" s="307">
        <v>30.42</v>
      </c>
      <c r="L32" s="307">
        <v>30.33</v>
      </c>
      <c r="M32" s="307">
        <v>30.33</v>
      </c>
      <c r="N32" s="307">
        <v>30.33</v>
      </c>
      <c r="O32" s="307">
        <v>30.482591666666668</v>
      </c>
    </row>
    <row r="33" spans="1:23">
      <c r="A33"/>
      <c r="B33" s="3" t="s">
        <v>45</v>
      </c>
      <c r="C33" s="307">
        <v>321.84097097923438</v>
      </c>
      <c r="D33" s="307">
        <v>320.14262368599447</v>
      </c>
      <c r="E33" s="307">
        <v>312.46454308936325</v>
      </c>
      <c r="F33" s="307">
        <v>323.01867066949609</v>
      </c>
      <c r="G33" s="307">
        <v>330.03169948480053</v>
      </c>
      <c r="H33" s="307">
        <v>331.4993517151247</v>
      </c>
      <c r="I33" s="307">
        <v>331.93538579569247</v>
      </c>
      <c r="J33" s="307">
        <v>338.94710036359771</v>
      </c>
      <c r="K33" s="307">
        <v>335.35549679741683</v>
      </c>
      <c r="L33" s="307">
        <v>331.18288742633575</v>
      </c>
      <c r="M33" s="307">
        <v>339.23816213587634</v>
      </c>
      <c r="N33" s="307">
        <v>339.23816213587634</v>
      </c>
      <c r="O33" s="307">
        <v>329.5745878565674</v>
      </c>
    </row>
    <row r="34" spans="1:23">
      <c r="A34"/>
      <c r="B34" s="3" t="s">
        <v>46</v>
      </c>
      <c r="C34" s="307">
        <v>351.79919119997317</v>
      </c>
      <c r="D34" s="307">
        <v>350.12112530321497</v>
      </c>
      <c r="E34" s="307">
        <v>341.66051170010223</v>
      </c>
      <c r="F34" s="307">
        <v>351.923055104978</v>
      </c>
      <c r="G34" s="307">
        <v>359.10435006512029</v>
      </c>
      <c r="H34" s="307">
        <v>360.74223902623362</v>
      </c>
      <c r="I34" s="307">
        <v>361.48589059330874</v>
      </c>
      <c r="J34" s="307">
        <v>368.49760516121398</v>
      </c>
      <c r="K34" s="307">
        <v>364.9060015950331</v>
      </c>
      <c r="L34" s="307">
        <v>360.8210791818085</v>
      </c>
      <c r="M34" s="307">
        <v>368.87635389134908</v>
      </c>
      <c r="N34" s="307">
        <v>368.87635389134908</v>
      </c>
      <c r="O34" s="307">
        <v>359.06781305947374</v>
      </c>
    </row>
    <row r="35" spans="1:23">
      <c r="A35"/>
      <c r="B35" s="3" t="s">
        <v>47</v>
      </c>
      <c r="C35" s="307">
        <v>377.48255900932685</v>
      </c>
      <c r="D35" s="307">
        <v>375.82188047943117</v>
      </c>
      <c r="E35" s="307">
        <v>366.69039648147071</v>
      </c>
      <c r="F35" s="307">
        <v>376.7029629663113</v>
      </c>
      <c r="G35" s="307">
        <v>384.02851353496072</v>
      </c>
      <c r="H35" s="307">
        <v>385.81234750012646</v>
      </c>
      <c r="I35" s="307">
        <v>386.81972144431023</v>
      </c>
      <c r="J35" s="307">
        <v>393.83143601221548</v>
      </c>
      <c r="K35" s="307">
        <v>390.2398324460346</v>
      </c>
      <c r="L35" s="307">
        <v>386.23008460506821</v>
      </c>
      <c r="M35" s="307">
        <v>394.2853593146088</v>
      </c>
      <c r="N35" s="307">
        <v>394.2853593146088</v>
      </c>
      <c r="O35" s="307">
        <v>384.35253775903948</v>
      </c>
    </row>
    <row r="36" spans="1:23">
      <c r="A36"/>
      <c r="B36" s="308" t="s">
        <v>50</v>
      </c>
      <c r="C36" s="309"/>
      <c r="D36" s="309"/>
      <c r="E36" s="309"/>
      <c r="F36" s="309"/>
      <c r="G36" s="309"/>
      <c r="H36" s="309"/>
      <c r="I36" s="309"/>
      <c r="J36" s="309"/>
      <c r="K36" s="309"/>
      <c r="L36" s="309"/>
      <c r="M36" s="309"/>
      <c r="N36" s="309"/>
      <c r="O36" s="309"/>
      <c r="Q36" s="320"/>
      <c r="R36" s="320"/>
      <c r="S36" s="320"/>
    </row>
    <row r="37" spans="1:23">
      <c r="A37"/>
      <c r="B37" s="308"/>
      <c r="C37"/>
      <c r="D37"/>
      <c r="E37"/>
      <c r="F37"/>
      <c r="G37"/>
      <c r="H37"/>
      <c r="I37"/>
      <c r="J37"/>
      <c r="K37"/>
      <c r="L37"/>
      <c r="M37"/>
      <c r="N37"/>
      <c r="O37"/>
      <c r="Q37" s="320"/>
      <c r="R37" s="321"/>
      <c r="S37" s="320"/>
      <c r="T37" s="320"/>
      <c r="U37" s="320"/>
      <c r="V37" s="320"/>
      <c r="W37" s="320"/>
    </row>
    <row r="38" spans="1:23">
      <c r="A38"/>
      <c r="B38" s="12" t="s">
        <v>31</v>
      </c>
      <c r="C38"/>
      <c r="D38"/>
      <c r="E38"/>
      <c r="F38"/>
      <c r="G38"/>
      <c r="H38"/>
      <c r="I38"/>
      <c r="J38"/>
      <c r="K38"/>
      <c r="L38"/>
      <c r="M38"/>
      <c r="N38"/>
      <c r="O38"/>
      <c r="Q38" s="320"/>
      <c r="R38" s="321"/>
      <c r="S38" s="320"/>
      <c r="T38" s="320"/>
      <c r="U38" s="320"/>
      <c r="V38" s="320"/>
      <c r="W38" s="320"/>
    </row>
    <row r="39" spans="1:23">
      <c r="A39"/>
      <c r="B39"/>
      <c r="C39" s="305">
        <v>44197</v>
      </c>
      <c r="D39" s="305">
        <v>44228</v>
      </c>
      <c r="E39" s="305">
        <v>44256</v>
      </c>
      <c r="F39" s="305">
        <v>44287</v>
      </c>
      <c r="G39" s="305">
        <v>44317</v>
      </c>
      <c r="H39" s="305">
        <v>44348</v>
      </c>
      <c r="I39" s="305">
        <v>44378</v>
      </c>
      <c r="J39" s="305">
        <v>44409</v>
      </c>
      <c r="K39" s="305">
        <v>44440</v>
      </c>
      <c r="L39" s="305">
        <v>44470</v>
      </c>
      <c r="M39" s="305">
        <v>44501</v>
      </c>
      <c r="N39" s="305">
        <v>44531</v>
      </c>
      <c r="O39" s="306">
        <v>2021</v>
      </c>
    </row>
    <row r="40" spans="1:23">
      <c r="A40"/>
      <c r="B40" s="3" t="s">
        <v>180</v>
      </c>
      <c r="C40" s="307">
        <v>54.772000000000006</v>
      </c>
      <c r="D40" s="307">
        <v>60.854999999999997</v>
      </c>
      <c r="E40" s="307">
        <v>64.414347826086953</v>
      </c>
      <c r="F40" s="307">
        <v>64.5</v>
      </c>
      <c r="G40" s="307">
        <v>64.599999999999994</v>
      </c>
      <c r="H40" s="307">
        <v>64.5</v>
      </c>
      <c r="I40" s="307">
        <v>64.3</v>
      </c>
      <c r="J40" s="307">
        <v>64.2</v>
      </c>
      <c r="K40" s="307">
        <v>63.8</v>
      </c>
      <c r="L40" s="307">
        <v>63.5</v>
      </c>
      <c r="M40" s="307">
        <v>64.2</v>
      </c>
      <c r="N40" s="307">
        <v>64.599999999999994</v>
      </c>
      <c r="O40" s="307">
        <v>63.186778985507253</v>
      </c>
    </row>
    <row r="41" spans="1:23">
      <c r="A41"/>
      <c r="B41" s="3" t="s">
        <v>208</v>
      </c>
      <c r="C41" s="307">
        <v>30.006</v>
      </c>
      <c r="D41" s="307">
        <v>29.985700000000001</v>
      </c>
      <c r="E41" s="307">
        <v>30.789400000000001</v>
      </c>
      <c r="F41" s="307">
        <v>31.1</v>
      </c>
      <c r="G41" s="307">
        <v>30.92</v>
      </c>
      <c r="H41" s="307">
        <v>30.74</v>
      </c>
      <c r="I41" s="307">
        <v>30.42</v>
      </c>
      <c r="J41" s="307">
        <v>30.42</v>
      </c>
      <c r="K41" s="307">
        <v>30.42</v>
      </c>
      <c r="L41" s="307">
        <v>30.33</v>
      </c>
      <c r="M41" s="307">
        <v>30.33</v>
      </c>
      <c r="N41" s="307">
        <v>30.33</v>
      </c>
      <c r="O41" s="307">
        <v>30.482591666666668</v>
      </c>
    </row>
    <row r="42" spans="1:23">
      <c r="A42"/>
      <c r="B42" s="3" t="s">
        <v>45</v>
      </c>
      <c r="C42" s="307">
        <v>321.84097097923438</v>
      </c>
      <c r="D42" s="307">
        <v>320.14262368599447</v>
      </c>
      <c r="E42" s="307">
        <v>312.46454308936325</v>
      </c>
      <c r="F42" s="307">
        <v>323.01867066949609</v>
      </c>
      <c r="G42" s="307">
        <v>330.03169948480053</v>
      </c>
      <c r="H42" s="307">
        <v>331.4993517151247</v>
      </c>
      <c r="I42" s="307">
        <v>331.93538579569247</v>
      </c>
      <c r="J42" s="307">
        <v>338.94710036359771</v>
      </c>
      <c r="K42" s="307">
        <v>335.35549679741683</v>
      </c>
      <c r="L42" s="307">
        <v>331.18288742633575</v>
      </c>
      <c r="M42" s="307">
        <v>339.23816213587634</v>
      </c>
      <c r="N42" s="307">
        <v>339.23816213587634</v>
      </c>
      <c r="O42" s="307">
        <v>329.5745878565674</v>
      </c>
    </row>
    <row r="43" spans="1:23">
      <c r="A43"/>
      <c r="B43" s="3" t="s">
        <v>46</v>
      </c>
      <c r="C43" s="307">
        <v>359.73611142611236</v>
      </c>
      <c r="D43" s="307">
        <v>358.06341873993756</v>
      </c>
      <c r="E43" s="307">
        <v>349.39548634415286</v>
      </c>
      <c r="F43" s="307">
        <v>359.5807794877926</v>
      </c>
      <c r="G43" s="307">
        <v>366.80665369725267</v>
      </c>
      <c r="H43" s="307">
        <v>368.48964398087037</v>
      </c>
      <c r="I43" s="307">
        <v>369.31479356193245</v>
      </c>
      <c r="J43" s="307">
        <v>376.32650812983769</v>
      </c>
      <c r="K43" s="307">
        <v>372.73490456365681</v>
      </c>
      <c r="L43" s="307">
        <v>368.67321331651118</v>
      </c>
      <c r="M43" s="307">
        <v>376.72848802605176</v>
      </c>
      <c r="N43" s="307">
        <v>376.72848802605176</v>
      </c>
      <c r="O43" s="307">
        <v>366.88154077501332</v>
      </c>
    </row>
    <row r="44" spans="1:23">
      <c r="A44"/>
      <c r="B44" s="3" t="s">
        <v>47</v>
      </c>
      <c r="C44" s="307">
        <v>394.75710039515002</v>
      </c>
      <c r="D44" s="307">
        <v>393.10811654605658</v>
      </c>
      <c r="E44" s="307">
        <v>383.52540751848375</v>
      </c>
      <c r="F44" s="307">
        <v>393.36984042042741</v>
      </c>
      <c r="G44" s="307">
        <v>400.79241679573079</v>
      </c>
      <c r="H44" s="307">
        <v>402.67441284895574</v>
      </c>
      <c r="I44" s="307">
        <v>403.85916552133227</v>
      </c>
      <c r="J44" s="307">
        <v>410.87088008923752</v>
      </c>
      <c r="K44" s="307">
        <v>407.27927652305664</v>
      </c>
      <c r="L44" s="307">
        <v>403.32009083068675</v>
      </c>
      <c r="M44" s="307">
        <v>411.37536554022734</v>
      </c>
      <c r="N44" s="307">
        <v>411.37536554022734</v>
      </c>
      <c r="O44" s="307">
        <v>401.35895321413091</v>
      </c>
    </row>
    <row r="45" spans="1:23">
      <c r="A45"/>
      <c r="B45" s="308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09"/>
      <c r="N45" s="309"/>
      <c r="O45" s="309"/>
    </row>
    <row r="46" spans="1:23">
      <c r="A46"/>
      <c r="B46" s="12" t="s">
        <v>260</v>
      </c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23">
      <c r="A47"/>
      <c r="B47"/>
      <c r="C47" s="305">
        <v>44197</v>
      </c>
      <c r="D47" s="305">
        <v>44228</v>
      </c>
      <c r="E47" s="305">
        <v>44256</v>
      </c>
      <c r="F47" s="305">
        <v>44287</v>
      </c>
      <c r="G47" s="305">
        <v>44317</v>
      </c>
      <c r="H47" s="305">
        <v>44348</v>
      </c>
      <c r="I47" s="305">
        <v>44378</v>
      </c>
      <c r="J47" s="305">
        <v>44409</v>
      </c>
      <c r="K47" s="305">
        <v>44440</v>
      </c>
      <c r="L47" s="305">
        <v>44470</v>
      </c>
      <c r="M47" s="305">
        <v>44501</v>
      </c>
      <c r="N47" s="305">
        <v>44531</v>
      </c>
      <c r="O47" s="306">
        <v>2021</v>
      </c>
    </row>
    <row r="48" spans="1:23">
      <c r="A48"/>
      <c r="B48" s="3" t="s">
        <v>180</v>
      </c>
      <c r="C48" s="307">
        <v>54.772000000000006</v>
      </c>
      <c r="D48" s="307">
        <v>60.854999999999997</v>
      </c>
      <c r="E48" s="307">
        <v>64.414347826086953</v>
      </c>
      <c r="F48" s="307">
        <v>64.5</v>
      </c>
      <c r="G48" s="307">
        <v>64.599999999999994</v>
      </c>
      <c r="H48" s="307">
        <v>64.5</v>
      </c>
      <c r="I48" s="307">
        <v>64.3</v>
      </c>
      <c r="J48" s="307">
        <v>64.2</v>
      </c>
      <c r="K48" s="307">
        <v>63.8</v>
      </c>
      <c r="L48" s="307">
        <v>63.5</v>
      </c>
      <c r="M48" s="307">
        <v>64.2</v>
      </c>
      <c r="N48" s="307">
        <v>64.599999999999994</v>
      </c>
      <c r="O48" s="307">
        <v>63.186778985507253</v>
      </c>
    </row>
    <row r="49" spans="1:15">
      <c r="A49"/>
      <c r="B49" s="3" t="s">
        <v>208</v>
      </c>
      <c r="C49" s="307">
        <v>30.006</v>
      </c>
      <c r="D49" s="307">
        <v>29.985700000000001</v>
      </c>
      <c r="E49" s="307">
        <v>30.789400000000001</v>
      </c>
      <c r="F49" s="307">
        <v>31.1</v>
      </c>
      <c r="G49" s="307">
        <v>30.92</v>
      </c>
      <c r="H49" s="307">
        <v>30.74</v>
      </c>
      <c r="I49" s="307">
        <v>30.42</v>
      </c>
      <c r="J49" s="307">
        <v>30.42</v>
      </c>
      <c r="K49" s="307">
        <v>30.42</v>
      </c>
      <c r="L49" s="307">
        <v>30.33</v>
      </c>
      <c r="M49" s="307">
        <v>30.33</v>
      </c>
      <c r="N49" s="307">
        <v>30.33</v>
      </c>
      <c r="O49" s="307">
        <v>30.482591666666668</v>
      </c>
    </row>
    <row r="50" spans="1:15">
      <c r="A50"/>
      <c r="B50" s="3" t="s">
        <v>45</v>
      </c>
      <c r="C50" s="307">
        <v>321.84097097923438</v>
      </c>
      <c r="D50" s="307">
        <v>320.14262368599447</v>
      </c>
      <c r="E50" s="307">
        <v>312.46454308936325</v>
      </c>
      <c r="F50" s="307">
        <v>323.01867066949609</v>
      </c>
      <c r="G50" s="307">
        <v>330.03169948480053</v>
      </c>
      <c r="H50" s="307">
        <v>331.4993517151247</v>
      </c>
      <c r="I50" s="307">
        <v>331.93538579569247</v>
      </c>
      <c r="J50" s="307">
        <v>338.94710036359771</v>
      </c>
      <c r="K50" s="307">
        <v>335.35549679741683</v>
      </c>
      <c r="L50" s="307">
        <v>331.18288742633575</v>
      </c>
      <c r="M50" s="307">
        <v>339.23816213587634</v>
      </c>
      <c r="N50" s="307">
        <v>339.23816213587634</v>
      </c>
      <c r="O50" s="307">
        <v>329.5745878565674</v>
      </c>
    </row>
    <row r="51" spans="1:15">
      <c r="A51"/>
      <c r="B51" s="3" t="s">
        <v>46</v>
      </c>
      <c r="C51" s="307">
        <v>359.73611142611236</v>
      </c>
      <c r="D51" s="307">
        <v>358.06341873993756</v>
      </c>
      <c r="E51" s="307">
        <v>349.39548634415286</v>
      </c>
      <c r="F51" s="307">
        <v>359.5807794877926</v>
      </c>
      <c r="G51" s="307">
        <v>366.80665369725267</v>
      </c>
      <c r="H51" s="307">
        <v>368.48964398087037</v>
      </c>
      <c r="I51" s="307">
        <v>369.31479356193245</v>
      </c>
      <c r="J51" s="307">
        <v>376.32650812983769</v>
      </c>
      <c r="K51" s="307">
        <v>372.73490456365681</v>
      </c>
      <c r="L51" s="307">
        <v>368.67321331651118</v>
      </c>
      <c r="M51" s="307">
        <v>376.72848802605176</v>
      </c>
      <c r="N51" s="307">
        <v>376.72848802605176</v>
      </c>
      <c r="O51" s="307">
        <v>366.88154077501332</v>
      </c>
    </row>
    <row r="52" spans="1:15">
      <c r="A52"/>
      <c r="B52" s="3" t="s">
        <v>47</v>
      </c>
      <c r="C52" s="307">
        <v>431.73611142611236</v>
      </c>
      <c r="D52" s="307">
        <v>430.06341873993756</v>
      </c>
      <c r="E52" s="307">
        <v>421.39548634415286</v>
      </c>
      <c r="F52" s="307">
        <v>431.5807794877926</v>
      </c>
      <c r="G52" s="307">
        <v>438.80665369725267</v>
      </c>
      <c r="H52" s="307">
        <v>440.48964398087037</v>
      </c>
      <c r="I52" s="307">
        <v>441.31479356193245</v>
      </c>
      <c r="J52" s="307">
        <v>448.32650812983769</v>
      </c>
      <c r="K52" s="307">
        <v>444.73490456365681</v>
      </c>
      <c r="L52" s="307">
        <v>440.67321331651118</v>
      </c>
      <c r="M52" s="307">
        <v>448.72848802605176</v>
      </c>
      <c r="N52" s="307">
        <v>448.72848802605176</v>
      </c>
      <c r="O52" s="307">
        <v>438.88154077501332</v>
      </c>
    </row>
    <row r="53" spans="1:15">
      <c r="A53"/>
      <c r="B53" s="308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>
      <c r="A54"/>
      <c r="B54" s="12" t="s">
        <v>32</v>
      </c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>
      <c r="A55"/>
      <c r="B55"/>
      <c r="C55" s="305">
        <v>44197</v>
      </c>
      <c r="D55" s="305">
        <v>44228</v>
      </c>
      <c r="E55" s="305">
        <v>44256</v>
      </c>
      <c r="F55" s="305">
        <v>44287</v>
      </c>
      <c r="G55" s="305">
        <v>44317</v>
      </c>
      <c r="H55" s="305">
        <v>44348</v>
      </c>
      <c r="I55" s="305">
        <v>44378</v>
      </c>
      <c r="J55" s="305">
        <v>44409</v>
      </c>
      <c r="K55" s="305">
        <v>44440</v>
      </c>
      <c r="L55" s="305">
        <v>44470</v>
      </c>
      <c r="M55" s="305">
        <v>44501</v>
      </c>
      <c r="N55" s="305">
        <v>44531</v>
      </c>
      <c r="O55" s="306">
        <v>2021</v>
      </c>
    </row>
    <row r="56" spans="1:15">
      <c r="A56"/>
      <c r="B56" s="3" t="s">
        <v>180</v>
      </c>
      <c r="C56" s="307">
        <v>54.772000000000006</v>
      </c>
      <c r="D56" s="307">
        <v>60.854999999999997</v>
      </c>
      <c r="E56" s="307">
        <v>64.414347826086953</v>
      </c>
      <c r="F56" s="307">
        <v>64.5</v>
      </c>
      <c r="G56" s="307">
        <v>64.599999999999994</v>
      </c>
      <c r="H56" s="307">
        <v>64.5</v>
      </c>
      <c r="I56" s="307">
        <v>64.3</v>
      </c>
      <c r="J56" s="307">
        <v>64.2</v>
      </c>
      <c r="K56" s="307">
        <v>63.8</v>
      </c>
      <c r="L56" s="307">
        <v>63.5</v>
      </c>
      <c r="M56" s="307">
        <v>64.2</v>
      </c>
      <c r="N56" s="307">
        <v>64.599999999999994</v>
      </c>
      <c r="O56" s="307">
        <v>63.186778985507253</v>
      </c>
    </row>
    <row r="57" spans="1:15">
      <c r="A57"/>
      <c r="B57" s="3" t="s">
        <v>208</v>
      </c>
      <c r="C57" s="307">
        <v>30.006</v>
      </c>
      <c r="D57" s="307">
        <v>29.985700000000001</v>
      </c>
      <c r="E57" s="307">
        <v>30.789400000000001</v>
      </c>
      <c r="F57" s="307">
        <v>31.1</v>
      </c>
      <c r="G57" s="307">
        <v>30.92</v>
      </c>
      <c r="H57" s="307">
        <v>30.74</v>
      </c>
      <c r="I57" s="307">
        <v>30.42</v>
      </c>
      <c r="J57" s="307">
        <v>30.42</v>
      </c>
      <c r="K57" s="307">
        <v>30.42</v>
      </c>
      <c r="L57" s="307">
        <v>30.33</v>
      </c>
      <c r="M57" s="307">
        <v>30.33</v>
      </c>
      <c r="N57" s="307">
        <v>30.33</v>
      </c>
      <c r="O57" s="307">
        <v>30.482591666666668</v>
      </c>
    </row>
    <row r="58" spans="1:15">
      <c r="A58"/>
      <c r="B58" s="3" t="s">
        <v>45</v>
      </c>
      <c r="C58" s="307">
        <v>308.14561051203287</v>
      </c>
      <c r="D58" s="307">
        <v>306.5195333163777</v>
      </c>
      <c r="E58" s="307">
        <v>299.16817955364564</v>
      </c>
      <c r="F58" s="307">
        <v>309.273195321858</v>
      </c>
      <c r="G58" s="307">
        <v>315.98779737906432</v>
      </c>
      <c r="H58" s="307">
        <v>317.39299632299173</v>
      </c>
      <c r="I58" s="307">
        <v>317.81047576183323</v>
      </c>
      <c r="J58" s="307">
        <v>324.5238194970616</v>
      </c>
      <c r="K58" s="307">
        <v>321.08505012518634</v>
      </c>
      <c r="L58" s="307">
        <v>317.08999859968321</v>
      </c>
      <c r="M58" s="307">
        <v>324.80249566200922</v>
      </c>
      <c r="N58" s="307">
        <v>324.80249566200922</v>
      </c>
      <c r="O58" s="307">
        <v>315.5501373094794</v>
      </c>
    </row>
    <row r="59" spans="1:15">
      <c r="A59"/>
      <c r="B59" s="3" t="s">
        <v>46</v>
      </c>
      <c r="C59" s="307">
        <v>338.10383073277166</v>
      </c>
      <c r="D59" s="307">
        <v>336.49803493359821</v>
      </c>
      <c r="E59" s="307">
        <v>328.36414816438463</v>
      </c>
      <c r="F59" s="307">
        <v>338.17757975733991</v>
      </c>
      <c r="G59" s="307">
        <v>345.06044795938408</v>
      </c>
      <c r="H59" s="307">
        <v>346.63588363410065</v>
      </c>
      <c r="I59" s="307">
        <v>347.3609805594495</v>
      </c>
      <c r="J59" s="307">
        <v>354.07432429467787</v>
      </c>
      <c r="K59" s="307">
        <v>350.63555492280261</v>
      </c>
      <c r="L59" s="307">
        <v>346.72819035515596</v>
      </c>
      <c r="M59" s="307">
        <v>354.44068741748197</v>
      </c>
      <c r="N59" s="307">
        <v>354.44068741748197</v>
      </c>
      <c r="O59" s="307">
        <v>345.04336251238573</v>
      </c>
    </row>
    <row r="60" spans="1:15">
      <c r="A60"/>
      <c r="B60" s="3" t="s">
        <v>47</v>
      </c>
      <c r="C60" s="307">
        <v>363.78719854212534</v>
      </c>
      <c r="D60" s="307">
        <v>362.19879010981441</v>
      </c>
      <c r="E60" s="307">
        <v>353.39403294575311</v>
      </c>
      <c r="F60" s="307">
        <v>362.95748761867321</v>
      </c>
      <c r="G60" s="307">
        <v>369.98461142922451</v>
      </c>
      <c r="H60" s="307">
        <v>371.7059921079935</v>
      </c>
      <c r="I60" s="307">
        <v>372.694811410451</v>
      </c>
      <c r="J60" s="307">
        <v>379.40815514567936</v>
      </c>
      <c r="K60" s="307">
        <v>375.96938577380411</v>
      </c>
      <c r="L60" s="307">
        <v>372.13719577841567</v>
      </c>
      <c r="M60" s="307">
        <v>379.84969284074168</v>
      </c>
      <c r="N60" s="307">
        <v>379.84969284074168</v>
      </c>
      <c r="O60" s="307">
        <v>370.32808721195147</v>
      </c>
    </row>
    <row r="61" spans="1:15">
      <c r="A61"/>
      <c r="B61" s="308" t="s">
        <v>51</v>
      </c>
      <c r="C61" s="309"/>
      <c r="D61" s="309"/>
      <c r="E61" s="309"/>
      <c r="F61" s="309"/>
      <c r="G61" s="309"/>
      <c r="H61" s="309"/>
      <c r="I61" s="309"/>
      <c r="J61" s="309"/>
      <c r="K61" s="309"/>
      <c r="L61" s="309"/>
      <c r="M61" s="309"/>
      <c r="N61" s="309"/>
      <c r="O61" s="309"/>
    </row>
    <row r="62" spans="1: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>
      <c r="A63"/>
      <c r="B63" s="254" t="s">
        <v>210</v>
      </c>
      <c r="C63" s="344" t="s">
        <v>261</v>
      </c>
      <c r="D63"/>
      <c r="E63"/>
      <c r="F63"/>
      <c r="G63"/>
      <c r="H63"/>
      <c r="I63"/>
      <c r="J63"/>
      <c r="K63"/>
      <c r="L63"/>
      <c r="M63"/>
      <c r="N63"/>
      <c r="O63"/>
    </row>
    <row r="64" spans="1:15">
      <c r="A64"/>
      <c r="B64" s="254"/>
      <c r="C64" s="344" t="s">
        <v>211</v>
      </c>
      <c r="D64"/>
      <c r="E64"/>
      <c r="F64"/>
      <c r="G64"/>
      <c r="H64"/>
      <c r="I64"/>
      <c r="J64"/>
      <c r="K64"/>
      <c r="L64"/>
      <c r="M64"/>
      <c r="N64"/>
      <c r="O64"/>
    </row>
    <row r="65" spans="1:15">
      <c r="A65"/>
      <c r="B65" s="254" t="s">
        <v>212</v>
      </c>
      <c r="C65" s="345">
        <v>44309</v>
      </c>
      <c r="D65"/>
      <c r="E65"/>
      <c r="F65"/>
      <c r="G65"/>
      <c r="H65"/>
      <c r="I65"/>
      <c r="J65"/>
      <c r="K65"/>
      <c r="L65"/>
      <c r="M65"/>
      <c r="N65"/>
      <c r="O65"/>
    </row>
    <row r="66" spans="1: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>
      <c r="A67"/>
      <c r="B67"/>
      <c r="C67" t="s">
        <v>213</v>
      </c>
      <c r="D67"/>
      <c r="E67"/>
      <c r="F67"/>
      <c r="G67"/>
      <c r="H67"/>
      <c r="I67"/>
      <c r="J67"/>
      <c r="K67"/>
      <c r="L67"/>
      <c r="M67"/>
      <c r="N67"/>
      <c r="O67"/>
    </row>
    <row r="68" spans="1:15">
      <c r="A68"/>
      <c r="B68"/>
      <c r="C68" t="s">
        <v>214</v>
      </c>
      <c r="D68"/>
      <c r="E68"/>
      <c r="F68"/>
      <c r="G68"/>
      <c r="H68"/>
      <c r="I68"/>
      <c r="J68"/>
      <c r="K68"/>
      <c r="L68"/>
      <c r="M68"/>
      <c r="N68"/>
      <c r="O68"/>
    </row>
    <row r="69" spans="1: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>
      <c r="B71"/>
      <c r="C71"/>
      <c r="D71"/>
      <c r="E71"/>
      <c r="F71"/>
      <c r="G71"/>
      <c r="H71"/>
      <c r="I71"/>
      <c r="J71"/>
      <c r="K71"/>
    </row>
    <row r="72" spans="1:15">
      <c r="B72"/>
      <c r="C72"/>
      <c r="D72"/>
      <c r="E72"/>
      <c r="F72"/>
      <c r="G72"/>
      <c r="H72"/>
      <c r="I72"/>
      <c r="J72"/>
      <c r="K72"/>
    </row>
    <row r="73" spans="1:15">
      <c r="B73"/>
      <c r="C73" s="255"/>
      <c r="D73" s="255"/>
      <c r="E73" s="255"/>
      <c r="F73" s="255"/>
      <c r="G73" s="255"/>
      <c r="H73" s="255"/>
    </row>
    <row r="74" spans="1:15">
      <c r="B74"/>
      <c r="C74" s="255"/>
      <c r="D74" s="255"/>
      <c r="E74" s="255"/>
      <c r="F74" s="255"/>
      <c r="G74" s="255"/>
      <c r="H74" s="255"/>
    </row>
    <row r="75" spans="1:15">
      <c r="B75"/>
      <c r="C75" s="255"/>
      <c r="D75" s="255"/>
      <c r="E75" s="255"/>
      <c r="F75" s="255"/>
      <c r="G75" s="255"/>
      <c r="H75" s="25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</sheetPr>
  <dimension ref="A8:Q137"/>
  <sheetViews>
    <sheetView topLeftCell="A18" zoomScale="70" zoomScaleNormal="70" workbookViewId="0">
      <selection activeCell="F36" sqref="F36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5" width="13.36328125" style="61" bestFit="1" customWidth="1"/>
    <col min="6" max="6" width="12.1796875" style="61" bestFit="1" customWidth="1"/>
    <col min="7" max="7" width="13.36328125" style="61" bestFit="1" customWidth="1"/>
    <col min="8" max="10" width="12.1796875" style="61" bestFit="1" customWidth="1"/>
    <col min="11" max="13" width="13.36328125" style="61" bestFit="1" customWidth="1"/>
    <col min="14" max="16" width="12.1796875" style="61" bestFit="1" customWidth="1"/>
    <col min="17" max="16384" width="8.6328125" style="61"/>
  </cols>
  <sheetData>
    <row r="8" spans="3:16">
      <c r="D8" s="229" t="s">
        <v>169</v>
      </c>
      <c r="E8" s="230">
        <f>SUM(E56:E62)</f>
        <v>12872.155262218046</v>
      </c>
      <c r="F8" s="230">
        <f t="shared" ref="F8:P8" si="0">SUM(F56:F62)</f>
        <v>14093.320517978669</v>
      </c>
      <c r="G8" s="230">
        <f t="shared" si="0"/>
        <v>13105.514770247762</v>
      </c>
      <c r="H8" s="230">
        <f t="shared" si="0"/>
        <v>21059.202441668669</v>
      </c>
      <c r="I8" s="230">
        <f t="shared" si="0"/>
        <v>17480.209879084345</v>
      </c>
      <c r="J8" s="230">
        <f t="shared" si="0"/>
        <v>13774.272430449515</v>
      </c>
      <c r="K8" s="230">
        <f t="shared" si="0"/>
        <v>26788.039349461371</v>
      </c>
      <c r="L8" s="230">
        <f t="shared" si="0"/>
        <v>14478.425082117077</v>
      </c>
      <c r="M8" s="230">
        <f t="shared" si="0"/>
        <v>14027.951256937606</v>
      </c>
      <c r="N8" s="230">
        <f t="shared" si="0"/>
        <v>14329.136138848031</v>
      </c>
      <c r="O8" s="230">
        <f t="shared" si="0"/>
        <v>14194.272935325916</v>
      </c>
      <c r="P8" s="230">
        <f t="shared" si="0"/>
        <v>14627.986830571987</v>
      </c>
    </row>
    <row r="9" spans="3:16">
      <c r="D9" s="229" t="s">
        <v>168</v>
      </c>
      <c r="E9" s="230">
        <f>SUM(E64:E93)</f>
        <v>49830.537465017798</v>
      </c>
      <c r="F9" s="230">
        <f t="shared" ref="F9:P9" si="1">SUM(F64:F93)</f>
        <v>58506.593974912481</v>
      </c>
      <c r="G9" s="230">
        <f t="shared" si="1"/>
        <v>66981.008879661036</v>
      </c>
      <c r="H9" s="230">
        <f t="shared" si="1"/>
        <v>66852.511866311761</v>
      </c>
      <c r="I9" s="230">
        <f t="shared" si="1"/>
        <v>67670.592128290213</v>
      </c>
      <c r="J9" s="230">
        <f t="shared" si="1"/>
        <v>64180.653178904322</v>
      </c>
      <c r="K9" s="230">
        <f t="shared" si="1"/>
        <v>103354.60305961929</v>
      </c>
      <c r="L9" s="230">
        <f t="shared" si="1"/>
        <v>66526.028362527039</v>
      </c>
      <c r="M9" s="230">
        <f t="shared" si="1"/>
        <v>66972.955758854674</v>
      </c>
      <c r="N9" s="230">
        <f t="shared" si="1"/>
        <v>67087.765447475918</v>
      </c>
      <c r="O9" s="230">
        <f t="shared" si="1"/>
        <v>68966.202022354075</v>
      </c>
      <c r="P9" s="230">
        <f t="shared" si="1"/>
        <v>68953.595666630892</v>
      </c>
    </row>
    <row r="11" spans="3:16">
      <c r="C11" s="231"/>
      <c r="D11" s="232" t="s">
        <v>170</v>
      </c>
      <c r="E11" s="252">
        <f>E8/'Volume (KT)'!E8</f>
        <v>377.48255900932685</v>
      </c>
      <c r="F11" s="252">
        <f>F8/'Volume (KT)'!F8</f>
        <v>375.82188047943117</v>
      </c>
      <c r="G11" s="252">
        <f>G8/'Volume (KT)'!G8</f>
        <v>366.69039648147066</v>
      </c>
      <c r="H11" s="252">
        <f>H8/'Volume (KT)'!H8</f>
        <v>376.7029629663113</v>
      </c>
      <c r="I11" s="252">
        <f>I8/'Volume (KT)'!I8</f>
        <v>384.02851353496078</v>
      </c>
      <c r="J11" s="252">
        <f>J8/'Volume (KT)'!J8</f>
        <v>385.81234750012646</v>
      </c>
      <c r="K11" s="252">
        <f>K8/'Volume (KT)'!K8</f>
        <v>386.81972144431023</v>
      </c>
      <c r="L11" s="252">
        <f>L8/'Volume (KT)'!L8</f>
        <v>393.83143601221548</v>
      </c>
      <c r="M11" s="252">
        <f>M8/'Volume (KT)'!M8</f>
        <v>390.23983244603454</v>
      </c>
      <c r="N11" s="252">
        <f>N8/'Volume (KT)'!N8</f>
        <v>386.23008460506821</v>
      </c>
      <c r="O11" s="252">
        <f>O8/'Volume (KT)'!O8</f>
        <v>394.2853593146088</v>
      </c>
      <c r="P11" s="252">
        <f>P8/'Volume (KT)'!P8</f>
        <v>394.2853593146088</v>
      </c>
    </row>
    <row r="12" spans="3:16">
      <c r="C12" s="231"/>
      <c r="D12" s="232" t="s">
        <v>171</v>
      </c>
      <c r="E12" s="252">
        <f>E9/'Volume (KT)'!E9</f>
        <v>367.80733292750068</v>
      </c>
      <c r="F12" s="252">
        <f>F9/'Volume (KT)'!F9</f>
        <v>436.72249178688372</v>
      </c>
      <c r="G12" s="252">
        <f>G9/'Volume (KT)'!G9</f>
        <v>401.34824662748542</v>
      </c>
      <c r="H12" s="252">
        <f>H9/'Volume (KT)'!H9</f>
        <v>419.86077638382659</v>
      </c>
      <c r="I12" s="252">
        <f>I9/'Volume (KT)'!I9</f>
        <v>410.7754096008149</v>
      </c>
      <c r="J12" s="252">
        <f>J9/'Volume (KT)'!J9</f>
        <v>399.3734515269399</v>
      </c>
      <c r="K12" s="252">
        <f>K9/'Volume (KT)'!K9</f>
        <v>440.19463633914995</v>
      </c>
      <c r="L12" s="252">
        <f>L9/'Volume (KT)'!L9</f>
        <v>400.12612780532118</v>
      </c>
      <c r="M12" s="252">
        <f>M9/'Volume (KT)'!M9</f>
        <v>406.93882370490263</v>
      </c>
      <c r="N12" s="252">
        <f>N9/'Volume (KT)'!N9</f>
        <v>405.15074173056485</v>
      </c>
      <c r="O12" s="252">
        <f>O9/'Volume (KT)'!O9</f>
        <v>417.36034047370168</v>
      </c>
      <c r="P12" s="252">
        <f>P9/'Volume (KT)'!P9</f>
        <v>412.09925306229286</v>
      </c>
    </row>
    <row r="16" spans="3:16">
      <c r="D16" s="64" t="s">
        <v>0</v>
      </c>
      <c r="E16" s="203">
        <f>SUM(E25:E30)</f>
        <v>69109.231297270671</v>
      </c>
      <c r="F16" s="203">
        <f t="shared" ref="F16:P16" si="2">SUM(F25:F30)</f>
        <v>70783.278261808693</v>
      </c>
      <c r="G16" s="203">
        <f t="shared" si="2"/>
        <v>75575.871489642159</v>
      </c>
      <c r="H16" s="203">
        <f t="shared" si="2"/>
        <v>69741.780713948829</v>
      </c>
      <c r="I16" s="203">
        <f t="shared" si="2"/>
        <v>76610.628679714689</v>
      </c>
      <c r="J16" s="203">
        <f t="shared" si="2"/>
        <v>74264.903127092577</v>
      </c>
      <c r="K16" s="203">
        <f t="shared" si="2"/>
        <v>57621.837901811428</v>
      </c>
      <c r="L16" s="203">
        <f t="shared" si="2"/>
        <v>78401.235829395446</v>
      </c>
      <c r="M16" s="203">
        <f t="shared" si="2"/>
        <v>70232.663282700276</v>
      </c>
      <c r="N16" s="203">
        <f t="shared" si="2"/>
        <v>60368.320356806908</v>
      </c>
      <c r="O16" s="203">
        <f t="shared" si="2"/>
        <v>76475.442508340537</v>
      </c>
      <c r="P16" s="203">
        <f t="shared" si="2"/>
        <v>77866.190745878135</v>
      </c>
    </row>
    <row r="17" spans="1:17">
      <c r="D17" s="64" t="s">
        <v>4</v>
      </c>
      <c r="E17" s="203">
        <f>SUM(E35:E52)</f>
        <v>31271.798576479287</v>
      </c>
      <c r="F17" s="203">
        <f t="shared" ref="F17:P17" si="3">SUM(F35:F52)</f>
        <v>32001.929188854334</v>
      </c>
      <c r="G17" s="203">
        <f t="shared" si="3"/>
        <v>34913.130483564302</v>
      </c>
      <c r="H17" s="203">
        <f t="shared" si="3"/>
        <v>42062.939315321273</v>
      </c>
      <c r="I17" s="203">
        <f t="shared" si="3"/>
        <v>35205.491225913051</v>
      </c>
      <c r="J17" s="203">
        <f t="shared" si="3"/>
        <v>45482.929137685765</v>
      </c>
      <c r="K17" s="203">
        <f t="shared" si="3"/>
        <v>31228.690590611572</v>
      </c>
      <c r="L17" s="203">
        <f t="shared" si="3"/>
        <v>35682.807726736894</v>
      </c>
      <c r="M17" s="203">
        <f t="shared" si="3"/>
        <v>33054.849265126577</v>
      </c>
      <c r="N17" s="203">
        <f t="shared" si="3"/>
        <v>25081.997191206156</v>
      </c>
      <c r="O17" s="203">
        <f t="shared" si="3"/>
        <v>37234.603070844933</v>
      </c>
      <c r="P17" s="203">
        <f t="shared" si="3"/>
        <v>40525.055767938968</v>
      </c>
    </row>
    <row r="18" spans="1:17">
      <c r="D18" s="64" t="s">
        <v>5</v>
      </c>
      <c r="E18" s="203">
        <f t="shared" ref="E18:P18" si="4">SUM(E56:E120)</f>
        <v>86938.292676133482</v>
      </c>
      <c r="F18" s="203">
        <f t="shared" si="4"/>
        <v>92879.657933428331</v>
      </c>
      <c r="G18" s="203">
        <f t="shared" si="4"/>
        <v>92720.781284834942</v>
      </c>
      <c r="H18" s="203">
        <f t="shared" si="4"/>
        <v>100278.98196586399</v>
      </c>
      <c r="I18" s="203">
        <f t="shared" si="4"/>
        <v>97715.191850220464</v>
      </c>
      <c r="J18" s="203">
        <f t="shared" si="4"/>
        <v>90357.781399034226</v>
      </c>
      <c r="K18" s="203">
        <f t="shared" si="4"/>
        <v>140600.93974362931</v>
      </c>
      <c r="L18" s="203">
        <f t="shared" si="4"/>
        <v>93202.282373048554</v>
      </c>
      <c r="M18" s="203">
        <f t="shared" si="4"/>
        <v>94107.592616700043</v>
      </c>
      <c r="N18" s="203">
        <f t="shared" si="4"/>
        <v>94840.185045924009</v>
      </c>
      <c r="O18" s="203">
        <f t="shared" si="4"/>
        <v>96612.38635857687</v>
      </c>
      <c r="P18" s="203">
        <f t="shared" si="4"/>
        <v>97197.727226446557</v>
      </c>
    </row>
    <row r="19" spans="1:17">
      <c r="D19" s="64" t="s">
        <v>6</v>
      </c>
      <c r="E19" s="203">
        <f>SUM(E124:E128)</f>
        <v>20416.61067146057</v>
      </c>
      <c r="F19" s="203">
        <f t="shared" ref="F19:P19" si="5">SUM(F124:F128)</f>
        <v>18907.935879860666</v>
      </c>
      <c r="G19" s="203">
        <f t="shared" si="5"/>
        <v>20484.697156120343</v>
      </c>
      <c r="H19" s="203">
        <f t="shared" si="5"/>
        <v>18990.806850179266</v>
      </c>
      <c r="I19" s="203">
        <f t="shared" si="5"/>
        <v>20336.426157974187</v>
      </c>
      <c r="J19" s="203">
        <f t="shared" si="5"/>
        <v>19634.402597525281</v>
      </c>
      <c r="K19" s="203">
        <f t="shared" si="5"/>
        <v>15571.7855324269</v>
      </c>
      <c r="L19" s="203">
        <f t="shared" si="5"/>
        <v>20007.861416714313</v>
      </c>
      <c r="M19" s="203">
        <f t="shared" si="5"/>
        <v>18818.621247767682</v>
      </c>
      <c r="N19" s="203">
        <f t="shared" si="5"/>
        <v>16656.265463528642</v>
      </c>
      <c r="O19" s="203">
        <f t="shared" si="5"/>
        <v>19582.619124834458</v>
      </c>
      <c r="P19" s="203">
        <f t="shared" si="5"/>
        <v>19651.295949300064</v>
      </c>
    </row>
    <row r="20" spans="1:17">
      <c r="D20" s="64" t="s">
        <v>161</v>
      </c>
      <c r="E20" s="203">
        <f>SUM(E132)</f>
        <v>811.97302714602381</v>
      </c>
      <c r="F20" s="203">
        <f t="shared" ref="F20:P20" si="6">SUM(F132)</f>
        <v>730.19276086138586</v>
      </c>
      <c r="G20" s="203">
        <f t="shared" si="6"/>
        <v>1577.5509630698421</v>
      </c>
      <c r="H20" s="203">
        <f t="shared" si="6"/>
        <v>1567.9763465126684</v>
      </c>
      <c r="I20" s="203">
        <f t="shared" si="6"/>
        <v>1651.6113054200584</v>
      </c>
      <c r="J20" s="203">
        <f t="shared" si="6"/>
        <v>1605.769885906532</v>
      </c>
      <c r="K20" s="203">
        <f t="shared" si="6"/>
        <v>1663.7096381362535</v>
      </c>
      <c r="L20" s="203">
        <f t="shared" si="6"/>
        <v>1693.6780045703129</v>
      </c>
      <c r="M20" s="203">
        <f t="shared" si="6"/>
        <v>1624.1877465428338</v>
      </c>
      <c r="N20" s="203">
        <f t="shared" si="6"/>
        <v>1661.2204419548477</v>
      </c>
      <c r="O20" s="203">
        <f t="shared" si="6"/>
        <v>1640.9506730720041</v>
      </c>
      <c r="P20" s="203">
        <f t="shared" si="6"/>
        <v>1695.649028841071</v>
      </c>
    </row>
    <row r="21" spans="1:17" ht="23.5">
      <c r="A21" s="62" t="s">
        <v>160</v>
      </c>
    </row>
    <row r="22" spans="1:17" s="65" customFormat="1" ht="23.5">
      <c r="A22" s="63" t="s">
        <v>0</v>
      </c>
      <c r="B22" s="64"/>
      <c r="D22" s="64"/>
    </row>
    <row r="23" spans="1:17">
      <c r="A23" s="381" t="s">
        <v>1</v>
      </c>
      <c r="B23" s="381" t="s">
        <v>92</v>
      </c>
      <c r="C23" s="381" t="s">
        <v>93</v>
      </c>
      <c r="D23" s="381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7">
      <c r="A24" s="381"/>
      <c r="B24" s="387"/>
      <c r="C24" s="387"/>
      <c r="D24" s="387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7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'Full Cost'!E25*'Volume (KT)'!E25</f>
        <v>11825.194014677065</v>
      </c>
      <c r="F25" s="67">
        <f>'Full Cost'!F25*'Volume (KT)'!F25</f>
        <v>14647.867077018338</v>
      </c>
      <c r="G25" s="67">
        <f>'Full Cost'!G25*'Volume (KT)'!G25</f>
        <v>16582.765860681324</v>
      </c>
      <c r="H25" s="67">
        <f>'Full Cost'!H25*'Volume (KT)'!H25</f>
        <v>15820.227916135173</v>
      </c>
      <c r="I25" s="67">
        <f>'Full Cost'!I25*'Volume (KT)'!I25</f>
        <v>17096.01603452101</v>
      </c>
      <c r="J25" s="67">
        <f>'Full Cost'!J25*'Volume (KT)'!J25</f>
        <v>16676.609910607218</v>
      </c>
      <c r="K25" s="67">
        <f>'Full Cost'!K25*'Volume (KT)'!K25</f>
        <v>17561.374858743828</v>
      </c>
      <c r="L25" s="67">
        <f>'Full Cost'!L25*'Volume (KT)'!L25</f>
        <v>17636.603769162066</v>
      </c>
      <c r="M25" s="67">
        <f>'Full Cost'!M25*'Volume (KT)'!M25</f>
        <v>16261.313220554261</v>
      </c>
      <c r="N25" s="67">
        <f>'Full Cost'!N25*'Volume (KT)'!N25</f>
        <v>14211.465556826086</v>
      </c>
      <c r="O25" s="67">
        <f>'Full Cost'!O25*'Volume (KT)'!O25</f>
        <v>16389.713134117883</v>
      </c>
      <c r="P25" s="67">
        <f>'Full Cost'!P25*'Volume (KT)'!P25</f>
        <v>16921.050467642901</v>
      </c>
    </row>
    <row r="26" spans="1:17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'Full Cost'!E26*'Volume (KT)'!E26</f>
        <v>16986.837540918259</v>
      </c>
      <c r="F26" s="67">
        <f>'Full Cost'!F26*'Volume (KT)'!F26</f>
        <v>16911.584528577587</v>
      </c>
      <c r="G26" s="67">
        <f>'Full Cost'!G26*'Volume (KT)'!G26</f>
        <v>16500.863261274073</v>
      </c>
      <c r="H26" s="67">
        <f>'Full Cost'!H26*'Volume (KT)'!H26</f>
        <v>16955.159940059631</v>
      </c>
      <c r="I26" s="67">
        <f>'Full Cost'!I26*'Volume (KT)'!I26</f>
        <v>17286.229915682001</v>
      </c>
      <c r="J26" s="67">
        <f>'Full Cost'!J26*'Volume (KT)'!J26</f>
        <v>17366.404639342607</v>
      </c>
      <c r="K26" s="67">
        <f>'Full Cost'!K26*'Volume (KT)'!K26</f>
        <v>17410.955421351875</v>
      </c>
      <c r="L26" s="67">
        <f>'Full Cost'!L26*'Volume (KT)'!L26</f>
        <v>17728.394691124809</v>
      </c>
      <c r="M26" s="67">
        <f>'Full Cost'!M26*'Volume (KT)'!M26</f>
        <v>17565.793090286556</v>
      </c>
      <c r="N26" s="67">
        <f>'Full Cost'!N26*'Volume (KT)'!N26</f>
        <v>17383.960021777279</v>
      </c>
      <c r="O26" s="67">
        <f>'Full Cost'!O26*'Volume (KT)'!O26</f>
        <v>17748.644079699632</v>
      </c>
      <c r="P26" s="67">
        <f>'Full Cost'!P26*'Volume (KT)'!P26</f>
        <v>17748.644079699632</v>
      </c>
    </row>
    <row r="27" spans="1:17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'Full Cost'!E27*'Volume (KT)'!E27</f>
        <v>39621.244296819903</v>
      </c>
      <c r="F27" s="67">
        <f>'Full Cost'!F27*'Volume (KT)'!F27</f>
        <v>38139.611857369018</v>
      </c>
      <c r="G27" s="67">
        <f>'Full Cost'!G27*'Volume (KT)'!G27</f>
        <v>41361.4017698756</v>
      </c>
      <c r="H27" s="67">
        <f>'Full Cost'!H27*'Volume (KT)'!H27</f>
        <v>35841.901355409842</v>
      </c>
      <c r="I27" s="67">
        <f>'Full Cost'!I27*'Volume (KT)'!I27</f>
        <v>41043.719220564963</v>
      </c>
      <c r="J27" s="67">
        <f>'Full Cost'!J27*'Volume (KT)'!J27</f>
        <v>39070.122712813049</v>
      </c>
      <c r="K27" s="67">
        <f>'Full Cost'!K27*'Volume (KT)'!K27</f>
        <v>21456.296398436694</v>
      </c>
      <c r="L27" s="67">
        <f>'Full Cost'!L27*'Volume (KT)'!L27</f>
        <v>41821.271331677402</v>
      </c>
      <c r="M27" s="67">
        <f>'Full Cost'!M27*'Volume (KT)'!M27</f>
        <v>35240.567367998861</v>
      </c>
      <c r="N27" s="67">
        <f>'Full Cost'!N27*'Volume (KT)'!N27</f>
        <v>27581.533609270744</v>
      </c>
      <c r="O27" s="67">
        <f>'Full Cost'!O27*'Volume (KT)'!O27</f>
        <v>41159.968740252218</v>
      </c>
      <c r="P27" s="67">
        <f>'Full Cost'!P27*'Volume (KT)'!P27</f>
        <v>41980.142425789112</v>
      </c>
    </row>
    <row r="28" spans="1:17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'Full Cost'!E28*'Volume (KT)'!E28</f>
        <v>0</v>
      </c>
      <c r="F28" s="67">
        <f>'Full Cost'!F28*'Volume (KT)'!F28</f>
        <v>0</v>
      </c>
      <c r="G28" s="67">
        <f>'Full Cost'!G28*'Volume (KT)'!G28</f>
        <v>0</v>
      </c>
      <c r="H28" s="67">
        <f>'Full Cost'!H28*'Volume (KT)'!H28</f>
        <v>0</v>
      </c>
      <c r="I28" s="67">
        <f>'Full Cost'!I28*'Volume (KT)'!I28</f>
        <v>0</v>
      </c>
      <c r="J28" s="67">
        <f>'Full Cost'!J28*'Volume (KT)'!J28</f>
        <v>0</v>
      </c>
      <c r="K28" s="67">
        <f>'Full Cost'!K28*'Volume (KT)'!K28</f>
        <v>0</v>
      </c>
      <c r="L28" s="67">
        <f>'Full Cost'!L28*'Volume (KT)'!L28</f>
        <v>0</v>
      </c>
      <c r="M28" s="67">
        <f>'Full Cost'!M28*'Volume (KT)'!M28</f>
        <v>0</v>
      </c>
      <c r="N28" s="67">
        <f>'Full Cost'!N28*'Volume (KT)'!N28</f>
        <v>0</v>
      </c>
      <c r="O28" s="67">
        <f>'Full Cost'!O28*'Volume (KT)'!O28</f>
        <v>0</v>
      </c>
      <c r="P28" s="67">
        <f>'Full Cost'!P28*'Volume (KT)'!P28</f>
        <v>0</v>
      </c>
    </row>
    <row r="29" spans="1:17">
      <c r="A29" s="66" t="s">
        <v>7</v>
      </c>
      <c r="B29" s="272" t="s">
        <v>89</v>
      </c>
      <c r="C29" s="272" t="s">
        <v>228</v>
      </c>
      <c r="D29" s="272" t="s">
        <v>89</v>
      </c>
      <c r="E29" s="67">
        <f>'Full Cost'!E29*'Volume (KT)'!E29</f>
        <v>0</v>
      </c>
      <c r="F29" s="67">
        <f>'Full Cost'!F29*'Volume (KT)'!F29</f>
        <v>0</v>
      </c>
      <c r="G29" s="67">
        <f>'Full Cost'!G29*'Volume (KT)'!G29</f>
        <v>0</v>
      </c>
      <c r="H29" s="67">
        <f>'Full Cost'!H29*'Volume (KT)'!H29</f>
        <v>0</v>
      </c>
      <c r="I29" s="67">
        <f>'Full Cost'!I29*'Volume (KT)'!I29</f>
        <v>0</v>
      </c>
      <c r="J29" s="67">
        <f>'Full Cost'!J29*'Volume (KT)'!J29</f>
        <v>0</v>
      </c>
      <c r="K29" s="67">
        <f>'Full Cost'!K29*'Volume (KT)'!K29</f>
        <v>0</v>
      </c>
      <c r="L29" s="67">
        <f>'Full Cost'!L29*'Volume (KT)'!L29</f>
        <v>0</v>
      </c>
      <c r="M29" s="67">
        <f>'Full Cost'!M29*'Volume (KT)'!M29</f>
        <v>0</v>
      </c>
      <c r="N29" s="67">
        <f>'Full Cost'!N29*'Volume (KT)'!N29</f>
        <v>0</v>
      </c>
      <c r="O29" s="67">
        <f>'Full Cost'!O29*'Volume (KT)'!O29</f>
        <v>0</v>
      </c>
      <c r="P29" s="67">
        <f>'Full Cost'!P29*'Volume (KT)'!P29</f>
        <v>0</v>
      </c>
    </row>
    <row r="30" spans="1:17">
      <c r="A30" s="66" t="s">
        <v>7</v>
      </c>
      <c r="B30" s="272" t="s">
        <v>89</v>
      </c>
      <c r="C30" s="272" t="s">
        <v>229</v>
      </c>
      <c r="D30" s="272" t="s">
        <v>89</v>
      </c>
      <c r="E30" s="67">
        <f>'Full Cost'!E30*'Volume (KT)'!E30</f>
        <v>675.95544485544076</v>
      </c>
      <c r="F30" s="67">
        <f>'Full Cost'!F30*'Volume (KT)'!F30</f>
        <v>1084.2147988437491</v>
      </c>
      <c r="G30" s="67">
        <f>'Full Cost'!G30*'Volume (KT)'!G30</f>
        <v>1130.8405978111525</v>
      </c>
      <c r="H30" s="67">
        <f>'Full Cost'!H30*'Volume (KT)'!H30</f>
        <v>1124.4915023441745</v>
      </c>
      <c r="I30" s="67">
        <f>'Full Cost'!I30*'Volume (KT)'!I30</f>
        <v>1184.663508946714</v>
      </c>
      <c r="J30" s="67">
        <f>'Full Cost'!J30*'Volume (KT)'!J30</f>
        <v>1151.765864329707</v>
      </c>
      <c r="K30" s="67">
        <f>'Full Cost'!K30*'Volume (KT)'!K30</f>
        <v>1193.2112232790325</v>
      </c>
      <c r="L30" s="67">
        <f>'Full Cost'!L30*'Volume (KT)'!L30</f>
        <v>1214.9660374311645</v>
      </c>
      <c r="M30" s="67">
        <f>'Full Cost'!M30*'Volume (KT)'!M30</f>
        <v>1164.9896038606037</v>
      </c>
      <c r="N30" s="67">
        <f>'Full Cost'!N30*'Volume (KT)'!N30</f>
        <v>1191.3611689328011</v>
      </c>
      <c r="O30" s="67">
        <f>'Full Cost'!O30*'Volume (KT)'!O30</f>
        <v>1177.1165542708104</v>
      </c>
      <c r="P30" s="67">
        <f>'Full Cost'!P30*'Volume (KT)'!P30</f>
        <v>1216.3537727465041</v>
      </c>
    </row>
    <row r="31" spans="1:17">
      <c r="A31" s="81" t="s">
        <v>7</v>
      </c>
      <c r="B31" s="272" t="s">
        <v>89</v>
      </c>
      <c r="C31" s="272" t="s">
        <v>167</v>
      </c>
      <c r="D31" s="272" t="s">
        <v>89</v>
      </c>
      <c r="E31" s="67">
        <f>'Full Cost'!E31*'Volume (KT)'!E31</f>
        <v>0</v>
      </c>
      <c r="F31" s="67">
        <f>'Full Cost'!F31*'Volume (KT)'!F31</f>
        <v>0</v>
      </c>
      <c r="G31" s="67">
        <f>'Full Cost'!G31*'Volume (KT)'!G31</f>
        <v>1915.133270486629</v>
      </c>
      <c r="H31" s="67">
        <f>'Full Cost'!H31*'Volume (KT)'!H31</f>
        <v>2248.983004688349</v>
      </c>
      <c r="I31" s="67">
        <f>'Full Cost'!I31*'Volume (KT)'!I31</f>
        <v>4442.4881585501789</v>
      </c>
      <c r="J31" s="67">
        <f>'Full Cost'!J31*'Volume (KT)'!J31</f>
        <v>4319.1219912364031</v>
      </c>
      <c r="K31" s="67">
        <f>'Full Cost'!K31*'Volume (KT)'!K31</f>
        <v>2840.6125250965351</v>
      </c>
      <c r="L31" s="67">
        <f>'Full Cost'!L31*'Volume (KT)'!L31</f>
        <v>4556.1226403668679</v>
      </c>
      <c r="M31" s="67">
        <f>'Full Cost'!M31*'Volume (KT)'!M31</f>
        <v>4075.8749913250299</v>
      </c>
      <c r="N31" s="67">
        <f>'Full Cost'!N31*'Volume (KT)'!N31</f>
        <v>3483.1939055525568</v>
      </c>
      <c r="O31" s="67">
        <f>'Full Cost'!O31*'Volume (KT)'!O31</f>
        <v>4410.4484951988343</v>
      </c>
      <c r="P31" s="67">
        <f>'Full Cost'!P31*'Volume (KT)'!P31</f>
        <v>4491.0959504997481</v>
      </c>
    </row>
    <row r="32" spans="1:17" s="65" customFormat="1" ht="23.5">
      <c r="A32" s="63" t="s">
        <v>4</v>
      </c>
      <c r="B32" s="64"/>
      <c r="D32" s="64"/>
      <c r="E32" s="208">
        <f>E16/'Volume (KT)'!E32</f>
        <v>391.17791947652825</v>
      </c>
      <c r="F32" s="208">
        <f>F16/'Volume (KT)'!F32</f>
        <v>389.44497084904788</v>
      </c>
      <c r="G32" s="208">
        <f>G16/'Volume (KT)'!G32</f>
        <v>370.59566631920381</v>
      </c>
      <c r="H32" s="208">
        <f>H16/'Volume (KT)'!H32</f>
        <v>378.25087495141702</v>
      </c>
      <c r="I32" s="208">
        <f>I16/'Volume (KT)'!I32</f>
        <v>376.25422947201412</v>
      </c>
      <c r="J32" s="208">
        <f>J16/'Volume (KT)'!J32</f>
        <v>377.93843830581466</v>
      </c>
      <c r="K32" s="208">
        <f>K16/'Volume (KT)'!K32</f>
        <v>382.10767839397494</v>
      </c>
      <c r="L32" s="208">
        <f>L16/'Volume (KT)'!L32</f>
        <v>385.83285349111935</v>
      </c>
      <c r="M32" s="208">
        <f>M16/'Volume (KT)'!M32</f>
        <v>382.32260905117192</v>
      </c>
      <c r="N32" s="208">
        <f>N16/'Volume (KT)'!N32</f>
        <v>378.48476712731605</v>
      </c>
      <c r="O32" s="208">
        <f>O16/'Volume (KT)'!O32</f>
        <v>386.4347777076328</v>
      </c>
      <c r="P32" s="208">
        <f>P16/'Volume (KT)'!P32</f>
        <v>386.43270841626861</v>
      </c>
      <c r="Q32" s="65">
        <f>AVERAGE(E32:P32)</f>
        <v>382.10645779679248</v>
      </c>
    </row>
    <row r="33" spans="1:16">
      <c r="A33" s="381" t="s">
        <v>1</v>
      </c>
      <c r="B33" s="381" t="s">
        <v>92</v>
      </c>
      <c r="C33" s="381" t="s">
        <v>93</v>
      </c>
      <c r="D33" s="381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81"/>
      <c r="B34" s="387"/>
      <c r="C34" s="382"/>
      <c r="D34" s="382"/>
      <c r="E34" s="259">
        <v>23377</v>
      </c>
      <c r="F34" s="259">
        <v>23408</v>
      </c>
      <c r="G34" s="259">
        <v>23437</v>
      </c>
      <c r="H34" s="259">
        <v>23468</v>
      </c>
      <c r="I34" s="259">
        <v>23498</v>
      </c>
      <c r="J34" s="259">
        <v>23529</v>
      </c>
      <c r="K34" s="259">
        <v>23559</v>
      </c>
      <c r="L34" s="259">
        <v>23590</v>
      </c>
      <c r="M34" s="259">
        <v>23621</v>
      </c>
      <c r="N34" s="259">
        <v>23651</v>
      </c>
      <c r="O34" s="259">
        <v>23682</v>
      </c>
      <c r="P34" s="259">
        <v>23712</v>
      </c>
    </row>
    <row r="35" spans="1:16">
      <c r="A35" s="66"/>
      <c r="B35" s="68"/>
      <c r="C35" s="265" t="s">
        <v>62</v>
      </c>
      <c r="D35" s="68"/>
      <c r="E35" s="67">
        <f>'Full Cost'!E35*'Volume (KT)'!E35</f>
        <v>0</v>
      </c>
      <c r="F35" s="67">
        <f>'Full Cost'!F35*'Volume (KT)'!F35</f>
        <v>0</v>
      </c>
      <c r="G35" s="67">
        <f>'Full Cost'!G35*'Volume (KT)'!G35</f>
        <v>0</v>
      </c>
      <c r="H35" s="67">
        <f>'Full Cost'!H35*'Volume (KT)'!H35</f>
        <v>0</v>
      </c>
      <c r="I35" s="67">
        <f>'Full Cost'!I35*'Volume (KT)'!I35</f>
        <v>0</v>
      </c>
      <c r="J35" s="67">
        <f>'Full Cost'!J35*'Volume (KT)'!J35</f>
        <v>0</v>
      </c>
      <c r="K35" s="67">
        <f>'Full Cost'!K35*'Volume (KT)'!K35</f>
        <v>0</v>
      </c>
      <c r="L35" s="67">
        <f>'Full Cost'!L35*'Volume (KT)'!L35</f>
        <v>0</v>
      </c>
      <c r="M35" s="67">
        <f>'Full Cost'!M35*'Volume (KT)'!M35</f>
        <v>0</v>
      </c>
      <c r="N35" s="67">
        <f>'Full Cost'!N35*'Volume (KT)'!N35</f>
        <v>0</v>
      </c>
      <c r="O35" s="67">
        <f>'Full Cost'!O35*'Volume (KT)'!O35</f>
        <v>0</v>
      </c>
      <c r="P35" s="67">
        <f>'Full Cost'!P35*'Volume (KT)'!P35</f>
        <v>0</v>
      </c>
    </row>
    <row r="36" spans="1:16">
      <c r="A36" s="66" t="s">
        <v>7</v>
      </c>
      <c r="B36" s="68" t="s">
        <v>89</v>
      </c>
      <c r="C36" s="69" t="s">
        <v>2</v>
      </c>
      <c r="D36" s="68" t="s">
        <v>89</v>
      </c>
      <c r="E36" s="67">
        <f>'Full Cost'!E36*'Volume (KT)'!E36</f>
        <v>8578.2509399021419</v>
      </c>
      <c r="F36" s="67">
        <f>'Full Cost'!F36*'Volume (KT)'!F36</f>
        <v>7713.8898613910687</v>
      </c>
      <c r="G36" s="67">
        <f>'Full Cost'!G36*'Volume (KT)'!G36</f>
        <v>7026.232042652382</v>
      </c>
      <c r="H36" s="67">
        <f>'Full Cost'!H36*'Volume (KT)'!H36</f>
        <v>7057.7928917783984</v>
      </c>
      <c r="I36" s="67">
        <f>'Full Cost'!I36*'Volume (KT)'!I36</f>
        <v>8728.2463696003397</v>
      </c>
      <c r="J36" s="67">
        <f>'Full Cost'!J36*'Volume (KT)'!J36</f>
        <v>8485.8953442377679</v>
      </c>
      <c r="K36" s="67">
        <f>'Full Cost'!K36*'Volume (KT)'!K36</f>
        <v>8791.4501786148739</v>
      </c>
      <c r="L36" s="67">
        <f>'Full Cost'!L36*'Volume (KT)'!L36</f>
        <v>8951.2814662631899</v>
      </c>
      <c r="M36" s="67">
        <f>'Full Cost'!M36*'Volume (KT)'!M36</f>
        <v>8583.3012048944365</v>
      </c>
      <c r="N36" s="67">
        <f>'Full Cost'!N36*'Volume (KT)'!N36</f>
        <v>8777.9321276905666</v>
      </c>
      <c r="O36" s="67">
        <f>'Full Cost'!O36*'Volume (KT)'!O36</f>
        <v>8672.4689591133156</v>
      </c>
      <c r="P36" s="67">
        <f>'Full Cost'!P36*'Volume (KT)'!P36</f>
        <v>8961.5512577504269</v>
      </c>
    </row>
    <row r="37" spans="1:16">
      <c r="A37" s="66" t="s">
        <v>7</v>
      </c>
      <c r="B37" s="95" t="s">
        <v>115</v>
      </c>
      <c r="C37" s="69" t="s">
        <v>2</v>
      </c>
      <c r="D37" s="68" t="s">
        <v>89</v>
      </c>
      <c r="E37" s="67">
        <f>'Full Cost'!E37*'Volume (KT)'!E37</f>
        <v>0</v>
      </c>
      <c r="F37" s="67">
        <f>'Full Cost'!F37*'Volume (KT)'!F37</f>
        <v>0</v>
      </c>
      <c r="G37" s="67">
        <f>'Full Cost'!G37*'Volume (KT)'!G37</f>
        <v>0</v>
      </c>
      <c r="H37" s="67">
        <f>'Full Cost'!H37*'Volume (KT)'!H37</f>
        <v>0</v>
      </c>
      <c r="I37" s="67">
        <f>'Full Cost'!I37*'Volume (KT)'!I37</f>
        <v>0</v>
      </c>
      <c r="J37" s="67">
        <f>'Full Cost'!J37*'Volume (KT)'!J37</f>
        <v>0</v>
      </c>
      <c r="K37" s="67">
        <f>'Full Cost'!K37*'Volume (KT)'!K37</f>
        <v>0</v>
      </c>
      <c r="L37" s="67">
        <f>'Full Cost'!L37*'Volume (KT)'!L37</f>
        <v>0</v>
      </c>
      <c r="M37" s="67">
        <f>'Full Cost'!M37*'Volume (KT)'!M37</f>
        <v>0</v>
      </c>
      <c r="N37" s="67">
        <f>'Full Cost'!N37*'Volume (KT)'!N37</f>
        <v>0</v>
      </c>
      <c r="O37" s="67">
        <f>'Full Cost'!O37*'Volume (KT)'!O37</f>
        <v>0</v>
      </c>
      <c r="P37" s="67">
        <f>'Full Cost'!P37*'Volume (KT)'!P37</f>
        <v>0</v>
      </c>
    </row>
    <row r="38" spans="1:16">
      <c r="A38" s="66"/>
      <c r="B38" s="70"/>
      <c r="C38" s="71" t="s">
        <v>63</v>
      </c>
      <c r="D38" s="70"/>
      <c r="E38" s="67">
        <f>'Full Cost'!E38*'Volume (KT)'!E38</f>
        <v>0</v>
      </c>
      <c r="F38" s="67">
        <f>'Full Cost'!F38*'Volume (KT)'!F38</f>
        <v>0</v>
      </c>
      <c r="G38" s="67">
        <f>'Full Cost'!G38*'Volume (KT)'!G38</f>
        <v>0</v>
      </c>
      <c r="H38" s="67">
        <f>'Full Cost'!H38*'Volume (KT)'!H38</f>
        <v>0</v>
      </c>
      <c r="I38" s="67">
        <f>'Full Cost'!I38*'Volume (KT)'!I38</f>
        <v>0</v>
      </c>
      <c r="J38" s="67">
        <f>'Full Cost'!J38*'Volume (KT)'!J38</f>
        <v>0</v>
      </c>
      <c r="K38" s="67">
        <f>'Full Cost'!K38*'Volume (KT)'!K38</f>
        <v>0</v>
      </c>
      <c r="L38" s="67">
        <f>'Full Cost'!L38*'Volume (KT)'!L38</f>
        <v>0</v>
      </c>
      <c r="M38" s="67">
        <f>'Full Cost'!M38*'Volume (KT)'!M38</f>
        <v>0</v>
      </c>
      <c r="N38" s="67">
        <f>'Full Cost'!N38*'Volume (KT)'!N38</f>
        <v>0</v>
      </c>
      <c r="O38" s="67">
        <f>'Full Cost'!O38*'Volume (KT)'!O38</f>
        <v>0</v>
      </c>
      <c r="P38" s="67">
        <f>'Full Cost'!P38*'Volume (KT)'!P38</f>
        <v>0</v>
      </c>
    </row>
    <row r="39" spans="1:16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'Full Cost'!E39*'Volume (KT)'!E39</f>
        <v>12390.806913191984</v>
      </c>
      <c r="F39" s="67">
        <f>'Full Cost'!F39*'Volume (KT)'!F39</f>
        <v>10751.999261165131</v>
      </c>
      <c r="G39" s="67">
        <f>'Full Cost'!G39*'Volume (KT)'!G39</f>
        <v>12036.435762758385</v>
      </c>
      <c r="H39" s="67">
        <f>'Full Cost'!H39*'Volume (KT)'!H39</f>
        <v>11967.561859972066</v>
      </c>
      <c r="I39" s="67">
        <f>'Full Cost'!I39*'Volume (KT)'!I39</f>
        <v>12607.466978311601</v>
      </c>
      <c r="J39" s="67">
        <f>'Full Cost'!J39*'Volume (KT)'!J39</f>
        <v>12257.404386121219</v>
      </c>
      <c r="K39" s="67">
        <f>'Full Cost'!K39*'Volume (KT)'!K39</f>
        <v>9650.1133233003784</v>
      </c>
      <c r="L39" s="67">
        <f>'Full Cost'!L39*'Volume (KT)'!L39</f>
        <v>12929.628784602388</v>
      </c>
      <c r="M39" s="67">
        <f>'Full Cost'!M39*'Volume (KT)'!M39</f>
        <v>9020.4137662548019</v>
      </c>
      <c r="N39" s="67">
        <f>'Full Cost'!N39*'Volume (KT)'!N39</f>
        <v>0</v>
      </c>
      <c r="O39" s="67">
        <f>'Full Cost'!O39*'Volume (KT)'!O39</f>
        <v>12526.899607608122</v>
      </c>
      <c r="P39" s="67">
        <f>'Full Cost'!P39*'Volume (KT)'!P39</f>
        <v>12944.462927861727</v>
      </c>
    </row>
    <row r="40" spans="1:16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'Full Cost'!E40*'Volume (KT)'!E40</f>
        <v>0</v>
      </c>
      <c r="F40" s="67">
        <f>'Full Cost'!F40*'Volume (KT)'!F40</f>
        <v>0</v>
      </c>
      <c r="G40" s="67">
        <f>'Full Cost'!G40*'Volume (KT)'!G40</f>
        <v>0</v>
      </c>
      <c r="H40" s="67">
        <f>'Full Cost'!H40*'Volume (KT)'!H40</f>
        <v>0</v>
      </c>
      <c r="I40" s="67">
        <f>'Full Cost'!I40*'Volume (KT)'!I40</f>
        <v>0</v>
      </c>
      <c r="J40" s="67">
        <f>'Full Cost'!J40*'Volume (KT)'!J40</f>
        <v>0</v>
      </c>
      <c r="K40" s="67">
        <f>'Full Cost'!K40*'Volume (KT)'!K40</f>
        <v>0</v>
      </c>
      <c r="L40" s="67">
        <f>'Full Cost'!L40*'Volume (KT)'!L40</f>
        <v>0</v>
      </c>
      <c r="M40" s="67">
        <f>'Full Cost'!M40*'Volume (KT)'!M40</f>
        <v>0</v>
      </c>
      <c r="N40" s="67">
        <f>'Full Cost'!N40*'Volume (KT)'!N40</f>
        <v>0</v>
      </c>
      <c r="O40" s="67">
        <f>'Full Cost'!O40*'Volume (KT)'!O40</f>
        <v>0</v>
      </c>
      <c r="P40" s="67">
        <f>'Full Cost'!P40*'Volume (KT)'!P40</f>
        <v>0</v>
      </c>
    </row>
    <row r="41" spans="1:16">
      <c r="A41" s="66"/>
      <c r="B41" s="59"/>
      <c r="C41" s="73" t="s">
        <v>64</v>
      </c>
      <c r="D41" s="59"/>
      <c r="E41" s="67">
        <f>'Full Cost'!E41*'Volume (KT)'!E41</f>
        <v>0</v>
      </c>
      <c r="F41" s="67">
        <f>'Full Cost'!F41*'Volume (KT)'!F41</f>
        <v>0</v>
      </c>
      <c r="G41" s="67">
        <f>'Full Cost'!G41*'Volume (KT)'!G41</f>
        <v>0</v>
      </c>
      <c r="H41" s="67">
        <f>'Full Cost'!H41*'Volume (KT)'!H41</f>
        <v>0</v>
      </c>
      <c r="I41" s="67">
        <f>'Full Cost'!I41*'Volume (KT)'!I41</f>
        <v>0</v>
      </c>
      <c r="J41" s="67">
        <f>'Full Cost'!J41*'Volume (KT)'!J41</f>
        <v>0</v>
      </c>
      <c r="K41" s="67">
        <f>'Full Cost'!K41*'Volume (KT)'!K41</f>
        <v>0</v>
      </c>
      <c r="L41" s="67">
        <f>'Full Cost'!L41*'Volume (KT)'!L41</f>
        <v>0</v>
      </c>
      <c r="M41" s="67">
        <f>'Full Cost'!M41*'Volume (KT)'!M41</f>
        <v>0</v>
      </c>
      <c r="N41" s="67">
        <f>'Full Cost'!N41*'Volume (KT)'!N41</f>
        <v>0</v>
      </c>
      <c r="O41" s="67">
        <f>'Full Cost'!O41*'Volume (KT)'!O41</f>
        <v>0</v>
      </c>
      <c r="P41" s="67">
        <f>'Full Cost'!P41*'Volume (KT)'!P41</f>
        <v>0</v>
      </c>
    </row>
    <row r="42" spans="1:16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'Full Cost'!E42*'Volume (KT)'!E42</f>
        <v>10072.142579839401</v>
      </c>
      <c r="F42" s="67">
        <f>'Full Cost'!F42*'Volume (KT)'!F42</f>
        <v>8140.908764432359</v>
      </c>
      <c r="G42" s="67">
        <f>'Full Cost'!G42*'Volume (KT)'!G42</f>
        <v>8794.3635492412068</v>
      </c>
      <c r="H42" s="67">
        <f>'Full Cost'!H42*'Volume (KT)'!H42</f>
        <v>8743.9916717924098</v>
      </c>
      <c r="I42" s="67">
        <f>'Full Cost'!I42*'Volume (KT)'!I42</f>
        <v>9211.5847438308956</v>
      </c>
      <c r="J42" s="67">
        <f>'Full Cost'!J42*'Volume (KT)'!J42</f>
        <v>8657.1847132233088</v>
      </c>
      <c r="K42" s="67">
        <f>'Full Cost'!K42*'Volume (KT)'!K42</f>
        <v>0</v>
      </c>
      <c r="L42" s="67">
        <f>'Full Cost'!L42*'Volume (KT)'!L42</f>
        <v>8532.5924944541057</v>
      </c>
      <c r="M42" s="67">
        <f>'Full Cost'!M42*'Volume (KT)'!M42</f>
        <v>8696.1557207365677</v>
      </c>
      <c r="N42" s="67">
        <f>'Full Cost'!N42*'Volume (KT)'!N42</f>
        <v>7966.9959248546365</v>
      </c>
      <c r="O42" s="67">
        <f>'Full Cost'!O42*'Volume (KT)'!O42</f>
        <v>9097.660840025399</v>
      </c>
      <c r="P42" s="67">
        <f>'Full Cost'!P42*'Volume (KT)'!P42</f>
        <v>9457.8092037441329</v>
      </c>
    </row>
    <row r="43" spans="1:16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'Full Cost'!E43*'Volume (KT)'!E43</f>
        <v>0</v>
      </c>
      <c r="F43" s="67">
        <f>'Full Cost'!F43*'Volume (KT)'!F43</f>
        <v>0</v>
      </c>
      <c r="G43" s="67">
        <f>'Full Cost'!G43*'Volume (KT)'!G43</f>
        <v>0</v>
      </c>
      <c r="H43" s="67">
        <f>'Full Cost'!H43*'Volume (KT)'!H43</f>
        <v>0</v>
      </c>
      <c r="I43" s="67">
        <f>'Full Cost'!I43*'Volume (KT)'!I43</f>
        <v>0</v>
      </c>
      <c r="J43" s="67">
        <f>'Full Cost'!J43*'Volume (KT)'!J43</f>
        <v>0</v>
      </c>
      <c r="K43" s="67">
        <f>'Full Cost'!K43*'Volume (KT)'!K43</f>
        <v>0</v>
      </c>
      <c r="L43" s="67">
        <f>'Full Cost'!L43*'Volume (KT)'!L43</f>
        <v>0</v>
      </c>
      <c r="M43" s="67">
        <f>'Full Cost'!M43*'Volume (KT)'!M43</f>
        <v>0</v>
      </c>
      <c r="N43" s="67">
        <f>'Full Cost'!N43*'Volume (KT)'!N43</f>
        <v>0</v>
      </c>
      <c r="O43" s="67">
        <f>'Full Cost'!O43*'Volume (KT)'!O43</f>
        <v>0</v>
      </c>
      <c r="P43" s="67">
        <f>'Full Cost'!P43*'Volume (KT)'!P43</f>
        <v>0</v>
      </c>
    </row>
    <row r="44" spans="1:16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'Full Cost'!E44*'Volume (KT)'!E44</f>
        <v>0</v>
      </c>
      <c r="F44" s="67">
        <f>'Full Cost'!F44*'Volume (KT)'!F44</f>
        <v>1721.8504154890777</v>
      </c>
      <c r="G44" s="67">
        <f>'Full Cost'!G44*'Volume (KT)'!G44</f>
        <v>2800.0393368699715</v>
      </c>
      <c r="H44" s="67">
        <f>'Full Cost'!H44*'Volume (KT)'!H44</f>
        <v>2761.7450446089383</v>
      </c>
      <c r="I44" s="67">
        <f>'Full Cost'!I44*'Volume (KT)'!I44</f>
        <v>1564.2018583513152</v>
      </c>
      <c r="J44" s="67">
        <f>'Full Cost'!J44*'Volume (KT)'!J44</f>
        <v>1571.4621007847718</v>
      </c>
      <c r="K44" s="67">
        <f>'Full Cost'!K44*'Volume (KT)'!K44</f>
        <v>0</v>
      </c>
      <c r="L44" s="67">
        <f>'Full Cost'!L44*'Volume (KT)'!L44</f>
        <v>0</v>
      </c>
      <c r="M44" s="67">
        <f>'Full Cost'!M44*'Volume (KT)'!M44</f>
        <v>1589.5002231285994</v>
      </c>
      <c r="N44" s="67">
        <f>'Full Cost'!N44*'Volume (KT)'!N44</f>
        <v>1573.1061160735783</v>
      </c>
      <c r="O44" s="67">
        <f>'Full Cost'!O44*'Volume (KT)'!O44</f>
        <v>1606.0127702061695</v>
      </c>
      <c r="P44" s="67">
        <f>'Full Cost'!P44*'Volume (KT)'!P44</f>
        <v>1606.0127702061695</v>
      </c>
    </row>
    <row r="45" spans="1:16">
      <c r="A45" s="66"/>
      <c r="B45" s="70"/>
      <c r="C45" s="71" t="s">
        <v>149</v>
      </c>
      <c r="D45" s="70"/>
      <c r="E45" s="67">
        <f>'Full Cost'!E45*'Volume (KT)'!E45</f>
        <v>0</v>
      </c>
      <c r="F45" s="67">
        <f>'Full Cost'!F45*'Volume (KT)'!F45</f>
        <v>0</v>
      </c>
      <c r="G45" s="67">
        <f>'Full Cost'!G45*'Volume (KT)'!G45</f>
        <v>0</v>
      </c>
      <c r="H45" s="67">
        <f>'Full Cost'!H45*'Volume (KT)'!H45</f>
        <v>0</v>
      </c>
      <c r="I45" s="67">
        <f>'Full Cost'!I45*'Volume (KT)'!I45</f>
        <v>0</v>
      </c>
      <c r="J45" s="67">
        <f>'Full Cost'!J45*'Volume (KT)'!J45</f>
        <v>0</v>
      </c>
      <c r="K45" s="67">
        <f>'Full Cost'!K45*'Volume (KT)'!K45</f>
        <v>0</v>
      </c>
      <c r="L45" s="67">
        <f>'Full Cost'!L45*'Volume (KT)'!L45</f>
        <v>0</v>
      </c>
      <c r="M45" s="67">
        <f>'Full Cost'!M45*'Volume (KT)'!M45</f>
        <v>0</v>
      </c>
      <c r="N45" s="67">
        <f>'Full Cost'!N45*'Volume (KT)'!N45</f>
        <v>0</v>
      </c>
      <c r="O45" s="67">
        <f>'Full Cost'!O45*'Volume (KT)'!O45</f>
        <v>0</v>
      </c>
      <c r="P45" s="67">
        <f>'Full Cost'!P45*'Volume (KT)'!P45</f>
        <v>0</v>
      </c>
    </row>
    <row r="46" spans="1:16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'Full Cost'!E46*'Volume (KT)'!E46</f>
        <v>0</v>
      </c>
      <c r="F46" s="67">
        <f>'Full Cost'!F46*'Volume (KT)'!F46</f>
        <v>3443.7008309781554</v>
      </c>
      <c r="G46" s="67">
        <f>'Full Cost'!G46*'Volume (KT)'!G46</f>
        <v>4032.0566450927595</v>
      </c>
      <c r="H46" s="67">
        <f>'Full Cost'!H46*'Volume (KT)'!H46</f>
        <v>4065.9024267853811</v>
      </c>
      <c r="I46" s="67">
        <f>'Full Cost'!I46*'Volume (KT)'!I46</f>
        <v>2859.3609970662042</v>
      </c>
      <c r="J46" s="67">
        <f>'Full Cost'!J46*'Volume (KT)'!J46</f>
        <v>4701.0288744976442</v>
      </c>
      <c r="K46" s="67">
        <f>'Full Cost'!K46*'Volume (KT)'!K46</f>
        <v>0</v>
      </c>
      <c r="L46" s="67">
        <f>'Full Cost'!L46*'Volume (KT)'!L46</f>
        <v>2793.6660705192376</v>
      </c>
      <c r="M46" s="67">
        <f>'Full Cost'!M46*'Volume (KT)'!M46</f>
        <v>2712.4821307689549</v>
      </c>
      <c r="N46" s="67">
        <f>'Full Cost'!N46*'Volume (KT)'!N46</f>
        <v>4336.2670089568182</v>
      </c>
      <c r="O46" s="67">
        <f>'Full Cost'!O46*'Volume (KT)'!O46</f>
        <v>2853.08168627126</v>
      </c>
      <c r="P46" s="67">
        <f>'Full Cost'!P46*'Volume (KT)'!P46</f>
        <v>3166.2541764614634</v>
      </c>
    </row>
    <row r="47" spans="1:16">
      <c r="A47" s="66" t="s">
        <v>7</v>
      </c>
      <c r="B47" s="94" t="s">
        <v>115</v>
      </c>
      <c r="C47" s="72" t="s">
        <v>194</v>
      </c>
      <c r="D47" s="70" t="s">
        <v>89</v>
      </c>
      <c r="E47" s="67">
        <f>'Full Cost'!E47*'Volume (KT)'!E47</f>
        <v>0</v>
      </c>
      <c r="F47" s="67">
        <f>'Full Cost'!F47*'Volume (KT)'!F47</f>
        <v>0</v>
      </c>
      <c r="G47" s="67">
        <f>'Full Cost'!G47*'Volume (KT)'!G47</f>
        <v>0</v>
      </c>
      <c r="H47" s="67">
        <f>'Full Cost'!H47*'Volume (KT)'!H47</f>
        <v>7235.8</v>
      </c>
      <c r="I47" s="67">
        <f>'Full Cost'!I47*'Volume (KT)'!I47</f>
        <v>0</v>
      </c>
      <c r="J47" s="67">
        <f>'Full Cost'!J47*'Volume (KT)'!J47</f>
        <v>9574.2344037033417</v>
      </c>
      <c r="K47" s="67">
        <f>'Full Cost'!K47*'Volume (KT)'!K47</f>
        <v>12550.797782819571</v>
      </c>
      <c r="L47" s="67">
        <f>'Full Cost'!L47*'Volume (KT)'!L47</f>
        <v>0</v>
      </c>
      <c r="M47" s="67">
        <f>'Full Cost'!M47*'Volume (KT)'!M47</f>
        <v>0</v>
      </c>
      <c r="N47" s="67">
        <f>'Full Cost'!N47*'Volume (KT)'!N47</f>
        <v>0</v>
      </c>
      <c r="O47" s="67">
        <f>'Full Cost'!O47*'Volume (KT)'!O47</f>
        <v>0</v>
      </c>
      <c r="P47" s="67">
        <f>'Full Cost'!P47*'Volume (KT)'!P47</f>
        <v>4148.0635163841107</v>
      </c>
    </row>
    <row r="48" spans="1:16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'Full Cost'!E48*'Volume (KT)'!E48</f>
        <v>0</v>
      </c>
      <c r="F48" s="67">
        <f>'Full Cost'!F48*'Volume (KT)'!F48</f>
        <v>0</v>
      </c>
      <c r="G48" s="67">
        <f>'Full Cost'!G48*'Volume (KT)'!G48</f>
        <v>0</v>
      </c>
      <c r="H48" s="67">
        <f>'Full Cost'!H48*'Volume (KT)'!H48</f>
        <v>0</v>
      </c>
      <c r="I48" s="67">
        <f>'Full Cost'!I48*'Volume (KT)'!I48</f>
        <v>0</v>
      </c>
      <c r="J48" s="67">
        <f>'Full Cost'!J48*'Volume (KT)'!J48</f>
        <v>0</v>
      </c>
      <c r="K48" s="67">
        <f>'Full Cost'!K48*'Volume (KT)'!K48</f>
        <v>0</v>
      </c>
      <c r="L48" s="67">
        <f>'Full Cost'!L48*'Volume (KT)'!L48</f>
        <v>0</v>
      </c>
      <c r="M48" s="67">
        <f>'Full Cost'!M48*'Volume (KT)'!M48</f>
        <v>0</v>
      </c>
      <c r="N48" s="67">
        <f>'Full Cost'!N48*'Volume (KT)'!N48</f>
        <v>0</v>
      </c>
      <c r="O48" s="67">
        <f>'Full Cost'!O48*'Volume (KT)'!O48</f>
        <v>0</v>
      </c>
      <c r="P48" s="67">
        <f>'Full Cost'!P48*'Volume (KT)'!P48</f>
        <v>0</v>
      </c>
    </row>
    <row r="49" spans="1:17">
      <c r="A49" s="66" t="s">
        <v>7</v>
      </c>
      <c r="B49" s="94" t="s">
        <v>115</v>
      </c>
      <c r="C49" s="72" t="s">
        <v>195</v>
      </c>
      <c r="D49" s="70" t="s">
        <v>89</v>
      </c>
      <c r="E49" s="67">
        <f>'Full Cost'!E49*'Volume (KT)'!E49</f>
        <v>0</v>
      </c>
      <c r="F49" s="67">
        <f>'Full Cost'!F49*'Volume (KT)'!F49</f>
        <v>0</v>
      </c>
      <c r="G49" s="67">
        <f>'Full Cost'!G49*'Volume (KT)'!G49</f>
        <v>0</v>
      </c>
      <c r="H49" s="67">
        <f>'Full Cost'!H49*'Volume (KT)'!H49</f>
        <v>0</v>
      </c>
      <c r="I49" s="67">
        <f>'Full Cost'!I49*'Volume (KT)'!I49</f>
        <v>0</v>
      </c>
      <c r="J49" s="67">
        <f>'Full Cost'!J49*'Volume (KT)'!J49</f>
        <v>0</v>
      </c>
      <c r="K49" s="67">
        <f>'Full Cost'!K49*'Volume (KT)'!K49</f>
        <v>0</v>
      </c>
      <c r="L49" s="67">
        <f>'Full Cost'!L49*'Volume (KT)'!L49</f>
        <v>0</v>
      </c>
      <c r="M49" s="67">
        <f>'Full Cost'!M49*'Volume (KT)'!M49</f>
        <v>0</v>
      </c>
      <c r="N49" s="67">
        <f>'Full Cost'!N49*'Volume (KT)'!N49</f>
        <v>0</v>
      </c>
      <c r="O49" s="67">
        <f>'Full Cost'!O49*'Volume (KT)'!O49</f>
        <v>0</v>
      </c>
      <c r="P49" s="67">
        <f>'Full Cost'!P49*'Volume (KT)'!P49</f>
        <v>0</v>
      </c>
    </row>
    <row r="50" spans="1:17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'Full Cost'!E50*'Volume (KT)'!E50</f>
        <v>0</v>
      </c>
      <c r="F50" s="67">
        <f>'Full Cost'!F50*'Volume (KT)'!F50</f>
        <v>0</v>
      </c>
      <c r="G50" s="67">
        <f>'Full Cost'!G50*'Volume (KT)'!G50</f>
        <v>0</v>
      </c>
      <c r="H50" s="67">
        <f>'Full Cost'!H50*'Volume (KT)'!H50</f>
        <v>0</v>
      </c>
      <c r="I50" s="67">
        <f>'Full Cost'!I50*'Volume (KT)'!I50</f>
        <v>0</v>
      </c>
      <c r="J50" s="67">
        <f>'Full Cost'!J50*'Volume (KT)'!J50</f>
        <v>0</v>
      </c>
      <c r="K50" s="67">
        <f>'Full Cost'!K50*'Volume (KT)'!K50</f>
        <v>0</v>
      </c>
      <c r="L50" s="67">
        <f>'Full Cost'!L50*'Volume (KT)'!L50</f>
        <v>2235.0130650306796</v>
      </c>
      <c r="M50" s="67">
        <f>'Full Cost'!M50*'Volume (KT)'!M50</f>
        <v>2214.5711858739214</v>
      </c>
      <c r="N50" s="67">
        <f>'Full Cost'!N50*'Volume (KT)'!N50</f>
        <v>2191.7300962195131</v>
      </c>
      <c r="O50" s="67">
        <f>'Full Cost'!O50*'Volume (KT)'!O50</f>
        <v>2237.5772920897457</v>
      </c>
      <c r="P50" s="67">
        <f>'Full Cost'!P50*'Volume (KT)'!P50</f>
        <v>0</v>
      </c>
    </row>
    <row r="51" spans="1:17">
      <c r="A51" s="66" t="s">
        <v>7</v>
      </c>
      <c r="B51" s="94" t="s">
        <v>115</v>
      </c>
      <c r="C51" s="72" t="s">
        <v>223</v>
      </c>
      <c r="D51" s="70" t="s">
        <v>89</v>
      </c>
      <c r="E51" s="67">
        <f>'Full Cost'!E51*'Volume (KT)'!E51</f>
        <v>0</v>
      </c>
      <c r="F51" s="67">
        <f>'Full Cost'!F51*'Volume (KT)'!F51</f>
        <v>0</v>
      </c>
      <c r="G51" s="67">
        <f>'Full Cost'!G51*'Volume (KT)'!G51</f>
        <v>0</v>
      </c>
      <c r="H51" s="67">
        <f>'Full Cost'!H51*'Volume (KT)'!H51</f>
        <v>0</v>
      </c>
      <c r="I51" s="67">
        <f>'Full Cost'!I51*'Volume (KT)'!I51</f>
        <v>0</v>
      </c>
      <c r="J51" s="67">
        <f>'Full Cost'!J51*'Volume (KT)'!J51</f>
        <v>0</v>
      </c>
      <c r="K51" s="67">
        <f>'Full Cost'!K51*'Volume (KT)'!K51</f>
        <v>0</v>
      </c>
      <c r="L51" s="67">
        <f>'Full Cost'!L51*'Volume (KT)'!L51</f>
        <v>0</v>
      </c>
      <c r="M51" s="67">
        <f>'Full Cost'!M51*'Volume (KT)'!M51</f>
        <v>0</v>
      </c>
      <c r="N51" s="67">
        <f>'Full Cost'!N51*'Volume (KT)'!N51</f>
        <v>0</v>
      </c>
      <c r="O51" s="67">
        <f>'Full Cost'!O51*'Volume (KT)'!O51</f>
        <v>0</v>
      </c>
      <c r="P51" s="67">
        <f>'Full Cost'!P51*'Volume (KT)'!P51</f>
        <v>0</v>
      </c>
    </row>
    <row r="52" spans="1:17">
      <c r="A52" s="66" t="s">
        <v>7</v>
      </c>
      <c r="B52" s="59" t="s">
        <v>89</v>
      </c>
      <c r="C52" s="59" t="s">
        <v>95</v>
      </c>
      <c r="D52" s="59" t="s">
        <v>89</v>
      </c>
      <c r="E52" s="67">
        <f>'Full Cost'!E52*'Volume (KT)'!E52</f>
        <v>230.5981435457565</v>
      </c>
      <c r="F52" s="67">
        <f>'Full Cost'!F52*'Volume (KT)'!F52</f>
        <v>229.58005539854369</v>
      </c>
      <c r="G52" s="67">
        <f>'Full Cost'!G52*'Volume (KT)'!G52</f>
        <v>224.00314694959772</v>
      </c>
      <c r="H52" s="67">
        <f>'Full Cost'!H52*'Volume (KT)'!H52</f>
        <v>230.14542038407819</v>
      </c>
      <c r="I52" s="67">
        <f>'Full Cost'!I52*'Volume (KT)'!I52</f>
        <v>234.63027875269728</v>
      </c>
      <c r="J52" s="67">
        <f>'Full Cost'!J52*'Volume (KT)'!J52</f>
        <v>235.71931511771575</v>
      </c>
      <c r="K52" s="67">
        <f>'Full Cost'!K52*'Volume (KT)'!K52</f>
        <v>236.32930587674394</v>
      </c>
      <c r="L52" s="67">
        <f>'Full Cost'!L52*'Volume (KT)'!L52</f>
        <v>240.62584586729005</v>
      </c>
      <c r="M52" s="67">
        <f>'Full Cost'!M52*'Volume (KT)'!M52</f>
        <v>238.4250334692899</v>
      </c>
      <c r="N52" s="67">
        <f>'Full Cost'!N52*'Volume (KT)'!N52</f>
        <v>235.96591741103674</v>
      </c>
      <c r="O52" s="67">
        <f>'Full Cost'!O52*'Volume (KT)'!O52</f>
        <v>240.90191553092541</v>
      </c>
      <c r="P52" s="67">
        <f>'Full Cost'!P52*'Volume (KT)'!P52</f>
        <v>240.90191553092541</v>
      </c>
    </row>
    <row r="53" spans="1:17" s="65" customFormat="1" ht="23.5">
      <c r="A53" s="63" t="s">
        <v>5</v>
      </c>
      <c r="B53" s="64"/>
      <c r="D53" s="64"/>
      <c r="E53" s="208">
        <f>E17/'Volume (KT)'!E53</f>
        <v>384.33023924292758</v>
      </c>
      <c r="F53" s="208">
        <f>F17/'Volume (KT)'!F53</f>
        <v>382.6334256642395</v>
      </c>
      <c r="G53" s="208">
        <f>G17/'Volume (KT)'!G53</f>
        <v>373.3385782493296</v>
      </c>
      <c r="H53" s="208">
        <f>H17/'Volume (KT)'!H53</f>
        <v>408.79081125914786</v>
      </c>
      <c r="I53" s="208">
        <f>I17/'Volume (KT)'!I53</f>
        <v>391.05046458782886</v>
      </c>
      <c r="J53" s="208">
        <f>J17/'Volume (KT)'!J53</f>
        <v>414.98265668222996</v>
      </c>
      <c r="K53" s="208">
        <f>K17/'Volume (KT)'!K53</f>
        <v>438.88875664912126</v>
      </c>
      <c r="L53" s="208">
        <f>L17/'Volume (KT)'!L53</f>
        <v>401.04307644548351</v>
      </c>
      <c r="M53" s="208">
        <f>M17/'Volume (KT)'!M53</f>
        <v>397.37505578214996</v>
      </c>
      <c r="N53" s="208">
        <f>N17/'Volume (KT)'!N53</f>
        <v>393.27652901839463</v>
      </c>
      <c r="O53" s="208">
        <f>O17/'Volume (KT)'!O53</f>
        <v>401.50319255154233</v>
      </c>
      <c r="P53" s="208">
        <f>P17/'Volume (KT)'!P53</f>
        <v>415.24551728032719</v>
      </c>
      <c r="Q53" s="65">
        <f>AVERAGE(E53:P53)</f>
        <v>400.20485861772687</v>
      </c>
    </row>
    <row r="54" spans="1:17">
      <c r="A54" s="384" t="s">
        <v>1</v>
      </c>
      <c r="B54" s="381" t="s">
        <v>92</v>
      </c>
      <c r="C54" s="381" t="s">
        <v>93</v>
      </c>
      <c r="D54" s="381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7" ht="15" thickBot="1">
      <c r="A55" s="386"/>
      <c r="B55" s="382"/>
      <c r="C55" s="382"/>
      <c r="D55" s="382"/>
      <c r="E55" s="259">
        <v>23377</v>
      </c>
      <c r="F55" s="259">
        <v>23408</v>
      </c>
      <c r="G55" s="259">
        <v>23437</v>
      </c>
      <c r="H55" s="259">
        <v>23468</v>
      </c>
      <c r="I55" s="259">
        <v>23498</v>
      </c>
      <c r="J55" s="259">
        <v>23529</v>
      </c>
      <c r="K55" s="259">
        <v>23559</v>
      </c>
      <c r="L55" s="259">
        <v>23590</v>
      </c>
      <c r="M55" s="259">
        <v>23621</v>
      </c>
      <c r="N55" s="259">
        <v>23651</v>
      </c>
      <c r="O55" s="259">
        <v>23682</v>
      </c>
      <c r="P55" s="259">
        <v>23712</v>
      </c>
    </row>
    <row r="56" spans="1:17">
      <c r="A56" s="80"/>
      <c r="B56" s="68"/>
      <c r="C56" s="265" t="s">
        <v>65</v>
      </c>
      <c r="D56" s="265"/>
      <c r="E56" s="67">
        <f>'Full Cost'!E56*'Volume (KT)'!E56</f>
        <v>0</v>
      </c>
      <c r="F56" s="67">
        <f>'Full Cost'!F56*'Volume (KT)'!F56</f>
        <v>0</v>
      </c>
      <c r="G56" s="67">
        <f>'Full Cost'!G56*'Volume (KT)'!G56</f>
        <v>0</v>
      </c>
      <c r="H56" s="67">
        <f>'Full Cost'!H56*'Volume (KT)'!H56</f>
        <v>0</v>
      </c>
      <c r="I56" s="67">
        <f>'Full Cost'!I56*'Volume (KT)'!I56</f>
        <v>0</v>
      </c>
      <c r="J56" s="67">
        <f>'Full Cost'!J56*'Volume (KT)'!J56</f>
        <v>0</v>
      </c>
      <c r="K56" s="67">
        <f>'Full Cost'!K56*'Volume (KT)'!K56</f>
        <v>0</v>
      </c>
      <c r="L56" s="67">
        <f>'Full Cost'!L56*'Volume (KT)'!L56</f>
        <v>0</v>
      </c>
      <c r="M56" s="67">
        <f>'Full Cost'!M56*'Volume (KT)'!M56</f>
        <v>0</v>
      </c>
      <c r="N56" s="67">
        <f>'Full Cost'!N56*'Volume (KT)'!N56</f>
        <v>0</v>
      </c>
      <c r="O56" s="67">
        <f>'Full Cost'!O56*'Volume (KT)'!O56</f>
        <v>0</v>
      </c>
      <c r="P56" s="67">
        <f>'Full Cost'!P56*'Volume (KT)'!P56</f>
        <v>0</v>
      </c>
    </row>
    <row r="57" spans="1:17">
      <c r="A57" s="81" t="s">
        <v>7</v>
      </c>
      <c r="B57" s="68" t="s">
        <v>89</v>
      </c>
      <c r="C57" s="69" t="s">
        <v>81</v>
      </c>
      <c r="D57" s="68" t="s">
        <v>89</v>
      </c>
      <c r="E57" s="67">
        <f>'Full Cost'!E57*'Volume (KT)'!E57</f>
        <v>12872.155262218046</v>
      </c>
      <c r="F57" s="67">
        <f>'Full Cost'!F57*'Volume (KT)'!F57</f>
        <v>7516.4376095886237</v>
      </c>
      <c r="G57" s="67">
        <f>'Full Cost'!G57*'Volume (KT)'!G57</f>
        <v>11917.437885647798</v>
      </c>
      <c r="H57" s="67">
        <f>'Full Cost'!H57*'Volume (KT)'!H57</f>
        <v>12395.034293443508</v>
      </c>
      <c r="I57" s="67">
        <f>'Full Cost'!I57*'Volume (KT)'!I57</f>
        <v>12871.867716664814</v>
      </c>
      <c r="J57" s="67">
        <f>'Full Cost'!J57*'Volume (KT)'!J57</f>
        <v>12616.835387949135</v>
      </c>
      <c r="K57" s="67">
        <f>'Full Cost'!K57*'Volume (KT)'!K57</f>
        <v>25627.580185128441</v>
      </c>
      <c r="L57" s="67">
        <f>'Full Cost'!L57*'Volume (KT)'!L57</f>
        <v>13296.930774080431</v>
      </c>
      <c r="M57" s="67">
        <f>'Full Cost'!M57*'Volume (KT)'!M57</f>
        <v>12857.231759599503</v>
      </c>
      <c r="N57" s="67">
        <f>'Full Cost'!N57*'Volume (KT)'!N57</f>
        <v>13170.445885032826</v>
      </c>
      <c r="O57" s="67">
        <f>'Full Cost'!O57*'Volume (KT)'!O57</f>
        <v>13011.41685738209</v>
      </c>
      <c r="P57" s="67">
        <f>'Full Cost'!P57*'Volume (KT)'!P57</f>
        <v>13445.13075262816</v>
      </c>
    </row>
    <row r="58" spans="1:17">
      <c r="A58" s="81" t="s">
        <v>7</v>
      </c>
      <c r="B58" s="95" t="s">
        <v>115</v>
      </c>
      <c r="C58" s="69" t="s">
        <v>82</v>
      </c>
      <c r="D58" s="68" t="s">
        <v>89</v>
      </c>
      <c r="E58" s="67">
        <f>'Full Cost'!E58*'Volume (KT)'!E58</f>
        <v>0</v>
      </c>
      <c r="F58" s="67">
        <f>'Full Cost'!F58*'Volume (KT)'!F58</f>
        <v>0</v>
      </c>
      <c r="G58" s="67">
        <f>'Full Cost'!G58*'Volume (KT)'!G58</f>
        <v>0</v>
      </c>
      <c r="H58" s="67">
        <f>'Full Cost'!H58*'Volume (KT)'!H58</f>
        <v>0</v>
      </c>
      <c r="I58" s="67">
        <f>'Full Cost'!I58*'Volume (KT)'!I58</f>
        <v>0</v>
      </c>
      <c r="J58" s="67">
        <f>'Full Cost'!J58*'Volume (KT)'!J58</f>
        <v>0</v>
      </c>
      <c r="K58" s="67">
        <f>'Full Cost'!K58*'Volume (KT)'!K58</f>
        <v>0</v>
      </c>
      <c r="L58" s="67">
        <f>'Full Cost'!L58*'Volume (KT)'!L58</f>
        <v>0</v>
      </c>
      <c r="M58" s="67">
        <f>'Full Cost'!M58*'Volume (KT)'!M58</f>
        <v>0</v>
      </c>
      <c r="N58" s="67">
        <f>'Full Cost'!N58*'Volume (KT)'!N58</f>
        <v>0</v>
      </c>
      <c r="O58" s="67">
        <f>'Full Cost'!O58*'Volume (KT)'!O58</f>
        <v>0</v>
      </c>
      <c r="P58" s="67">
        <f>'Full Cost'!P58*'Volume (KT)'!P58</f>
        <v>0</v>
      </c>
    </row>
    <row r="59" spans="1:17">
      <c r="A59" s="81"/>
      <c r="B59" s="268"/>
      <c r="C59" s="269" t="s">
        <v>198</v>
      </c>
      <c r="D59" s="270"/>
      <c r="E59" s="67">
        <f>'Full Cost'!E59*'Volume (KT)'!E59</f>
        <v>0</v>
      </c>
      <c r="F59" s="67">
        <f>'Full Cost'!F59*'Volume (KT)'!F59</f>
        <v>0</v>
      </c>
      <c r="G59" s="67">
        <f>'Full Cost'!G59*'Volume (KT)'!G59</f>
        <v>0</v>
      </c>
      <c r="H59" s="67">
        <f>'Full Cost'!H59*'Volume (KT)'!H59</f>
        <v>0</v>
      </c>
      <c r="I59" s="67">
        <f>'Full Cost'!I59*'Volume (KT)'!I59</f>
        <v>0</v>
      </c>
      <c r="J59" s="67">
        <f>'Full Cost'!J59*'Volume (KT)'!J59</f>
        <v>0</v>
      </c>
      <c r="K59" s="67">
        <f>'Full Cost'!K59*'Volume (KT)'!K59</f>
        <v>0</v>
      </c>
      <c r="L59" s="67">
        <f>'Full Cost'!L59*'Volume (KT)'!L59</f>
        <v>0</v>
      </c>
      <c r="M59" s="67">
        <f>'Full Cost'!M59*'Volume (KT)'!M59</f>
        <v>0</v>
      </c>
      <c r="N59" s="67">
        <f>'Full Cost'!N59*'Volume (KT)'!N59</f>
        <v>0</v>
      </c>
      <c r="O59" s="67">
        <f>'Full Cost'!O59*'Volume (KT)'!O59</f>
        <v>0</v>
      </c>
      <c r="P59" s="67">
        <f>'Full Cost'!P59*'Volume (KT)'!P59</f>
        <v>0</v>
      </c>
    </row>
    <row r="60" spans="1:17">
      <c r="A60" s="81" t="s">
        <v>7</v>
      </c>
      <c r="B60" s="270" t="s">
        <v>89</v>
      </c>
      <c r="C60" s="271" t="s">
        <v>202</v>
      </c>
      <c r="D60" s="270" t="s">
        <v>89</v>
      </c>
      <c r="E60" s="67">
        <f>'Full Cost'!E60*'Volume (KT)'!E60</f>
        <v>0</v>
      </c>
      <c r="F60" s="67">
        <f>'Full Cost'!F60*'Volume (KT)'!F60</f>
        <v>6576.8829083900455</v>
      </c>
      <c r="G60" s="67">
        <f>'Full Cost'!G60*'Volume (KT)'!G60</f>
        <v>1188.0768845999653</v>
      </c>
      <c r="H60" s="67">
        <f>'Full Cost'!H60*'Volume (KT)'!H60</f>
        <v>8664.1681482251606</v>
      </c>
      <c r="I60" s="67">
        <f>'Full Cost'!I60*'Volume (KT)'!I60</f>
        <v>4608.3421624195289</v>
      </c>
      <c r="J60" s="67">
        <f>'Full Cost'!J60*'Volume (KT)'!J60</f>
        <v>1157.4370425003794</v>
      </c>
      <c r="K60" s="67">
        <f>'Full Cost'!K60*'Volume (KT)'!K60</f>
        <v>1160.4591643329306</v>
      </c>
      <c r="L60" s="67">
        <f>'Full Cost'!L60*'Volume (KT)'!L60</f>
        <v>1181.4943080366465</v>
      </c>
      <c r="M60" s="67">
        <f>'Full Cost'!M60*'Volume (KT)'!M60</f>
        <v>1170.7194973381038</v>
      </c>
      <c r="N60" s="67">
        <f>'Full Cost'!N60*'Volume (KT)'!N60</f>
        <v>1158.6902538152046</v>
      </c>
      <c r="O60" s="67">
        <f>'Full Cost'!O60*'Volume (KT)'!O60</f>
        <v>1182.8560779438264</v>
      </c>
      <c r="P60" s="67">
        <f>'Full Cost'!P60*'Volume (KT)'!P60</f>
        <v>1182.8560779438264</v>
      </c>
    </row>
    <row r="61" spans="1:17">
      <c r="A61" s="81" t="s">
        <v>7</v>
      </c>
      <c r="B61" s="270" t="s">
        <v>89</v>
      </c>
      <c r="C61" s="271" t="s">
        <v>203</v>
      </c>
      <c r="D61" s="270" t="s">
        <v>89</v>
      </c>
      <c r="E61" s="67">
        <f>'Full Cost'!E61*'Volume (KT)'!E61</f>
        <v>0</v>
      </c>
      <c r="F61" s="67">
        <f>'Full Cost'!F61*'Volume (KT)'!F61</f>
        <v>0</v>
      </c>
      <c r="G61" s="67">
        <f>'Full Cost'!G61*'Volume (KT)'!G61</f>
        <v>0</v>
      </c>
      <c r="H61" s="67">
        <f>'Full Cost'!H61*'Volume (KT)'!H61</f>
        <v>0</v>
      </c>
      <c r="I61" s="67">
        <f>'Full Cost'!I61*'Volume (KT)'!I61</f>
        <v>0</v>
      </c>
      <c r="J61" s="67">
        <f>'Full Cost'!J61*'Volume (KT)'!J61</f>
        <v>0</v>
      </c>
      <c r="K61" s="67">
        <f>'Full Cost'!K61*'Volume (KT)'!K61</f>
        <v>0</v>
      </c>
      <c r="L61" s="67">
        <f>'Full Cost'!L61*'Volume (KT)'!L61</f>
        <v>0</v>
      </c>
      <c r="M61" s="67">
        <f>'Full Cost'!M61*'Volume (KT)'!M61</f>
        <v>0</v>
      </c>
      <c r="N61" s="67">
        <f>'Full Cost'!N61*'Volume (KT)'!N61</f>
        <v>0</v>
      </c>
      <c r="O61" s="67">
        <f>'Full Cost'!O61*'Volume (KT)'!O61</f>
        <v>0</v>
      </c>
      <c r="P61" s="67">
        <f>'Full Cost'!P61*'Volume (KT)'!P61</f>
        <v>0</v>
      </c>
    </row>
    <row r="62" spans="1:17">
      <c r="A62" s="81" t="s">
        <v>7</v>
      </c>
      <c r="B62" s="270" t="s">
        <v>89</v>
      </c>
      <c r="C62" s="271" t="s">
        <v>199</v>
      </c>
      <c r="D62" s="270" t="s">
        <v>89</v>
      </c>
      <c r="E62" s="67">
        <f>'Full Cost'!E62*'Volume (KT)'!E62</f>
        <v>0</v>
      </c>
      <c r="F62" s="67">
        <f>'Full Cost'!F62*'Volume (KT)'!F62</f>
        <v>0</v>
      </c>
      <c r="G62" s="67">
        <f>'Full Cost'!G62*'Volume (KT)'!G62</f>
        <v>0</v>
      </c>
      <c r="H62" s="67">
        <f>'Full Cost'!H62*'Volume (KT)'!H62</f>
        <v>0</v>
      </c>
      <c r="I62" s="67">
        <f>'Full Cost'!I62*'Volume (KT)'!I62</f>
        <v>0</v>
      </c>
      <c r="J62" s="67">
        <f>'Full Cost'!J62*'Volume (KT)'!J62</f>
        <v>0</v>
      </c>
      <c r="K62" s="67">
        <f>'Full Cost'!K62*'Volume (KT)'!K62</f>
        <v>0</v>
      </c>
      <c r="L62" s="67">
        <f>'Full Cost'!L62*'Volume (KT)'!L62</f>
        <v>0</v>
      </c>
      <c r="M62" s="67">
        <f>'Full Cost'!M62*'Volume (KT)'!M62</f>
        <v>0</v>
      </c>
      <c r="N62" s="67">
        <f>'Full Cost'!N62*'Volume (KT)'!N62</f>
        <v>0</v>
      </c>
      <c r="O62" s="67">
        <f>'Full Cost'!O62*'Volume (KT)'!O62</f>
        <v>0</v>
      </c>
      <c r="P62" s="67">
        <f>'Full Cost'!P62*'Volume (KT)'!P62</f>
        <v>0</v>
      </c>
    </row>
    <row r="63" spans="1:17">
      <c r="A63" s="81" t="s">
        <v>7</v>
      </c>
      <c r="B63" s="268" t="s">
        <v>115</v>
      </c>
      <c r="C63" s="271" t="s">
        <v>254</v>
      </c>
      <c r="D63" s="270" t="s">
        <v>89</v>
      </c>
      <c r="E63" s="67">
        <f>'Full Cost'!E63*'Volume (KT)'!E63</f>
        <v>0</v>
      </c>
      <c r="F63" s="67">
        <f>'Full Cost'!F63*'Volume (KT)'!F63</f>
        <v>0</v>
      </c>
      <c r="G63" s="67">
        <f>'Full Cost'!G63*'Volume (KT)'!G63</f>
        <v>0</v>
      </c>
      <c r="H63" s="67">
        <f>'Full Cost'!H63*'Volume (KT)'!H63</f>
        <v>0</v>
      </c>
      <c r="I63" s="67">
        <f>'Full Cost'!I63*'Volume (KT)'!I63</f>
        <v>0</v>
      </c>
      <c r="J63" s="67">
        <f>'Full Cost'!J63*'Volume (KT)'!J63</f>
        <v>0</v>
      </c>
      <c r="K63" s="67">
        <f>'Full Cost'!K63*'Volume (KT)'!K63</f>
        <v>0</v>
      </c>
      <c r="L63" s="67">
        <f>'Full Cost'!L63*'Volume (KT)'!L63</f>
        <v>0</v>
      </c>
      <c r="M63" s="67">
        <f>'Full Cost'!M63*'Volume (KT)'!M63</f>
        <v>0</v>
      </c>
      <c r="N63" s="67">
        <f>'Full Cost'!N63*'Volume (KT)'!N63</f>
        <v>0</v>
      </c>
      <c r="O63" s="67">
        <f>'Full Cost'!O63*'Volume (KT)'!O63</f>
        <v>0</v>
      </c>
      <c r="P63" s="67">
        <f>'Full Cost'!P63*'Volume (KT)'!P63</f>
        <v>0</v>
      </c>
    </row>
    <row r="64" spans="1:17">
      <c r="A64" s="78" t="s">
        <v>7</v>
      </c>
      <c r="B64" s="79" t="s">
        <v>89</v>
      </c>
      <c r="C64" s="79" t="s">
        <v>96</v>
      </c>
      <c r="D64" s="79" t="s">
        <v>89</v>
      </c>
      <c r="E64" s="67">
        <f>'Full Cost'!E64*'Volume (KT)'!E64</f>
        <v>357.62449897566495</v>
      </c>
      <c r="F64" s="67">
        <f>'Full Cost'!F64*'Volume (KT)'!F64</f>
        <v>311.79492339705672</v>
      </c>
      <c r="G64" s="67">
        <f>'Full Cost'!G64*'Volume (KT)'!G64</f>
        <v>326.71609025329451</v>
      </c>
      <c r="H64" s="67">
        <f>'Full Cost'!H64*'Volume (KT)'!H64</f>
        <v>266.2397977509064</v>
      </c>
      <c r="I64" s="67">
        <f>'Full Cost'!I64*'Volume (KT)'!I64</f>
        <v>292.95257358515181</v>
      </c>
      <c r="J64" s="67">
        <f>'Full Cost'!J64*'Volume (KT)'!J64</f>
        <v>271.67879605988452</v>
      </c>
      <c r="K64" s="67">
        <f>'Full Cost'!K64*'Volume (KT)'!K64</f>
        <v>362.94192806280256</v>
      </c>
      <c r="L64" s="67">
        <f>'Full Cost'!L64*'Volume (KT)'!L64</f>
        <v>414.62021218176756</v>
      </c>
      <c r="M64" s="67">
        <f>'Full Cost'!M64*'Volume (KT)'!M64</f>
        <v>365.67801686418204</v>
      </c>
      <c r="N64" s="67">
        <f>'Full Cost'!N64*'Volume (KT)'!N64</f>
        <v>362.84748544615786</v>
      </c>
      <c r="O64" s="67">
        <f>'Full Cost'!O64*'Volume (KT)'!O64</f>
        <v>323.13024206206649</v>
      </c>
      <c r="P64" s="67">
        <f>'Full Cost'!P64*'Volume (KT)'!P64</f>
        <v>300.04951048620461</v>
      </c>
    </row>
    <row r="65" spans="1:16">
      <c r="A65" s="66" t="s">
        <v>7</v>
      </c>
      <c r="B65" s="204" t="s">
        <v>42</v>
      </c>
      <c r="C65" s="205" t="s">
        <v>151</v>
      </c>
      <c r="D65" s="205" t="s">
        <v>98</v>
      </c>
      <c r="E65" s="67">
        <f>'Full Cost'!E65*'Volume (KT)'!E65</f>
        <v>0</v>
      </c>
      <c r="F65" s="67">
        <f>'Full Cost'!F65*'Volume (KT)'!F65</f>
        <v>0</v>
      </c>
      <c r="G65" s="67">
        <f>'Full Cost'!G65*'Volume (KT)'!G65</f>
        <v>0</v>
      </c>
      <c r="H65" s="67">
        <f>'Full Cost'!H65*'Volume (KT)'!H65</f>
        <v>0</v>
      </c>
      <c r="I65" s="67">
        <f>'Full Cost'!I65*'Volume (KT)'!I65</f>
        <v>0</v>
      </c>
      <c r="J65" s="67">
        <f>'Full Cost'!J65*'Volume (KT)'!J65</f>
        <v>0</v>
      </c>
      <c r="K65" s="67">
        <f>'Full Cost'!K65*'Volume (KT)'!K65</f>
        <v>0</v>
      </c>
      <c r="L65" s="67">
        <f>'Full Cost'!L65*'Volume (KT)'!L65</f>
        <v>0</v>
      </c>
      <c r="M65" s="67">
        <f>'Full Cost'!M65*'Volume (KT)'!M65</f>
        <v>0</v>
      </c>
      <c r="N65" s="67">
        <f>'Full Cost'!N65*'Volume (KT)'!N65</f>
        <v>0</v>
      </c>
      <c r="O65" s="67">
        <f>'Full Cost'!O65*'Volume (KT)'!O65</f>
        <v>0</v>
      </c>
      <c r="P65" s="67">
        <f>'Full Cost'!P65*'Volume (KT)'!P65</f>
        <v>0</v>
      </c>
    </row>
    <row r="66" spans="1:16">
      <c r="A66" s="66" t="s">
        <v>7</v>
      </c>
      <c r="B66" s="77" t="s">
        <v>115</v>
      </c>
      <c r="C66" s="77" t="s">
        <v>97</v>
      </c>
      <c r="D66" s="77" t="s">
        <v>98</v>
      </c>
      <c r="E66" s="67">
        <f>'Full Cost'!E66*'Volume (KT)'!E66</f>
        <v>3034.4915536614049</v>
      </c>
      <c r="F66" s="67">
        <f>'Full Cost'!F66*'Volume (KT)'!F66</f>
        <v>23822.06785842323</v>
      </c>
      <c r="G66" s="67">
        <f>'Full Cost'!G66*'Volume (KT)'!G66</f>
        <v>21989.601100082982</v>
      </c>
      <c r="H66" s="67">
        <f>'Full Cost'!H66*'Volume (KT)'!H66</f>
        <v>30618.818012433348</v>
      </c>
      <c r="I66" s="67">
        <f>'Full Cost'!I66*'Volume (KT)'!I66</f>
        <v>24730.583779273089</v>
      </c>
      <c r="J66" s="67">
        <f>'Full Cost'!J66*'Volume (KT)'!J66</f>
        <v>23672.557591574201</v>
      </c>
      <c r="K66" s="67">
        <f>'Full Cost'!K66*'Volume (KT)'!K66</f>
        <v>34037.874156076723</v>
      </c>
      <c r="L66" s="67">
        <f>'Full Cost'!L66*'Volume (KT)'!L66</f>
        <v>15170.932402522727</v>
      </c>
      <c r="M66" s="67">
        <f>'Full Cost'!M66*'Volume (KT)'!M66</f>
        <v>22382.922961799082</v>
      </c>
      <c r="N66" s="67">
        <f>'Full Cost'!N66*'Volume (KT)'!N66</f>
        <v>22320.758214851554</v>
      </c>
      <c r="O66" s="67">
        <f>'Full Cost'!O66*'Volume (KT)'!O66</f>
        <v>24479.080628203876</v>
      </c>
      <c r="P66" s="67">
        <f>'Full Cost'!P66*'Volume (KT)'!P66</f>
        <v>20767.018033678141</v>
      </c>
    </row>
    <row r="67" spans="1:16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'Full Cost'!E67*'Volume (KT)'!E67</f>
        <v>0</v>
      </c>
      <c r="F67" s="67">
        <f>'Full Cost'!F67*'Volume (KT)'!F67</f>
        <v>0</v>
      </c>
      <c r="G67" s="67">
        <f>'Full Cost'!G67*'Volume (KT)'!G67</f>
        <v>0</v>
      </c>
      <c r="H67" s="67">
        <f>'Full Cost'!H67*'Volume (KT)'!H67</f>
        <v>0</v>
      </c>
      <c r="I67" s="67">
        <f>'Full Cost'!I67*'Volume (KT)'!I67</f>
        <v>0</v>
      </c>
      <c r="J67" s="67">
        <f>'Full Cost'!J67*'Volume (KT)'!J67</f>
        <v>0</v>
      </c>
      <c r="K67" s="67">
        <f>'Full Cost'!K67*'Volume (KT)'!K67</f>
        <v>14277.894166011985</v>
      </c>
      <c r="L67" s="67">
        <f>'Full Cost'!L67*'Volume (KT)'!L67</f>
        <v>0</v>
      </c>
      <c r="M67" s="67">
        <f>'Full Cost'!M67*'Volume (KT)'!M67</f>
        <v>0</v>
      </c>
      <c r="N67" s="67">
        <f>'Full Cost'!N67*'Volume (KT)'!N67</f>
        <v>0</v>
      </c>
      <c r="O67" s="67">
        <f>'Full Cost'!O67*'Volume (KT)'!O67</f>
        <v>0</v>
      </c>
      <c r="P67" s="67">
        <f>'Full Cost'!P67*'Volume (KT)'!P67</f>
        <v>0</v>
      </c>
    </row>
    <row r="68" spans="1:16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'Full Cost'!E68*'Volume (KT)'!E68</f>
        <v>0</v>
      </c>
      <c r="F68" s="67">
        <f>'Full Cost'!F68*'Volume (KT)'!F68</f>
        <v>0</v>
      </c>
      <c r="G68" s="67">
        <f>'Full Cost'!G68*'Volume (KT)'!G68</f>
        <v>0</v>
      </c>
      <c r="H68" s="67">
        <f>'Full Cost'!H68*'Volume (KT)'!H68</f>
        <v>0</v>
      </c>
      <c r="I68" s="67">
        <f>'Full Cost'!I68*'Volume (KT)'!I68</f>
        <v>0</v>
      </c>
      <c r="J68" s="67">
        <f>'Full Cost'!J68*'Volume (KT)'!J68</f>
        <v>0</v>
      </c>
      <c r="K68" s="67">
        <f>'Full Cost'!K68*'Volume (KT)'!K68</f>
        <v>4036.5102866219045</v>
      </c>
      <c r="L68" s="67">
        <f>'Full Cost'!L68*'Volume (KT)'!L68</f>
        <v>0</v>
      </c>
      <c r="M68" s="67">
        <f>'Full Cost'!M68*'Volume (KT)'!M68</f>
        <v>0</v>
      </c>
      <c r="N68" s="67">
        <f>'Full Cost'!N68*'Volume (KT)'!N68</f>
        <v>0</v>
      </c>
      <c r="O68" s="67">
        <f>'Full Cost'!O68*'Volume (KT)'!O68</f>
        <v>0</v>
      </c>
      <c r="P68" s="67">
        <f>'Full Cost'!P68*'Volume (KT)'!P68</f>
        <v>0</v>
      </c>
    </row>
    <row r="69" spans="1:16">
      <c r="A69" s="66" t="s">
        <v>7</v>
      </c>
      <c r="B69" s="76" t="s">
        <v>89</v>
      </c>
      <c r="C69" s="76" t="s">
        <v>97</v>
      </c>
      <c r="D69" s="76" t="s">
        <v>98</v>
      </c>
      <c r="E69" s="67">
        <f>'Full Cost'!E69*'Volume (KT)'!E69</f>
        <v>19031.239810050181</v>
      </c>
      <c r="F69" s="67">
        <f>'Full Cost'!F69*'Volume (KT)'!F69</f>
        <v>5208.6825442352492</v>
      </c>
      <c r="G69" s="67">
        <f>'Full Cost'!G69*'Volume (KT)'!G69</f>
        <v>8008.0105089859417</v>
      </c>
      <c r="H69" s="67">
        <f>'Full Cost'!H69*'Volume (KT)'!H69</f>
        <v>259.31638898720922</v>
      </c>
      <c r="I69" s="67">
        <f>'Full Cost'!I69*'Volume (KT)'!I69</f>
        <v>6232.4808871529222</v>
      </c>
      <c r="J69" s="67">
        <f>'Full Cost'!J69*'Volume (KT)'!J69</f>
        <v>4484.7156923341581</v>
      </c>
      <c r="K69" s="67">
        <f>'Full Cost'!K69*'Volume (KT)'!K69</f>
        <v>0</v>
      </c>
      <c r="L69" s="67">
        <f>'Full Cost'!L69*'Volume (KT)'!L69</f>
        <v>13303.059168520673</v>
      </c>
      <c r="M69" s="67">
        <f>'Full Cost'!M69*'Volume (KT)'!M69</f>
        <v>7577.9162374062025</v>
      </c>
      <c r="N69" s="67">
        <f>'Full Cost'!N69*'Volume (KT)'!N69</f>
        <v>7694.5953225741468</v>
      </c>
      <c r="O69" s="67">
        <f>'Full Cost'!O69*'Volume (KT)'!O69</f>
        <v>7010.6290972300021</v>
      </c>
      <c r="P69" s="67">
        <f>'Full Cost'!P69*'Volume (KT)'!P69</f>
        <v>10036.17704350864</v>
      </c>
    </row>
    <row r="70" spans="1:16">
      <c r="A70" s="66" t="s">
        <v>7</v>
      </c>
      <c r="B70" s="76" t="s">
        <v>89</v>
      </c>
      <c r="C70" s="76" t="s">
        <v>97</v>
      </c>
      <c r="D70" s="76" t="s">
        <v>99</v>
      </c>
      <c r="E70" s="67">
        <f>'Full Cost'!E70*'Volume (KT)'!E70</f>
        <v>24443.359656467688</v>
      </c>
      <c r="F70" s="67">
        <f>'Full Cost'!F70*'Volume (KT)'!F70</f>
        <v>22319.672284497272</v>
      </c>
      <c r="G70" s="67">
        <f>'Full Cost'!G70*'Volume (KT)'!G70</f>
        <v>23368.203080101215</v>
      </c>
      <c r="H70" s="67">
        <f>'Full Cost'!H70*'Volume (KT)'!H70</f>
        <v>22813.960006435347</v>
      </c>
      <c r="I70" s="67">
        <f>'Full Cost'!I70*'Volume (KT)'!I70</f>
        <v>24054.866539328599</v>
      </c>
      <c r="J70" s="67">
        <f>'Full Cost'!J70*'Volume (KT)'!J70</f>
        <v>23421.971708212888</v>
      </c>
      <c r="K70" s="67">
        <f>'Full Cost'!K70*'Volume (KT)'!K70</f>
        <v>24380.889098702759</v>
      </c>
      <c r="L70" s="67">
        <f>'Full Cost'!L70*'Volume (KT)'!L70</f>
        <v>25151.433273052444</v>
      </c>
      <c r="M70" s="67">
        <f>'Full Cost'!M70*'Volume (KT)'!M70</f>
        <v>24270.286473589604</v>
      </c>
      <c r="N70" s="67">
        <f>'Full Cost'!N70*'Volume (KT)'!N70</f>
        <v>24452.908419426603</v>
      </c>
      <c r="O70" s="67">
        <f>'Full Cost'!O70*'Volume (KT)'!O70</f>
        <v>24650.37574906291</v>
      </c>
      <c r="P70" s="67">
        <f>'Full Cost'!P70*'Volume (KT)'!P70</f>
        <v>25347.364773162681</v>
      </c>
    </row>
    <row r="71" spans="1:16">
      <c r="A71" s="66" t="s">
        <v>7</v>
      </c>
      <c r="B71" s="76" t="s">
        <v>89</v>
      </c>
      <c r="C71" s="76" t="s">
        <v>97</v>
      </c>
      <c r="D71" s="76" t="s">
        <v>100</v>
      </c>
      <c r="E71" s="67">
        <f>'Full Cost'!E71*'Volume (KT)'!E71</f>
        <v>1767.5638910335747</v>
      </c>
      <c r="F71" s="67">
        <f>'Full Cost'!F71*'Volume (KT)'!F71</f>
        <v>2503.3126787580582</v>
      </c>
      <c r="G71" s="67">
        <f>'Full Cost'!G71*'Volume (KT)'!G71</f>
        <v>7431.0733067911851</v>
      </c>
      <c r="H71" s="67">
        <f>'Full Cost'!H71*'Volume (KT)'!H71</f>
        <v>7437.7037609010267</v>
      </c>
      <c r="I71" s="67">
        <f>'Full Cost'!I71*'Volume (KT)'!I71</f>
        <v>5980.5584345674297</v>
      </c>
      <c r="J71" s="67">
        <f>'Full Cost'!J71*'Volume (KT)'!J71</f>
        <v>6008.3655952770168</v>
      </c>
      <c r="K71" s="67">
        <f>'Full Cost'!K71*'Volume (KT)'!K71</f>
        <v>6023.0537013208141</v>
      </c>
      <c r="L71" s="67">
        <f>'Full Cost'!L71*'Volume (KT)'!L71</f>
        <v>6128.2294198393929</v>
      </c>
      <c r="M71" s="67">
        <f>'Full Cost'!M71*'Volume (KT)'!M71</f>
        <v>6074.3553663466801</v>
      </c>
      <c r="N71" s="67">
        <f>'Full Cost'!N71*'Volume (KT)'!N71</f>
        <v>6015.7662738852569</v>
      </c>
      <c r="O71" s="67">
        <f>'Full Cost'!O71*'Volume (KT)'!O71</f>
        <v>6136.5953945283663</v>
      </c>
      <c r="P71" s="67">
        <f>'Full Cost'!P71*'Volume (KT)'!P71</f>
        <v>6136.5953945283663</v>
      </c>
    </row>
    <row r="72" spans="1:16">
      <c r="A72" s="66" t="s">
        <v>7</v>
      </c>
      <c r="B72" s="76" t="s">
        <v>89</v>
      </c>
      <c r="C72" s="76" t="s">
        <v>97</v>
      </c>
      <c r="D72" s="76" t="s">
        <v>112</v>
      </c>
      <c r="E72" s="67">
        <f>'Full Cost'!E72*'Volume (KT)'!E72</f>
        <v>96.440522630613088</v>
      </c>
      <c r="F72" s="67">
        <f>'Full Cost'!F72*'Volume (KT)'!F72</f>
        <v>153.64301117554493</v>
      </c>
      <c r="G72" s="67">
        <f>'Full Cost'!G72*'Volume (KT)'!G72</f>
        <v>187.44823735916324</v>
      </c>
      <c r="H72" s="67">
        <f>'Full Cost'!H72*'Volume (KT)'!H72</f>
        <v>230.80963730015816</v>
      </c>
      <c r="I72" s="67">
        <f>'Full Cost'!I72*'Volume (KT)'!I72</f>
        <v>235.17909051519922</v>
      </c>
      <c r="J72" s="67">
        <f>'Full Cost'!J72*'Volume (KT)'!J72</f>
        <v>196.89341457940932</v>
      </c>
      <c r="K72" s="67">
        <f>'Full Cost'!K72*'Volume (KT)'!K72</f>
        <v>197.38948504561898</v>
      </c>
      <c r="L72" s="67">
        <f>'Full Cost'!L72*'Volume (KT)'!L72</f>
        <v>200.8953423295716</v>
      </c>
      <c r="M72" s="67">
        <f>'Full Cost'!M72*'Volume (KT)'!M72</f>
        <v>199.09954054648117</v>
      </c>
      <c r="N72" s="67">
        <f>'Full Cost'!N72*'Volume (KT)'!N72</f>
        <v>197.12273707650013</v>
      </c>
      <c r="O72" s="67">
        <f>'Full Cost'!O72*'Volume (KT)'!O72</f>
        <v>201.15037443127042</v>
      </c>
      <c r="P72" s="67">
        <f>'Full Cost'!P72*'Volume (KT)'!P72</f>
        <v>201.15037443127042</v>
      </c>
    </row>
    <row r="73" spans="1:16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'Full Cost'!E73*'Volume (KT)'!E73</f>
        <v>0</v>
      </c>
      <c r="F73" s="67">
        <f>'Full Cost'!F73*'Volume (KT)'!F73</f>
        <v>0</v>
      </c>
      <c r="G73" s="67">
        <f>'Full Cost'!G73*'Volume (KT)'!G73</f>
        <v>0</v>
      </c>
      <c r="H73" s="67">
        <f>'Full Cost'!H73*'Volume (KT)'!H73</f>
        <v>0</v>
      </c>
      <c r="I73" s="67">
        <f>'Full Cost'!I73*'Volume (KT)'!I73</f>
        <v>0</v>
      </c>
      <c r="J73" s="67">
        <f>'Full Cost'!J73*'Volume (KT)'!J73</f>
        <v>0</v>
      </c>
      <c r="K73" s="67">
        <f>'Full Cost'!K73*'Volume (KT)'!K73</f>
        <v>10904.197469075971</v>
      </c>
      <c r="L73" s="67">
        <f>'Full Cost'!L73*'Volume (KT)'!L73</f>
        <v>0</v>
      </c>
      <c r="M73" s="67">
        <f>'Full Cost'!M73*'Volume (KT)'!M73</f>
        <v>0</v>
      </c>
      <c r="N73" s="67">
        <f>'Full Cost'!N73*'Volume (KT)'!N73</f>
        <v>0</v>
      </c>
      <c r="O73" s="67">
        <f>'Full Cost'!O73*'Volume (KT)'!O73</f>
        <v>0</v>
      </c>
      <c r="P73" s="67">
        <f>'Full Cost'!P73*'Volume (KT)'!P73</f>
        <v>0</v>
      </c>
    </row>
    <row r="74" spans="1:16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'Full Cost'!E74*'Volume (KT)'!E74</f>
        <v>0</v>
      </c>
      <c r="F74" s="67">
        <f>'Full Cost'!F74*'Volume (KT)'!F74</f>
        <v>0</v>
      </c>
      <c r="G74" s="67">
        <f>'Full Cost'!G74*'Volume (KT)'!G74</f>
        <v>0</v>
      </c>
      <c r="H74" s="67">
        <f>'Full Cost'!H74*'Volume (KT)'!H74</f>
        <v>0</v>
      </c>
      <c r="I74" s="67">
        <f>'Full Cost'!I74*'Volume (KT)'!I74</f>
        <v>0</v>
      </c>
      <c r="J74" s="67">
        <f>'Full Cost'!J74*'Volume (KT)'!J74</f>
        <v>0</v>
      </c>
      <c r="K74" s="67">
        <f>'Full Cost'!K74*'Volume (KT)'!K74</f>
        <v>3082.7308803042956</v>
      </c>
      <c r="L74" s="67">
        <f>'Full Cost'!L74*'Volume (KT)'!L74</f>
        <v>0</v>
      </c>
      <c r="M74" s="67">
        <f>'Full Cost'!M74*'Volume (KT)'!M74</f>
        <v>0</v>
      </c>
      <c r="N74" s="67">
        <f>'Full Cost'!N74*'Volume (KT)'!N74</f>
        <v>0</v>
      </c>
      <c r="O74" s="67">
        <f>'Full Cost'!O74*'Volume (KT)'!O74</f>
        <v>0</v>
      </c>
      <c r="P74" s="67">
        <f>'Full Cost'!P74*'Volume (KT)'!P74</f>
        <v>0</v>
      </c>
    </row>
    <row r="75" spans="1:16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'Full Cost'!E75*'Volume (KT)'!E75</f>
        <v>0</v>
      </c>
      <c r="F75" s="67">
        <f>'Full Cost'!F75*'Volume (KT)'!F75</f>
        <v>0</v>
      </c>
      <c r="G75" s="67">
        <f>'Full Cost'!G75*'Volume (KT)'!G75</f>
        <v>0</v>
      </c>
      <c r="H75" s="67">
        <f>'Full Cost'!H75*'Volume (KT)'!H75</f>
        <v>0</v>
      </c>
      <c r="I75" s="67">
        <f>'Full Cost'!I75*'Volume (KT)'!I75</f>
        <v>0</v>
      </c>
      <c r="J75" s="67">
        <f>'Full Cost'!J75*'Volume (KT)'!J75</f>
        <v>0</v>
      </c>
      <c r="K75" s="67">
        <f>'Full Cost'!K75*'Volume (KT)'!K75</f>
        <v>0</v>
      </c>
      <c r="L75" s="67">
        <f>'Full Cost'!L75*'Volume (KT)'!L75</f>
        <v>0</v>
      </c>
      <c r="M75" s="67">
        <f>'Full Cost'!M75*'Volume (KT)'!M75</f>
        <v>0</v>
      </c>
      <c r="N75" s="67">
        <f>'Full Cost'!N75*'Volume (KT)'!N75</f>
        <v>0</v>
      </c>
      <c r="O75" s="67">
        <f>'Full Cost'!O75*'Volume (KT)'!O75</f>
        <v>0</v>
      </c>
      <c r="P75" s="67">
        <f>'Full Cost'!P75*'Volume (KT)'!P75</f>
        <v>0</v>
      </c>
    </row>
    <row r="76" spans="1:16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'Full Cost'!E76*'Volume (KT)'!E76</f>
        <v>0</v>
      </c>
      <c r="F76" s="67">
        <f>'Full Cost'!F76*'Volume (KT)'!F76</f>
        <v>0</v>
      </c>
      <c r="G76" s="67">
        <f>'Full Cost'!G76*'Volume (KT)'!G76</f>
        <v>0</v>
      </c>
      <c r="H76" s="67">
        <f>'Full Cost'!H76*'Volume (KT)'!H76</f>
        <v>0</v>
      </c>
      <c r="I76" s="67">
        <f>'Full Cost'!I76*'Volume (KT)'!I76</f>
        <v>0</v>
      </c>
      <c r="J76" s="67">
        <f>'Full Cost'!J76*'Volume (KT)'!J76</f>
        <v>0</v>
      </c>
      <c r="K76" s="67">
        <f>'Full Cost'!K76*'Volume (KT)'!K76</f>
        <v>0</v>
      </c>
      <c r="L76" s="67">
        <f>'Full Cost'!L76*'Volume (KT)'!L76</f>
        <v>0</v>
      </c>
      <c r="M76" s="67">
        <f>'Full Cost'!M76*'Volume (KT)'!M76</f>
        <v>0</v>
      </c>
      <c r="N76" s="67">
        <f>'Full Cost'!N76*'Volume (KT)'!N76</f>
        <v>0</v>
      </c>
      <c r="O76" s="67">
        <f>'Full Cost'!O76*'Volume (KT)'!O76</f>
        <v>0</v>
      </c>
      <c r="P76" s="67">
        <f>'Full Cost'!P76*'Volume (KT)'!P76</f>
        <v>0</v>
      </c>
    </row>
    <row r="77" spans="1:16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'Full Cost'!E77*'Volume (KT)'!E77</f>
        <v>0</v>
      </c>
      <c r="F77" s="67">
        <f>'Full Cost'!F77*'Volume (KT)'!F77</f>
        <v>0</v>
      </c>
      <c r="G77" s="67">
        <f>'Full Cost'!G77*'Volume (KT)'!G77</f>
        <v>0</v>
      </c>
      <c r="H77" s="67">
        <f>'Full Cost'!H77*'Volume (KT)'!H77</f>
        <v>0</v>
      </c>
      <c r="I77" s="67">
        <f>'Full Cost'!I77*'Volume (KT)'!I77</f>
        <v>0</v>
      </c>
      <c r="J77" s="67">
        <f>'Full Cost'!J77*'Volume (KT)'!J77</f>
        <v>0</v>
      </c>
      <c r="K77" s="67">
        <f>'Full Cost'!K77*'Volume (KT)'!K77</f>
        <v>0</v>
      </c>
      <c r="L77" s="67">
        <f>'Full Cost'!L77*'Volume (KT)'!L77</f>
        <v>0</v>
      </c>
      <c r="M77" s="67">
        <f>'Full Cost'!M77*'Volume (KT)'!M77</f>
        <v>0</v>
      </c>
      <c r="N77" s="67">
        <f>'Full Cost'!N77*'Volume (KT)'!N77</f>
        <v>0</v>
      </c>
      <c r="O77" s="67">
        <f>'Full Cost'!O77*'Volume (KT)'!O77</f>
        <v>0</v>
      </c>
      <c r="P77" s="67">
        <f>'Full Cost'!P77*'Volume (KT)'!P77</f>
        <v>0</v>
      </c>
    </row>
    <row r="78" spans="1:16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'Full Cost'!E78*'Volume (KT)'!E78</f>
        <v>0</v>
      </c>
      <c r="F78" s="67">
        <f>'Full Cost'!F78*'Volume (KT)'!F78</f>
        <v>0</v>
      </c>
      <c r="G78" s="67">
        <f>'Full Cost'!G78*'Volume (KT)'!G78</f>
        <v>0</v>
      </c>
      <c r="H78" s="67">
        <f>'Full Cost'!H78*'Volume (KT)'!H78</f>
        <v>0</v>
      </c>
      <c r="I78" s="67">
        <f>'Full Cost'!I78*'Volume (KT)'!I78</f>
        <v>0</v>
      </c>
      <c r="J78" s="67">
        <f>'Full Cost'!J78*'Volume (KT)'!J78</f>
        <v>0</v>
      </c>
      <c r="K78" s="67">
        <f>'Full Cost'!K78*'Volume (KT)'!K78</f>
        <v>0</v>
      </c>
      <c r="L78" s="67">
        <f>'Full Cost'!L78*'Volume (KT)'!L78</f>
        <v>0</v>
      </c>
      <c r="M78" s="67">
        <f>'Full Cost'!M78*'Volume (KT)'!M78</f>
        <v>0</v>
      </c>
      <c r="N78" s="67">
        <f>'Full Cost'!N78*'Volume (KT)'!N78</f>
        <v>0</v>
      </c>
      <c r="O78" s="67">
        <f>'Full Cost'!O78*'Volume (KT)'!O78</f>
        <v>0</v>
      </c>
      <c r="P78" s="67">
        <f>'Full Cost'!P78*'Volume (KT)'!P78</f>
        <v>0</v>
      </c>
    </row>
    <row r="79" spans="1:16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'Full Cost'!E79*'Volume (KT)'!E79</f>
        <v>0</v>
      </c>
      <c r="F79" s="67">
        <f>'Full Cost'!F79*'Volume (KT)'!F79</f>
        <v>0</v>
      </c>
      <c r="G79" s="67">
        <f>'Full Cost'!G79*'Volume (KT)'!G79</f>
        <v>0</v>
      </c>
      <c r="H79" s="67">
        <f>'Full Cost'!H79*'Volume (KT)'!H79</f>
        <v>0</v>
      </c>
      <c r="I79" s="67">
        <f>'Full Cost'!I79*'Volume (KT)'!I79</f>
        <v>0</v>
      </c>
      <c r="J79" s="67">
        <f>'Full Cost'!J79*'Volume (KT)'!J79</f>
        <v>0</v>
      </c>
      <c r="K79" s="67">
        <f>'Full Cost'!K79*'Volume (KT)'!K79</f>
        <v>0</v>
      </c>
      <c r="L79" s="67">
        <f>'Full Cost'!L79*'Volume (KT)'!L79</f>
        <v>0</v>
      </c>
      <c r="M79" s="67">
        <f>'Full Cost'!M79*'Volume (KT)'!M79</f>
        <v>0</v>
      </c>
      <c r="N79" s="67">
        <f>'Full Cost'!N79*'Volume (KT)'!N79</f>
        <v>0</v>
      </c>
      <c r="O79" s="67">
        <f>'Full Cost'!O79*'Volume (KT)'!O79</f>
        <v>0</v>
      </c>
      <c r="P79" s="67">
        <f>'Full Cost'!P79*'Volume (KT)'!P79</f>
        <v>0</v>
      </c>
    </row>
    <row r="80" spans="1:16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'Full Cost'!E80*'Volume (KT)'!E80</f>
        <v>0</v>
      </c>
      <c r="F80" s="67">
        <f>'Full Cost'!F80*'Volume (KT)'!F80</f>
        <v>1642.7989454349756</v>
      </c>
      <c r="G80" s="67">
        <f>'Full Cost'!G80*'Volume (KT)'!G80</f>
        <v>1145.5919794642114</v>
      </c>
      <c r="H80" s="67">
        <f>'Full Cost'!H80*'Volume (KT)'!H80</f>
        <v>1174.3742780370044</v>
      </c>
      <c r="I80" s="67">
        <f>'Full Cost'!I80*'Volume (KT)'!I80</f>
        <v>1435.3340242961831</v>
      </c>
      <c r="J80" s="67">
        <f>'Full Cost'!J80*'Volume (KT)'!J80</f>
        <v>1442.007742866484</v>
      </c>
      <c r="K80" s="67">
        <f>'Full Cost'!K80*'Volume (KT)'!K80</f>
        <v>1445.5328883169955</v>
      </c>
      <c r="L80" s="67">
        <f>'Full Cost'!L80*'Volume (KT)'!L80</f>
        <v>1470.7750607614544</v>
      </c>
      <c r="M80" s="67">
        <f>'Full Cost'!M80*'Volume (KT)'!M80</f>
        <v>1457.8452879232032</v>
      </c>
      <c r="N80" s="67">
        <f>'Full Cost'!N80*'Volume (KT)'!N80</f>
        <v>1443.7839057324616</v>
      </c>
      <c r="O80" s="67">
        <f>'Full Cost'!O80*'Volume (KT)'!O80</f>
        <v>1472.7828946868078</v>
      </c>
      <c r="P80" s="67">
        <f>'Full Cost'!P80*'Volume (KT)'!P80</f>
        <v>1472.7828946868078</v>
      </c>
    </row>
    <row r="81" spans="1:16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'Full Cost'!E81*'Volume (KT)'!E81</f>
        <v>0</v>
      </c>
      <c r="F81" s="67">
        <f>'Full Cost'!F81*'Volume (KT)'!F81</f>
        <v>307.28602235108985</v>
      </c>
      <c r="G81" s="67">
        <f>'Full Cost'!G81*'Volume (KT)'!G81</f>
        <v>449.8757696619918</v>
      </c>
      <c r="H81" s="67">
        <f>'Full Cost'!H81*'Volume (KT)'!H81</f>
        <v>461.61927460031632</v>
      </c>
      <c r="I81" s="67">
        <f>'Full Cost'!I81*'Volume (KT)'!I81</f>
        <v>235.17909051519922</v>
      </c>
      <c r="J81" s="67">
        <f>'Full Cost'!J81*'Volume (KT)'!J81</f>
        <v>236.27209749529118</v>
      </c>
      <c r="K81" s="67">
        <f>'Full Cost'!K81*'Volume (KT)'!K81</f>
        <v>236.86738205474276</v>
      </c>
      <c r="L81" s="67">
        <f>'Full Cost'!L81*'Volume (KT)'!L81</f>
        <v>241.0744107954859</v>
      </c>
      <c r="M81" s="67">
        <f>'Full Cost'!M81*'Volume (KT)'!M81</f>
        <v>238.91944865577739</v>
      </c>
      <c r="N81" s="67">
        <f>'Full Cost'!N81*'Volume (KT)'!N81</f>
        <v>236.54728449180016</v>
      </c>
      <c r="O81" s="67">
        <f>'Full Cost'!O81*'Volume (KT)'!O81</f>
        <v>241.38044931752449</v>
      </c>
      <c r="P81" s="67">
        <f>'Full Cost'!P81*'Volume (KT)'!P81</f>
        <v>241.38044931752449</v>
      </c>
    </row>
    <row r="82" spans="1:16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'Full Cost'!E82*'Volume (KT)'!E82</f>
        <v>0</v>
      </c>
      <c r="F82" s="67">
        <f>'Full Cost'!F82*'Volume (KT)'!F82</f>
        <v>0</v>
      </c>
      <c r="G82" s="67">
        <f>'Full Cost'!G82*'Volume (KT)'!G82</f>
        <v>0</v>
      </c>
      <c r="H82" s="67">
        <f>'Full Cost'!H82*'Volume (KT)'!H82</f>
        <v>0</v>
      </c>
      <c r="I82" s="67">
        <f>'Full Cost'!I82*'Volume (KT)'!I82</f>
        <v>0</v>
      </c>
      <c r="J82" s="67">
        <f>'Full Cost'!J82*'Volume (KT)'!J82</f>
        <v>0</v>
      </c>
      <c r="K82" s="67">
        <f>'Full Cost'!K82*'Volume (KT)'!K82</f>
        <v>0</v>
      </c>
      <c r="L82" s="67">
        <f>'Full Cost'!L82*'Volume (KT)'!L82</f>
        <v>0</v>
      </c>
      <c r="M82" s="67">
        <f>'Full Cost'!M82*'Volume (KT)'!M82</f>
        <v>0</v>
      </c>
      <c r="N82" s="67">
        <f>'Full Cost'!N82*'Volume (KT)'!N82</f>
        <v>0</v>
      </c>
      <c r="O82" s="67">
        <f>'Full Cost'!O82*'Volume (KT)'!O82</f>
        <v>0</v>
      </c>
      <c r="P82" s="67">
        <f>'Full Cost'!P82*'Volume (KT)'!P82</f>
        <v>0</v>
      </c>
    </row>
    <row r="83" spans="1:16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'Full Cost'!E83*'Volume (KT)'!E83</f>
        <v>1099.8175321986687</v>
      </c>
      <c r="F83" s="67">
        <f>'Full Cost'!F83*'Volume (KT)'!F83</f>
        <v>2237.335706640014</v>
      </c>
      <c r="G83" s="67">
        <f>'Full Cost'!G83*'Volume (KT)'!G83</f>
        <v>4074.4888069610456</v>
      </c>
      <c r="H83" s="67">
        <f>'Full Cost'!H83*'Volume (KT)'!H83</f>
        <v>3589.6707098664428</v>
      </c>
      <c r="I83" s="67">
        <f>'Full Cost'!I83*'Volume (KT)'!I83</f>
        <v>4473.4577090564371</v>
      </c>
      <c r="J83" s="67">
        <f>'Full Cost'!J83*'Volume (KT)'!J83</f>
        <v>4446.190540504992</v>
      </c>
      <c r="K83" s="67">
        <f>'Full Cost'!K83*'Volume (KT)'!K83</f>
        <v>4368.7216180246978</v>
      </c>
      <c r="L83" s="67">
        <f>'Full Cost'!L83*'Volume (KT)'!L83</f>
        <v>4445.0090725235068</v>
      </c>
      <c r="M83" s="67">
        <f>'Full Cost'!M83*'Volume (KT)'!M83</f>
        <v>4405.9324257234584</v>
      </c>
      <c r="N83" s="67">
        <f>'Full Cost'!N83*'Volume (KT)'!N83</f>
        <v>4363.4358039914396</v>
      </c>
      <c r="O83" s="67">
        <f>'Full Cost'!O83*'Volume (KT)'!O83</f>
        <v>4451.0771928312415</v>
      </c>
      <c r="P83" s="67">
        <f>'Full Cost'!P83*'Volume (KT)'!P83</f>
        <v>4451.0771928312415</v>
      </c>
    </row>
    <row r="84" spans="1:16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'Full Cost'!E84*'Volume (KT)'!E84</f>
        <v>0</v>
      </c>
      <c r="F84" s="67">
        <f>'Full Cost'!F84*'Volume (KT)'!F84</f>
        <v>0</v>
      </c>
      <c r="G84" s="67">
        <f>'Full Cost'!G84*'Volume (KT)'!G84</f>
        <v>0</v>
      </c>
      <c r="H84" s="67">
        <f>'Full Cost'!H84*'Volume (KT)'!H84</f>
        <v>0</v>
      </c>
      <c r="I84" s="67">
        <f>'Full Cost'!I84*'Volume (KT)'!I84</f>
        <v>0</v>
      </c>
      <c r="J84" s="67">
        <f>'Full Cost'!J84*'Volume (KT)'!J84</f>
        <v>0</v>
      </c>
      <c r="K84" s="67">
        <f>'Full Cost'!K84*'Volume (KT)'!K84</f>
        <v>0</v>
      </c>
      <c r="L84" s="67">
        <f>'Full Cost'!L84*'Volume (KT)'!L84</f>
        <v>0</v>
      </c>
      <c r="M84" s="67">
        <f>'Full Cost'!M84*'Volume (KT)'!M84</f>
        <v>0</v>
      </c>
      <c r="N84" s="67">
        <f>'Full Cost'!N84*'Volume (KT)'!N84</f>
        <v>0</v>
      </c>
      <c r="O84" s="67">
        <f>'Full Cost'!O84*'Volume (KT)'!O84</f>
        <v>0</v>
      </c>
      <c r="P84" s="67">
        <f>'Full Cost'!P84*'Volume (KT)'!P84</f>
        <v>0</v>
      </c>
    </row>
    <row r="85" spans="1:16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'Full Cost'!E85*'Volume (KT)'!E85</f>
        <v>0</v>
      </c>
      <c r="F85" s="67">
        <f>'Full Cost'!F85*'Volume (KT)'!F85</f>
        <v>0</v>
      </c>
      <c r="G85" s="67">
        <f>'Full Cost'!G85*'Volume (KT)'!G85</f>
        <v>0</v>
      </c>
      <c r="H85" s="67">
        <f>'Full Cost'!H85*'Volume (KT)'!H85</f>
        <v>0</v>
      </c>
      <c r="I85" s="67">
        <f>'Full Cost'!I85*'Volume (KT)'!I85</f>
        <v>0</v>
      </c>
      <c r="J85" s="67">
        <f>'Full Cost'!J85*'Volume (KT)'!J85</f>
        <v>0</v>
      </c>
      <c r="K85" s="67">
        <f>'Full Cost'!K85*'Volume (KT)'!K85</f>
        <v>0</v>
      </c>
      <c r="L85" s="67">
        <f>'Full Cost'!L85*'Volume (KT)'!L85</f>
        <v>0</v>
      </c>
      <c r="M85" s="67">
        <f>'Full Cost'!M85*'Volume (KT)'!M85</f>
        <v>0</v>
      </c>
      <c r="N85" s="67">
        <f>'Full Cost'!N85*'Volume (KT)'!N85</f>
        <v>0</v>
      </c>
      <c r="O85" s="67">
        <f>'Full Cost'!O85*'Volume (KT)'!O85</f>
        <v>0</v>
      </c>
      <c r="P85" s="67">
        <f>'Full Cost'!P85*'Volume (KT)'!P85</f>
        <v>0</v>
      </c>
    </row>
    <row r="86" spans="1:16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'Full Cost'!E86*'Volume (KT)'!E86</f>
        <v>0</v>
      </c>
      <c r="F86" s="67">
        <f>'Full Cost'!F86*'Volume (KT)'!F86</f>
        <v>0</v>
      </c>
      <c r="G86" s="67">
        <f>'Full Cost'!G86*'Volume (KT)'!G86</f>
        <v>0</v>
      </c>
      <c r="H86" s="67">
        <f>'Full Cost'!H86*'Volume (KT)'!H86</f>
        <v>0</v>
      </c>
      <c r="I86" s="67">
        <f>'Full Cost'!I86*'Volume (KT)'!I86</f>
        <v>0</v>
      </c>
      <c r="J86" s="67">
        <f>'Full Cost'!J86*'Volume (KT)'!J86</f>
        <v>0</v>
      </c>
      <c r="K86" s="67">
        <f>'Full Cost'!K86*'Volume (KT)'!K86</f>
        <v>0</v>
      </c>
      <c r="L86" s="67">
        <f>'Full Cost'!L86*'Volume (KT)'!L86</f>
        <v>0</v>
      </c>
      <c r="M86" s="67">
        <f>'Full Cost'!M86*'Volume (KT)'!M86</f>
        <v>0</v>
      </c>
      <c r="N86" s="67">
        <f>'Full Cost'!N86*'Volume (KT)'!N86</f>
        <v>0</v>
      </c>
      <c r="O86" s="67">
        <f>'Full Cost'!O86*'Volume (KT)'!O86</f>
        <v>0</v>
      </c>
      <c r="P86" s="67">
        <f>'Full Cost'!P86*'Volume (KT)'!P86</f>
        <v>0</v>
      </c>
    </row>
    <row r="87" spans="1:16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'Full Cost'!E87*'Volume (KT)'!E87</f>
        <v>0</v>
      </c>
      <c r="F87" s="67">
        <f>'Full Cost'!F87*'Volume (KT)'!F87</f>
        <v>0</v>
      </c>
      <c r="G87" s="67">
        <f>'Full Cost'!G87*'Volume (KT)'!G87</f>
        <v>0</v>
      </c>
      <c r="H87" s="67">
        <f>'Full Cost'!H87*'Volume (KT)'!H87</f>
        <v>0</v>
      </c>
      <c r="I87" s="67">
        <f>'Full Cost'!I87*'Volume (KT)'!I87</f>
        <v>0</v>
      </c>
      <c r="J87" s="67">
        <f>'Full Cost'!J87*'Volume (KT)'!J87</f>
        <v>0</v>
      </c>
      <c r="K87" s="67">
        <f>'Full Cost'!K87*'Volume (KT)'!K87</f>
        <v>0</v>
      </c>
      <c r="L87" s="67">
        <f>'Full Cost'!L87*'Volume (KT)'!L87</f>
        <v>0</v>
      </c>
      <c r="M87" s="67">
        <f>'Full Cost'!M87*'Volume (KT)'!M87</f>
        <v>0</v>
      </c>
      <c r="N87" s="67">
        <f>'Full Cost'!N87*'Volume (KT)'!N87</f>
        <v>0</v>
      </c>
      <c r="O87" s="67">
        <f>'Full Cost'!O87*'Volume (KT)'!O87</f>
        <v>0</v>
      </c>
      <c r="P87" s="67">
        <f>'Full Cost'!P87*'Volume (KT)'!P87</f>
        <v>0</v>
      </c>
    </row>
    <row r="88" spans="1:16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'Full Cost'!E88*'Volume (KT)'!E88</f>
        <v>0</v>
      </c>
      <c r="F88" s="67">
        <f>'Full Cost'!F88*'Volume (KT)'!F88</f>
        <v>0</v>
      </c>
      <c r="G88" s="67">
        <f>'Full Cost'!G88*'Volume (KT)'!G88</f>
        <v>0</v>
      </c>
      <c r="H88" s="67">
        <f>'Full Cost'!H88*'Volume (KT)'!H88</f>
        <v>0</v>
      </c>
      <c r="I88" s="67">
        <f>'Full Cost'!I88*'Volume (KT)'!I88</f>
        <v>0</v>
      </c>
      <c r="J88" s="67">
        <f>'Full Cost'!J88*'Volume (KT)'!J88</f>
        <v>0</v>
      </c>
      <c r="K88" s="67">
        <f>'Full Cost'!K88*'Volume (KT)'!K88</f>
        <v>0</v>
      </c>
      <c r="L88" s="67">
        <f>'Full Cost'!L88*'Volume (KT)'!L88</f>
        <v>0</v>
      </c>
      <c r="M88" s="67">
        <f>'Full Cost'!M88*'Volume (KT)'!M88</f>
        <v>0</v>
      </c>
      <c r="N88" s="67">
        <f>'Full Cost'!N88*'Volume (KT)'!N88</f>
        <v>0</v>
      </c>
      <c r="O88" s="67">
        <f>'Full Cost'!O88*'Volume (KT)'!O88</f>
        <v>0</v>
      </c>
      <c r="P88" s="67">
        <f>'Full Cost'!P88*'Volume (KT)'!P88</f>
        <v>0</v>
      </c>
    </row>
    <row r="89" spans="1:16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'Full Cost'!E89*'Volume (KT)'!E89</f>
        <v>0</v>
      </c>
      <c r="F89" s="67">
        <f>'Full Cost'!F89*'Volume (KT)'!F89</f>
        <v>0</v>
      </c>
      <c r="G89" s="67">
        <f>'Full Cost'!G89*'Volume (KT)'!G89</f>
        <v>0</v>
      </c>
      <c r="H89" s="67">
        <f>'Full Cost'!H89*'Volume (KT)'!H89</f>
        <v>0</v>
      </c>
      <c r="I89" s="67">
        <f>'Full Cost'!I89*'Volume (KT)'!I89</f>
        <v>0</v>
      </c>
      <c r="J89" s="67">
        <f>'Full Cost'!J89*'Volume (KT)'!J89</f>
        <v>0</v>
      </c>
      <c r="K89" s="67">
        <f>'Full Cost'!K89*'Volume (KT)'!K89</f>
        <v>0</v>
      </c>
      <c r="L89" s="67">
        <f>'Full Cost'!L89*'Volume (KT)'!L89</f>
        <v>0</v>
      </c>
      <c r="M89" s="67">
        <f>'Full Cost'!M89*'Volume (KT)'!M89</f>
        <v>0</v>
      </c>
      <c r="N89" s="67">
        <f>'Full Cost'!N89*'Volume (KT)'!N89</f>
        <v>0</v>
      </c>
      <c r="O89" s="67">
        <f>'Full Cost'!O89*'Volume (KT)'!O89</f>
        <v>0</v>
      </c>
      <c r="P89" s="67">
        <f>'Full Cost'!P89*'Volume (KT)'!P89</f>
        <v>0</v>
      </c>
    </row>
    <row r="90" spans="1:16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'Full Cost'!E90*'Volume (KT)'!E90</f>
        <v>0</v>
      </c>
      <c r="F90" s="67">
        <f>'Full Cost'!F90*'Volume (KT)'!F90</f>
        <v>0</v>
      </c>
      <c r="G90" s="67">
        <f>'Full Cost'!G90*'Volume (KT)'!G90</f>
        <v>0</v>
      </c>
      <c r="H90" s="67">
        <f>'Full Cost'!H90*'Volume (KT)'!H90</f>
        <v>0</v>
      </c>
      <c r="I90" s="67">
        <f>'Full Cost'!I90*'Volume (KT)'!I90</f>
        <v>0</v>
      </c>
      <c r="J90" s="67">
        <f>'Full Cost'!J90*'Volume (KT)'!J90</f>
        <v>0</v>
      </c>
      <c r="K90" s="67">
        <f>'Full Cost'!K90*'Volume (KT)'!K90</f>
        <v>0</v>
      </c>
      <c r="L90" s="67">
        <f>'Full Cost'!L90*'Volume (KT)'!L90</f>
        <v>0</v>
      </c>
      <c r="M90" s="67">
        <f>'Full Cost'!M90*'Volume (KT)'!M90</f>
        <v>0</v>
      </c>
      <c r="N90" s="67">
        <f>'Full Cost'!N90*'Volume (KT)'!N90</f>
        <v>0</v>
      </c>
      <c r="O90" s="67">
        <f>'Full Cost'!O90*'Volume (KT)'!O90</f>
        <v>0</v>
      </c>
      <c r="P90" s="67">
        <f>'Full Cost'!P90*'Volume (KT)'!P90</f>
        <v>0</v>
      </c>
    </row>
    <row r="91" spans="1:16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'Full Cost'!E91*'Volume (KT)'!E91</f>
        <v>0</v>
      </c>
      <c r="F91" s="67">
        <f>'Full Cost'!F91*'Volume (KT)'!F91</f>
        <v>0</v>
      </c>
      <c r="G91" s="67">
        <f>'Full Cost'!G91*'Volume (KT)'!G91</f>
        <v>0</v>
      </c>
      <c r="H91" s="67">
        <f>'Full Cost'!H91*'Volume (KT)'!H91</f>
        <v>0</v>
      </c>
      <c r="I91" s="67">
        <f>'Full Cost'!I91*'Volume (KT)'!I91</f>
        <v>0</v>
      </c>
      <c r="J91" s="67">
        <f>'Full Cost'!J91*'Volume (KT)'!J91</f>
        <v>0</v>
      </c>
      <c r="K91" s="67">
        <f>'Full Cost'!K91*'Volume (KT)'!K91</f>
        <v>0</v>
      </c>
      <c r="L91" s="67">
        <f>'Full Cost'!L91*'Volume (KT)'!L91</f>
        <v>0</v>
      </c>
      <c r="M91" s="67">
        <f>'Full Cost'!M91*'Volume (KT)'!M91</f>
        <v>0</v>
      </c>
      <c r="N91" s="67">
        <f>'Full Cost'!N91*'Volume (KT)'!N91</f>
        <v>0</v>
      </c>
      <c r="O91" s="67">
        <f>'Full Cost'!O91*'Volume (KT)'!O91</f>
        <v>0</v>
      </c>
      <c r="P91" s="67">
        <f>'Full Cost'!P91*'Volume (KT)'!P91</f>
        <v>0</v>
      </c>
    </row>
    <row r="92" spans="1:16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'Full Cost'!E92*'Volume (KT)'!E92</f>
        <v>0</v>
      </c>
      <c r="F92" s="67">
        <f>'Full Cost'!F92*'Volume (KT)'!F92</f>
        <v>0</v>
      </c>
      <c r="G92" s="67">
        <f>'Full Cost'!G92*'Volume (KT)'!G92</f>
        <v>0</v>
      </c>
      <c r="H92" s="67">
        <f>'Full Cost'!H92*'Volume (KT)'!H92</f>
        <v>0</v>
      </c>
      <c r="I92" s="67">
        <f>'Full Cost'!I92*'Volume (KT)'!I92</f>
        <v>0</v>
      </c>
      <c r="J92" s="67">
        <f>'Full Cost'!J92*'Volume (KT)'!J92</f>
        <v>0</v>
      </c>
      <c r="K92" s="67">
        <f>'Full Cost'!K92*'Volume (KT)'!K92</f>
        <v>0</v>
      </c>
      <c r="L92" s="67">
        <f>'Full Cost'!L92*'Volume (KT)'!L92</f>
        <v>0</v>
      </c>
      <c r="M92" s="67">
        <f>'Full Cost'!M92*'Volume (KT)'!M92</f>
        <v>0</v>
      </c>
      <c r="N92" s="67">
        <f>'Full Cost'!N92*'Volume (KT)'!N92</f>
        <v>0</v>
      </c>
      <c r="O92" s="67">
        <f>'Full Cost'!O92*'Volume (KT)'!O92</f>
        <v>0</v>
      </c>
      <c r="P92" s="67">
        <f>'Full Cost'!P92*'Volume (KT)'!P92</f>
        <v>0</v>
      </c>
    </row>
    <row r="93" spans="1:16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'Full Cost'!E93*'Volume (KT)'!E93</f>
        <v>0</v>
      </c>
      <c r="F93" s="67">
        <f>'Full Cost'!F93*'Volume (KT)'!F93</f>
        <v>0</v>
      </c>
      <c r="G93" s="67">
        <f>'Full Cost'!G93*'Volume (KT)'!G93</f>
        <v>0</v>
      </c>
      <c r="H93" s="67">
        <f>'Full Cost'!H93*'Volume (KT)'!H93</f>
        <v>0</v>
      </c>
      <c r="I93" s="67">
        <f>'Full Cost'!I93*'Volume (KT)'!I93</f>
        <v>0</v>
      </c>
      <c r="J93" s="67">
        <f>'Full Cost'!J93*'Volume (KT)'!J93</f>
        <v>0</v>
      </c>
      <c r="K93" s="67">
        <f>'Full Cost'!K93*'Volume (KT)'!K93</f>
        <v>0</v>
      </c>
      <c r="L93" s="67">
        <f>'Full Cost'!L93*'Volume (KT)'!L93</f>
        <v>0</v>
      </c>
      <c r="M93" s="67">
        <f>'Full Cost'!M93*'Volume (KT)'!M93</f>
        <v>0</v>
      </c>
      <c r="N93" s="67">
        <f>'Full Cost'!N93*'Volume (KT)'!N93</f>
        <v>0</v>
      </c>
      <c r="O93" s="67">
        <f>'Full Cost'!O93*'Volume (KT)'!O93</f>
        <v>0</v>
      </c>
      <c r="P93" s="67">
        <f>'Full Cost'!P93*'Volume (KT)'!P93</f>
        <v>0</v>
      </c>
    </row>
    <row r="94" spans="1:16">
      <c r="A94" s="66" t="s">
        <v>7</v>
      </c>
      <c r="B94" s="76" t="s">
        <v>107</v>
      </c>
      <c r="C94" s="76" t="s">
        <v>97</v>
      </c>
      <c r="D94" s="76" t="s">
        <v>107</v>
      </c>
      <c r="E94" s="67">
        <f>'Full Cost'!E94*'Volume (KT)'!E94</f>
        <v>0</v>
      </c>
      <c r="F94" s="67">
        <f>'Full Cost'!F94*'Volume (KT)'!F94</f>
        <v>0</v>
      </c>
      <c r="G94" s="67">
        <f>'Full Cost'!G94*'Volume (KT)'!G94</f>
        <v>0</v>
      </c>
      <c r="H94" s="67">
        <f>'Full Cost'!H94*'Volume (KT)'!H94</f>
        <v>0</v>
      </c>
      <c r="I94" s="67">
        <f>'Full Cost'!I94*'Volume (KT)'!I94</f>
        <v>606.47047755443793</v>
      </c>
      <c r="J94" s="67">
        <f>'Full Cost'!J94*'Volume (KT)'!J94</f>
        <v>613.07218920012008</v>
      </c>
      <c r="K94" s="67">
        <f>'Full Cost'!K94*'Volume (KT)'!K94</f>
        <v>620.59420206429957</v>
      </c>
      <c r="L94" s="67">
        <f>'Full Cost'!L94*'Volume (KT)'!L94</f>
        <v>633.3285202597782</v>
      </c>
      <c r="M94" s="67">
        <f>'Full Cost'!M94*'Volume (KT)'!M94</f>
        <v>655.06283845525661</v>
      </c>
      <c r="N94" s="67">
        <f>'Full Cost'!N94*'Volume (KT)'!N94</f>
        <v>674.33475712909467</v>
      </c>
      <c r="O94" s="67">
        <f>'Full Cost'!O94*'Volume (KT)'!O94</f>
        <v>687.8033935200516</v>
      </c>
      <c r="P94" s="67">
        <f>'Full Cost'!P94*'Volume (KT)'!P94</f>
        <v>705.00634810648705</v>
      </c>
    </row>
    <row r="95" spans="1:16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'Full Cost'!E95*'Volume (KT)'!E95</f>
        <v>0</v>
      </c>
      <c r="F95" s="67">
        <f>'Full Cost'!F95*'Volume (KT)'!F95</f>
        <v>1451.7422707246076</v>
      </c>
      <c r="G95" s="67">
        <f>'Full Cost'!G95*'Volume (KT)'!G95</f>
        <v>659.96530951023112</v>
      </c>
      <c r="H95" s="67">
        <f>'Full Cost'!H95*'Volume (KT)'!H95</f>
        <v>587.07749011531678</v>
      </c>
      <c r="I95" s="67">
        <f>'Full Cost'!I95*'Volume (KT)'!I95</f>
        <v>0</v>
      </c>
      <c r="J95" s="67">
        <f>'Full Cost'!J95*'Volume (KT)'!J95</f>
        <v>0</v>
      </c>
      <c r="K95" s="67">
        <f>'Full Cost'!K95*'Volume (KT)'!K95</f>
        <v>0</v>
      </c>
      <c r="L95" s="67">
        <f>'Full Cost'!L95*'Volume (KT)'!L95</f>
        <v>0</v>
      </c>
      <c r="M95" s="67">
        <f>'Full Cost'!M95*'Volume (KT)'!M95</f>
        <v>0</v>
      </c>
      <c r="N95" s="67">
        <f>'Full Cost'!N95*'Volume (KT)'!N95</f>
        <v>0</v>
      </c>
      <c r="O95" s="67">
        <f>'Full Cost'!O95*'Volume (KT)'!O95</f>
        <v>0</v>
      </c>
      <c r="P95" s="67">
        <f>'Full Cost'!P95*'Volume (KT)'!P95</f>
        <v>0</v>
      </c>
    </row>
    <row r="96" spans="1:16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'Full Cost'!E96*'Volume (KT)'!E96</f>
        <v>0</v>
      </c>
      <c r="F96" s="67">
        <f>'Full Cost'!F96*'Volume (KT)'!F96</f>
        <v>0</v>
      </c>
      <c r="G96" s="67">
        <f>'Full Cost'!G96*'Volume (KT)'!G96</f>
        <v>0</v>
      </c>
      <c r="H96" s="67">
        <f>'Full Cost'!H96*'Volume (KT)'!H96</f>
        <v>0</v>
      </c>
      <c r="I96" s="67">
        <f>'Full Cost'!I96*'Volume (KT)'!I96</f>
        <v>0</v>
      </c>
      <c r="J96" s="67">
        <f>'Full Cost'!J96*'Volume (KT)'!J96</f>
        <v>0</v>
      </c>
      <c r="K96" s="67">
        <f>'Full Cost'!K96*'Volume (KT)'!K96</f>
        <v>0</v>
      </c>
      <c r="L96" s="67">
        <f>'Full Cost'!L96*'Volume (KT)'!L96</f>
        <v>0</v>
      </c>
      <c r="M96" s="67">
        <f>'Full Cost'!M96*'Volume (KT)'!M96</f>
        <v>0</v>
      </c>
      <c r="N96" s="67">
        <f>'Full Cost'!N96*'Volume (KT)'!N96</f>
        <v>0</v>
      </c>
      <c r="O96" s="67">
        <f>'Full Cost'!O96*'Volume (KT)'!O96</f>
        <v>0</v>
      </c>
      <c r="P96" s="67">
        <f>'Full Cost'!P96*'Volume (KT)'!P96</f>
        <v>0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>'Full Cost'!E97*'Volume (KT)'!E97</f>
        <v>0</v>
      </c>
      <c r="F97" s="67">
        <f>'Full Cost'!F97*'Volume (KT)'!F97</f>
        <v>0</v>
      </c>
      <c r="G97" s="67">
        <f>'Full Cost'!G97*'Volume (KT)'!G97</f>
        <v>0</v>
      </c>
      <c r="H97" s="67">
        <f>'Full Cost'!H97*'Volume (KT)'!H97</f>
        <v>0</v>
      </c>
      <c r="I97" s="67">
        <f>'Full Cost'!I97*'Volume (KT)'!I97</f>
        <v>0</v>
      </c>
      <c r="J97" s="67">
        <f>'Full Cost'!J97*'Volume (KT)'!J97</f>
        <v>0</v>
      </c>
      <c r="K97" s="67">
        <f>'Full Cost'!K97*'Volume (KT)'!K97</f>
        <v>0</v>
      </c>
      <c r="L97" s="67">
        <f>'Full Cost'!L97*'Volume (KT)'!L97</f>
        <v>0</v>
      </c>
      <c r="M97" s="67">
        <f>'Full Cost'!M97*'Volume (KT)'!M97</f>
        <v>0</v>
      </c>
      <c r="N97" s="67">
        <f>'Full Cost'!N97*'Volume (KT)'!N97</f>
        <v>0</v>
      </c>
      <c r="O97" s="67">
        <f>'Full Cost'!O97*'Volume (KT)'!O97</f>
        <v>0</v>
      </c>
      <c r="P97" s="67">
        <f>'Full Cost'!P97*'Volume (KT)'!P97</f>
        <v>0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'Full Cost'!E98*'Volume (KT)'!E98</f>
        <v>6666.7692470797911</v>
      </c>
      <c r="F98" s="67">
        <f>'Full Cost'!F98*'Volume (KT)'!F98</f>
        <v>8577.3773582303638</v>
      </c>
      <c r="G98" s="67">
        <f>'Full Cost'!G98*'Volume (KT)'!G98</f>
        <v>0</v>
      </c>
      <c r="H98" s="67">
        <f>'Full Cost'!H98*'Volume (KT)'!H98</f>
        <v>0</v>
      </c>
      <c r="I98" s="67">
        <f>'Full Cost'!I98*'Volume (KT)'!I98</f>
        <v>0</v>
      </c>
      <c r="J98" s="67">
        <f>'Full Cost'!J98*'Volume (KT)'!J98</f>
        <v>0</v>
      </c>
      <c r="K98" s="67">
        <f>'Full Cost'!K98*'Volume (KT)'!K98</f>
        <v>0</v>
      </c>
      <c r="L98" s="67">
        <f>'Full Cost'!L98*'Volume (KT)'!L98</f>
        <v>0</v>
      </c>
      <c r="M98" s="67">
        <f>'Full Cost'!M98*'Volume (KT)'!M98</f>
        <v>0</v>
      </c>
      <c r="N98" s="67">
        <f>'Full Cost'!N98*'Volume (KT)'!N98</f>
        <v>0</v>
      </c>
      <c r="O98" s="67">
        <f>'Full Cost'!O98*'Volume (KT)'!O98</f>
        <v>0</v>
      </c>
      <c r="P98" s="67">
        <f>'Full Cost'!P98*'Volume (KT)'!P98</f>
        <v>0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>'Full Cost'!E99*'Volume (KT)'!E99</f>
        <v>0</v>
      </c>
      <c r="F99" s="67">
        <f>'Full Cost'!F99*'Volume (KT)'!F99</f>
        <v>0</v>
      </c>
      <c r="G99" s="67">
        <f>'Full Cost'!G99*'Volume (KT)'!G99</f>
        <v>0</v>
      </c>
      <c r="H99" s="67">
        <f>'Full Cost'!H99*'Volume (KT)'!H99</f>
        <v>0</v>
      </c>
      <c r="I99" s="67">
        <f>'Full Cost'!I99*'Volume (KT)'!I99</f>
        <v>0</v>
      </c>
      <c r="J99" s="67">
        <f>'Full Cost'!J99*'Volume (KT)'!J99</f>
        <v>0</v>
      </c>
      <c r="K99" s="67">
        <f>'Full Cost'!K99*'Volume (KT)'!K99</f>
        <v>0</v>
      </c>
      <c r="L99" s="67">
        <f>'Full Cost'!L99*'Volume (KT)'!L99</f>
        <v>0</v>
      </c>
      <c r="M99" s="67">
        <f>'Full Cost'!M99*'Volume (KT)'!M99</f>
        <v>0</v>
      </c>
      <c r="N99" s="67">
        <f>'Full Cost'!N99*'Volume (KT)'!N99</f>
        <v>0</v>
      </c>
      <c r="O99" s="67">
        <f>'Full Cost'!O99*'Volume (KT)'!O99</f>
        <v>0</v>
      </c>
      <c r="P99" s="67">
        <f>'Full Cost'!P99*'Volume (KT)'!P99</f>
        <v>0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'Full Cost'!E100*'Volume (KT)'!E100</f>
        <v>0</v>
      </c>
      <c r="F100" s="67">
        <f>'Full Cost'!F100*'Volume (KT)'!F100</f>
        <v>0</v>
      </c>
      <c r="G100" s="67">
        <f>'Full Cost'!G100*'Volume (KT)'!G100</f>
        <v>0</v>
      </c>
      <c r="H100" s="67">
        <f>'Full Cost'!H100*'Volume (KT)'!H100</f>
        <v>0</v>
      </c>
      <c r="I100" s="67">
        <f>'Full Cost'!I100*'Volume (KT)'!I100</f>
        <v>0</v>
      </c>
      <c r="J100" s="67">
        <f>'Full Cost'!J100*'Volume (KT)'!J100</f>
        <v>0</v>
      </c>
      <c r="K100" s="67">
        <f>'Full Cost'!K100*'Volume (KT)'!K100</f>
        <v>0</v>
      </c>
      <c r="L100" s="67">
        <f>'Full Cost'!L100*'Volume (KT)'!L100</f>
        <v>0</v>
      </c>
      <c r="M100" s="67">
        <f>'Full Cost'!M100*'Volume (KT)'!M100</f>
        <v>0</v>
      </c>
      <c r="N100" s="67">
        <f>'Full Cost'!N100*'Volume (KT)'!N100</f>
        <v>0</v>
      </c>
      <c r="O100" s="67">
        <f>'Full Cost'!O100*'Volume (KT)'!O100</f>
        <v>0</v>
      </c>
      <c r="P100" s="67">
        <f>'Full Cost'!P100*'Volume (KT)'!P100</f>
        <v>0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'Full Cost'!E101*'Volume (KT)'!E101</f>
        <v>0</v>
      </c>
      <c r="F101" s="67">
        <f>'Full Cost'!F101*'Volume (KT)'!F101</f>
        <v>0</v>
      </c>
      <c r="G101" s="67">
        <f>'Full Cost'!G101*'Volume (KT)'!G101</f>
        <v>0</v>
      </c>
      <c r="H101" s="67">
        <f>'Full Cost'!H101*'Volume (KT)'!H101</f>
        <v>0</v>
      </c>
      <c r="I101" s="67">
        <f>'Full Cost'!I101*'Volume (KT)'!I101</f>
        <v>0</v>
      </c>
      <c r="J101" s="67">
        <f>'Full Cost'!J101*'Volume (KT)'!J101</f>
        <v>0</v>
      </c>
      <c r="K101" s="67">
        <f>'Full Cost'!K101*'Volume (KT)'!K101</f>
        <v>0</v>
      </c>
      <c r="L101" s="67">
        <f>'Full Cost'!L101*'Volume (KT)'!L101</f>
        <v>0</v>
      </c>
      <c r="M101" s="67">
        <f>'Full Cost'!M101*'Volume (KT)'!M101</f>
        <v>0</v>
      </c>
      <c r="N101" s="67">
        <f>'Full Cost'!N101*'Volume (KT)'!N101</f>
        <v>0</v>
      </c>
      <c r="O101" s="67">
        <f>'Full Cost'!O101*'Volume (KT)'!O101</f>
        <v>0</v>
      </c>
      <c r="P101" s="67">
        <f>'Full Cost'!P101*'Volume (KT)'!P101</f>
        <v>0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'Full Cost'!E102*'Volume (KT)'!E102</f>
        <v>0</v>
      </c>
      <c r="F102" s="67">
        <f>'Full Cost'!F102*'Volume (KT)'!F102</f>
        <v>0</v>
      </c>
      <c r="G102" s="67">
        <f>'Full Cost'!G102*'Volume (KT)'!G102</f>
        <v>0</v>
      </c>
      <c r="H102" s="67">
        <f>'Full Cost'!H102*'Volume (KT)'!H102</f>
        <v>0</v>
      </c>
      <c r="I102" s="67">
        <f>'Full Cost'!I102*'Volume (KT)'!I102</f>
        <v>0</v>
      </c>
      <c r="J102" s="67">
        <f>'Full Cost'!J102*'Volume (KT)'!J102</f>
        <v>0</v>
      </c>
      <c r="K102" s="67">
        <f>'Full Cost'!K102*'Volume (KT)'!K102</f>
        <v>0</v>
      </c>
      <c r="L102" s="67">
        <f>'Full Cost'!L102*'Volume (KT)'!L102</f>
        <v>0</v>
      </c>
      <c r="M102" s="67">
        <f>'Full Cost'!M102*'Volume (KT)'!M102</f>
        <v>0</v>
      </c>
      <c r="N102" s="67">
        <f>'Full Cost'!N102*'Volume (KT)'!N102</f>
        <v>0</v>
      </c>
      <c r="O102" s="67">
        <f>'Full Cost'!O102*'Volume (KT)'!O102</f>
        <v>0</v>
      </c>
      <c r="P102" s="67">
        <f>'Full Cost'!P102*'Volume (KT)'!P102</f>
        <v>0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'Full Cost'!E103*'Volume (KT)'!E103</f>
        <v>2195.8251865953566</v>
      </c>
      <c r="F103" s="67">
        <f>'Full Cost'!F103*'Volume (KT)'!F103</f>
        <v>0</v>
      </c>
      <c r="G103" s="67">
        <f>'Full Cost'!G103*'Volume (KT)'!G103</f>
        <v>0</v>
      </c>
      <c r="H103" s="67">
        <f>'Full Cost'!H103*'Volume (KT)'!H103</f>
        <v>0</v>
      </c>
      <c r="I103" s="67">
        <f>'Full Cost'!I103*'Volume (KT)'!I103</f>
        <v>0</v>
      </c>
      <c r="J103" s="67">
        <f>'Full Cost'!J103*'Volume (KT)'!J103</f>
        <v>0</v>
      </c>
      <c r="K103" s="67">
        <f>'Full Cost'!K103*'Volume (KT)'!K103</f>
        <v>0</v>
      </c>
      <c r="L103" s="67">
        <f>'Full Cost'!L103*'Volume (KT)'!L103</f>
        <v>0</v>
      </c>
      <c r="M103" s="67">
        <f>'Full Cost'!M103*'Volume (KT)'!M103</f>
        <v>0</v>
      </c>
      <c r="N103" s="67">
        <f>'Full Cost'!N103*'Volume (KT)'!N103</f>
        <v>0</v>
      </c>
      <c r="O103" s="67">
        <f>'Full Cost'!O103*'Volume (KT)'!O103</f>
        <v>0</v>
      </c>
      <c r="P103" s="67">
        <f>'Full Cost'!P103*'Volume (KT)'!P103</f>
        <v>0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'Full Cost'!E104*'Volume (KT)'!E104</f>
        <v>489.49075959385732</v>
      </c>
      <c r="F104" s="67">
        <f>'Full Cost'!F104*'Volume (KT)'!F104</f>
        <v>0</v>
      </c>
      <c r="G104" s="67">
        <f>'Full Cost'!G104*'Volume (KT)'!G104</f>
        <v>0</v>
      </c>
      <c r="H104" s="67">
        <f>'Full Cost'!H104*'Volume (KT)'!H104</f>
        <v>0</v>
      </c>
      <c r="I104" s="67">
        <f>'Full Cost'!I104*'Volume (KT)'!I104</f>
        <v>0</v>
      </c>
      <c r="J104" s="67">
        <f>'Full Cost'!J104*'Volume (KT)'!J104</f>
        <v>0</v>
      </c>
      <c r="K104" s="67">
        <f>'Full Cost'!K104*'Volume (KT)'!K104</f>
        <v>0</v>
      </c>
      <c r="L104" s="67">
        <f>'Full Cost'!L104*'Volume (KT)'!L104</f>
        <v>0</v>
      </c>
      <c r="M104" s="67">
        <f>'Full Cost'!M104*'Volume (KT)'!M104</f>
        <v>0</v>
      </c>
      <c r="N104" s="67">
        <f>'Full Cost'!N104*'Volume (KT)'!N104</f>
        <v>0</v>
      </c>
      <c r="O104" s="67">
        <f>'Full Cost'!O104*'Volume (KT)'!O104</f>
        <v>0</v>
      </c>
      <c r="P104" s="67">
        <f>'Full Cost'!P104*'Volume (KT)'!P104</f>
        <v>0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'Full Cost'!E105*'Volume (KT)'!E105</f>
        <v>0</v>
      </c>
      <c r="F105" s="67">
        <f>'Full Cost'!F105*'Volume (KT)'!F105</f>
        <v>0</v>
      </c>
      <c r="G105" s="67">
        <f>'Full Cost'!G105*'Volume (KT)'!G105</f>
        <v>0</v>
      </c>
      <c r="H105" s="67">
        <f>'Full Cost'!H105*'Volume (KT)'!H105</f>
        <v>0</v>
      </c>
      <c r="I105" s="67">
        <f>'Full Cost'!I105*'Volume (KT)'!I105</f>
        <v>0</v>
      </c>
      <c r="J105" s="67">
        <f>'Full Cost'!J105*'Volume (KT)'!J105</f>
        <v>0</v>
      </c>
      <c r="K105" s="67">
        <f>'Full Cost'!K105*'Volume (KT)'!K105</f>
        <v>0</v>
      </c>
      <c r="L105" s="67">
        <f>'Full Cost'!L105*'Volume (KT)'!L105</f>
        <v>0</v>
      </c>
      <c r="M105" s="67">
        <f>'Full Cost'!M105*'Volume (KT)'!M105</f>
        <v>0</v>
      </c>
      <c r="N105" s="67">
        <f>'Full Cost'!N105*'Volume (KT)'!N105</f>
        <v>0</v>
      </c>
      <c r="O105" s="67">
        <f>'Full Cost'!O105*'Volume (KT)'!O105</f>
        <v>0</v>
      </c>
      <c r="P105" s="67">
        <f>'Full Cost'!P105*'Volume (KT)'!P105</f>
        <v>0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'Full Cost'!E106*'Volume (KT)'!E106</f>
        <v>2238.5217874458217</v>
      </c>
      <c r="F106" s="67">
        <f>'Full Cost'!F106*'Volume (KT)'!F106</f>
        <v>0</v>
      </c>
      <c r="G106" s="67">
        <f>'Full Cost'!G106*'Volume (KT)'!G106</f>
        <v>0</v>
      </c>
      <c r="H106" s="67">
        <f>'Full Cost'!H106*'Volume (KT)'!H106</f>
        <v>0</v>
      </c>
      <c r="I106" s="67">
        <f>'Full Cost'!I106*'Volume (KT)'!I106</f>
        <v>0</v>
      </c>
      <c r="J106" s="67">
        <f>'Full Cost'!J106*'Volume (KT)'!J106</f>
        <v>0</v>
      </c>
      <c r="K106" s="67">
        <f>'Full Cost'!K106*'Volume (KT)'!K106</f>
        <v>0</v>
      </c>
      <c r="L106" s="67">
        <f>'Full Cost'!L106*'Volume (KT)'!L106</f>
        <v>0</v>
      </c>
      <c r="M106" s="67">
        <f>'Full Cost'!M106*'Volume (KT)'!M106</f>
        <v>0</v>
      </c>
      <c r="N106" s="67">
        <f>'Full Cost'!N106*'Volume (KT)'!N106</f>
        <v>0</v>
      </c>
      <c r="O106" s="67">
        <f>'Full Cost'!O106*'Volume (KT)'!O106</f>
        <v>0</v>
      </c>
      <c r="P106" s="67">
        <f>'Full Cost'!P106*'Volume (KT)'!P106</f>
        <v>0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'Full Cost'!E107*'Volume (KT)'!E107</f>
        <v>0</v>
      </c>
      <c r="F107" s="67">
        <f>'Full Cost'!F107*'Volume (KT)'!F107</f>
        <v>0</v>
      </c>
      <c r="G107" s="67">
        <f>'Full Cost'!G107*'Volume (KT)'!G107</f>
        <v>0</v>
      </c>
      <c r="H107" s="67">
        <f>'Full Cost'!H107*'Volume (KT)'!H107</f>
        <v>0</v>
      </c>
      <c r="I107" s="67">
        <f>'Full Cost'!I107*'Volume (KT)'!I107</f>
        <v>0</v>
      </c>
      <c r="J107" s="67">
        <f>'Full Cost'!J107*'Volume (KT)'!J107</f>
        <v>0</v>
      </c>
      <c r="K107" s="67">
        <f>'Full Cost'!K107*'Volume (KT)'!K107</f>
        <v>0</v>
      </c>
      <c r="L107" s="67">
        <f>'Full Cost'!L107*'Volume (KT)'!L107</f>
        <v>0</v>
      </c>
      <c r="M107" s="67">
        <f>'Full Cost'!M107*'Volume (KT)'!M107</f>
        <v>0</v>
      </c>
      <c r="N107" s="67">
        <f>'Full Cost'!N107*'Volume (KT)'!N107</f>
        <v>0</v>
      </c>
      <c r="O107" s="67">
        <f>'Full Cost'!O107*'Volume (KT)'!O107</f>
        <v>0</v>
      </c>
      <c r="P107" s="67">
        <f>'Full Cost'!P107*'Volume (KT)'!P107</f>
        <v>0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'Full Cost'!E108*'Volume (KT)'!E108</f>
        <v>0</v>
      </c>
      <c r="F108" s="67">
        <f>'Full Cost'!F108*'Volume (KT)'!F108</f>
        <v>0</v>
      </c>
      <c r="G108" s="67">
        <f>'Full Cost'!G108*'Volume (KT)'!G108</f>
        <v>0</v>
      </c>
      <c r="H108" s="67">
        <f>'Full Cost'!H108*'Volume (KT)'!H108</f>
        <v>0</v>
      </c>
      <c r="I108" s="67">
        <f>'Full Cost'!I108*'Volume (KT)'!I108</f>
        <v>0</v>
      </c>
      <c r="J108" s="67">
        <f>'Full Cost'!J108*'Volume (KT)'!J108</f>
        <v>0</v>
      </c>
      <c r="K108" s="67">
        <f>'Full Cost'!K108*'Volume (KT)'!K108</f>
        <v>0</v>
      </c>
      <c r="L108" s="67">
        <f>'Full Cost'!L108*'Volume (KT)'!L108</f>
        <v>0</v>
      </c>
      <c r="M108" s="67">
        <f>'Full Cost'!M108*'Volume (KT)'!M108</f>
        <v>0</v>
      </c>
      <c r="N108" s="67">
        <f>'Full Cost'!N108*'Volume (KT)'!N108</f>
        <v>0</v>
      </c>
      <c r="O108" s="67">
        <f>'Full Cost'!O108*'Volume (KT)'!O108</f>
        <v>0</v>
      </c>
      <c r="P108" s="67">
        <f>'Full Cost'!P108*'Volume (KT)'!P108</f>
        <v>0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'Full Cost'!E109*'Volume (KT)'!E109</f>
        <v>0</v>
      </c>
      <c r="F109" s="67">
        <f>'Full Cost'!F109*'Volume (KT)'!F109</f>
        <v>0</v>
      </c>
      <c r="G109" s="67">
        <f>'Full Cost'!G109*'Volume (KT)'!G109</f>
        <v>0</v>
      </c>
      <c r="H109" s="67">
        <f>'Full Cost'!H109*'Volume (KT)'!H109</f>
        <v>0</v>
      </c>
      <c r="I109" s="67">
        <f>'Full Cost'!I109*'Volume (KT)'!I109</f>
        <v>0</v>
      </c>
      <c r="J109" s="67">
        <f>'Full Cost'!J109*'Volume (KT)'!J109</f>
        <v>0</v>
      </c>
      <c r="K109" s="67">
        <f>'Full Cost'!K109*'Volume (KT)'!K109</f>
        <v>0</v>
      </c>
      <c r="L109" s="67">
        <f>'Full Cost'!L109*'Volume (KT)'!L109</f>
        <v>0</v>
      </c>
      <c r="M109" s="67">
        <f>'Full Cost'!M109*'Volume (KT)'!M109</f>
        <v>0</v>
      </c>
      <c r="N109" s="67">
        <f>'Full Cost'!N109*'Volume (KT)'!N109</f>
        <v>0</v>
      </c>
      <c r="O109" s="67">
        <f>'Full Cost'!O109*'Volume (KT)'!O109</f>
        <v>0</v>
      </c>
      <c r="P109" s="67">
        <f>'Full Cost'!P109*'Volume (KT)'!P109</f>
        <v>0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'Full Cost'!E110*'Volume (KT)'!E110</f>
        <v>0</v>
      </c>
      <c r="F110" s="67">
        <f>'Full Cost'!F110*'Volume (KT)'!F110</f>
        <v>0</v>
      </c>
      <c r="G110" s="67">
        <f>'Full Cost'!G110*'Volume (KT)'!G110</f>
        <v>0</v>
      </c>
      <c r="H110" s="67">
        <f>'Full Cost'!H110*'Volume (KT)'!H110</f>
        <v>0</v>
      </c>
      <c r="I110" s="67">
        <f>'Full Cost'!I110*'Volume (KT)'!I110</f>
        <v>0</v>
      </c>
      <c r="J110" s="67">
        <f>'Full Cost'!J110*'Volume (KT)'!J110</f>
        <v>0</v>
      </c>
      <c r="K110" s="67">
        <f>'Full Cost'!K110*'Volume (KT)'!K110</f>
        <v>0</v>
      </c>
      <c r="L110" s="67">
        <f>'Full Cost'!L110*'Volume (KT)'!L110</f>
        <v>0</v>
      </c>
      <c r="M110" s="67">
        <f>'Full Cost'!M110*'Volume (KT)'!M110</f>
        <v>0</v>
      </c>
      <c r="N110" s="67">
        <f>'Full Cost'!N110*'Volume (KT)'!N110</f>
        <v>0</v>
      </c>
      <c r="O110" s="67">
        <f>'Full Cost'!O110*'Volume (KT)'!O110</f>
        <v>0</v>
      </c>
      <c r="P110" s="67">
        <f>'Full Cost'!P110*'Volume (KT)'!P110</f>
        <v>0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'Full Cost'!E111*'Volume (KT)'!E111</f>
        <v>0</v>
      </c>
      <c r="F111" s="67">
        <f>'Full Cost'!F111*'Volume (KT)'!F111</f>
        <v>0</v>
      </c>
      <c r="G111" s="67">
        <f>'Full Cost'!G111*'Volume (KT)'!G111</f>
        <v>0</v>
      </c>
      <c r="H111" s="67">
        <f>'Full Cost'!H111*'Volume (KT)'!H111</f>
        <v>0</v>
      </c>
      <c r="I111" s="67">
        <f>'Full Cost'!I111*'Volume (KT)'!I111</f>
        <v>0</v>
      </c>
      <c r="J111" s="67">
        <f>'Full Cost'!J111*'Volume (KT)'!J111</f>
        <v>0</v>
      </c>
      <c r="K111" s="67">
        <f>'Full Cost'!K111*'Volume (KT)'!K111</f>
        <v>0</v>
      </c>
      <c r="L111" s="67">
        <f>'Full Cost'!L111*'Volume (KT)'!L111</f>
        <v>0</v>
      </c>
      <c r="M111" s="67">
        <f>'Full Cost'!M111*'Volume (KT)'!M111</f>
        <v>0</v>
      </c>
      <c r="N111" s="67">
        <f>'Full Cost'!N111*'Volume (KT)'!N111</f>
        <v>0</v>
      </c>
      <c r="O111" s="67">
        <f>'Full Cost'!O111*'Volume (KT)'!O111</f>
        <v>0</v>
      </c>
      <c r="P111" s="67">
        <f>'Full Cost'!P111*'Volume (KT)'!P111</f>
        <v>0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'Full Cost'!E112*'Volume (KT)'!E112</f>
        <v>0</v>
      </c>
      <c r="F112" s="67">
        <f>'Full Cost'!F112*'Volume (KT)'!F112</f>
        <v>0</v>
      </c>
      <c r="G112" s="67">
        <f>'Full Cost'!G112*'Volume (KT)'!G112</f>
        <v>0</v>
      </c>
      <c r="H112" s="67">
        <f>'Full Cost'!H112*'Volume (KT)'!H112</f>
        <v>0</v>
      </c>
      <c r="I112" s="67">
        <f>'Full Cost'!I112*'Volume (KT)'!I112</f>
        <v>0</v>
      </c>
      <c r="J112" s="67">
        <f>'Full Cost'!J112*'Volume (KT)'!J112</f>
        <v>0</v>
      </c>
      <c r="K112" s="67">
        <f>'Full Cost'!K112*'Volume (KT)'!K112</f>
        <v>0</v>
      </c>
      <c r="L112" s="67">
        <f>'Full Cost'!L112*'Volume (KT)'!L112</f>
        <v>0</v>
      </c>
      <c r="M112" s="67">
        <f>'Full Cost'!M112*'Volume (KT)'!M112</f>
        <v>0</v>
      </c>
      <c r="N112" s="67">
        <f>'Full Cost'!N112*'Volume (KT)'!N112</f>
        <v>0</v>
      </c>
      <c r="O112" s="67">
        <f>'Full Cost'!O112*'Volume (KT)'!O112</f>
        <v>0</v>
      </c>
      <c r="P112" s="67">
        <f>'Full Cost'!P112*'Volume (KT)'!P112</f>
        <v>0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'Full Cost'!E113*'Volume (KT)'!E113</f>
        <v>0</v>
      </c>
      <c r="F113" s="67">
        <f>'Full Cost'!F113*'Volume (KT)'!F113</f>
        <v>0</v>
      </c>
      <c r="G113" s="67">
        <f>'Full Cost'!G113*'Volume (KT)'!G113</f>
        <v>0</v>
      </c>
      <c r="H113" s="67">
        <f>'Full Cost'!H113*'Volume (KT)'!H113</f>
        <v>0</v>
      </c>
      <c r="I113" s="67">
        <f>'Full Cost'!I113*'Volume (KT)'!I113</f>
        <v>0</v>
      </c>
      <c r="J113" s="67">
        <f>'Full Cost'!J113*'Volume (KT)'!J113</f>
        <v>0</v>
      </c>
      <c r="K113" s="67">
        <f>'Full Cost'!K113*'Volume (KT)'!K113</f>
        <v>0</v>
      </c>
      <c r="L113" s="67">
        <f>'Full Cost'!L113*'Volume (KT)'!L113</f>
        <v>0</v>
      </c>
      <c r="M113" s="67">
        <f>'Full Cost'!M113*'Volume (KT)'!M113</f>
        <v>0</v>
      </c>
      <c r="N113" s="67">
        <f>'Full Cost'!N113*'Volume (KT)'!N113</f>
        <v>0</v>
      </c>
      <c r="O113" s="67">
        <f>'Full Cost'!O113*'Volume (KT)'!O113</f>
        <v>0</v>
      </c>
      <c r="P113" s="67">
        <f>'Full Cost'!P113*'Volume (KT)'!P113</f>
        <v>0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'Full Cost'!E114*'Volume (KT)'!E114</f>
        <v>0</v>
      </c>
      <c r="F114" s="67">
        <f>'Full Cost'!F114*'Volume (KT)'!F114</f>
        <v>340.86682085114461</v>
      </c>
      <c r="G114" s="67">
        <f>'Full Cost'!G114*'Volume (KT)'!G114</f>
        <v>0</v>
      </c>
      <c r="H114" s="67">
        <f>'Full Cost'!H114*'Volume (KT)'!H114</f>
        <v>0</v>
      </c>
      <c r="I114" s="67">
        <f>'Full Cost'!I114*'Volume (KT)'!I114</f>
        <v>0</v>
      </c>
      <c r="J114" s="67">
        <f>'Full Cost'!J114*'Volume (KT)'!J114</f>
        <v>0</v>
      </c>
      <c r="K114" s="67">
        <f>'Full Cost'!K114*'Volume (KT)'!K114</f>
        <v>0</v>
      </c>
      <c r="L114" s="67">
        <f>'Full Cost'!L114*'Volume (KT)'!L114</f>
        <v>0</v>
      </c>
      <c r="M114" s="67">
        <f>'Full Cost'!M114*'Volume (KT)'!M114</f>
        <v>0</v>
      </c>
      <c r="N114" s="67">
        <f>'Full Cost'!N114*'Volume (KT)'!N114</f>
        <v>0</v>
      </c>
      <c r="O114" s="67">
        <f>'Full Cost'!O114*'Volume (KT)'!O114</f>
        <v>0</v>
      </c>
      <c r="P114" s="67">
        <f>'Full Cost'!P114*'Volume (KT)'!P114</f>
        <v>0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'Full Cost'!E115*'Volume (KT)'!E115</f>
        <v>1963.2404893804587</v>
      </c>
      <c r="F115" s="67">
        <f>'Full Cost'!F115*'Volume (KT)'!F115</f>
        <v>1107.7201089100388</v>
      </c>
      <c r="G115" s="67">
        <f>'Full Cost'!G115*'Volume (KT)'!G115</f>
        <v>1056.5082425279561</v>
      </c>
      <c r="H115" s="67">
        <f>'Full Cost'!H115*'Volume (KT)'!H115</f>
        <v>915.56231795874123</v>
      </c>
      <c r="I115" s="67">
        <f>'Full Cost'!I115*'Volume (KT)'!I115</f>
        <v>939.20584718402631</v>
      </c>
      <c r="J115" s="67">
        <f>'Full Cost'!J115*'Volume (KT)'!J115</f>
        <v>944.05901116427458</v>
      </c>
      <c r="K115" s="67">
        <f>'Full Cost'!K115*'Volume (KT)'!K115</f>
        <v>944.11811524992027</v>
      </c>
      <c r="L115" s="67">
        <f>'Full Cost'!L115*'Volume (KT)'!L115</f>
        <v>959.11811524992038</v>
      </c>
      <c r="M115" s="67">
        <f>'Full Cost'!M115*'Volume (KT)'!M115</f>
        <v>989.11811524992038</v>
      </c>
      <c r="N115" s="67">
        <f>'Full Cost'!N115*'Volume (KT)'!N115</f>
        <v>1008.9002885540237</v>
      </c>
      <c r="O115" s="67">
        <f>'Full Cost'!O115*'Volume (KT)'!O115</f>
        <v>1018.9002885540237</v>
      </c>
      <c r="P115" s="67">
        <f>'Full Cost'!P115*'Volume (KT)'!P115</f>
        <v>1028.9002885540237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'Full Cost'!E116*'Volume (KT)'!E116</f>
        <v>0</v>
      </c>
      <c r="F116" s="67">
        <f>'Full Cost'!F116*'Volume (KT)'!F116</f>
        <v>0</v>
      </c>
      <c r="G116" s="67">
        <f>'Full Cost'!G116*'Volume (KT)'!G116</f>
        <v>0</v>
      </c>
      <c r="H116" s="67">
        <f>'Full Cost'!H116*'Volume (KT)'!H116</f>
        <v>0</v>
      </c>
      <c r="I116" s="67">
        <f>'Full Cost'!I116*'Volume (KT)'!I116</f>
        <v>0</v>
      </c>
      <c r="J116" s="67">
        <f>'Full Cost'!J116*'Volume (KT)'!J116</f>
        <v>0</v>
      </c>
      <c r="K116" s="67">
        <f>'Full Cost'!K116*'Volume (KT)'!K116</f>
        <v>0</v>
      </c>
      <c r="L116" s="67">
        <f>'Full Cost'!L116*'Volume (KT)'!L116</f>
        <v>0</v>
      </c>
      <c r="M116" s="67">
        <f>'Full Cost'!M116*'Volume (KT)'!M116</f>
        <v>0</v>
      </c>
      <c r="N116" s="67">
        <f>'Full Cost'!N116*'Volume (KT)'!N116</f>
        <v>0</v>
      </c>
      <c r="O116" s="67">
        <f>'Full Cost'!O116*'Volume (KT)'!O116</f>
        <v>0</v>
      </c>
      <c r="P116" s="67">
        <f>'Full Cost'!P116*'Volume (KT)'!P116</f>
        <v>0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'Full Cost'!E117*'Volume (KT)'!E117</f>
        <v>2678.6586338157113</v>
      </c>
      <c r="F117" s="67">
        <f>'Full Cost'!F117*'Volume (KT)'!F117</f>
        <v>2813.6090766314992</v>
      </c>
      <c r="G117" s="67">
        <f>'Full Cost'!G117*'Volume (KT)'!G117</f>
        <v>2445.8165814522181</v>
      </c>
      <c r="H117" s="67">
        <f>'Full Cost'!H117*'Volume (KT)'!H117</f>
        <v>2119.5267660744857</v>
      </c>
      <c r="I117" s="67">
        <f>'Full Cost'!I117*'Volume (KT)'!I117</f>
        <v>1775.0990511778093</v>
      </c>
      <c r="J117" s="67">
        <f>'Full Cost'!J117*'Volume (KT)'!J117</f>
        <v>1840.9150717703349</v>
      </c>
      <c r="K117" s="67">
        <f>'Full Cost'!K117*'Volume (KT)'!K117</f>
        <v>1944.8833174148358</v>
      </c>
      <c r="L117" s="67">
        <f>'Full Cost'!L117*'Volume (KT)'!L117</f>
        <v>1975.7833174148361</v>
      </c>
      <c r="M117" s="67">
        <f>'Full Cost'!M117*'Volume (KT)'!M117</f>
        <v>2037.5833174148361</v>
      </c>
      <c r="N117" s="67">
        <f>'Full Cost'!N117*'Volume (KT)'!N117</f>
        <v>2078.3345944212888</v>
      </c>
      <c r="O117" s="67">
        <f>'Full Cost'!O117*'Volume (KT)'!O117</f>
        <v>2098.9345944212891</v>
      </c>
      <c r="P117" s="67">
        <f>'Full Cost'!P117*'Volume (KT)'!P117</f>
        <v>2119.5345944212891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>'Full Cost'!E118*'Volume (KT)'!E118</f>
        <v>0</v>
      </c>
      <c r="F118" s="67">
        <f>'Full Cost'!F118*'Volume (KT)'!F118</f>
        <v>0</v>
      </c>
      <c r="G118" s="67">
        <f>'Full Cost'!G118*'Volume (KT)'!G118</f>
        <v>0</v>
      </c>
      <c r="H118" s="67">
        <f>'Full Cost'!H118*'Volume (KT)'!H118</f>
        <v>0</v>
      </c>
      <c r="I118" s="67">
        <f>'Full Cost'!I118*'Volume (KT)'!I118</f>
        <v>0</v>
      </c>
      <c r="J118" s="67">
        <f>'Full Cost'!J118*'Volume (KT)'!J118</f>
        <v>0</v>
      </c>
      <c r="K118" s="67">
        <f>'Full Cost'!K118*'Volume (KT)'!K118</f>
        <v>0</v>
      </c>
      <c r="L118" s="67">
        <f>'Full Cost'!L118*'Volume (KT)'!L118</f>
        <v>0</v>
      </c>
      <c r="M118" s="67">
        <f>'Full Cost'!M118*'Volume (KT)'!M118</f>
        <v>0</v>
      </c>
      <c r="N118" s="67">
        <f>'Full Cost'!N118*'Volume (KT)'!N118</f>
        <v>0</v>
      </c>
      <c r="O118" s="67">
        <f>'Full Cost'!O118*'Volume (KT)'!O118</f>
        <v>0</v>
      </c>
      <c r="P118" s="67">
        <f>'Full Cost'!P118*'Volume (KT)'!P118</f>
        <v>0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'Full Cost'!E119*'Volume (KT)'!E119</f>
        <v>3660.7657406399999</v>
      </c>
      <c r="F119" s="67">
        <f>'Full Cost'!F119*'Volume (KT)'!F119</f>
        <v>3346.7412620000005</v>
      </c>
      <c r="G119" s="67">
        <f>'Full Cost'!G119*'Volume (KT)'!G119</f>
        <v>3294.3744999362316</v>
      </c>
      <c r="H119" s="67">
        <f>'Full Cost'!H119*'Volume (KT)'!H119</f>
        <v>2844.5534774285711</v>
      </c>
      <c r="I119" s="67">
        <f>'Full Cost'!I119*'Volume (KT)'!I119</f>
        <v>3031.3320065958078</v>
      </c>
      <c r="J119" s="67">
        <f>'Full Cost'!J119*'Volume (KT)'!J119</f>
        <v>2964.693324811321</v>
      </c>
      <c r="K119" s="67">
        <f>'Full Cost'!K119*'Volume (KT)'!K119</f>
        <v>3148.3869522638174</v>
      </c>
      <c r="L119" s="67">
        <f>'Full Cost'!L119*'Volume (KT)'!L119</f>
        <v>3210.2120671028661</v>
      </c>
      <c r="M119" s="67">
        <f>'Full Cost'!M119*'Volume (KT)'!M119</f>
        <v>3315.732181941914</v>
      </c>
      <c r="N119" s="67">
        <f>'Full Cost'!N119*'Volume (KT)'!N119</f>
        <v>3410.2524116200102</v>
      </c>
      <c r="O119" s="67">
        <f>'Full Cost'!O119*'Volume (KT)'!O119</f>
        <v>3475.6426412981059</v>
      </c>
      <c r="P119" s="67">
        <f>'Full Cost'!P119*'Volume (KT)'!P119</f>
        <v>3559.1629858152505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'Full Cost'!E120*'Volume (KT)'!E120</f>
        <v>4342.3281043466504</v>
      </c>
      <c r="F120" s="67">
        <f>'Full Cost'!F120*'Volume (KT)'!F120</f>
        <v>2641.6865431895003</v>
      </c>
      <c r="G120" s="67">
        <f>'Full Cost'!G120*'Volume (KT)'!G120</f>
        <v>5177.5930014995301</v>
      </c>
      <c r="H120" s="67">
        <f>'Full Cost'!H120*'Volume (KT)'!H120</f>
        <v>5900.5476063064107</v>
      </c>
      <c r="I120" s="67">
        <f>'Full Cost'!I120*'Volume (KT)'!I120</f>
        <v>6212.2824603338267</v>
      </c>
      <c r="J120" s="67">
        <f>'Full Cost'!J120*'Volume (KT)'!J120</f>
        <v>6040.1161927343364</v>
      </c>
      <c r="K120" s="67">
        <f>'Full Cost'!K120*'Volume (KT)'!K120</f>
        <v>3800.3147475557366</v>
      </c>
      <c r="L120" s="67">
        <f>'Full Cost'!L120*'Volume (KT)'!L120</f>
        <v>5419.3869083770423</v>
      </c>
      <c r="M120" s="67">
        <f>'Full Cost'!M120*'Volume (KT)'!M120</f>
        <v>6109.1891478458492</v>
      </c>
      <c r="N120" s="67">
        <f>'Full Cost'!N120*'Volume (KT)'!N120</f>
        <v>6251.4614078756449</v>
      </c>
      <c r="O120" s="67">
        <f>'Full Cost'!O120*'Volume (KT)'!O120</f>
        <v>6170.6304831034104</v>
      </c>
      <c r="P120" s="67">
        <f>'Full Cost'!P120*'Volume (KT)'!P120</f>
        <v>6203.540512346628</v>
      </c>
    </row>
    <row r="121" spans="1:16" s="65" customFormat="1" ht="23.5">
      <c r="A121" s="63" t="s">
        <v>6</v>
      </c>
      <c r="B121" s="64"/>
      <c r="D121" s="64"/>
      <c r="E121" s="208">
        <f>E18/'Volume (KT)'!E121</f>
        <v>429.45851141902654</v>
      </c>
      <c r="F121" s="208">
        <f>F18/'Volume (KT)'!F121</f>
        <v>460.1022244423595</v>
      </c>
      <c r="G121" s="208">
        <f>G18/'Volume (KT)'!G121</f>
        <v>428.86577837573981</v>
      </c>
      <c r="H121" s="208">
        <f>H18/'Volume (KT)'!H121</f>
        <v>438.83958222324043</v>
      </c>
      <c r="I121" s="208">
        <f>I18/'Volume (KT)'!I121</f>
        <v>438.24040308185403</v>
      </c>
      <c r="J121" s="208">
        <f>J18/'Volume (KT)'!J121</f>
        <v>432.21940815456594</v>
      </c>
      <c r="K121" s="208">
        <f>K18/'Volume (KT)'!K121</f>
        <v>443.26905885433456</v>
      </c>
      <c r="L121" s="208">
        <f>L18/'Volume (KT)'!L121</f>
        <v>431.14943382834088</v>
      </c>
      <c r="M121" s="208">
        <f>M18/'Volume (KT)'!M121</f>
        <v>440.43334310913224</v>
      </c>
      <c r="N121" s="208">
        <f>N18/'Volume (KT)'!N121</f>
        <v>439.4143137764101</v>
      </c>
      <c r="O121" s="208">
        <f>O18/'Volume (KT)'!O121</f>
        <v>450.63894593955212</v>
      </c>
      <c r="P121" s="208">
        <f>P18/'Volume (KT)'!P121</f>
        <v>446.74481313545738</v>
      </c>
    </row>
    <row r="122" spans="1:16">
      <c r="A122" s="384" t="s">
        <v>1</v>
      </c>
      <c r="B122" s="381" t="s">
        <v>92</v>
      </c>
      <c r="C122" s="381" t="s">
        <v>93</v>
      </c>
      <c r="D122" s="381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86"/>
      <c r="B123" s="382"/>
      <c r="C123" s="382"/>
      <c r="D123" s="382"/>
      <c r="E123" s="267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'Full Cost'!E124*'Volume (KT)'!E124</f>
        <v>8912.7863642820703</v>
      </c>
      <c r="F124" s="67">
        <f>'Full Cost'!F124*'Volume (KT)'!F124</f>
        <v>8873.8703576904536</v>
      </c>
      <c r="G124" s="67">
        <f>'Full Cost'!G124*'Volume (KT)'!G124</f>
        <v>9188.2448565895811</v>
      </c>
      <c r="H124" s="67">
        <f>'Full Cost'!H124*'Volume (KT)'!H124</f>
        <v>8166.5434714201474</v>
      </c>
      <c r="I124" s="67">
        <f>'Full Cost'!I124*'Volume (KT)'!I124</f>
        <v>8509.6460628721652</v>
      </c>
      <c r="J124" s="67">
        <f>'Full Cost'!J124*'Volume (KT)'!J124</f>
        <v>8549.2378184838526</v>
      </c>
      <c r="K124" s="67">
        <f>'Full Cost'!K124*'Volume (KT)'!K124</f>
        <v>6708.5066053881183</v>
      </c>
      <c r="L124" s="67">
        <f>'Full Cost'!L124*'Volume (KT)'!L124</f>
        <v>8346.9794132049465</v>
      </c>
      <c r="M124" s="67">
        <f>'Full Cost'!M124*'Volume (KT)'!M124</f>
        <v>7143.4183297022782</v>
      </c>
      <c r="N124" s="67">
        <f>'Full Cost'!N124*'Volume (KT)'!N124</f>
        <v>6326.3323282330666</v>
      </c>
      <c r="O124" s="67">
        <f>'Full Cost'!O124*'Volume (KT)'!O124</f>
        <v>7786.9187032352047</v>
      </c>
      <c r="P124" s="67">
        <f>'Full Cost'!P124*'Volume (KT)'!P124</f>
        <v>7976.8435496555758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'Full Cost'!E125*'Volume (KT)'!E125</f>
        <v>10608.034709488375</v>
      </c>
      <c r="F125" s="67">
        <f>'Full Cost'!F125*'Volume (KT)'!F125</f>
        <v>9153.4878236552304</v>
      </c>
      <c r="G125" s="67">
        <f>'Full Cost'!G125*'Volume (KT)'!G125</f>
        <v>9991.1560994423307</v>
      </c>
      <c r="H125" s="67">
        <f>'Full Cost'!H125*'Volume (KT)'!H125</f>
        <v>9930.5168612468988</v>
      </c>
      <c r="I125" s="67">
        <f>'Full Cost'!I125*'Volume (KT)'!I125</f>
        <v>10460.204934327036</v>
      </c>
      <c r="J125" s="67">
        <f>'Full Cost'!J125*'Volume (KT)'!J125</f>
        <v>10169.875944074702</v>
      </c>
      <c r="K125" s="67">
        <f>'Full Cost'!K125*'Volume (KT)'!K125</f>
        <v>7969.705847201084</v>
      </c>
      <c r="L125" s="67">
        <f>'Full Cost'!L125*'Volume (KT)'!L125</f>
        <v>10726.627362278647</v>
      </c>
      <c r="M125" s="67">
        <f>'Full Cost'!M125*'Volume (KT)'!M125</f>
        <v>10286.52239477128</v>
      </c>
      <c r="N125" s="67">
        <f>'Full Cost'!N125*'Volume (KT)'!N125</f>
        <v>9413.5825044108042</v>
      </c>
      <c r="O125" s="67">
        <f>'Full Cost'!O125*'Volume (KT)'!O125</f>
        <v>10392.687596122692</v>
      </c>
      <c r="P125" s="67">
        <f>'Full Cost'!P125*'Volume (KT)'!P125</f>
        <v>10739.110515993449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'Full Cost'!E126*'Volume (KT)'!E126</f>
        <v>0</v>
      </c>
      <c r="F126" s="67">
        <f>'Full Cost'!F126*'Volume (KT)'!F126</f>
        <v>434.63854813177727</v>
      </c>
      <c r="G126" s="67">
        <f>'Full Cost'!G126*'Volume (KT)'!G126</f>
        <v>0</v>
      </c>
      <c r="H126" s="67">
        <f>'Full Cost'!H126*'Volume (KT)'!H126</f>
        <v>0</v>
      </c>
      <c r="I126" s="67">
        <f>'Full Cost'!I126*'Volume (KT)'!I126</f>
        <v>0</v>
      </c>
      <c r="J126" s="67">
        <f>'Full Cost'!J126*'Volume (KT)'!J126</f>
        <v>0</v>
      </c>
      <c r="K126" s="67">
        <f>'Full Cost'!K126*'Volume (KT)'!K126</f>
        <v>434.71122802915011</v>
      </c>
      <c r="L126" s="67">
        <f>'Full Cost'!L126*'Volume (KT)'!L126</f>
        <v>0</v>
      </c>
      <c r="M126" s="67">
        <f>'Full Cost'!M126*'Volume (KT)'!M126</f>
        <v>0</v>
      </c>
      <c r="N126" s="67">
        <f>'Full Cost'!N126*'Volume (KT)'!N126</f>
        <v>0</v>
      </c>
      <c r="O126" s="67">
        <f>'Full Cost'!O126*'Volume (KT)'!O126</f>
        <v>0</v>
      </c>
      <c r="P126" s="67">
        <f>'Full Cost'!P126*'Volume (KT)'!P126</f>
        <v>0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'Full Cost'!E127*'Volume (KT)'!E127</f>
        <v>447.89479884506477</v>
      </c>
      <c r="F127" s="67">
        <f>'Full Cost'!F127*'Volume (KT)'!F127</f>
        <v>0</v>
      </c>
      <c r="G127" s="67">
        <f>'Full Cost'!G127*'Volume (KT)'!G127</f>
        <v>435.09873336281123</v>
      </c>
      <c r="H127" s="67">
        <f>'Full Cost'!H127*'Volume (KT)'!H127</f>
        <v>446.87325875611049</v>
      </c>
      <c r="I127" s="67">
        <f>'Full Cost'!I127*'Volume (KT)'!I127</f>
        <v>455.52505359166128</v>
      </c>
      <c r="J127" s="67">
        <f>'Full Cost'!J127*'Volume (KT)'!J127</f>
        <v>457.64441748336162</v>
      </c>
      <c r="K127" s="67">
        <f>'Full Cost'!K127*'Volume (KT)'!K127</f>
        <v>0</v>
      </c>
      <c r="L127" s="67">
        <f>'Full Cost'!L127*'Volume (KT)'!L127</f>
        <v>467.12732061536047</v>
      </c>
      <c r="M127" s="67">
        <f>'Full Cost'!M127*'Volume (KT)'!M127</f>
        <v>462.89350776470764</v>
      </c>
      <c r="N127" s="67">
        <f>'Full Cost'!N127*'Volume (KT)'!N127</f>
        <v>458.1753154423854</v>
      </c>
      <c r="O127" s="67">
        <f>'Full Cost'!O127*'Volume (KT)'!O127</f>
        <v>467.6709418255212</v>
      </c>
      <c r="P127" s="67">
        <f>'Full Cost'!P127*'Volume (KT)'!P127</f>
        <v>467.6709418255212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'Full Cost'!E128*'Volume (KT)'!E128</f>
        <v>447.89479884506477</v>
      </c>
      <c r="F128" s="67">
        <f>'Full Cost'!F128*'Volume (KT)'!F128</f>
        <v>445.93915038320353</v>
      </c>
      <c r="G128" s="67">
        <f>'Full Cost'!G128*'Volume (KT)'!G128</f>
        <v>870.19746672562246</v>
      </c>
      <c r="H128" s="67">
        <f>'Full Cost'!H128*'Volume (KT)'!H128</f>
        <v>446.87325875611049</v>
      </c>
      <c r="I128" s="67">
        <f>'Full Cost'!I128*'Volume (KT)'!I128</f>
        <v>911.05010718332255</v>
      </c>
      <c r="J128" s="67">
        <f>'Full Cost'!J128*'Volume (KT)'!J128</f>
        <v>457.64441748336162</v>
      </c>
      <c r="K128" s="67">
        <f>'Full Cost'!K128*'Volume (KT)'!K128</f>
        <v>458.86185180854727</v>
      </c>
      <c r="L128" s="67">
        <f>'Full Cost'!L128*'Volume (KT)'!L128</f>
        <v>467.12732061536047</v>
      </c>
      <c r="M128" s="67">
        <f>'Full Cost'!M128*'Volume (KT)'!M128</f>
        <v>925.78701552941527</v>
      </c>
      <c r="N128" s="67">
        <f>'Full Cost'!N128*'Volume (KT)'!N128</f>
        <v>458.1753154423854</v>
      </c>
      <c r="O128" s="67">
        <f>'Full Cost'!O128*'Volume (KT)'!O128</f>
        <v>935.34188365104239</v>
      </c>
      <c r="P128" s="67">
        <f>'Full Cost'!P128*'Volume (KT)'!P128</f>
        <v>467.6709418255212</v>
      </c>
    </row>
    <row r="129" spans="1:16" s="65" customFormat="1" ht="23.5">
      <c r="A129" s="63" t="s">
        <v>88</v>
      </c>
      <c r="B129" s="64"/>
      <c r="D129" s="64"/>
      <c r="E129" s="208">
        <f>E19/'Volume (KT)'!E129</f>
        <v>363.78719854212528</v>
      </c>
      <c r="F129" s="208">
        <f>F19/'Volume (KT)'!F129</f>
        <v>362.19879010981441</v>
      </c>
      <c r="G129" s="208">
        <f>G19/'Volume (KT)'!G129</f>
        <v>353.39403294575305</v>
      </c>
      <c r="H129" s="208">
        <f>H19/'Volume (KT)'!H129</f>
        <v>362.95748761867316</v>
      </c>
      <c r="I129" s="208">
        <f>I19/'Volume (KT)'!I129</f>
        <v>369.98461142922451</v>
      </c>
      <c r="J129" s="208">
        <f>J19/'Volume (KT)'!J129</f>
        <v>371.70599210799355</v>
      </c>
      <c r="K129" s="208">
        <f>K19/'Volume (KT)'!K129</f>
        <v>372.694811410451</v>
      </c>
      <c r="L129" s="208">
        <f>L19/'Volume (KT)'!L129</f>
        <v>379.40815514567936</v>
      </c>
      <c r="M129" s="208">
        <f>M19/'Volume (KT)'!M129</f>
        <v>375.96938577380411</v>
      </c>
      <c r="N129" s="208">
        <f>N19/'Volume (KT)'!N129</f>
        <v>372.13719577841562</v>
      </c>
      <c r="O129" s="208">
        <f>O19/'Volume (KT)'!O129</f>
        <v>379.84969284074162</v>
      </c>
      <c r="P129" s="208">
        <f>P19/'Volume (KT)'!P129</f>
        <v>379.84969284074162</v>
      </c>
    </row>
    <row r="130" spans="1:16">
      <c r="A130" s="384" t="s">
        <v>1</v>
      </c>
      <c r="B130" s="381" t="s">
        <v>88</v>
      </c>
      <c r="C130" s="381" t="s">
        <v>93</v>
      </c>
      <c r="D130" s="381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86"/>
      <c r="B131" s="382"/>
      <c r="C131" s="382"/>
      <c r="D131" s="382"/>
      <c r="E131" s="267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'Full Cost'!E132*'Volume (KT)'!E132</f>
        <v>811.97302714602381</v>
      </c>
      <c r="F132" s="67">
        <f>'Full Cost'!F132*'Volume (KT)'!F132</f>
        <v>730.19276086138586</v>
      </c>
      <c r="G132" s="67">
        <f>'Full Cost'!G132*'Volume (KT)'!G132</f>
        <v>1577.5509630698421</v>
      </c>
      <c r="H132" s="67">
        <f>'Full Cost'!H132*'Volume (KT)'!H132</f>
        <v>1567.9763465126684</v>
      </c>
      <c r="I132" s="67">
        <f>'Full Cost'!I132*'Volume (KT)'!I132</f>
        <v>1651.6113054200584</v>
      </c>
      <c r="J132" s="67">
        <f>'Full Cost'!J132*'Volume (KT)'!J132</f>
        <v>1605.769885906532</v>
      </c>
      <c r="K132" s="67">
        <f>'Full Cost'!K132*'Volume (KT)'!K132</f>
        <v>1663.7096381362535</v>
      </c>
      <c r="L132" s="67">
        <f>'Full Cost'!L132*'Volume (KT)'!L132</f>
        <v>1693.6780045703129</v>
      </c>
      <c r="M132" s="67">
        <f>'Full Cost'!M132*'Volume (KT)'!M132</f>
        <v>1624.1877465428338</v>
      </c>
      <c r="N132" s="67">
        <f>'Full Cost'!N132*'Volume (KT)'!N132</f>
        <v>1661.2204419548477</v>
      </c>
      <c r="O132" s="67">
        <f>'Full Cost'!O132*'Volume (KT)'!O132</f>
        <v>1640.9506730720041</v>
      </c>
      <c r="P132" s="67">
        <f>'Full Cost'!P132*'Volume (KT)'!P132</f>
        <v>1695.649028841071</v>
      </c>
    </row>
    <row r="133" spans="1:16" s="65" customFormat="1" ht="23.5">
      <c r="A133" s="63" t="s">
        <v>140</v>
      </c>
      <c r="B133" s="64"/>
      <c r="D133" s="64"/>
      <c r="E133" s="208">
        <f>E20/'Volume (KT)'!E133</f>
        <v>363.78719854212534</v>
      </c>
      <c r="F133" s="208">
        <f>F20/'Volume (KT)'!F133</f>
        <v>362.19879010981441</v>
      </c>
      <c r="G133" s="208">
        <f>G20/'Volume (KT)'!G133</f>
        <v>353.39403294575311</v>
      </c>
      <c r="H133" s="208">
        <f>H20/'Volume (KT)'!H133</f>
        <v>362.95748761867321</v>
      </c>
      <c r="I133" s="208">
        <f>I20/'Volume (KT)'!I133</f>
        <v>369.98461142922451</v>
      </c>
      <c r="J133" s="208">
        <f>J20/'Volume (KT)'!J133</f>
        <v>371.7059921079935</v>
      </c>
      <c r="K133" s="208">
        <f>K20/'Volume (KT)'!K133</f>
        <v>372.694811410451</v>
      </c>
      <c r="L133" s="208">
        <f>L20/'Volume (KT)'!L133</f>
        <v>379.40815514567936</v>
      </c>
      <c r="M133" s="208">
        <f>M20/'Volume (KT)'!M133</f>
        <v>375.96938577380411</v>
      </c>
      <c r="N133" s="208">
        <f>N20/'Volume (KT)'!N133</f>
        <v>372.13719577841567</v>
      </c>
      <c r="O133" s="208">
        <f>O20/'Volume (KT)'!O133</f>
        <v>379.84969284074168</v>
      </c>
      <c r="P133" s="208">
        <f>P20/'Volume (KT)'!P133</f>
        <v>379.84969284074168</v>
      </c>
    </row>
    <row r="134" spans="1:16">
      <c r="A134" s="384" t="s">
        <v>1</v>
      </c>
      <c r="B134" s="381" t="s">
        <v>140</v>
      </c>
      <c r="C134" s="381" t="s">
        <v>93</v>
      </c>
      <c r="D134" s="381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86"/>
      <c r="B135" s="382"/>
      <c r="C135" s="382"/>
      <c r="D135" s="382"/>
      <c r="E135" s="267">
        <v>23377</v>
      </c>
      <c r="F135" s="259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f>'Full Cost'!E136*'Volume (KT)'!E136</f>
        <v>0</v>
      </c>
      <c r="F136" s="67">
        <f>'Full Cost'!F136*'Volume (KT)'!F136</f>
        <v>0</v>
      </c>
      <c r="G136" s="67">
        <f>'Full Cost'!G136*'Volume (KT)'!G136</f>
        <v>0</v>
      </c>
      <c r="H136" s="67">
        <f>'Full Cost'!H136*'Volume (KT)'!H136</f>
        <v>0</v>
      </c>
      <c r="I136" s="67">
        <f>'Full Cost'!I136*'Volume (KT)'!I136</f>
        <v>0</v>
      </c>
      <c r="J136" s="67">
        <f>'Full Cost'!J136*'Volume (KT)'!J136</f>
        <v>0</v>
      </c>
      <c r="K136" s="67">
        <f>'Full Cost'!K136*'Volume (KT)'!K136</f>
        <v>0</v>
      </c>
      <c r="L136" s="67">
        <f>'Full Cost'!L136*'Volume (KT)'!L136</f>
        <v>0</v>
      </c>
      <c r="M136" s="67">
        <f>'Full Cost'!M136*'Volume (KT)'!M136</f>
        <v>0</v>
      </c>
      <c r="N136" s="67">
        <f>'Full Cost'!N136*'Volume (KT)'!N136</f>
        <v>0</v>
      </c>
      <c r="O136" s="67">
        <f>'Full Cost'!O136*'Volume (KT)'!O136</f>
        <v>0</v>
      </c>
      <c r="P136" s="67">
        <f>'Full Cost'!P136*'Volume (KT)'!P136</f>
        <v>0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f>'Full Cost'!E137*'Volume (KT)'!E137</f>
        <v>0</v>
      </c>
      <c r="F137" s="67">
        <f>'Full Cost'!F137*'Volume (KT)'!F137</f>
        <v>0</v>
      </c>
      <c r="G137" s="67">
        <f>'Full Cost'!G137*'Volume (KT)'!G137</f>
        <v>0</v>
      </c>
      <c r="H137" s="67">
        <f>'Full Cost'!H137*'Volume (KT)'!H137</f>
        <v>0</v>
      </c>
      <c r="I137" s="67">
        <f>'Full Cost'!I137*'Volume (KT)'!I137</f>
        <v>0</v>
      </c>
      <c r="J137" s="67">
        <f>'Full Cost'!J137*'Volume (KT)'!J137</f>
        <v>0</v>
      </c>
      <c r="K137" s="67">
        <f>'Full Cost'!K137*'Volume (KT)'!K137</f>
        <v>0</v>
      </c>
      <c r="L137" s="67">
        <f>'Full Cost'!L137*'Volume (KT)'!L137</f>
        <v>0</v>
      </c>
      <c r="M137" s="67">
        <f>'Full Cost'!M137*'Volume (KT)'!M137</f>
        <v>0</v>
      </c>
      <c r="N137" s="67">
        <f>'Full Cost'!N137*'Volume (KT)'!N137</f>
        <v>0</v>
      </c>
      <c r="O137" s="67">
        <f>'Full Cost'!O137*'Volume (KT)'!O137</f>
        <v>0</v>
      </c>
      <c r="P137" s="67">
        <f>'Full Cost'!P137*'Volume (KT)'!P137</f>
        <v>0</v>
      </c>
    </row>
  </sheetData>
  <mergeCells count="24">
    <mergeCell ref="A54:A55"/>
    <mergeCell ref="B54:B55"/>
    <mergeCell ref="C54:C55"/>
    <mergeCell ref="D54:D55"/>
    <mergeCell ref="A134:A135"/>
    <mergeCell ref="B134:B135"/>
    <mergeCell ref="C134:C135"/>
    <mergeCell ref="D134:D135"/>
    <mergeCell ref="A122:A123"/>
    <mergeCell ref="B122:B123"/>
    <mergeCell ref="C122:C123"/>
    <mergeCell ref="D122:D123"/>
    <mergeCell ref="A130:A131"/>
    <mergeCell ref="B130:B131"/>
    <mergeCell ref="C130:C131"/>
    <mergeCell ref="D130:D131"/>
    <mergeCell ref="A23:A24"/>
    <mergeCell ref="B23:B24"/>
    <mergeCell ref="C23:C24"/>
    <mergeCell ref="D23:D24"/>
    <mergeCell ref="A33:A34"/>
    <mergeCell ref="B33:B34"/>
    <mergeCell ref="C33:C34"/>
    <mergeCell ref="D33:D34"/>
  </mergeCells>
  <conditionalFormatting sqref="E56:P120 E25:P31">
    <cfRule type="cellIs" dxfId="9" priority="6" operator="greaterThan">
      <formula>0</formula>
    </cfRule>
  </conditionalFormatting>
  <conditionalFormatting sqref="E35:P52">
    <cfRule type="cellIs" dxfId="8" priority="5" operator="greaterThan">
      <formula>0</formula>
    </cfRule>
  </conditionalFormatting>
  <conditionalFormatting sqref="E124:P128">
    <cfRule type="cellIs" dxfId="7" priority="3" operator="greaterThan">
      <formula>0</formula>
    </cfRule>
  </conditionalFormatting>
  <conditionalFormatting sqref="E132:P132">
    <cfRule type="cellIs" dxfId="6" priority="2" operator="greaterThan">
      <formula>0</formula>
    </cfRule>
  </conditionalFormatting>
  <conditionalFormatting sqref="E136:P137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00FF"/>
  </sheetPr>
  <dimension ref="A2:AC141"/>
  <sheetViews>
    <sheetView zoomScale="70" zoomScaleNormal="70" workbookViewId="0">
      <selection activeCell="F3" sqref="F3:K3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16" width="12.6328125" style="61" bestFit="1" customWidth="1"/>
    <col min="17" max="16384" width="8.6328125" style="61"/>
  </cols>
  <sheetData>
    <row r="2" spans="3:16">
      <c r="F2" s="352">
        <v>30288</v>
      </c>
      <c r="G2" s="352">
        <v>5241</v>
      </c>
      <c r="H2" s="352">
        <v>7418</v>
      </c>
      <c r="I2" s="352">
        <v>48476</v>
      </c>
      <c r="J2" s="352">
        <v>63590</v>
      </c>
      <c r="K2" s="352">
        <v>48601</v>
      </c>
    </row>
    <row r="3" spans="3:16">
      <c r="F3" s="61">
        <v>30.288</v>
      </c>
      <c r="G3" s="61">
        <v>5.2409999999999997</v>
      </c>
      <c r="H3" s="61">
        <v>7.4180000000000001</v>
      </c>
      <c r="I3" s="61">
        <v>48.475999999999999</v>
      </c>
      <c r="J3" s="61">
        <v>63.59</v>
      </c>
      <c r="K3" s="61">
        <v>48.600999999999999</v>
      </c>
    </row>
    <row r="8" spans="3:16">
      <c r="D8" s="229" t="s">
        <v>169</v>
      </c>
      <c r="E8" s="230">
        <f>SUM(E56:E63)</f>
        <v>21477.804675555555</v>
      </c>
      <c r="F8" s="230">
        <f t="shared" ref="F8:P8" si="0">SUM(F56:F63)</f>
        <v>23398.195031578951</v>
      </c>
      <c r="G8" s="230">
        <f t="shared" si="0"/>
        <v>22722.920101449276</v>
      </c>
      <c r="H8" s="230">
        <f t="shared" si="0"/>
        <v>30386.977386236027</v>
      </c>
      <c r="I8" s="230">
        <f t="shared" si="0"/>
        <v>24047.149268159999</v>
      </c>
      <c r="J8" s="230">
        <f t="shared" si="0"/>
        <v>19135.168525666275</v>
      </c>
      <c r="K8" s="230">
        <f t="shared" si="0"/>
        <v>37393.489613585523</v>
      </c>
      <c r="L8" s="230">
        <f t="shared" si="0"/>
        <v>20271.784624147487</v>
      </c>
      <c r="M8" s="230">
        <f t="shared" si="0"/>
        <v>20407.617723796455</v>
      </c>
      <c r="N8" s="230">
        <f t="shared" si="0"/>
        <v>21510.020632375432</v>
      </c>
      <c r="O8" s="230">
        <f t="shared" si="0"/>
        <v>21249.16875788883</v>
      </c>
      <c r="P8" s="230">
        <f t="shared" si="0"/>
        <v>22305.188133928154</v>
      </c>
    </row>
    <row r="9" spans="3:16">
      <c r="D9" s="229" t="s">
        <v>168</v>
      </c>
      <c r="E9" s="230">
        <f>SUM(E64:E93)+E120</f>
        <v>57441.068040567538</v>
      </c>
      <c r="F9" s="230">
        <f t="shared" ref="F9:P9" si="1">SUM(F64:F93)+F120</f>
        <v>63262.786984815764</v>
      </c>
      <c r="G9" s="230">
        <f t="shared" si="1"/>
        <v>73821.852188797711</v>
      </c>
      <c r="H9" s="230">
        <f t="shared" si="1"/>
        <v>68588.407597663536</v>
      </c>
      <c r="I9" s="230">
        <f t="shared" si="1"/>
        <v>71602.585428566992</v>
      </c>
      <c r="J9" s="230">
        <f t="shared" si="1"/>
        <v>70730.978448364316</v>
      </c>
      <c r="K9" s="230">
        <f t="shared" si="1"/>
        <v>107496.83705157475</v>
      </c>
      <c r="L9" s="230">
        <f t="shared" si="1"/>
        <v>71710.797970156826</v>
      </c>
      <c r="M9" s="230">
        <f t="shared" si="1"/>
        <v>73210.053116670984</v>
      </c>
      <c r="N9" s="230">
        <f t="shared" si="1"/>
        <v>74477.884384775331</v>
      </c>
      <c r="O9" s="230">
        <f t="shared" si="1"/>
        <v>75644.7019087558</v>
      </c>
      <c r="P9" s="230">
        <f t="shared" si="1"/>
        <v>75870.360779085895</v>
      </c>
    </row>
    <row r="10" spans="3:16">
      <c r="C10" s="232" t="s">
        <v>168</v>
      </c>
      <c r="D10" s="326" t="s">
        <v>244</v>
      </c>
      <c r="E10" s="230">
        <f>SUM(E64,E69:E93)+E120</f>
        <v>53547.333536540791</v>
      </c>
      <c r="F10" s="230">
        <f t="shared" ref="F10:P10" si="2">SUM(F64,F69:F93)+F120</f>
        <v>39439.314104880053</v>
      </c>
      <c r="G10" s="230">
        <f t="shared" si="2"/>
        <v>53810.191355591465</v>
      </c>
      <c r="H10" s="230">
        <f t="shared" si="2"/>
        <v>42849.620591928629</v>
      </c>
      <c r="I10" s="230">
        <f t="shared" si="2"/>
        <v>50136.11480149284</v>
      </c>
      <c r="J10" s="230">
        <f t="shared" si="2"/>
        <v>47482.398147618187</v>
      </c>
      <c r="K10" s="230">
        <f t="shared" si="2"/>
        <v>55686.375479442584</v>
      </c>
      <c r="L10" s="230">
        <f t="shared" si="2"/>
        <v>56772.674044706589</v>
      </c>
      <c r="M10" s="230">
        <f t="shared" si="2"/>
        <v>51145.398807130921</v>
      </c>
      <c r="N10" s="230">
        <f t="shared" si="2"/>
        <v>52336.932639573846</v>
      </c>
      <c r="O10" s="230">
        <f t="shared" si="2"/>
        <v>51329.197755624518</v>
      </c>
      <c r="P10" s="230">
        <f t="shared" si="2"/>
        <v>55105.68780937211</v>
      </c>
    </row>
    <row r="11" spans="3:16">
      <c r="C11" s="231"/>
      <c r="D11" s="232" t="s">
        <v>170</v>
      </c>
      <c r="E11" s="252">
        <f>E8/'Volume (KT)'!E8</f>
        <v>629.84764444444443</v>
      </c>
      <c r="F11" s="252">
        <f>F8/'Volume (KT)'!F8</f>
        <v>623.95186750877201</v>
      </c>
      <c r="G11" s="252">
        <f>G8/'Volume (KT)'!G8</f>
        <v>635.78399836175925</v>
      </c>
      <c r="H11" s="252">
        <f>H8/'Volume (KT)'!H8</f>
        <v>543.55640716650021</v>
      </c>
      <c r="I11" s="252">
        <f>I8/'Volume (KT)'!I8</f>
        <v>528.29977741025527</v>
      </c>
      <c r="J11" s="252">
        <f>J8/'Volume (KT)'!J8</f>
        <v>535.96909208633338</v>
      </c>
      <c r="K11" s="252">
        <f>K8/'Volume (KT)'!K8</f>
        <v>539.96259477828119</v>
      </c>
      <c r="L11" s="252">
        <f>L8/'Volume (KT)'!L8</f>
        <v>551.41812757793127</v>
      </c>
      <c r="M11" s="252">
        <f>M8/'Volume (KT)'!M8</f>
        <v>567.71407137720678</v>
      </c>
      <c r="N11" s="252">
        <f>N8/'Volume (KT)'!N8</f>
        <v>579.78492270553727</v>
      </c>
      <c r="O11" s="252">
        <f>O8/'Volume (KT)'!O8</f>
        <v>590.25468771913415</v>
      </c>
      <c r="P11" s="252">
        <f>P8/'Volume (KT)'!P8</f>
        <v>601.2180090007588</v>
      </c>
    </row>
    <row r="12" spans="3:16">
      <c r="C12" s="231"/>
      <c r="D12" s="232" t="s">
        <v>171</v>
      </c>
      <c r="E12" s="252">
        <f>E9/'Volume (KT)'!E9</f>
        <v>423.98190168709425</v>
      </c>
      <c r="F12" s="252">
        <f>F9/'Volume (KT)'!F9</f>
        <v>472.22509622143673</v>
      </c>
      <c r="G12" s="252">
        <f>G9/'Volume (KT)'!G9</f>
        <v>442.33837970398298</v>
      </c>
      <c r="H12" s="252">
        <f>H9/'Volume (KT)'!H9</f>
        <v>430.76290270847704</v>
      </c>
      <c r="I12" s="252">
        <f>I9/'Volume (KT)'!I9</f>
        <v>434.64347559034866</v>
      </c>
      <c r="J12" s="252">
        <f>J9/'Volume (KT)'!J9</f>
        <v>440.13380346970007</v>
      </c>
      <c r="K12" s="252">
        <f>K9/'Volume (KT)'!K9</f>
        <v>457.83670676216428</v>
      </c>
      <c r="L12" s="252">
        <f>L9/'Volume (KT)'!L9</f>
        <v>431.3103400261154</v>
      </c>
      <c r="M12" s="252">
        <f>M9/'Volume (KT)'!M9</f>
        <v>444.83646512394893</v>
      </c>
      <c r="N12" s="252">
        <f>N9/'Volume (KT)'!N9</f>
        <v>449.78052107935071</v>
      </c>
      <c r="O12" s="252">
        <f>O9/'Volume (KT)'!O9</f>
        <v>457.77638347312245</v>
      </c>
      <c r="P12" s="252">
        <f>P9/'Volume (KT)'!P9</f>
        <v>453.43710801957161</v>
      </c>
    </row>
    <row r="13" spans="3:16">
      <c r="C13" s="232" t="s">
        <v>171</v>
      </c>
      <c r="D13" s="326" t="s">
        <v>244</v>
      </c>
      <c r="E13" s="327">
        <f>E10/'Volume (KT)'!E10</f>
        <v>413.55679283704654</v>
      </c>
      <c r="F13" s="327">
        <f>F10/'Volume (KT)'!F10</f>
        <v>415.29301340850299</v>
      </c>
      <c r="G13" s="327">
        <f>G10/'Volume (KT)'!G10</f>
        <v>411.11002640072928</v>
      </c>
      <c r="H13" s="327">
        <f>H10/'Volume (KT)'!H10</f>
        <v>399.62181869742898</v>
      </c>
      <c r="I13" s="327">
        <f>I10/'Volume (KT)'!I10</f>
        <v>408.47857733399366</v>
      </c>
      <c r="J13" s="327">
        <f>J10/'Volume (KT)'!J10</f>
        <v>410.38048151222284</v>
      </c>
      <c r="K13" s="327">
        <f>K10/'Volume (KT)'!K10</f>
        <v>410.08292446806939</v>
      </c>
      <c r="L13" s="327">
        <f>L10/'Volume (KT)'!L10</f>
        <v>410.61469657387119</v>
      </c>
      <c r="M13" s="327">
        <f>M10/'Volume (KT)'!M10</f>
        <v>410.55100215351479</v>
      </c>
      <c r="N13" s="327">
        <f>N10/'Volume (KT)'!N10</f>
        <v>413.44578541658399</v>
      </c>
      <c r="O13" s="327">
        <f>O10/'Volume (KT)'!O10</f>
        <v>416.48508361948757</v>
      </c>
      <c r="P13" s="327">
        <f>P10/'Volume (KT)'!P10</f>
        <v>416.44896494235286</v>
      </c>
    </row>
    <row r="15" spans="3:16">
      <c r="D15" s="64" t="s">
        <v>217</v>
      </c>
      <c r="E15" s="203">
        <f>SUM(E25:E30)</f>
        <v>74733.687449391058</v>
      </c>
      <c r="F15" s="203">
        <f t="shared" ref="F15:P15" si="3">SUM(F25:F30)</f>
        <v>78840.450542925464</v>
      </c>
      <c r="G15" s="203">
        <f t="shared" si="3"/>
        <v>99052.34095425476</v>
      </c>
      <c r="H15" s="203">
        <f t="shared" si="3"/>
        <v>88891.784456851805</v>
      </c>
      <c r="I15" s="203">
        <f t="shared" si="3"/>
        <v>87405.215319255381</v>
      </c>
      <c r="J15" s="203">
        <f t="shared" si="3"/>
        <v>82886.492038361277</v>
      </c>
      <c r="K15" s="203">
        <f t="shared" si="3"/>
        <v>63461.431403118302</v>
      </c>
      <c r="L15" s="203">
        <f t="shared" si="3"/>
        <v>83744.202416265296</v>
      </c>
      <c r="M15" s="203">
        <f t="shared" si="3"/>
        <v>74921.76817117141</v>
      </c>
      <c r="N15" s="203">
        <f t="shared" si="3"/>
        <v>64698.611979940215</v>
      </c>
      <c r="O15" s="203">
        <f t="shared" si="3"/>
        <v>82000.349788314939</v>
      </c>
      <c r="P15" s="203">
        <f t="shared" si="3"/>
        <v>82590.294155228272</v>
      </c>
    </row>
    <row r="16" spans="3:16">
      <c r="D16" s="64" t="s">
        <v>218</v>
      </c>
      <c r="E16" s="203">
        <f t="shared" ref="E16:P16" si="4">SUM(E25:E31)</f>
        <v>74733.687449391058</v>
      </c>
      <c r="F16" s="203">
        <f t="shared" si="4"/>
        <v>78840.450542925464</v>
      </c>
      <c r="G16" s="203">
        <f t="shared" si="4"/>
        <v>101624.35980225477</v>
      </c>
      <c r="H16" s="203">
        <f t="shared" si="4"/>
        <v>91720.820552851801</v>
      </c>
      <c r="I16" s="203">
        <f t="shared" si="4"/>
        <v>93114.827559255384</v>
      </c>
      <c r="J16" s="203">
        <f t="shared" si="4"/>
        <v>88395.204838361271</v>
      </c>
      <c r="K16" s="203">
        <f t="shared" si="4"/>
        <v>67075.146999918303</v>
      </c>
      <c r="L16" s="203">
        <f t="shared" si="4"/>
        <v>89427.901136265296</v>
      </c>
      <c r="M16" s="203">
        <f t="shared" si="4"/>
        <v>80030.034761716859</v>
      </c>
      <c r="N16" s="203">
        <f t="shared" si="4"/>
        <v>69096.268239936122</v>
      </c>
      <c r="O16" s="203">
        <f t="shared" si="4"/>
        <v>87496.044879321285</v>
      </c>
      <c r="P16" s="203">
        <f t="shared" si="4"/>
        <v>88237.510086836744</v>
      </c>
    </row>
    <row r="17" spans="1:17">
      <c r="D17" s="64" t="s">
        <v>4</v>
      </c>
      <c r="E17" s="203">
        <f>SUM(E35:E52)</f>
        <v>47546.804623249394</v>
      </c>
      <c r="F17" s="203">
        <f t="shared" ref="F17:P17" si="5">SUM(F35:F52)</f>
        <v>52497.378015887363</v>
      </c>
      <c r="G17" s="203">
        <f t="shared" si="5"/>
        <v>57986.713398484593</v>
      </c>
      <c r="H17" s="203">
        <f t="shared" si="5"/>
        <v>60028.367939849682</v>
      </c>
      <c r="I17" s="203">
        <f t="shared" si="5"/>
        <v>48360.707961424225</v>
      </c>
      <c r="J17" s="203">
        <f t="shared" si="5"/>
        <v>58255.92996385647</v>
      </c>
      <c r="K17" s="203">
        <f t="shared" si="5"/>
        <v>39235.403308108369</v>
      </c>
      <c r="L17" s="203">
        <f t="shared" si="5"/>
        <v>47937.758198267118</v>
      </c>
      <c r="M17" s="203">
        <f t="shared" si="5"/>
        <v>45083.300251858433</v>
      </c>
      <c r="N17" s="203">
        <f t="shared" si="5"/>
        <v>34137.752215247681</v>
      </c>
      <c r="O17" s="203">
        <f t="shared" si="5"/>
        <v>52263.452108272279</v>
      </c>
      <c r="P17" s="203">
        <f t="shared" si="5"/>
        <v>55817.017633071941</v>
      </c>
    </row>
    <row r="18" spans="1:17">
      <c r="D18" s="64" t="s">
        <v>5</v>
      </c>
      <c r="E18" s="203">
        <f t="shared" ref="E18:P18" si="6">SUM(E56:E120)</f>
        <v>100279.03695426985</v>
      </c>
      <c r="F18" s="203">
        <f t="shared" si="6"/>
        <v>105234.66635390349</v>
      </c>
      <c r="G18" s="203">
        <f t="shared" si="6"/>
        <v>104177.43398715508</v>
      </c>
      <c r="H18" s="203">
        <f t="shared" si="6"/>
        <v>105681.14328472613</v>
      </c>
      <c r="I18" s="203">
        <f t="shared" si="6"/>
        <v>102233.63387959235</v>
      </c>
      <c r="J18" s="203">
        <f t="shared" si="6"/>
        <v>96483.064467717719</v>
      </c>
      <c r="K18" s="203">
        <f t="shared" si="6"/>
        <v>151850.82026211434</v>
      </c>
      <c r="L18" s="203">
        <f t="shared" si="6"/>
        <v>99082.580647089882</v>
      </c>
      <c r="M18" s="203">
        <f t="shared" si="6"/>
        <v>100955.76834908446</v>
      </c>
      <c r="N18" s="203">
        <f t="shared" si="6"/>
        <v>103538.26825136214</v>
      </c>
      <c r="O18" s="203">
        <f t="shared" si="6"/>
        <v>104591.78281251893</v>
      </c>
      <c r="P18" s="203">
        <f t="shared" si="6"/>
        <v>106061.91942638272</v>
      </c>
    </row>
    <row r="19" spans="1:17">
      <c r="D19" s="64" t="s">
        <v>6</v>
      </c>
      <c r="E19" s="203">
        <f>SUM(E124:E128)</f>
        <v>28044.027113992961</v>
      </c>
      <c r="F19" s="203">
        <f t="shared" ref="F19:P19" si="7">SUM(F124:F128)</f>
        <v>28769.788570014014</v>
      </c>
      <c r="G19" s="203">
        <f t="shared" si="7"/>
        <v>33596.916328563551</v>
      </c>
      <c r="H19" s="203">
        <f t="shared" si="7"/>
        <v>29172.959813460002</v>
      </c>
      <c r="I19" s="203">
        <f t="shared" si="7"/>
        <v>31877.50729978476</v>
      </c>
      <c r="J19" s="203">
        <f t="shared" si="7"/>
        <v>30558.395299784766</v>
      </c>
      <c r="K19" s="203">
        <f t="shared" si="7"/>
        <v>24150.347564006617</v>
      </c>
      <c r="L19" s="203">
        <f t="shared" si="7"/>
        <v>30460.297539784766</v>
      </c>
      <c r="M19" s="203">
        <f t="shared" si="7"/>
        <v>28746.013059784764</v>
      </c>
      <c r="N19" s="203">
        <f t="shared" si="7"/>
        <v>25633.709539784766</v>
      </c>
      <c r="O19" s="203">
        <f t="shared" si="7"/>
        <v>29750.707779784767</v>
      </c>
      <c r="P19" s="203">
        <f t="shared" si="7"/>
        <v>30159.963299784762</v>
      </c>
    </row>
    <row r="20" spans="1:17">
      <c r="D20" s="64" t="s">
        <v>161</v>
      </c>
      <c r="E20" s="203">
        <f>SUM(E132)</f>
        <v>922.44375000000014</v>
      </c>
      <c r="F20" s="203">
        <f t="shared" ref="F20:P20" si="8">SUM(F132)</f>
        <v>936.69726315789478</v>
      </c>
      <c r="G20" s="203">
        <f t="shared" si="8"/>
        <v>2202.5230434782611</v>
      </c>
      <c r="H20" s="203">
        <f t="shared" si="8"/>
        <v>2035.1828571428575</v>
      </c>
      <c r="I20" s="203">
        <f t="shared" si="8"/>
        <v>2209.2336</v>
      </c>
      <c r="J20" s="203">
        <f t="shared" si="8"/>
        <v>2130.1920000000005</v>
      </c>
      <c r="K20" s="203">
        <f t="shared" si="8"/>
        <v>2201.1984000000002</v>
      </c>
      <c r="L20" s="203">
        <f t="shared" si="8"/>
        <v>2197.1808000000005</v>
      </c>
      <c r="M20" s="203">
        <f t="shared" si="8"/>
        <v>2114.6400000000003</v>
      </c>
      <c r="N20" s="203">
        <f t="shared" si="8"/>
        <v>2177.0928000000004</v>
      </c>
      <c r="O20" s="203">
        <f t="shared" si="8"/>
        <v>2126.3040000000005</v>
      </c>
      <c r="P20" s="203">
        <f t="shared" si="8"/>
        <v>2221.2864000000004</v>
      </c>
    </row>
    <row r="21" spans="1:17" ht="23.5">
      <c r="A21" s="62" t="s">
        <v>160</v>
      </c>
      <c r="E21" s="340">
        <f>E32-E22</f>
        <v>0</v>
      </c>
      <c r="F21" s="340">
        <f t="shared" ref="F21:P21" si="9">F32-F22</f>
        <v>0</v>
      </c>
      <c r="G21" s="340">
        <f t="shared" si="9"/>
        <v>12.612213659894792</v>
      </c>
      <c r="H21" s="340">
        <f t="shared" si="9"/>
        <v>15.343533927964586</v>
      </c>
      <c r="I21" s="340">
        <f t="shared" si="9"/>
        <v>28.041353934405322</v>
      </c>
      <c r="J21" s="340">
        <f t="shared" si="9"/>
        <v>28.034161832061045</v>
      </c>
      <c r="K21" s="340">
        <f t="shared" si="9"/>
        <v>23.963631278514583</v>
      </c>
      <c r="L21" s="340">
        <f t="shared" si="9"/>
        <v>27.970958267716526</v>
      </c>
      <c r="M21" s="340">
        <f t="shared" si="9"/>
        <v>27.807656998069945</v>
      </c>
      <c r="N21" s="340">
        <f t="shared" si="9"/>
        <v>27.571512601855204</v>
      </c>
      <c r="O21" s="340">
        <f t="shared" si="9"/>
        <v>27.770061096545476</v>
      </c>
      <c r="P21" s="340">
        <f t="shared" si="9"/>
        <v>28.025885516667358</v>
      </c>
    </row>
    <row r="22" spans="1:17" s="65" customFormat="1" ht="23.5">
      <c r="A22" s="63" t="s">
        <v>0</v>
      </c>
      <c r="B22" s="64"/>
      <c r="D22" s="64" t="s">
        <v>217</v>
      </c>
      <c r="E22" s="208">
        <f>E15/'Volume (KT)'!E22</f>
        <v>423.01394216804823</v>
      </c>
      <c r="F22" s="208">
        <f>F15/'Volume (KT)'!F22</f>
        <v>433.77500615116099</v>
      </c>
      <c r="G22" s="208">
        <f>G15/'Volume (KT)'!G22</f>
        <v>485.71544823601494</v>
      </c>
      <c r="H22" s="208">
        <f>H15/'Volume (KT)'!H22</f>
        <v>482.11265761489312</v>
      </c>
      <c r="I22" s="208">
        <f>I15/'Volume (KT)'!I22</f>
        <v>429.26918246906098</v>
      </c>
      <c r="J22" s="208">
        <f>J15/'Volume (KT)'!J22</f>
        <v>421.81420884662225</v>
      </c>
      <c r="K22" s="208">
        <f>K15/'Volume (KT)'!K22</f>
        <v>420.83177323022744</v>
      </c>
      <c r="L22" s="208">
        <f>L15/'Volume (KT)'!L22</f>
        <v>412.1269803950064</v>
      </c>
      <c r="M22" s="208">
        <f>M15/'Volume (KT)'!M22</f>
        <v>407.84849303849438</v>
      </c>
      <c r="N22" s="208">
        <f>N15/'Volume (KT)'!N22</f>
        <v>405.63393090871608</v>
      </c>
      <c r="O22" s="208">
        <f>O15/'Volume (KT)'!O22</f>
        <v>414.35244966303657</v>
      </c>
      <c r="P22" s="208">
        <f>P15/'Volume (KT)'!P22</f>
        <v>409.87739034852734</v>
      </c>
    </row>
    <row r="23" spans="1:17">
      <c r="A23" s="381" t="s">
        <v>1</v>
      </c>
      <c r="B23" s="381" t="s">
        <v>92</v>
      </c>
      <c r="C23" s="381" t="s">
        <v>93</v>
      </c>
      <c r="D23" s="381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7">
      <c r="A24" s="381"/>
      <c r="B24" s="387"/>
      <c r="C24" s="387"/>
      <c r="D24" s="387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7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'Selling Price'!E25*'Volume (KT)'!E25</f>
        <v>12469.161766029267</v>
      </c>
      <c r="F25" s="67">
        <f>'Selling Price'!F25*'Volume (KT)'!F25</f>
        <v>15904.750007764964</v>
      </c>
      <c r="G25" s="67">
        <f>'Selling Price'!G25*'Volume (KT)'!G25</f>
        <v>21223.446130913413</v>
      </c>
      <c r="H25" s="67">
        <f>'Selling Price'!H25*'Volume (KT)'!H25</f>
        <v>19673.550115302438</v>
      </c>
      <c r="I25" s="67">
        <f>'Selling Price'!I25*'Volume (KT)'!I25</f>
        <v>19032.066122799999</v>
      </c>
      <c r="J25" s="67">
        <f>'Selling Price'!J25*'Volume (KT)'!J25</f>
        <v>18155.358510000002</v>
      </c>
      <c r="K25" s="67">
        <f>'Selling Price'!K25*'Volume (KT)'!K25</f>
        <v>18831.56034</v>
      </c>
      <c r="L25" s="67">
        <f>'Selling Price'!L25*'Volume (KT)'!L25</f>
        <v>18377.621279999999</v>
      </c>
      <c r="M25" s="67">
        <f>'Selling Price'!M25*'Volume (KT)'!M25</f>
        <v>16907.0949</v>
      </c>
      <c r="N25" s="67">
        <f>'Selling Price'!N25*'Volume (KT)'!N25</f>
        <v>14817.497649999996</v>
      </c>
      <c r="O25" s="67">
        <f>'Selling Price'!O25*'Volume (KT)'!O25</f>
        <v>17138.29088</v>
      </c>
      <c r="P25" s="67">
        <f>'Selling Price'!P25*'Volume (KT)'!P25</f>
        <v>17503.990379999999</v>
      </c>
    </row>
    <row r="26" spans="1:17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'Selling Price'!E26*'Volume (KT)'!E26</f>
        <v>18800.324250452639</v>
      </c>
      <c r="F26" s="67">
        <f>'Selling Price'!F26*'Volume (KT)'!F26</f>
        <v>19273.499621224375</v>
      </c>
      <c r="G26" s="67">
        <f>'Selling Price'!G26*'Volume (KT)'!G26</f>
        <v>22166.106829301963</v>
      </c>
      <c r="H26" s="67">
        <f>'Selling Price'!H26*'Volume (KT)'!H26</f>
        <v>22130.728635130308</v>
      </c>
      <c r="I26" s="67">
        <f>'Selling Price'!I26*'Volume (KT)'!I26</f>
        <v>20198.314422615691</v>
      </c>
      <c r="J26" s="67">
        <f>'Selling Price'!J26*'Volume (KT)'!J26</f>
        <v>19844.072135935054</v>
      </c>
      <c r="K26" s="67">
        <f>'Selling Price'!K26*'Volume (KT)'!K26</f>
        <v>19596.306272089256</v>
      </c>
      <c r="L26" s="67">
        <f>'Selling Price'!L26*'Volume (KT)'!L26</f>
        <v>19389.543015144798</v>
      </c>
      <c r="M26" s="67">
        <f>'Selling Price'!M26*'Volume (KT)'!M26</f>
        <v>19169.242881533268</v>
      </c>
      <c r="N26" s="67">
        <f>'Selling Price'!N26*'Volume (KT)'!N26</f>
        <v>19024.293470164168</v>
      </c>
      <c r="O26" s="67">
        <f>'Selling Price'!O26*'Volume (KT)'!O26</f>
        <v>19479.829880430327</v>
      </c>
      <c r="P26" s="67">
        <f>'Selling Price'!P26*'Volume (KT)'!P26</f>
        <v>19270.755782923512</v>
      </c>
    </row>
    <row r="27" spans="1:17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'Selling Price'!E27*'Volume (KT)'!E27</f>
        <v>42568.656575872352</v>
      </c>
      <c r="F27" s="67">
        <f>'Selling Price'!F27*'Volume (KT)'!F27</f>
        <v>42190.071918921734</v>
      </c>
      <c r="G27" s="67">
        <f>'Selling Price'!G27*'Volume (KT)'!G27</f>
        <v>53897.619833341778</v>
      </c>
      <c r="H27" s="67">
        <f>'Selling Price'!H27*'Volume (KT)'!H27</f>
        <v>45381.545206515068</v>
      </c>
      <c r="I27" s="67">
        <f>'Selling Price'!I27*'Volume (KT)'!I27</f>
        <v>46539.949729846092</v>
      </c>
      <c r="J27" s="67">
        <f>'Selling Price'!J27*'Volume (KT)'!J27</f>
        <v>43327.611594730224</v>
      </c>
      <c r="K27" s="67">
        <f>'Selling Price'!K27*'Volume (KT)'!K27</f>
        <v>23438.537354913846</v>
      </c>
      <c r="L27" s="67">
        <f>'Selling Price'!L27*'Volume (KT)'!L27</f>
        <v>44395.7000159749</v>
      </c>
      <c r="M27" s="67">
        <f>'Selling Price'!M27*'Volume (KT)'!M27</f>
        <v>37329.218265798147</v>
      </c>
      <c r="N27" s="67">
        <f>'Selling Price'!N27*'Volume (KT)'!N27</f>
        <v>29299.665106860859</v>
      </c>
      <c r="O27" s="67">
        <f>'Selling Price'!O27*'Volume (KT)'!O27</f>
        <v>43846.116967468617</v>
      </c>
      <c r="P27" s="67">
        <f>'Selling Price'!P27*'Volume (KT)'!P27</f>
        <v>44242.074523075949</v>
      </c>
    </row>
    <row r="28" spans="1:17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'Selling Price'!E28*'Volume (KT)'!E28</f>
        <v>0</v>
      </c>
      <c r="F28" s="67">
        <f>'Selling Price'!F28*'Volume (KT)'!F28</f>
        <v>0</v>
      </c>
      <c r="G28" s="67">
        <f>'Selling Price'!G28*'Volume (KT)'!G28</f>
        <v>0</v>
      </c>
      <c r="H28" s="67">
        <f>'Selling Price'!H28*'Volume (KT)'!H28</f>
        <v>0</v>
      </c>
      <c r="I28" s="67">
        <f>'Selling Price'!I28*'Volume (KT)'!I28</f>
        <v>0</v>
      </c>
      <c r="J28" s="67">
        <f>'Selling Price'!J28*'Volume (KT)'!J28</f>
        <v>0</v>
      </c>
      <c r="K28" s="67">
        <f>'Selling Price'!K28*'Volume (KT)'!K28</f>
        <v>0</v>
      </c>
      <c r="L28" s="67">
        <f>'Selling Price'!L28*'Volume (KT)'!L28</f>
        <v>0</v>
      </c>
      <c r="M28" s="67">
        <f>'Selling Price'!M28*'Volume (KT)'!M28</f>
        <v>0</v>
      </c>
      <c r="N28" s="67">
        <f>'Selling Price'!N28*'Volume (KT)'!N28</f>
        <v>0</v>
      </c>
      <c r="O28" s="67">
        <f>'Selling Price'!O28*'Volume (KT)'!O28</f>
        <v>0</v>
      </c>
      <c r="P28" s="67">
        <f>'Selling Price'!P28*'Volume (KT)'!P28</f>
        <v>0</v>
      </c>
    </row>
    <row r="29" spans="1:17">
      <c r="A29" s="81" t="s">
        <v>7</v>
      </c>
      <c r="B29" s="272" t="s">
        <v>89</v>
      </c>
      <c r="C29" s="272" t="s">
        <v>228</v>
      </c>
      <c r="D29" s="272" t="s">
        <v>89</v>
      </c>
      <c r="E29" s="67">
        <f>'Selling Price'!E29*'Volume (KT)'!E29</f>
        <v>0</v>
      </c>
      <c r="F29" s="67">
        <f>'Selling Price'!F29*'Volume (KT)'!F29</f>
        <v>0</v>
      </c>
      <c r="G29" s="67">
        <f>'Selling Price'!G29*'Volume (KT)'!G29</f>
        <v>0</v>
      </c>
      <c r="H29" s="67">
        <f>'Selling Price'!H29*'Volume (KT)'!H29</f>
        <v>0</v>
      </c>
      <c r="I29" s="67">
        <f>'Selling Price'!I29*'Volume (KT)'!I29</f>
        <v>0</v>
      </c>
      <c r="J29" s="67">
        <f>'Selling Price'!J29*'Volume (KT)'!J29</f>
        <v>0</v>
      </c>
      <c r="K29" s="67">
        <f>'Selling Price'!K29*'Volume (KT)'!K29</f>
        <v>0</v>
      </c>
      <c r="L29" s="67">
        <f>'Selling Price'!L29*'Volume (KT)'!L29</f>
        <v>0</v>
      </c>
      <c r="M29" s="67">
        <f>'Selling Price'!M29*'Volume (KT)'!M29</f>
        <v>0</v>
      </c>
      <c r="N29" s="67">
        <f>'Selling Price'!N29*'Volume (KT)'!N29</f>
        <v>0</v>
      </c>
      <c r="O29" s="67">
        <f>'Selling Price'!O29*'Volume (KT)'!O29</f>
        <v>0</v>
      </c>
      <c r="P29" s="67">
        <f>'Selling Price'!P29*'Volume (KT)'!P29</f>
        <v>0</v>
      </c>
    </row>
    <row r="30" spans="1:17">
      <c r="A30" s="81" t="s">
        <v>7</v>
      </c>
      <c r="B30" s="272" t="s">
        <v>89</v>
      </c>
      <c r="C30" s="272" t="s">
        <v>229</v>
      </c>
      <c r="D30" s="272" t="s">
        <v>89</v>
      </c>
      <c r="E30" s="67">
        <f>'Selling Price'!E30*'Volume (KT)'!E30</f>
        <v>895.54485703679984</v>
      </c>
      <c r="F30" s="67">
        <f>'Selling Price'!F30*'Volume (KT)'!F30</f>
        <v>1472.1289950144001</v>
      </c>
      <c r="G30" s="67">
        <f>'Selling Price'!G30*'Volume (KT)'!G30</f>
        <v>1765.1681606976001</v>
      </c>
      <c r="H30" s="67">
        <f>'Selling Price'!H30*'Volume (KT)'!H30</f>
        <v>1705.9604999039998</v>
      </c>
      <c r="I30" s="67">
        <f>'Selling Price'!I30*'Volume (KT)'!I30</f>
        <v>1634.8850439935998</v>
      </c>
      <c r="J30" s="67">
        <f>'Selling Price'!J30*'Volume (KT)'!J30</f>
        <v>1559.4497976959999</v>
      </c>
      <c r="K30" s="67">
        <f>'Selling Price'!K30*'Volume (KT)'!K30</f>
        <v>1595.0274361151999</v>
      </c>
      <c r="L30" s="67">
        <f>'Selling Price'!L30*'Volume (KT)'!L30</f>
        <v>1581.3381051456001</v>
      </c>
      <c r="M30" s="67">
        <f>'Selling Price'!M30*'Volume (KT)'!M30</f>
        <v>1516.21212384</v>
      </c>
      <c r="N30" s="67">
        <f>'Selling Price'!N30*'Volume (KT)'!N30</f>
        <v>1557.1557529151999</v>
      </c>
      <c r="O30" s="67">
        <f>'Selling Price'!O30*'Volume (KT)'!O30</f>
        <v>1536.1120604159998</v>
      </c>
      <c r="P30" s="67">
        <f>'Selling Price'!P30*'Volume (KT)'!P30</f>
        <v>1573.4734692288</v>
      </c>
    </row>
    <row r="31" spans="1:17">
      <c r="A31" s="81" t="s">
        <v>7</v>
      </c>
      <c r="B31" s="272" t="s">
        <v>89</v>
      </c>
      <c r="C31" s="272" t="s">
        <v>167</v>
      </c>
      <c r="D31" s="272" t="s">
        <v>89</v>
      </c>
      <c r="E31" s="67">
        <f>'Selling Price'!E31*'Volume (KT)'!E31</f>
        <v>0</v>
      </c>
      <c r="F31" s="67">
        <f>'Selling Price'!F31*'Volume (KT)'!F31</f>
        <v>0</v>
      </c>
      <c r="G31" s="67">
        <f>'Selling Price'!G31*'Volume (KT)'!G31</f>
        <v>2572.0188479999997</v>
      </c>
      <c r="H31" s="67">
        <f>'Selling Price'!H31*'Volume (KT)'!H31</f>
        <v>2829.0360959999998</v>
      </c>
      <c r="I31" s="67">
        <f>'Selling Price'!I31*'Volume (KT)'!I31</f>
        <v>5709.6122400000004</v>
      </c>
      <c r="J31" s="67">
        <f>'Selling Price'!J31*'Volume (KT)'!J31</f>
        <v>5508.7128000000012</v>
      </c>
      <c r="K31" s="67">
        <f>'Selling Price'!K31*'Volume (KT)'!K31</f>
        <v>3613.7155967999997</v>
      </c>
      <c r="L31" s="67">
        <f>'Selling Price'!L31*'Volume (KT)'!L31</f>
        <v>5683.6987200000003</v>
      </c>
      <c r="M31" s="67">
        <f>'Selling Price'!M31*'Volume (KT)'!M31</f>
        <v>5108.2665905454551</v>
      </c>
      <c r="N31" s="67">
        <f>'Selling Price'!N31*'Volume (KT)'!N31</f>
        <v>4397.6562599959125</v>
      </c>
      <c r="O31" s="67">
        <f>'Selling Price'!O31*'Volume (KT)'!O31</f>
        <v>5495.6950910063451</v>
      </c>
      <c r="P31" s="67">
        <f>'Selling Price'!P31*'Volume (KT)'!P31</f>
        <v>5647.2159316084735</v>
      </c>
    </row>
    <row r="32" spans="1:17" s="65" customFormat="1" ht="23.5">
      <c r="A32" s="63" t="s">
        <v>4</v>
      </c>
      <c r="B32" s="64"/>
      <c r="D32" s="64" t="s">
        <v>218</v>
      </c>
      <c r="E32" s="208">
        <f>E16/'Volume (KT)'!E32</f>
        <v>423.01394216804823</v>
      </c>
      <c r="F32" s="208">
        <f>F16/'Volume (KT)'!F32</f>
        <v>433.77500615116099</v>
      </c>
      <c r="G32" s="208">
        <f>G16/'Volume (KT)'!G32</f>
        <v>498.32766189590973</v>
      </c>
      <c r="H32" s="208">
        <f>H16/'Volume (KT)'!H32</f>
        <v>497.45619154285771</v>
      </c>
      <c r="I32" s="208">
        <f>I16/'Volume (KT)'!I32</f>
        <v>457.3105364034663</v>
      </c>
      <c r="J32" s="208">
        <f>J16/'Volume (KT)'!J32</f>
        <v>449.8483706786833</v>
      </c>
      <c r="K32" s="208">
        <f>K16/'Volume (KT)'!K32</f>
        <v>444.79540450874202</v>
      </c>
      <c r="L32" s="208">
        <f>L16/'Volume (KT)'!L32</f>
        <v>440.09793866272292</v>
      </c>
      <c r="M32" s="208">
        <f>M16/'Volume (KT)'!M32</f>
        <v>435.65615003656433</v>
      </c>
      <c r="N32" s="208">
        <f>N16/'Volume (KT)'!N32</f>
        <v>433.20544351057129</v>
      </c>
      <c r="O32" s="208">
        <f>O16/'Volume (KT)'!O32</f>
        <v>442.12251075958204</v>
      </c>
      <c r="P32" s="208">
        <f>P16/'Volume (KT)'!P32</f>
        <v>437.9032758651947</v>
      </c>
      <c r="Q32" s="303">
        <f>AVERAGE(E32:P32)</f>
        <v>449.45936934862533</v>
      </c>
    </row>
    <row r="33" spans="1:29">
      <c r="A33" s="381" t="s">
        <v>1</v>
      </c>
      <c r="B33" s="381" t="s">
        <v>92</v>
      </c>
      <c r="C33" s="381" t="s">
        <v>93</v>
      </c>
      <c r="D33" s="381" t="s">
        <v>94</v>
      </c>
      <c r="E33" s="297">
        <f>E32-'Full cost W.avg.'!E32</f>
        <v>31.836022691519986</v>
      </c>
      <c r="F33" s="297">
        <f>F32-'Full cost W.avg.'!F32</f>
        <v>44.330035302113117</v>
      </c>
      <c r="G33" s="297">
        <f>G32-'Full cost W.avg.'!G32</f>
        <v>127.73199557670591</v>
      </c>
      <c r="H33" s="297">
        <f>H32-'Full cost W.avg.'!H32</f>
        <v>119.20531659144069</v>
      </c>
      <c r="I33" s="297">
        <f>I32-'Full cost W.avg.'!I32</f>
        <v>81.056306931452184</v>
      </c>
      <c r="J33" s="297">
        <f>J32-'Full cost W.avg.'!J32</f>
        <v>71.909932372868639</v>
      </c>
      <c r="K33" s="297">
        <f>K32-'Full cost W.avg.'!K32</f>
        <v>62.687726114767088</v>
      </c>
      <c r="L33" s="297">
        <f>L32-'Full cost W.avg.'!L32</f>
        <v>54.265085171603573</v>
      </c>
      <c r="M33" s="297">
        <f>M32-'Full cost W.avg.'!M32</f>
        <v>53.333540985392403</v>
      </c>
      <c r="N33" s="297">
        <f>N32-'Full cost W.avg.'!N32</f>
        <v>54.720676383255238</v>
      </c>
      <c r="O33" s="297">
        <f>O32-'Full cost W.avg.'!O32</f>
        <v>55.687733051949238</v>
      </c>
      <c r="P33" s="297">
        <f>P32-'Full cost W.avg.'!P32</f>
        <v>51.47056744892609</v>
      </c>
      <c r="Q33" s="188"/>
      <c r="R33" s="304"/>
      <c r="S33" s="304"/>
      <c r="T33" s="304"/>
      <c r="U33" s="304"/>
      <c r="V33" s="304"/>
      <c r="W33" s="304"/>
      <c r="X33" s="304"/>
      <c r="Y33" s="304"/>
      <c r="Z33" s="304"/>
      <c r="AA33" s="304"/>
      <c r="AB33" s="304"/>
      <c r="AC33" s="304"/>
    </row>
    <row r="34" spans="1:29">
      <c r="A34" s="381"/>
      <c r="B34" s="387"/>
      <c r="C34" s="382"/>
      <c r="D34" s="382"/>
      <c r="E34" s="259">
        <v>23377</v>
      </c>
      <c r="F34" s="259">
        <v>23408</v>
      </c>
      <c r="G34" s="259">
        <v>23437</v>
      </c>
      <c r="H34" s="259">
        <v>23468</v>
      </c>
      <c r="I34" s="259">
        <v>23498</v>
      </c>
      <c r="J34" s="259">
        <v>23529</v>
      </c>
      <c r="K34" s="259">
        <v>23559</v>
      </c>
      <c r="L34" s="259">
        <v>23590</v>
      </c>
      <c r="M34" s="259">
        <v>23621</v>
      </c>
      <c r="N34" s="259">
        <v>23651</v>
      </c>
      <c r="O34" s="259">
        <v>23682</v>
      </c>
      <c r="P34" s="259">
        <v>23712</v>
      </c>
    </row>
    <row r="35" spans="1:29">
      <c r="A35" s="66"/>
      <c r="B35" s="68"/>
      <c r="C35" s="265" t="s">
        <v>62</v>
      </c>
      <c r="D35" s="68"/>
      <c r="E35" s="67">
        <f>'Selling Price'!E35*'Volume (KT)'!E35</f>
        <v>0</v>
      </c>
      <c r="F35" s="67">
        <f>'Selling Price'!F35*'Volume (KT)'!F35</f>
        <v>0</v>
      </c>
      <c r="G35" s="67">
        <f>'Selling Price'!G35*'Volume (KT)'!G35</f>
        <v>0</v>
      </c>
      <c r="H35" s="67">
        <f>'Selling Price'!H35*'Volume (KT)'!H35</f>
        <v>0</v>
      </c>
      <c r="I35" s="67">
        <f>'Selling Price'!I35*'Volume (KT)'!I35</f>
        <v>0</v>
      </c>
      <c r="J35" s="67">
        <f>'Selling Price'!J35*'Volume (KT)'!J35</f>
        <v>0</v>
      </c>
      <c r="K35" s="67">
        <f>'Selling Price'!K35*'Volume (KT)'!K35</f>
        <v>0</v>
      </c>
      <c r="L35" s="67">
        <f>'Selling Price'!L35*'Volume (KT)'!L35</f>
        <v>0</v>
      </c>
      <c r="M35" s="67">
        <f>'Selling Price'!M35*'Volume (KT)'!M35</f>
        <v>0</v>
      </c>
      <c r="N35" s="67">
        <f>'Selling Price'!N35*'Volume (KT)'!N35</f>
        <v>0</v>
      </c>
      <c r="O35" s="67">
        <f>'Selling Price'!O35*'Volume (KT)'!O35</f>
        <v>0</v>
      </c>
      <c r="P35" s="67">
        <f>'Selling Price'!P35*'Volume (KT)'!P35</f>
        <v>0</v>
      </c>
    </row>
    <row r="36" spans="1:29">
      <c r="A36" s="66" t="s">
        <v>7</v>
      </c>
      <c r="B36" s="68" t="s">
        <v>89</v>
      </c>
      <c r="C36" s="69" t="s">
        <v>2</v>
      </c>
      <c r="D36" s="68" t="s">
        <v>89</v>
      </c>
      <c r="E36" s="67">
        <f>'Selling Price'!E36*'Volume (KT)'!E36</f>
        <v>14392.999424</v>
      </c>
      <c r="F36" s="67">
        <f>'Selling Price'!F36*'Volume (KT)'!F36</f>
        <v>13927.6795392</v>
      </c>
      <c r="G36" s="67">
        <f>'Selling Price'!G36*'Volume (KT)'!G36</f>
        <v>12571.478954666665</v>
      </c>
      <c r="H36" s="67">
        <f>'Selling Price'!H36*'Volume (KT)'!H36</f>
        <v>11044.022400000002</v>
      </c>
      <c r="I36" s="67">
        <f>'Selling Price'!I36*'Volume (KT)'!I36</f>
        <v>12233.527718400001</v>
      </c>
      <c r="J36" s="67">
        <f>'Selling Price'!J36*'Volume (KT)'!J36</f>
        <v>11892.248185260583</v>
      </c>
      <c r="K36" s="67">
        <f>'Selling Price'!K36*'Volume (KT)'!K36</f>
        <v>12358.114776538501</v>
      </c>
      <c r="L36" s="67">
        <f>'Selling Price'!L36*'Volume (KT)'!L36</f>
        <v>12608.6314134103</v>
      </c>
      <c r="M36" s="67">
        <f>'Selling Price'!M36*'Volume (KT)'!M36</f>
        <v>12485.119095335034</v>
      </c>
      <c r="N36" s="67">
        <f>'Selling Price'!N36*'Volume (KT)'!N36</f>
        <v>13193.948050282101</v>
      </c>
      <c r="O36" s="67">
        <f>'Selling Price'!O36*'Volume (KT)'!O36</f>
        <v>13010.772277890874</v>
      </c>
      <c r="P36" s="67">
        <f>'Selling Price'!P36*'Volume (KT)'!P36</f>
        <v>13694.981324025701</v>
      </c>
    </row>
    <row r="37" spans="1:29">
      <c r="A37" s="66" t="s">
        <v>7</v>
      </c>
      <c r="B37" s="95" t="s">
        <v>115</v>
      </c>
      <c r="C37" s="69" t="s">
        <v>2</v>
      </c>
      <c r="D37" s="68" t="s">
        <v>89</v>
      </c>
      <c r="E37" s="67">
        <f>'Selling Price'!E37*'Volume (KT)'!E37</f>
        <v>0</v>
      </c>
      <c r="F37" s="67">
        <f>'Selling Price'!F37*'Volume (KT)'!F37</f>
        <v>0</v>
      </c>
      <c r="G37" s="67">
        <f>'Selling Price'!G37*'Volume (KT)'!G37</f>
        <v>0</v>
      </c>
      <c r="H37" s="67">
        <f>'Selling Price'!H37*'Volume (KT)'!H37</f>
        <v>0</v>
      </c>
      <c r="I37" s="67">
        <f>'Selling Price'!I37*'Volume (KT)'!I37</f>
        <v>0</v>
      </c>
      <c r="J37" s="67">
        <f>'Selling Price'!J37*'Volume (KT)'!J37</f>
        <v>0</v>
      </c>
      <c r="K37" s="67">
        <f>'Selling Price'!K37*'Volume (KT)'!K37</f>
        <v>0</v>
      </c>
      <c r="L37" s="67">
        <f>'Selling Price'!L37*'Volume (KT)'!L37</f>
        <v>0</v>
      </c>
      <c r="M37" s="67">
        <f>'Selling Price'!M37*'Volume (KT)'!M37</f>
        <v>0</v>
      </c>
      <c r="N37" s="67">
        <f>'Selling Price'!N37*'Volume (KT)'!N37</f>
        <v>0</v>
      </c>
      <c r="O37" s="67">
        <f>'Selling Price'!O37*'Volume (KT)'!O37</f>
        <v>0</v>
      </c>
      <c r="P37" s="67">
        <f>'Selling Price'!P37*'Volume (KT)'!P37</f>
        <v>0</v>
      </c>
    </row>
    <row r="38" spans="1:29">
      <c r="A38" s="66"/>
      <c r="B38" s="70"/>
      <c r="C38" s="71" t="s">
        <v>63</v>
      </c>
      <c r="D38" s="70"/>
      <c r="E38" s="67">
        <f>'Selling Price'!E38*'Volume (KT)'!E38</f>
        <v>0</v>
      </c>
      <c r="F38" s="67">
        <f>'Selling Price'!F38*'Volume (KT)'!F38</f>
        <v>0</v>
      </c>
      <c r="G38" s="67">
        <f>'Selling Price'!G38*'Volume (KT)'!G38</f>
        <v>0</v>
      </c>
      <c r="H38" s="67">
        <f>'Selling Price'!H38*'Volume (KT)'!H38</f>
        <v>0</v>
      </c>
      <c r="I38" s="67">
        <f>'Selling Price'!I38*'Volume (KT)'!I38</f>
        <v>0</v>
      </c>
      <c r="J38" s="67">
        <f>'Selling Price'!J38*'Volume (KT)'!J38</f>
        <v>0</v>
      </c>
      <c r="K38" s="67">
        <f>'Selling Price'!K38*'Volume (KT)'!K38</f>
        <v>0</v>
      </c>
      <c r="L38" s="67">
        <f>'Selling Price'!L38*'Volume (KT)'!L38</f>
        <v>0</v>
      </c>
      <c r="M38" s="67">
        <f>'Selling Price'!M38*'Volume (KT)'!M38</f>
        <v>0</v>
      </c>
      <c r="N38" s="67">
        <f>'Selling Price'!N38*'Volume (KT)'!N38</f>
        <v>0</v>
      </c>
      <c r="O38" s="67">
        <f>'Selling Price'!O38*'Volume (KT)'!O38</f>
        <v>0</v>
      </c>
      <c r="P38" s="67">
        <f>'Selling Price'!P38*'Volume (KT)'!P38</f>
        <v>0</v>
      </c>
    </row>
    <row r="39" spans="1:29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'Selling Price'!E39*'Volume (KT)'!E39</f>
        <v>21203.258232000004</v>
      </c>
      <c r="F39" s="67">
        <f>'Selling Price'!F39*'Volume (KT)'!F39</f>
        <v>19773.37428</v>
      </c>
      <c r="G39" s="67">
        <f>'Selling Price'!G39*'Volume (KT)'!G39</f>
        <v>21949.211232000001</v>
      </c>
      <c r="H39" s="67">
        <f>'Selling Price'!H39*'Volume (KT)'!H39</f>
        <v>19126.857359999998</v>
      </c>
      <c r="I39" s="67">
        <f>'Selling Price'!I39*'Volume (KT)'!I39</f>
        <v>18084.022112000002</v>
      </c>
      <c r="J39" s="67">
        <f>'Selling Price'!J39*'Volume (KT)'!J39</f>
        <v>17577.727439999999</v>
      </c>
      <c r="K39" s="67">
        <f>'Selling Price'!K39*'Volume (KT)'!K39</f>
        <v>13879.267150000001</v>
      </c>
      <c r="L39" s="67">
        <f>'Selling Price'!L39*'Volume (KT)'!L39</f>
        <v>18625.837880000003</v>
      </c>
      <c r="M39" s="67">
        <f>'Selling Price'!M39*'Volume (KT)'!M39</f>
        <v>13411.98855</v>
      </c>
      <c r="N39" s="67">
        <f>'Selling Price'!N39*'Volume (KT)'!N39</f>
        <v>0</v>
      </c>
      <c r="O39" s="67">
        <f>'Selling Price'!O39*'Volume (KT)'!O39</f>
        <v>19193.375759999999</v>
      </c>
      <c r="P39" s="67">
        <f>'Selling Price'!P39*'Volume (KT)'!P39</f>
        <v>20195.010264000004</v>
      </c>
    </row>
    <row r="40" spans="1:29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'Selling Price'!E40*'Volume (KT)'!E40</f>
        <v>0</v>
      </c>
      <c r="F40" s="67">
        <f>'Selling Price'!F40*'Volume (KT)'!F40</f>
        <v>0</v>
      </c>
      <c r="G40" s="67">
        <f>'Selling Price'!G40*'Volume (KT)'!G40</f>
        <v>0</v>
      </c>
      <c r="H40" s="67">
        <f>'Selling Price'!H40*'Volume (KT)'!H40</f>
        <v>0</v>
      </c>
      <c r="I40" s="67">
        <f>'Selling Price'!I40*'Volume (KT)'!I40</f>
        <v>0</v>
      </c>
      <c r="J40" s="67">
        <f>'Selling Price'!J40*'Volume (KT)'!J40</f>
        <v>0</v>
      </c>
      <c r="K40" s="67">
        <f>'Selling Price'!K40*'Volume (KT)'!K40</f>
        <v>0</v>
      </c>
      <c r="L40" s="67">
        <f>'Selling Price'!L40*'Volume (KT)'!L40</f>
        <v>0</v>
      </c>
      <c r="M40" s="67">
        <f>'Selling Price'!M40*'Volume (KT)'!M40</f>
        <v>0</v>
      </c>
      <c r="N40" s="67">
        <f>'Selling Price'!N40*'Volume (KT)'!N40</f>
        <v>0</v>
      </c>
      <c r="O40" s="67">
        <f>'Selling Price'!O40*'Volume (KT)'!O40</f>
        <v>0</v>
      </c>
      <c r="P40" s="67">
        <f>'Selling Price'!P40*'Volume (KT)'!P40</f>
        <v>0</v>
      </c>
    </row>
    <row r="41" spans="1:29">
      <c r="A41" s="66"/>
      <c r="B41" s="59"/>
      <c r="C41" s="73" t="s">
        <v>64</v>
      </c>
      <c r="D41" s="59"/>
      <c r="E41" s="67">
        <f>'Selling Price'!E41*'Volume (KT)'!E41</f>
        <v>0</v>
      </c>
      <c r="F41" s="67">
        <f>'Selling Price'!F41*'Volume (KT)'!F41</f>
        <v>0</v>
      </c>
      <c r="G41" s="67">
        <f>'Selling Price'!G41*'Volume (KT)'!G41</f>
        <v>0</v>
      </c>
      <c r="H41" s="67">
        <f>'Selling Price'!H41*'Volume (KT)'!H41</f>
        <v>0</v>
      </c>
      <c r="I41" s="67">
        <f>'Selling Price'!I41*'Volume (KT)'!I41</f>
        <v>0</v>
      </c>
      <c r="J41" s="67">
        <f>'Selling Price'!J41*'Volume (KT)'!J41</f>
        <v>0</v>
      </c>
      <c r="K41" s="67">
        <f>'Selling Price'!K41*'Volume (KT)'!K41</f>
        <v>0</v>
      </c>
      <c r="L41" s="67">
        <f>'Selling Price'!L41*'Volume (KT)'!L41</f>
        <v>0</v>
      </c>
      <c r="M41" s="67">
        <f>'Selling Price'!M41*'Volume (KT)'!M41</f>
        <v>0</v>
      </c>
      <c r="N41" s="67">
        <f>'Selling Price'!N41*'Volume (KT)'!N41</f>
        <v>0</v>
      </c>
      <c r="O41" s="67">
        <f>'Selling Price'!O41*'Volume (KT)'!O41</f>
        <v>0</v>
      </c>
      <c r="P41" s="67">
        <f>'Selling Price'!P41*'Volume (KT)'!P41</f>
        <v>0</v>
      </c>
    </row>
    <row r="42" spans="1:29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'Selling Price'!E42*'Volume (KT)'!E42</f>
        <v>11681.196971875001</v>
      </c>
      <c r="F42" s="67">
        <f>'Selling Price'!F42*'Volume (KT)'!F42</f>
        <v>9283.2507000000005</v>
      </c>
      <c r="G42" s="67">
        <f>'Selling Price'!G42*'Volume (KT)'!G42</f>
        <v>11005.547231250001</v>
      </c>
      <c r="H42" s="67">
        <f>'Selling Price'!H42*'Volume (KT)'!H42</f>
        <v>11863.038399999999</v>
      </c>
      <c r="I42" s="67">
        <f>'Selling Price'!I42*'Volume (KT)'!I42</f>
        <v>11615.758049999999</v>
      </c>
      <c r="J42" s="67">
        <f>'Selling Price'!J42*'Volume (KT)'!J42</f>
        <v>10102.404200000001</v>
      </c>
      <c r="K42" s="67">
        <f>'Selling Price'!K42*'Volume (KT)'!K42</f>
        <v>0</v>
      </c>
      <c r="L42" s="67">
        <f>'Selling Price'!L42*'Volume (KT)'!L42</f>
        <v>9490.3725599999998</v>
      </c>
      <c r="M42" s="67">
        <f>'Selling Price'!M42*'Volume (KT)'!M42</f>
        <v>9548.5362999999998</v>
      </c>
      <c r="N42" s="67">
        <f>'Selling Price'!N42*'Volume (KT)'!N42</f>
        <v>8659.7885499999993</v>
      </c>
      <c r="O42" s="67">
        <f>'Selling Price'!O42*'Volume (KT)'!O42</f>
        <v>9866.6349599999994</v>
      </c>
      <c r="P42" s="67">
        <f>'Selling Price'!P42*'Volume (KT)'!P42</f>
        <v>10285.02072</v>
      </c>
    </row>
    <row r="43" spans="1:29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'Selling Price'!E43*'Volume (KT)'!E43</f>
        <v>0</v>
      </c>
      <c r="F43" s="67">
        <f>'Selling Price'!F43*'Volume (KT)'!F43</f>
        <v>0</v>
      </c>
      <c r="G43" s="67">
        <f>'Selling Price'!G43*'Volume (KT)'!G43</f>
        <v>0</v>
      </c>
      <c r="H43" s="67">
        <f>'Selling Price'!H43*'Volume (KT)'!H43</f>
        <v>0</v>
      </c>
      <c r="I43" s="67">
        <f>'Selling Price'!I43*'Volume (KT)'!I43</f>
        <v>0</v>
      </c>
      <c r="J43" s="67">
        <f>'Selling Price'!J43*'Volume (KT)'!J43</f>
        <v>0</v>
      </c>
      <c r="K43" s="67">
        <f>'Selling Price'!K43*'Volume (KT)'!K43</f>
        <v>0</v>
      </c>
      <c r="L43" s="67">
        <f>'Selling Price'!L43*'Volume (KT)'!L43</f>
        <v>0</v>
      </c>
      <c r="M43" s="67">
        <f>'Selling Price'!M43*'Volume (KT)'!M43</f>
        <v>0</v>
      </c>
      <c r="N43" s="67">
        <f>'Selling Price'!N43*'Volume (KT)'!N43</f>
        <v>0</v>
      </c>
      <c r="O43" s="67">
        <f>'Selling Price'!O43*'Volume (KT)'!O43</f>
        <v>0</v>
      </c>
      <c r="P43" s="67">
        <f>'Selling Price'!P43*'Volume (KT)'!P43</f>
        <v>0</v>
      </c>
    </row>
    <row r="44" spans="1:29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'Selling Price'!E44*'Volume (KT)'!E44</f>
        <v>0</v>
      </c>
      <c r="F44" s="67">
        <f>'Selling Price'!F44*'Volume (KT)'!F44</f>
        <v>3144.8570399999999</v>
      </c>
      <c r="G44" s="67">
        <f>'Selling Price'!G44*'Volume (KT)'!G44</f>
        <v>5069.8879999999999</v>
      </c>
      <c r="H44" s="67">
        <f>'Selling Price'!H44*'Volume (KT)'!H44</f>
        <v>4379.173982608696</v>
      </c>
      <c r="I44" s="67">
        <f>'Selling Price'!I44*'Volume (KT)'!I44</f>
        <v>2224.3884800000001</v>
      </c>
      <c r="J44" s="67">
        <f>'Selling Price'!J44*'Volume (KT)'!J44</f>
        <v>2234.2681824556635</v>
      </c>
      <c r="K44" s="67">
        <f>'Selling Price'!K44*'Volume (KT)'!K44</f>
        <v>0</v>
      </c>
      <c r="L44" s="67">
        <f>'Selling Price'!L44*'Volume (KT)'!L44</f>
        <v>0</v>
      </c>
      <c r="M44" s="67">
        <f>'Selling Price'!M44*'Volume (KT)'!M44</f>
        <v>2344.05909172871</v>
      </c>
      <c r="N44" s="67">
        <f>'Selling Price'!N44*'Volume (KT)'!N44</f>
        <v>2396.5068190469715</v>
      </c>
      <c r="O44" s="67">
        <f>'Selling Price'!O44*'Volume (KT)'!O44</f>
        <v>2441.402273683495</v>
      </c>
      <c r="P44" s="67">
        <f>'Selling Price'!P44*'Volume (KT)'!P44</f>
        <v>2486.297728320018</v>
      </c>
    </row>
    <row r="45" spans="1:29">
      <c r="A45" s="66"/>
      <c r="B45" s="70"/>
      <c r="C45" s="71" t="s">
        <v>149</v>
      </c>
      <c r="D45" s="70"/>
      <c r="E45" s="67">
        <f>'Selling Price'!E45*'Volume (KT)'!E45</f>
        <v>0</v>
      </c>
      <c r="F45" s="67">
        <f>'Selling Price'!F45*'Volume (KT)'!F45</f>
        <v>0</v>
      </c>
      <c r="G45" s="67">
        <f>'Selling Price'!G45*'Volume (KT)'!G45</f>
        <v>0</v>
      </c>
      <c r="H45" s="67">
        <f>'Selling Price'!H45*'Volume (KT)'!H45</f>
        <v>0</v>
      </c>
      <c r="I45" s="67">
        <f>'Selling Price'!I45*'Volume (KT)'!I45</f>
        <v>0</v>
      </c>
      <c r="J45" s="67">
        <f>'Selling Price'!J45*'Volume (KT)'!J45</f>
        <v>0</v>
      </c>
      <c r="K45" s="67">
        <f>'Selling Price'!K45*'Volume (KT)'!K45</f>
        <v>0</v>
      </c>
      <c r="L45" s="67">
        <f>'Selling Price'!L45*'Volume (KT)'!L45</f>
        <v>0</v>
      </c>
      <c r="M45" s="67">
        <f>'Selling Price'!M45*'Volume (KT)'!M45</f>
        <v>0</v>
      </c>
      <c r="N45" s="67">
        <f>'Selling Price'!N45*'Volume (KT)'!N45</f>
        <v>0</v>
      </c>
      <c r="O45" s="67">
        <f>'Selling Price'!O45*'Volume (KT)'!O45</f>
        <v>0</v>
      </c>
      <c r="P45" s="67">
        <f>'Selling Price'!P45*'Volume (KT)'!P45</f>
        <v>0</v>
      </c>
    </row>
    <row r="46" spans="1:29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'Selling Price'!E46*'Volume (KT)'!E46</f>
        <v>0</v>
      </c>
      <c r="F46" s="67">
        <f>'Selling Price'!F46*'Volume (KT)'!F46</f>
        <v>6097.9337459999997</v>
      </c>
      <c r="G46" s="67">
        <f>'Selling Price'!G46*'Volume (KT)'!G46</f>
        <v>7122.591864</v>
      </c>
      <c r="H46" s="67">
        <f>'Selling Price'!H46*'Volume (KT)'!H46</f>
        <v>6275.6665613043469</v>
      </c>
      <c r="I46" s="67">
        <f>'Selling Price'!I46*'Volume (KT)'!I46</f>
        <v>3937.3196505279998</v>
      </c>
      <c r="J46" s="67">
        <f>'Selling Price'!J46*'Volume (KT)'!J46</f>
        <v>6469.6064001868035</v>
      </c>
      <c r="K46" s="67">
        <f>'Selling Price'!K46*'Volume (KT)'!K46</f>
        <v>0</v>
      </c>
      <c r="L46" s="67">
        <f>'Selling Price'!L46*'Volume (KT)'!L46</f>
        <v>3858.8245571197058</v>
      </c>
      <c r="M46" s="67">
        <f>'Selling Price'!M46*'Volume (KT)'!M46</f>
        <v>3868.3836955311003</v>
      </c>
      <c r="N46" s="67">
        <f>'Selling Price'!N46*'Volume (KT)'!N46</f>
        <v>6389.2908039488921</v>
      </c>
      <c r="O46" s="67">
        <f>'Selling Price'!O46*'Volume (KT)'!O46</f>
        <v>4192.5302610388717</v>
      </c>
      <c r="P46" s="67">
        <f>'Selling Price'!P46*'Volume (KT)'!P46</f>
        <v>4735.7189246023381</v>
      </c>
    </row>
    <row r="47" spans="1:29">
      <c r="A47" s="66" t="s">
        <v>7</v>
      </c>
      <c r="B47" s="94" t="s">
        <v>115</v>
      </c>
      <c r="C47" s="72" t="s">
        <v>194</v>
      </c>
      <c r="D47" s="70" t="s">
        <v>89</v>
      </c>
      <c r="E47" s="67">
        <f>'Selling Price'!E47*'Volume (KT)'!E47</f>
        <v>0</v>
      </c>
      <c r="F47" s="67">
        <f>'Selling Price'!F47*'Volume (KT)'!F47</f>
        <v>0</v>
      </c>
      <c r="G47" s="67">
        <f>'Selling Price'!G47*'Volume (KT)'!G47</f>
        <v>0</v>
      </c>
      <c r="H47" s="67">
        <f>'Selling Price'!H47*'Volume (KT)'!H47</f>
        <v>7079.0325841304339</v>
      </c>
      <c r="I47" s="67">
        <f>'Selling Price'!I47*'Volume (KT)'!I47</f>
        <v>0</v>
      </c>
      <c r="J47" s="67">
        <f>'Selling Price'!J47*'Volume (KT)'!J47</f>
        <v>9712.7167042787751</v>
      </c>
      <c r="K47" s="67">
        <f>'Selling Price'!K47*'Volume (KT)'!K47</f>
        <v>12731.57247994618</v>
      </c>
      <c r="L47" s="67">
        <f>'Selling Price'!L47*'Volume (KT)'!L47</f>
        <v>0</v>
      </c>
      <c r="M47" s="67">
        <f>'Selling Price'!M47*'Volume (KT)'!M47</f>
        <v>0</v>
      </c>
      <c r="N47" s="67">
        <f>'Selling Price'!N47*'Volume (KT)'!N47</f>
        <v>0</v>
      </c>
      <c r="O47" s="67">
        <f>'Selling Price'!O47*'Volume (KT)'!O47</f>
        <v>0</v>
      </c>
      <c r="P47" s="67">
        <f>'Selling Price'!P47*'Volume (KT)'!P47</f>
        <v>4149.3144585207892</v>
      </c>
    </row>
    <row r="48" spans="1:29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'Selling Price'!E48*'Volume (KT)'!E48</f>
        <v>0</v>
      </c>
      <c r="F48" s="67">
        <f>'Selling Price'!F48*'Volume (KT)'!F48</f>
        <v>0</v>
      </c>
      <c r="G48" s="67">
        <f>'Selling Price'!G48*'Volume (KT)'!G48</f>
        <v>0</v>
      </c>
      <c r="H48" s="67">
        <f>'Selling Price'!H48*'Volume (KT)'!H48</f>
        <v>0</v>
      </c>
      <c r="I48" s="67">
        <f>'Selling Price'!I48*'Volume (KT)'!I48</f>
        <v>0</v>
      </c>
      <c r="J48" s="67">
        <f>'Selling Price'!J48*'Volume (KT)'!J48</f>
        <v>0</v>
      </c>
      <c r="K48" s="67">
        <f>'Selling Price'!K48*'Volume (KT)'!K48</f>
        <v>0</v>
      </c>
      <c r="L48" s="67">
        <f>'Selling Price'!L48*'Volume (KT)'!L48</f>
        <v>0</v>
      </c>
      <c r="M48" s="67">
        <f>'Selling Price'!M48*'Volume (KT)'!M48</f>
        <v>0</v>
      </c>
      <c r="N48" s="67">
        <f>'Selling Price'!N48*'Volume (KT)'!N48</f>
        <v>0</v>
      </c>
      <c r="O48" s="67">
        <f>'Selling Price'!O48*'Volume (KT)'!O48</f>
        <v>0</v>
      </c>
      <c r="P48" s="67">
        <f>'Selling Price'!P48*'Volume (KT)'!P48</f>
        <v>0</v>
      </c>
    </row>
    <row r="49" spans="1:17">
      <c r="A49" s="66" t="s">
        <v>7</v>
      </c>
      <c r="B49" s="94" t="s">
        <v>115</v>
      </c>
      <c r="C49" s="72" t="s">
        <v>195</v>
      </c>
      <c r="D49" s="70" t="s">
        <v>89</v>
      </c>
      <c r="E49" s="67">
        <f>'Selling Price'!E49*'Volume (KT)'!E49</f>
        <v>0</v>
      </c>
      <c r="F49" s="67">
        <f>'Selling Price'!F49*'Volume (KT)'!F49</f>
        <v>0</v>
      </c>
      <c r="G49" s="67">
        <f>'Selling Price'!G49*'Volume (KT)'!G49</f>
        <v>0</v>
      </c>
      <c r="H49" s="67">
        <f>'Selling Price'!H49*'Volume (KT)'!H49</f>
        <v>0</v>
      </c>
      <c r="I49" s="67">
        <f>'Selling Price'!I49*'Volume (KT)'!I49</f>
        <v>0</v>
      </c>
      <c r="J49" s="67">
        <f>'Selling Price'!J49*'Volume (KT)'!J49</f>
        <v>0</v>
      </c>
      <c r="K49" s="67">
        <f>'Selling Price'!K49*'Volume (KT)'!K49</f>
        <v>0</v>
      </c>
      <c r="L49" s="67">
        <f>'Selling Price'!L49*'Volume (KT)'!L49</f>
        <v>0</v>
      </c>
      <c r="M49" s="67">
        <f>'Selling Price'!M49*'Volume (KT)'!M49</f>
        <v>0</v>
      </c>
      <c r="N49" s="67">
        <f>'Selling Price'!N49*'Volume (KT)'!N49</f>
        <v>0</v>
      </c>
      <c r="O49" s="67">
        <f>'Selling Price'!O49*'Volume (KT)'!O49</f>
        <v>0</v>
      </c>
      <c r="P49" s="67">
        <f>'Selling Price'!P49*'Volume (KT)'!P49</f>
        <v>0</v>
      </c>
    </row>
    <row r="50" spans="1:17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'Selling Price'!E50*'Volume (KT)'!E50</f>
        <v>0</v>
      </c>
      <c r="F50" s="67">
        <f>'Selling Price'!F50*'Volume (KT)'!F50</f>
        <v>0</v>
      </c>
      <c r="G50" s="67">
        <f>'Selling Price'!G50*'Volume (KT)'!G50</f>
        <v>0</v>
      </c>
      <c r="H50" s="67">
        <f>'Selling Price'!H50*'Volume (KT)'!H50</f>
        <v>0</v>
      </c>
      <c r="I50" s="67">
        <f>'Selling Price'!I50*'Volume (KT)'!I50</f>
        <v>0</v>
      </c>
      <c r="J50" s="67">
        <f>'Selling Price'!J50*'Volume (KT)'!J50</f>
        <v>0</v>
      </c>
      <c r="K50" s="67">
        <f>'Selling Price'!K50*'Volume (KT)'!K50</f>
        <v>0</v>
      </c>
      <c r="L50" s="67">
        <f>'Selling Price'!L50*'Volume (KT)'!L50</f>
        <v>3087.1704359500604</v>
      </c>
      <c r="M50" s="67">
        <f>'Selling Price'!M50*'Volume (KT)'!M50</f>
        <v>3158.2921674765348</v>
      </c>
      <c r="N50" s="67">
        <f>'Selling Price'!N50*'Volume (KT)'!N50</f>
        <v>3229.4138990030092</v>
      </c>
      <c r="O50" s="67">
        <f>'Selling Price'!O50*'Volume (KT)'!O50</f>
        <v>3288.0623620559572</v>
      </c>
      <c r="P50" s="67">
        <f>'Selling Price'!P50*'Volume (KT)'!P50</f>
        <v>0</v>
      </c>
    </row>
    <row r="51" spans="1:17">
      <c r="A51" s="66" t="s">
        <v>7</v>
      </c>
      <c r="B51" s="94" t="s">
        <v>115</v>
      </c>
      <c r="C51" s="72" t="s">
        <v>223</v>
      </c>
      <c r="D51" s="70" t="s">
        <v>89</v>
      </c>
      <c r="E51" s="67">
        <f>'Selling Price'!E51*'Volume (KT)'!E51</f>
        <v>0</v>
      </c>
      <c r="F51" s="67">
        <f>'Selling Price'!F51*'Volume (KT)'!F51</f>
        <v>0</v>
      </c>
      <c r="G51" s="67">
        <f>'Selling Price'!G51*'Volume (KT)'!G51</f>
        <v>0</v>
      </c>
      <c r="H51" s="67">
        <f>'Selling Price'!H51*'Volume (KT)'!H51</f>
        <v>0</v>
      </c>
      <c r="I51" s="67">
        <f>'Selling Price'!I51*'Volume (KT)'!I51</f>
        <v>0</v>
      </c>
      <c r="J51" s="67">
        <f>'Selling Price'!J51*'Volume (KT)'!J51</f>
        <v>0</v>
      </c>
      <c r="K51" s="67">
        <f>'Selling Price'!K51*'Volume (KT)'!K51</f>
        <v>0</v>
      </c>
      <c r="L51" s="67">
        <f>'Selling Price'!L51*'Volume (KT)'!L51</f>
        <v>0</v>
      </c>
      <c r="M51" s="67">
        <f>'Selling Price'!M51*'Volume (KT)'!M51</f>
        <v>0</v>
      </c>
      <c r="N51" s="67">
        <f>'Selling Price'!N51*'Volume (KT)'!N51</f>
        <v>0</v>
      </c>
      <c r="O51" s="67">
        <f>'Selling Price'!O51*'Volume (KT)'!O51</f>
        <v>0</v>
      </c>
      <c r="P51" s="67">
        <f>'Selling Price'!P51*'Volume (KT)'!P51</f>
        <v>0</v>
      </c>
    </row>
    <row r="52" spans="1:17">
      <c r="A52" s="66" t="s">
        <v>7</v>
      </c>
      <c r="B52" s="59" t="s">
        <v>89</v>
      </c>
      <c r="C52" s="59" t="s">
        <v>95</v>
      </c>
      <c r="D52" s="59" t="s">
        <v>89</v>
      </c>
      <c r="E52" s="67">
        <f>'Selling Price'!E52*'Volume (KT)'!E52</f>
        <v>269.34999537438966</v>
      </c>
      <c r="F52" s="67">
        <f>'Selling Price'!F52*'Volume (KT)'!F52</f>
        <v>270.28271068736143</v>
      </c>
      <c r="G52" s="67">
        <f>'Selling Price'!G52*'Volume (KT)'!G52</f>
        <v>267.99611656792575</v>
      </c>
      <c r="H52" s="67">
        <f>'Selling Price'!H52*'Volume (KT)'!H52</f>
        <v>260.57665180620114</v>
      </c>
      <c r="I52" s="67">
        <f>'Selling Price'!I52*'Volume (KT)'!I52</f>
        <v>265.6919504962238</v>
      </c>
      <c r="J52" s="67">
        <f>'Selling Price'!J52*'Volume (KT)'!J52</f>
        <v>266.95885167464115</v>
      </c>
      <c r="K52" s="67">
        <f>'Selling Price'!K52*'Volume (KT)'!K52</f>
        <v>266.44890162368665</v>
      </c>
      <c r="L52" s="67">
        <f>'Selling Price'!L52*'Volume (KT)'!L52</f>
        <v>266.92135178705587</v>
      </c>
      <c r="M52" s="67">
        <f>'Selling Price'!M52*'Volume (KT)'!M52</f>
        <v>266.92135178705587</v>
      </c>
      <c r="N52" s="67">
        <f>'Selling Price'!N52*'Volume (KT)'!N52</f>
        <v>268.80409296670166</v>
      </c>
      <c r="O52" s="67">
        <f>'Selling Price'!O52*'Volume (KT)'!O52</f>
        <v>270.67421360309061</v>
      </c>
      <c r="P52" s="67">
        <f>'Selling Price'!P52*'Volume (KT)'!P52</f>
        <v>270.67421360309061</v>
      </c>
    </row>
    <row r="53" spans="1:17" s="65" customFormat="1" ht="23.5">
      <c r="A53" s="63" t="s">
        <v>5</v>
      </c>
      <c r="B53" s="64"/>
      <c r="D53" s="64"/>
      <c r="E53" s="208">
        <f>E17/'Volume (KT)'!E53</f>
        <v>584.34997754924473</v>
      </c>
      <c r="F53" s="208">
        <f>F17/'Volume (KT)'!F53</f>
        <v>627.68877057591669</v>
      </c>
      <c r="G53" s="208">
        <f>G17/'Volume (KT)'!G53</f>
        <v>620.07264423718505</v>
      </c>
      <c r="H53" s="208">
        <f>H17/'Volume (KT)'!H53</f>
        <v>583.38874144621457</v>
      </c>
      <c r="I53" s="208">
        <f>I17/'Volume (KT)'!I53</f>
        <v>537.17407874688126</v>
      </c>
      <c r="J53" s="208">
        <f>J17/'Volume (KT)'!J53</f>
        <v>531.52250838357395</v>
      </c>
      <c r="K53" s="208">
        <f>K17/'Volume (KT)'!K53</f>
        <v>551.41528667549778</v>
      </c>
      <c r="L53" s="208">
        <f>L17/'Volume (KT)'!L53</f>
        <v>538.7778386992652</v>
      </c>
      <c r="M53" s="208">
        <f>M17/'Volume (KT)'!M53</f>
        <v>541.97733012584831</v>
      </c>
      <c r="N53" s="208">
        <f>N17/'Volume (KT)'!N53</f>
        <v>535.26745088743087</v>
      </c>
      <c r="O53" s="208">
        <f>O17/'Volume (KT)'!O53</f>
        <v>563.56026772490543</v>
      </c>
      <c r="P53" s="208">
        <f>P17/'Volume (KT)'!P53</f>
        <v>571.93669251966787</v>
      </c>
      <c r="Q53" s="303">
        <f>AVERAGE(E53:P53)</f>
        <v>565.59429896430265</v>
      </c>
    </row>
    <row r="54" spans="1:17">
      <c r="A54" s="384" t="s">
        <v>1</v>
      </c>
      <c r="B54" s="381" t="s">
        <v>92</v>
      </c>
      <c r="C54" s="381" t="s">
        <v>93</v>
      </c>
      <c r="D54" s="381" t="s">
        <v>94</v>
      </c>
      <c r="E54" s="297">
        <f>E53-'Full cost W.avg.'!E53</f>
        <v>200.01973830631715</v>
      </c>
      <c r="F54" s="297">
        <f>F53-'Full cost W.avg.'!F53</f>
        <v>245.0553449116772</v>
      </c>
      <c r="G54" s="297">
        <f>G53-'Full cost W.avg.'!G53</f>
        <v>246.73406598785544</v>
      </c>
      <c r="H54" s="297">
        <f>H53-'Full cost W.avg.'!H53</f>
        <v>174.59793018706671</v>
      </c>
      <c r="I54" s="297">
        <f>I53-'Full cost W.avg.'!I53</f>
        <v>146.12361415905241</v>
      </c>
      <c r="J54" s="297">
        <f>J53-'Full cost W.avg.'!J53</f>
        <v>116.53985170134399</v>
      </c>
      <c r="K54" s="297">
        <f>K53-'Full cost W.avg.'!K53</f>
        <v>112.52653002637652</v>
      </c>
      <c r="L54" s="297">
        <f>L53-'Full cost W.avg.'!L53</f>
        <v>137.7347622537817</v>
      </c>
      <c r="M54" s="297">
        <f>M53-'Full cost W.avg.'!M53</f>
        <v>144.60227434369835</v>
      </c>
      <c r="N54" s="297">
        <f>N53-'Full cost W.avg.'!N53</f>
        <v>141.99092186903624</v>
      </c>
      <c r="O54" s="297">
        <f>O53-'Full cost W.avg.'!O53</f>
        <v>162.0570751733631</v>
      </c>
      <c r="P54" s="297">
        <f>P53-'Full cost W.avg.'!P53</f>
        <v>156.69117523934068</v>
      </c>
      <c r="Q54" s="188">
        <f>Q53-'Full cost W.avg.'!Q53</f>
        <v>165.38944034657578</v>
      </c>
    </row>
    <row r="55" spans="1:17">
      <c r="A55" s="384"/>
      <c r="B55" s="387"/>
      <c r="C55" s="382"/>
      <c r="D55" s="382"/>
      <c r="E55" s="259">
        <v>23377</v>
      </c>
      <c r="F55" s="259">
        <v>23408</v>
      </c>
      <c r="G55" s="259">
        <v>23437</v>
      </c>
      <c r="H55" s="259">
        <v>23468</v>
      </c>
      <c r="I55" s="259">
        <v>23498</v>
      </c>
      <c r="J55" s="259">
        <v>23529</v>
      </c>
      <c r="K55" s="259">
        <v>23559</v>
      </c>
      <c r="L55" s="259">
        <v>23590</v>
      </c>
      <c r="M55" s="259">
        <v>23621</v>
      </c>
      <c r="N55" s="259">
        <v>23651</v>
      </c>
      <c r="O55" s="259">
        <v>23682</v>
      </c>
      <c r="P55" s="259">
        <v>23712</v>
      </c>
    </row>
    <row r="56" spans="1:17">
      <c r="A56" s="66"/>
      <c r="B56" s="68"/>
      <c r="C56" s="265" t="s">
        <v>65</v>
      </c>
      <c r="D56" s="265"/>
      <c r="E56" s="67">
        <f>'Selling Price'!E56*'Volume (KT)'!E56</f>
        <v>0</v>
      </c>
      <c r="F56" s="67">
        <f>'Selling Price'!F56*'Volume (KT)'!F56</f>
        <v>0</v>
      </c>
      <c r="G56" s="67">
        <f>'Selling Price'!G56*'Volume (KT)'!G56</f>
        <v>0</v>
      </c>
      <c r="H56" s="67">
        <f>'Selling Price'!H56*'Volume (KT)'!H56</f>
        <v>0</v>
      </c>
      <c r="I56" s="67">
        <f>'Selling Price'!I56*'Volume (KT)'!I56</f>
        <v>0</v>
      </c>
      <c r="J56" s="67">
        <f>'Selling Price'!J56*'Volume (KT)'!J56</f>
        <v>0</v>
      </c>
      <c r="K56" s="67">
        <f>'Selling Price'!K56*'Volume (KT)'!K56</f>
        <v>0</v>
      </c>
      <c r="L56" s="67">
        <f>'Selling Price'!L56*'Volume (KT)'!L56</f>
        <v>0</v>
      </c>
      <c r="M56" s="67">
        <f>'Selling Price'!M56*'Volume (KT)'!M56</f>
        <v>0</v>
      </c>
      <c r="N56" s="67">
        <f>'Selling Price'!N56*'Volume (KT)'!N56</f>
        <v>0</v>
      </c>
      <c r="O56" s="67">
        <f>'Selling Price'!O56*'Volume (KT)'!O56</f>
        <v>0</v>
      </c>
      <c r="P56" s="67">
        <f>'Selling Price'!P56*'Volume (KT)'!P56</f>
        <v>0</v>
      </c>
    </row>
    <row r="57" spans="1:17">
      <c r="A57" s="66" t="s">
        <v>7</v>
      </c>
      <c r="B57" s="68" t="s">
        <v>89</v>
      </c>
      <c r="C57" s="69" t="s">
        <v>81</v>
      </c>
      <c r="D57" s="68" t="s">
        <v>89</v>
      </c>
      <c r="E57" s="67">
        <f>'Selling Price'!E57*'Volume (KT)'!E57</f>
        <v>21477.804675555555</v>
      </c>
      <c r="F57" s="67">
        <f>'Selling Price'!F57*'Volume (KT)'!F57</f>
        <v>13517.142400000001</v>
      </c>
      <c r="G57" s="67">
        <f>'Selling Price'!G57*'Volume (KT)'!G57</f>
        <v>21059.514666666666</v>
      </c>
      <c r="H57" s="67">
        <f>'Selling Price'!H57*'Volume (KT)'!H57</f>
        <v>19091.513100521741</v>
      </c>
      <c r="I57" s="67">
        <f>'Selling Price'!I57*'Volume (KT)'!I57</f>
        <v>17868.34926816</v>
      </c>
      <c r="J57" s="67">
        <f>'Selling Price'!J57*'Volume (KT)'!J57</f>
        <v>17595.868525666276</v>
      </c>
      <c r="K57" s="67">
        <f>'Selling Price'!K57*'Volume (KT)'!K57</f>
        <v>35854.18961358552</v>
      </c>
      <c r="L57" s="67">
        <f>'Selling Price'!L57*'Volume (KT)'!L57</f>
        <v>18735.184624147489</v>
      </c>
      <c r="M57" s="67">
        <f>'Selling Price'!M57*'Volume (KT)'!M57</f>
        <v>18879.117723796455</v>
      </c>
      <c r="N57" s="67">
        <f>'Selling Price'!N57*'Volume (KT)'!N57</f>
        <v>19986.920632375433</v>
      </c>
      <c r="O57" s="67">
        <f>'Selling Price'!O57*'Volume (KT)'!O57</f>
        <v>19712.568757888832</v>
      </c>
      <c r="P57" s="67">
        <f>'Selling Price'!P57*'Volume (KT)'!P57</f>
        <v>20752.388133928154</v>
      </c>
    </row>
    <row r="58" spans="1:17">
      <c r="A58" s="66" t="s">
        <v>7</v>
      </c>
      <c r="B58" s="95" t="s">
        <v>115</v>
      </c>
      <c r="C58" s="69" t="s">
        <v>82</v>
      </c>
      <c r="D58" s="68" t="s">
        <v>89</v>
      </c>
      <c r="E58" s="67">
        <f>'Selling Price'!E58*'Volume (KT)'!E58</f>
        <v>0</v>
      </c>
      <c r="F58" s="67">
        <f>'Selling Price'!F58*'Volume (KT)'!F58</f>
        <v>0</v>
      </c>
      <c r="G58" s="67">
        <f>'Selling Price'!G58*'Volume (KT)'!G58</f>
        <v>0</v>
      </c>
      <c r="H58" s="67">
        <f>'Selling Price'!H58*'Volume (KT)'!H58</f>
        <v>0</v>
      </c>
      <c r="I58" s="67">
        <f>'Selling Price'!I58*'Volume (KT)'!I58</f>
        <v>0</v>
      </c>
      <c r="J58" s="67">
        <f>'Selling Price'!J58*'Volume (KT)'!J58</f>
        <v>0</v>
      </c>
      <c r="K58" s="67">
        <f>'Selling Price'!K58*'Volume (KT)'!K58</f>
        <v>0</v>
      </c>
      <c r="L58" s="67">
        <f>'Selling Price'!L58*'Volume (KT)'!L58</f>
        <v>0</v>
      </c>
      <c r="M58" s="67">
        <f>'Selling Price'!M58*'Volume (KT)'!M58</f>
        <v>0</v>
      </c>
      <c r="N58" s="67">
        <f>'Selling Price'!N58*'Volume (KT)'!N58</f>
        <v>0</v>
      </c>
      <c r="O58" s="67">
        <f>'Selling Price'!O58*'Volume (KT)'!O58</f>
        <v>0</v>
      </c>
      <c r="P58" s="67">
        <f>'Selling Price'!P58*'Volume (KT)'!P58</f>
        <v>0</v>
      </c>
    </row>
    <row r="59" spans="1:17">
      <c r="A59" s="66"/>
      <c r="B59" s="268"/>
      <c r="C59" s="269" t="s">
        <v>198</v>
      </c>
      <c r="D59" s="270"/>
      <c r="E59" s="67">
        <f>'Selling Price'!E59*'Volume (KT)'!E59</f>
        <v>0</v>
      </c>
      <c r="F59" s="67">
        <f>'Selling Price'!F59*'Volume (KT)'!F59</f>
        <v>0</v>
      </c>
      <c r="G59" s="67">
        <f>'Selling Price'!G59*'Volume (KT)'!G59</f>
        <v>0</v>
      </c>
      <c r="H59" s="67">
        <f>'Selling Price'!H59*'Volume (KT)'!H59</f>
        <v>0</v>
      </c>
      <c r="I59" s="67">
        <f>'Selling Price'!I59*'Volume (KT)'!I59</f>
        <v>0</v>
      </c>
      <c r="J59" s="67">
        <f>'Selling Price'!J59*'Volume (KT)'!J59</f>
        <v>0</v>
      </c>
      <c r="K59" s="67">
        <f>'Selling Price'!K59*'Volume (KT)'!K59</f>
        <v>0</v>
      </c>
      <c r="L59" s="67">
        <f>'Selling Price'!L59*'Volume (KT)'!L59</f>
        <v>0</v>
      </c>
      <c r="M59" s="67">
        <f>'Selling Price'!M59*'Volume (KT)'!M59</f>
        <v>0</v>
      </c>
      <c r="N59" s="67">
        <f>'Selling Price'!N59*'Volume (KT)'!N59</f>
        <v>0</v>
      </c>
      <c r="O59" s="67">
        <f>'Selling Price'!O59*'Volume (KT)'!O59</f>
        <v>0</v>
      </c>
      <c r="P59" s="67">
        <f>'Selling Price'!P59*'Volume (KT)'!P59</f>
        <v>0</v>
      </c>
    </row>
    <row r="60" spans="1:17">
      <c r="A60" s="66" t="s">
        <v>7</v>
      </c>
      <c r="B60" s="270" t="s">
        <v>89</v>
      </c>
      <c r="C60" s="271" t="s">
        <v>202</v>
      </c>
      <c r="D60" s="270" t="s">
        <v>89</v>
      </c>
      <c r="E60" s="67">
        <f>'Selling Price'!E60*'Volume (KT)'!E60</f>
        <v>0</v>
      </c>
      <c r="F60" s="67">
        <f>'Selling Price'!F60*'Volume (KT)'!F60</f>
        <v>9881.0526315789484</v>
      </c>
      <c r="G60" s="67">
        <f>'Selling Price'!G60*'Volume (KT)'!G60</f>
        <v>1663.4054347826086</v>
      </c>
      <c r="H60" s="67">
        <f>'Selling Price'!H60*'Volume (KT)'!H60</f>
        <v>11295.464285714286</v>
      </c>
      <c r="I60" s="67">
        <f>'Selling Price'!I60*'Volume (KT)'!I60</f>
        <v>6178.7999999999993</v>
      </c>
      <c r="J60" s="67">
        <f>'Selling Price'!J60*'Volume (KT)'!J60</f>
        <v>1539.3000000000002</v>
      </c>
      <c r="K60" s="67">
        <f>'Selling Price'!K60*'Volume (KT)'!K60</f>
        <v>1539.3000000000002</v>
      </c>
      <c r="L60" s="67">
        <f>'Selling Price'!L60*'Volume (KT)'!L60</f>
        <v>1536.6000000000001</v>
      </c>
      <c r="M60" s="67">
        <f>'Selling Price'!M60*'Volume (KT)'!M60</f>
        <v>1528.5</v>
      </c>
      <c r="N60" s="67">
        <f>'Selling Price'!N60*'Volume (KT)'!N60</f>
        <v>1523.1000000000001</v>
      </c>
      <c r="O60" s="67">
        <f>'Selling Price'!O60*'Volume (KT)'!O60</f>
        <v>1536.6000000000001</v>
      </c>
      <c r="P60" s="67">
        <f>'Selling Price'!P60*'Volume (KT)'!P60</f>
        <v>1552.8000000000002</v>
      </c>
    </row>
    <row r="61" spans="1:17">
      <c r="A61" s="66" t="s">
        <v>7</v>
      </c>
      <c r="B61" s="270" t="s">
        <v>89</v>
      </c>
      <c r="C61" s="271" t="s">
        <v>203</v>
      </c>
      <c r="D61" s="270" t="s">
        <v>89</v>
      </c>
      <c r="E61" s="67">
        <f>'Selling Price'!E61*'Volume (KT)'!E61</f>
        <v>0</v>
      </c>
      <c r="F61" s="67">
        <f>'Selling Price'!F61*'Volume (KT)'!F61</f>
        <v>0</v>
      </c>
      <c r="G61" s="67">
        <f>'Selling Price'!G61*'Volume (KT)'!G61</f>
        <v>0</v>
      </c>
      <c r="H61" s="67">
        <f>'Selling Price'!H61*'Volume (KT)'!H61</f>
        <v>0</v>
      </c>
      <c r="I61" s="67">
        <f>'Selling Price'!I61*'Volume (KT)'!I61</f>
        <v>0</v>
      </c>
      <c r="J61" s="67">
        <f>'Selling Price'!J61*'Volume (KT)'!J61</f>
        <v>0</v>
      </c>
      <c r="K61" s="67">
        <f>'Selling Price'!K61*'Volume (KT)'!K61</f>
        <v>0</v>
      </c>
      <c r="L61" s="67">
        <f>'Selling Price'!L61*'Volume (KT)'!L61</f>
        <v>0</v>
      </c>
      <c r="M61" s="67">
        <f>'Selling Price'!M61*'Volume (KT)'!M61</f>
        <v>0</v>
      </c>
      <c r="N61" s="67">
        <f>'Selling Price'!N61*'Volume (KT)'!N61</f>
        <v>0</v>
      </c>
      <c r="O61" s="67">
        <f>'Selling Price'!O61*'Volume (KT)'!O61</f>
        <v>0</v>
      </c>
      <c r="P61" s="67">
        <f>'Selling Price'!P61*'Volume (KT)'!P61</f>
        <v>0</v>
      </c>
    </row>
    <row r="62" spans="1:17">
      <c r="A62" s="66" t="s">
        <v>7</v>
      </c>
      <c r="B62" s="270" t="s">
        <v>89</v>
      </c>
      <c r="C62" s="271" t="s">
        <v>199</v>
      </c>
      <c r="D62" s="270" t="s">
        <v>89</v>
      </c>
      <c r="E62" s="67">
        <f>'Selling Price'!E62*'Volume (KT)'!E62</f>
        <v>0</v>
      </c>
      <c r="F62" s="67">
        <f>'Selling Price'!F62*'Volume (KT)'!F62</f>
        <v>0</v>
      </c>
      <c r="G62" s="67">
        <f>'Selling Price'!G62*'Volume (KT)'!G62</f>
        <v>0</v>
      </c>
      <c r="H62" s="67">
        <f>'Selling Price'!H62*'Volume (KT)'!H62</f>
        <v>0</v>
      </c>
      <c r="I62" s="67">
        <f>'Selling Price'!I62*'Volume (KT)'!I62</f>
        <v>0</v>
      </c>
      <c r="J62" s="67">
        <f>'Selling Price'!J62*'Volume (KT)'!J62</f>
        <v>0</v>
      </c>
      <c r="K62" s="67">
        <f>'Selling Price'!K62*'Volume (KT)'!K62</f>
        <v>0</v>
      </c>
      <c r="L62" s="67">
        <f>'Selling Price'!L62*'Volume (KT)'!L62</f>
        <v>0</v>
      </c>
      <c r="M62" s="67">
        <f>'Selling Price'!M62*'Volume (KT)'!M62</f>
        <v>0</v>
      </c>
      <c r="N62" s="67">
        <f>'Selling Price'!N62*'Volume (KT)'!N62</f>
        <v>0</v>
      </c>
      <c r="O62" s="67">
        <f>'Selling Price'!O62*'Volume (KT)'!O62</f>
        <v>0</v>
      </c>
      <c r="P62" s="67">
        <f>'Selling Price'!P62*'Volume (KT)'!P62</f>
        <v>0</v>
      </c>
    </row>
    <row r="63" spans="1:17">
      <c r="A63" s="66" t="s">
        <v>7</v>
      </c>
      <c r="B63" s="268" t="s">
        <v>115</v>
      </c>
      <c r="C63" s="271" t="s">
        <v>254</v>
      </c>
      <c r="D63" s="270" t="s">
        <v>89</v>
      </c>
      <c r="E63" s="67">
        <f>'Selling Price'!E63*'Volume (KT)'!E63</f>
        <v>0</v>
      </c>
      <c r="F63" s="67">
        <f>'Selling Price'!F63*'Volume (KT)'!F63</f>
        <v>0</v>
      </c>
      <c r="G63" s="67">
        <f>'Selling Price'!G63*'Volume (KT)'!G63</f>
        <v>0</v>
      </c>
      <c r="H63" s="67">
        <f>'Selling Price'!H63*'Volume (KT)'!H63</f>
        <v>0</v>
      </c>
      <c r="I63" s="67">
        <f>'Selling Price'!I63*'Volume (KT)'!I63</f>
        <v>0</v>
      </c>
      <c r="J63" s="67">
        <f>'Selling Price'!J63*'Volume (KT)'!J63</f>
        <v>0</v>
      </c>
      <c r="K63" s="67">
        <f>'Selling Price'!K63*'Volume (KT)'!K63</f>
        <v>0</v>
      </c>
      <c r="L63" s="67">
        <f>'Selling Price'!L63*'Volume (KT)'!L63</f>
        <v>0</v>
      </c>
      <c r="M63" s="67">
        <f>'Selling Price'!M63*'Volume (KT)'!M63</f>
        <v>0</v>
      </c>
      <c r="N63" s="67">
        <f>'Selling Price'!N63*'Volume (KT)'!N63</f>
        <v>0</v>
      </c>
      <c r="O63" s="67">
        <f>'Selling Price'!O63*'Volume (KT)'!O63</f>
        <v>0</v>
      </c>
      <c r="P63" s="67">
        <f>'Selling Price'!P63*'Volume (KT)'!P63</f>
        <v>0</v>
      </c>
    </row>
    <row r="64" spans="1:17">
      <c r="A64" s="66" t="s">
        <v>7</v>
      </c>
      <c r="B64" s="76" t="s">
        <v>89</v>
      </c>
      <c r="C64" s="79" t="s">
        <v>96</v>
      </c>
      <c r="D64" s="79" t="s">
        <v>89</v>
      </c>
      <c r="E64" s="67">
        <f>'Selling Price'!E64*'Volume (KT)'!E64</f>
        <v>411.32749382459616</v>
      </c>
      <c r="F64" s="67">
        <f>'Selling Price'!F64*'Volume (KT)'!F64</f>
        <v>361.03346052147697</v>
      </c>
      <c r="G64" s="67">
        <f>'Selling Price'!G64*'Volume (KT)'!G64</f>
        <v>383.49306808972489</v>
      </c>
      <c r="H64" s="67">
        <f>'Selling Price'!H64*'Volume (KT)'!H64</f>
        <v>298.3049848267276</v>
      </c>
      <c r="I64" s="67">
        <f>'Selling Price'!I64*'Volume (KT)'!I64</f>
        <v>328.48440274292432</v>
      </c>
      <c r="J64" s="67">
        <f>'Selling Price'!J64*'Volume (KT)'!J64</f>
        <v>304.6622009569378</v>
      </c>
      <c r="K64" s="67">
        <f>'Selling Price'!K64*'Volume (KT)'!K64</f>
        <v>405.44030563514798</v>
      </c>
      <c r="L64" s="67">
        <f>'Selling Price'!L64*'Volume (KT)'!L64</f>
        <v>456.8290190845953</v>
      </c>
      <c r="M64" s="67">
        <f>'Selling Price'!M64*'Volume (KT)'!M64</f>
        <v>406.07023918630694</v>
      </c>
      <c r="N64" s="67">
        <f>'Selling Price'!N64*'Volume (KT)'!N64</f>
        <v>408.93447299909911</v>
      </c>
      <c r="O64" s="67">
        <f>'Selling Price'!O64*'Volume (KT)'!O64</f>
        <v>359.99947128333213</v>
      </c>
      <c r="P64" s="67">
        <f>'Selling Price'!P64*'Volume (KT)'!P64</f>
        <v>334.28522333452275</v>
      </c>
    </row>
    <row r="65" spans="1:16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'Selling Price'!E65*'Volume (KT)'!E65</f>
        <v>0</v>
      </c>
      <c r="F65" s="67">
        <f>'Selling Price'!F65*'Volume (KT)'!F65</f>
        <v>0</v>
      </c>
      <c r="G65" s="67">
        <f>'Selling Price'!G65*'Volume (KT)'!G65</f>
        <v>0</v>
      </c>
      <c r="H65" s="67">
        <f>'Selling Price'!H65*'Volume (KT)'!H65</f>
        <v>0</v>
      </c>
      <c r="I65" s="67">
        <f>'Selling Price'!I65*'Volume (KT)'!I65</f>
        <v>0</v>
      </c>
      <c r="J65" s="67">
        <f>'Selling Price'!J65*'Volume (KT)'!J65</f>
        <v>0</v>
      </c>
      <c r="K65" s="67">
        <f>'Selling Price'!K65*'Volume (KT)'!K65</f>
        <v>0</v>
      </c>
      <c r="L65" s="67">
        <f>'Selling Price'!L65*'Volume (KT)'!L65</f>
        <v>0</v>
      </c>
      <c r="M65" s="67">
        <f>'Selling Price'!M65*'Volume (KT)'!M65</f>
        <v>0</v>
      </c>
      <c r="N65" s="67">
        <f>'Selling Price'!N65*'Volume (KT)'!N65</f>
        <v>0</v>
      </c>
      <c r="O65" s="67">
        <f>'Selling Price'!O65*'Volume (KT)'!O65</f>
        <v>0</v>
      </c>
      <c r="P65" s="67">
        <f>'Selling Price'!P65*'Volume (KT)'!P65</f>
        <v>0</v>
      </c>
    </row>
    <row r="66" spans="1:16">
      <c r="A66" s="66" t="s">
        <v>7</v>
      </c>
      <c r="B66" s="77" t="s">
        <v>115</v>
      </c>
      <c r="C66" s="77" t="s">
        <v>97</v>
      </c>
      <c r="D66" s="77" t="s">
        <v>98</v>
      </c>
      <c r="E66" s="67">
        <f>'Selling Price'!E66*'Volume (KT)'!E66</f>
        <v>3893.7345040267428</v>
      </c>
      <c r="F66" s="67">
        <f>'Selling Price'!F66*'Volume (KT)'!F66</f>
        <v>23823.472879935704</v>
      </c>
      <c r="G66" s="67">
        <f>'Selling Price'!G66*'Volume (KT)'!G66</f>
        <v>20011.660833206239</v>
      </c>
      <c r="H66" s="67">
        <f>'Selling Price'!H66*'Volume (KT)'!H66</f>
        <v>25738.787005734903</v>
      </c>
      <c r="I66" s="67">
        <f>'Selling Price'!I66*'Volume (KT)'!I66</f>
        <v>21466.470627074155</v>
      </c>
      <c r="J66" s="67">
        <f>'Selling Price'!J66*'Volume (KT)'!J66</f>
        <v>23248.580300746129</v>
      </c>
      <c r="K66" s="67">
        <f>'Selling Price'!K66*'Volume (KT)'!K66</f>
        <v>33656.925524140781</v>
      </c>
      <c r="L66" s="67">
        <f>'Selling Price'!L66*'Volume (KT)'!L66</f>
        <v>14938.123925450222</v>
      </c>
      <c r="M66" s="67">
        <f>'Selling Price'!M66*'Volume (KT)'!M66</f>
        <v>22064.654309540074</v>
      </c>
      <c r="N66" s="67">
        <f>'Selling Price'!N66*'Volume (KT)'!N66</f>
        <v>22140.95174520151</v>
      </c>
      <c r="O66" s="67">
        <f>'Selling Price'!O66*'Volume (KT)'!O66</f>
        <v>24315.504153131271</v>
      </c>
      <c r="P66" s="67">
        <f>'Selling Price'!P66*'Volume (KT)'!P66</f>
        <v>20764.672969713763</v>
      </c>
    </row>
    <row r="67" spans="1:16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'Selling Price'!E67*'Volume (KT)'!E67</f>
        <v>0</v>
      </c>
      <c r="F67" s="67">
        <f>'Selling Price'!F67*'Volume (KT)'!F67</f>
        <v>0</v>
      </c>
      <c r="G67" s="67">
        <f>'Selling Price'!G67*'Volume (KT)'!G67</f>
        <v>0</v>
      </c>
      <c r="H67" s="67">
        <f>'Selling Price'!H67*'Volume (KT)'!H67</f>
        <v>0</v>
      </c>
      <c r="I67" s="67">
        <f>'Selling Price'!I67*'Volume (KT)'!I67</f>
        <v>0</v>
      </c>
      <c r="J67" s="67">
        <f>'Selling Price'!J67*'Volume (KT)'!J67</f>
        <v>0</v>
      </c>
      <c r="K67" s="67">
        <f>'Selling Price'!K67*'Volume (KT)'!K67</f>
        <v>14152.481294297746</v>
      </c>
      <c r="L67" s="67">
        <f>'Selling Price'!L67*'Volume (KT)'!L67</f>
        <v>0</v>
      </c>
      <c r="M67" s="67">
        <f>'Selling Price'!M67*'Volume (KT)'!M67</f>
        <v>0</v>
      </c>
      <c r="N67" s="67">
        <f>'Selling Price'!N67*'Volume (KT)'!N67</f>
        <v>0</v>
      </c>
      <c r="O67" s="67">
        <f>'Selling Price'!O67*'Volume (KT)'!O67</f>
        <v>0</v>
      </c>
      <c r="P67" s="67">
        <f>'Selling Price'!P67*'Volume (KT)'!P67</f>
        <v>0</v>
      </c>
    </row>
    <row r="68" spans="1:16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'Selling Price'!E68*'Volume (KT)'!E68</f>
        <v>0</v>
      </c>
      <c r="F68" s="67">
        <f>'Selling Price'!F68*'Volume (KT)'!F68</f>
        <v>0</v>
      </c>
      <c r="G68" s="67">
        <f>'Selling Price'!G68*'Volume (KT)'!G68</f>
        <v>0</v>
      </c>
      <c r="H68" s="67">
        <f>'Selling Price'!H68*'Volume (KT)'!H68</f>
        <v>0</v>
      </c>
      <c r="I68" s="67">
        <f>'Selling Price'!I68*'Volume (KT)'!I68</f>
        <v>0</v>
      </c>
      <c r="J68" s="67">
        <f>'Selling Price'!J68*'Volume (KT)'!J68</f>
        <v>0</v>
      </c>
      <c r="K68" s="67">
        <f>'Selling Price'!K68*'Volume (KT)'!K68</f>
        <v>4001.0547536936392</v>
      </c>
      <c r="L68" s="67">
        <f>'Selling Price'!L68*'Volume (KT)'!L68</f>
        <v>0</v>
      </c>
      <c r="M68" s="67">
        <f>'Selling Price'!M68*'Volume (KT)'!M68</f>
        <v>0</v>
      </c>
      <c r="N68" s="67">
        <f>'Selling Price'!N68*'Volume (KT)'!N68</f>
        <v>0</v>
      </c>
      <c r="O68" s="67">
        <f>'Selling Price'!O68*'Volume (KT)'!O68</f>
        <v>0</v>
      </c>
      <c r="P68" s="67">
        <f>'Selling Price'!P68*'Volume (KT)'!P68</f>
        <v>0</v>
      </c>
    </row>
    <row r="69" spans="1:16">
      <c r="A69" s="66" t="s">
        <v>7</v>
      </c>
      <c r="B69" s="76" t="s">
        <v>89</v>
      </c>
      <c r="C69" s="76" t="s">
        <v>97</v>
      </c>
      <c r="D69" s="76" t="s">
        <v>98</v>
      </c>
      <c r="E69" s="67">
        <f>'Selling Price'!E69*'Volume (KT)'!E69</f>
        <v>19917.9172827818</v>
      </c>
      <c r="F69" s="67">
        <f>'Selling Price'!F69*'Volume (KT)'!F69</f>
        <v>5494.4727337680624</v>
      </c>
      <c r="G69" s="67">
        <f>'Selling Price'!G69*'Volume (KT)'!G69</f>
        <v>8586.0634698742451</v>
      </c>
      <c r="H69" s="67">
        <f>'Selling Price'!H69*'Volume (KT)'!H69</f>
        <v>263.56965591505053</v>
      </c>
      <c r="I69" s="67">
        <f>'Selling Price'!I69*'Volume (KT)'!I69</f>
        <v>6352.8600414558159</v>
      </c>
      <c r="J69" s="67">
        <f>'Selling Price'!J69*'Volume (KT)'!J69</f>
        <v>4571.6675244590733</v>
      </c>
      <c r="K69" s="67">
        <f>'Selling Price'!K69*'Volume (KT)'!K69</f>
        <v>0</v>
      </c>
      <c r="L69" s="67">
        <f>'Selling Price'!L69*'Volume (KT)'!L69</f>
        <v>13290.564136646724</v>
      </c>
      <c r="M69" s="67">
        <f>'Selling Price'!M69*'Volume (KT)'!M69</f>
        <v>7637.561900413727</v>
      </c>
      <c r="N69" s="67">
        <f>'Selling Price'!N69*'Volume (KT)'!N69</f>
        <v>7886.5260953084462</v>
      </c>
      <c r="O69" s="67">
        <f>'Selling Price'!O69*'Volume (KT)'!O69</f>
        <v>7097.9151386696676</v>
      </c>
      <c r="P69" s="67">
        <f>'Selling Price'!P69*'Volume (KT)'!P69</f>
        <v>10161.132757634443</v>
      </c>
    </row>
    <row r="70" spans="1:16">
      <c r="A70" s="66" t="s">
        <v>7</v>
      </c>
      <c r="B70" s="76" t="s">
        <v>89</v>
      </c>
      <c r="C70" s="76" t="s">
        <v>97</v>
      </c>
      <c r="D70" s="76" t="s">
        <v>99</v>
      </c>
      <c r="E70" s="67">
        <f>'Selling Price'!E70*'Volume (KT)'!E70</f>
        <v>25582.191208252418</v>
      </c>
      <c r="F70" s="67">
        <f>'Selling Price'!F70*'Volume (KT)'!F70</f>
        <v>23544.308901976765</v>
      </c>
      <c r="G70" s="67">
        <f>'Selling Price'!G70*'Volume (KT)'!G70</f>
        <v>25055.021418555443</v>
      </c>
      <c r="H70" s="67">
        <f>'Selling Price'!H70*'Volume (KT)'!H70</f>
        <v>23188.151016758464</v>
      </c>
      <c r="I70" s="67">
        <f>'Selling Price'!I70*'Volume (KT)'!I70</f>
        <v>24519.481600859282</v>
      </c>
      <c r="J70" s="67">
        <f>'Selling Price'!J70*'Volume (KT)'!J70</f>
        <v>23876.088198916685</v>
      </c>
      <c r="K70" s="67">
        <f>'Selling Price'!K70*'Volume (KT)'!K70</f>
        <v>24733.350999594586</v>
      </c>
      <c r="L70" s="67">
        <f>'Selling Price'!L70*'Volume (KT)'!L70</f>
        <v>25127.809536854536</v>
      </c>
      <c r="M70" s="67">
        <f>'Selling Price'!M70*'Volume (KT)'!M70</f>
        <v>24461.317527872583</v>
      </c>
      <c r="N70" s="67">
        <f>'Selling Price'!N70*'Volume (KT)'!N70</f>
        <v>25062.851556367499</v>
      </c>
      <c r="O70" s="67">
        <f>'Selling Price'!O70*'Volume (KT)'!O70</f>
        <v>24957.285969143752</v>
      </c>
      <c r="P70" s="67">
        <f>'Selling Price'!P70*'Volume (KT)'!P70</f>
        <v>25662.95287535607</v>
      </c>
    </row>
    <row r="71" spans="1:16">
      <c r="A71" s="66" t="s">
        <v>7</v>
      </c>
      <c r="B71" s="76" t="s">
        <v>89</v>
      </c>
      <c r="C71" s="76" t="s">
        <v>97</v>
      </c>
      <c r="D71" s="76" t="s">
        <v>100</v>
      </c>
      <c r="E71" s="67">
        <f>'Selling Price'!E71*'Volume (KT)'!E71</f>
        <v>1836.816137607324</v>
      </c>
      <c r="F71" s="67">
        <f>'Selling Price'!F71*'Volume (KT)'!F71</f>
        <v>2622.117113462622</v>
      </c>
      <c r="G71" s="67">
        <f>'Selling Price'!G71*'Volume (KT)'!G71</f>
        <v>7906.3311908394599</v>
      </c>
      <c r="H71" s="67">
        <f>'Selling Price'!H71*'Volume (KT)'!H71</f>
        <v>7505.645460589174</v>
      </c>
      <c r="I71" s="67">
        <f>'Selling Price'!I71*'Volume (KT)'!I71</f>
        <v>6056.5749279161928</v>
      </c>
      <c r="J71" s="67">
        <f>'Selling Price'!J71*'Volume (KT)'!J71</f>
        <v>6085.454545454545</v>
      </c>
      <c r="K71" s="67">
        <f>'Selling Price'!K71*'Volume (KT)'!K71</f>
        <v>6073.8299904489013</v>
      </c>
      <c r="L71" s="67">
        <f>'Selling Price'!L71*'Volume (KT)'!L71</f>
        <v>6085.6412445331316</v>
      </c>
      <c r="M71" s="67">
        <f>'Selling Price'!M71*'Volume (KT)'!M71</f>
        <v>6085.6412445331316</v>
      </c>
      <c r="N71" s="67">
        <f>'Selling Price'!N71*'Volume (KT)'!N71</f>
        <v>6128.5665755301579</v>
      </c>
      <c r="O71" s="67">
        <f>'Selling Price'!O71*'Volume (KT)'!O71</f>
        <v>6175.3195914398821</v>
      </c>
      <c r="P71" s="67">
        <f>'Selling Price'!P71*'Volume (KT)'!P71</f>
        <v>6175.3195914398821</v>
      </c>
    </row>
    <row r="72" spans="1:16">
      <c r="A72" s="66" t="s">
        <v>7</v>
      </c>
      <c r="B72" s="76" t="s">
        <v>89</v>
      </c>
      <c r="C72" s="76" t="s">
        <v>97</v>
      </c>
      <c r="D72" s="76" t="s">
        <v>112</v>
      </c>
      <c r="E72" s="67">
        <f>'Selling Price'!E72*'Volume (KT)'!E72</f>
        <v>104.11522385646605</v>
      </c>
      <c r="F72" s="67">
        <f>'Selling Price'!F72*'Volume (KT)'!F72</f>
        <v>167.19657857518632</v>
      </c>
      <c r="G72" s="67">
        <f>'Selling Price'!G72*'Volume (KT)'!G72</f>
        <v>207.24618379570074</v>
      </c>
      <c r="H72" s="67">
        <f>'Selling Price'!H72*'Volume (KT)'!H72</f>
        <v>241.80824248634531</v>
      </c>
      <c r="I72" s="67">
        <f>'Selling Price'!I72*'Volume (KT)'!I72</f>
        <v>247.02497951087048</v>
      </c>
      <c r="J72" s="67">
        <f>'Selling Price'!J72*'Volume (KT)'!J72</f>
        <v>206.83572567783094</v>
      </c>
      <c r="K72" s="67">
        <f>'Selling Price'!K72*'Volume (KT)'!K72</f>
        <v>206.44062400509389</v>
      </c>
      <c r="L72" s="67">
        <f>'Selling Price'!L72*'Volume (KT)'!L72</f>
        <v>206.83433247456824</v>
      </c>
      <c r="M72" s="67">
        <f>'Selling Price'!M72*'Volume (KT)'!M72</f>
        <v>206.83433247456824</v>
      </c>
      <c r="N72" s="67">
        <f>'Selling Price'!N72*'Volume (KT)'!N72</f>
        <v>208.29324729163795</v>
      </c>
      <c r="O72" s="67">
        <f>'Selling Price'!O72*'Volume (KT)'!O72</f>
        <v>209.85168115529541</v>
      </c>
      <c r="P72" s="67">
        <f>'Selling Price'!P72*'Volume (KT)'!P72</f>
        <v>209.85168115529541</v>
      </c>
    </row>
    <row r="73" spans="1:16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'Selling Price'!E73*'Volume (KT)'!E73</f>
        <v>0</v>
      </c>
      <c r="F73" s="67">
        <f>'Selling Price'!F73*'Volume (KT)'!F73</f>
        <v>0</v>
      </c>
      <c r="G73" s="67">
        <f>'Selling Price'!G73*'Volume (KT)'!G73</f>
        <v>0</v>
      </c>
      <c r="H73" s="67">
        <f>'Selling Price'!H73*'Volume (KT)'!H73</f>
        <v>0</v>
      </c>
      <c r="I73" s="67">
        <f>'Selling Price'!I73*'Volume (KT)'!I73</f>
        <v>0</v>
      </c>
      <c r="J73" s="67">
        <f>'Selling Price'!J73*'Volume (KT)'!J73</f>
        <v>0</v>
      </c>
      <c r="K73" s="67">
        <f>'Selling Price'!K73*'Volume (KT)'!K73</f>
        <v>11096.217765042978</v>
      </c>
      <c r="L73" s="67">
        <f>'Selling Price'!L73*'Volume (KT)'!L73</f>
        <v>0</v>
      </c>
      <c r="M73" s="67">
        <f>'Selling Price'!M73*'Volume (KT)'!M73</f>
        <v>0</v>
      </c>
      <c r="N73" s="67">
        <f>'Selling Price'!N73*'Volume (KT)'!N73</f>
        <v>0</v>
      </c>
      <c r="O73" s="67">
        <f>'Selling Price'!O73*'Volume (KT)'!O73</f>
        <v>0</v>
      </c>
      <c r="P73" s="67">
        <f>'Selling Price'!P73*'Volume (KT)'!P73</f>
        <v>0</v>
      </c>
    </row>
    <row r="74" spans="1:16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'Selling Price'!E74*'Volume (KT)'!E74</f>
        <v>0</v>
      </c>
      <c r="F74" s="67">
        <f>'Selling Price'!F74*'Volume (KT)'!F74</f>
        <v>0</v>
      </c>
      <c r="G74" s="67">
        <f>'Selling Price'!G74*'Volume (KT)'!G74</f>
        <v>0</v>
      </c>
      <c r="H74" s="67">
        <f>'Selling Price'!H74*'Volume (KT)'!H74</f>
        <v>0</v>
      </c>
      <c r="I74" s="67">
        <f>'Selling Price'!I74*'Volume (KT)'!I74</f>
        <v>0</v>
      </c>
      <c r="J74" s="67">
        <f>'Selling Price'!J74*'Volume (KT)'!J74</f>
        <v>0</v>
      </c>
      <c r="K74" s="67">
        <f>'Selling Price'!K74*'Volume (KT)'!K74</f>
        <v>3137.017029991277</v>
      </c>
      <c r="L74" s="67">
        <f>'Selling Price'!L74*'Volume (KT)'!L74</f>
        <v>0</v>
      </c>
      <c r="M74" s="67">
        <f>'Selling Price'!M74*'Volume (KT)'!M74</f>
        <v>0</v>
      </c>
      <c r="N74" s="67">
        <f>'Selling Price'!N74*'Volume (KT)'!N74</f>
        <v>0</v>
      </c>
      <c r="O74" s="67">
        <f>'Selling Price'!O74*'Volume (KT)'!O74</f>
        <v>0</v>
      </c>
      <c r="P74" s="67">
        <f>'Selling Price'!P74*'Volume (KT)'!P74</f>
        <v>0</v>
      </c>
    </row>
    <row r="75" spans="1:16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'Selling Price'!E75*'Volume (KT)'!E75</f>
        <v>0</v>
      </c>
      <c r="F75" s="67">
        <f>'Selling Price'!F75*'Volume (KT)'!F75</f>
        <v>0</v>
      </c>
      <c r="G75" s="67">
        <f>'Selling Price'!G75*'Volume (KT)'!G75</f>
        <v>0</v>
      </c>
      <c r="H75" s="67">
        <f>'Selling Price'!H75*'Volume (KT)'!H75</f>
        <v>0</v>
      </c>
      <c r="I75" s="67">
        <f>'Selling Price'!I75*'Volume (KT)'!I75</f>
        <v>0</v>
      </c>
      <c r="J75" s="67">
        <f>'Selling Price'!J75*'Volume (KT)'!J75</f>
        <v>0</v>
      </c>
      <c r="K75" s="67">
        <f>'Selling Price'!K75*'Volume (KT)'!K75</f>
        <v>0</v>
      </c>
      <c r="L75" s="67">
        <f>'Selling Price'!L75*'Volume (KT)'!L75</f>
        <v>0</v>
      </c>
      <c r="M75" s="67">
        <f>'Selling Price'!M75*'Volume (KT)'!M75</f>
        <v>0</v>
      </c>
      <c r="N75" s="67">
        <f>'Selling Price'!N75*'Volume (KT)'!N75</f>
        <v>0</v>
      </c>
      <c r="O75" s="67">
        <f>'Selling Price'!O75*'Volume (KT)'!O75</f>
        <v>0</v>
      </c>
      <c r="P75" s="67">
        <f>'Selling Price'!P75*'Volume (KT)'!P75</f>
        <v>0</v>
      </c>
    </row>
    <row r="76" spans="1:16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'Selling Price'!E76*'Volume (KT)'!E76</f>
        <v>0</v>
      </c>
      <c r="F76" s="67">
        <f>'Selling Price'!F76*'Volume (KT)'!F76</f>
        <v>0</v>
      </c>
      <c r="G76" s="67">
        <f>'Selling Price'!G76*'Volume (KT)'!G76</f>
        <v>0</v>
      </c>
      <c r="H76" s="67">
        <f>'Selling Price'!H76*'Volume (KT)'!H76</f>
        <v>0</v>
      </c>
      <c r="I76" s="67">
        <f>'Selling Price'!I76*'Volume (KT)'!I76</f>
        <v>0</v>
      </c>
      <c r="J76" s="67">
        <f>'Selling Price'!J76*'Volume (KT)'!J76</f>
        <v>0</v>
      </c>
      <c r="K76" s="67">
        <f>'Selling Price'!K76*'Volume (KT)'!K76</f>
        <v>0</v>
      </c>
      <c r="L76" s="67">
        <f>'Selling Price'!L76*'Volume (KT)'!L76</f>
        <v>0</v>
      </c>
      <c r="M76" s="67">
        <f>'Selling Price'!M76*'Volume (KT)'!M76</f>
        <v>0</v>
      </c>
      <c r="N76" s="67">
        <f>'Selling Price'!N76*'Volume (KT)'!N76</f>
        <v>0</v>
      </c>
      <c r="O76" s="67">
        <f>'Selling Price'!O76*'Volume (KT)'!O76</f>
        <v>0</v>
      </c>
      <c r="P76" s="67">
        <f>'Selling Price'!P76*'Volume (KT)'!P76</f>
        <v>0</v>
      </c>
    </row>
    <row r="77" spans="1:16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'Selling Price'!E77*'Volume (KT)'!E77</f>
        <v>0</v>
      </c>
      <c r="F77" s="67">
        <f>'Selling Price'!F77*'Volume (KT)'!F77</f>
        <v>0</v>
      </c>
      <c r="G77" s="67">
        <f>'Selling Price'!G77*'Volume (KT)'!G77</f>
        <v>0</v>
      </c>
      <c r="H77" s="67">
        <f>'Selling Price'!H77*'Volume (KT)'!H77</f>
        <v>0</v>
      </c>
      <c r="I77" s="67">
        <f>'Selling Price'!I77*'Volume (KT)'!I77</f>
        <v>0</v>
      </c>
      <c r="J77" s="67">
        <f>'Selling Price'!J77*'Volume (KT)'!J77</f>
        <v>0</v>
      </c>
      <c r="K77" s="67">
        <f>'Selling Price'!K77*'Volume (KT)'!K77</f>
        <v>0</v>
      </c>
      <c r="L77" s="67">
        <f>'Selling Price'!L77*'Volume (KT)'!L77</f>
        <v>0</v>
      </c>
      <c r="M77" s="67">
        <f>'Selling Price'!M77*'Volume (KT)'!M77</f>
        <v>0</v>
      </c>
      <c r="N77" s="67">
        <f>'Selling Price'!N77*'Volume (KT)'!N77</f>
        <v>0</v>
      </c>
      <c r="O77" s="67">
        <f>'Selling Price'!O77*'Volume (KT)'!O77</f>
        <v>0</v>
      </c>
      <c r="P77" s="67">
        <f>'Selling Price'!P77*'Volume (KT)'!P77</f>
        <v>0</v>
      </c>
    </row>
    <row r="78" spans="1:16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'Selling Price'!E78*'Volume (KT)'!E78</f>
        <v>0</v>
      </c>
      <c r="F78" s="67">
        <f>'Selling Price'!F78*'Volume (KT)'!F78</f>
        <v>0</v>
      </c>
      <c r="G78" s="67">
        <f>'Selling Price'!G78*'Volume (KT)'!G78</f>
        <v>0</v>
      </c>
      <c r="H78" s="67">
        <f>'Selling Price'!H78*'Volume (KT)'!H78</f>
        <v>0</v>
      </c>
      <c r="I78" s="67">
        <f>'Selling Price'!I78*'Volume (KT)'!I78</f>
        <v>0</v>
      </c>
      <c r="J78" s="67">
        <f>'Selling Price'!J78*'Volume (KT)'!J78</f>
        <v>0</v>
      </c>
      <c r="K78" s="67">
        <f>'Selling Price'!K78*'Volume (KT)'!K78</f>
        <v>0</v>
      </c>
      <c r="L78" s="67">
        <f>'Selling Price'!L78*'Volume (KT)'!L78</f>
        <v>0</v>
      </c>
      <c r="M78" s="67">
        <f>'Selling Price'!M78*'Volume (KT)'!M78</f>
        <v>0</v>
      </c>
      <c r="N78" s="67">
        <f>'Selling Price'!N78*'Volume (KT)'!N78</f>
        <v>0</v>
      </c>
      <c r="O78" s="67">
        <f>'Selling Price'!O78*'Volume (KT)'!O78</f>
        <v>0</v>
      </c>
      <c r="P78" s="67">
        <f>'Selling Price'!P78*'Volume (KT)'!P78</f>
        <v>0</v>
      </c>
    </row>
    <row r="79" spans="1:16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'Selling Price'!E79*'Volume (KT)'!E79</f>
        <v>0</v>
      </c>
      <c r="F79" s="67">
        <f>'Selling Price'!F79*'Volume (KT)'!F79</f>
        <v>0</v>
      </c>
      <c r="G79" s="67">
        <f>'Selling Price'!G79*'Volume (KT)'!G79</f>
        <v>0</v>
      </c>
      <c r="H79" s="67">
        <f>'Selling Price'!H79*'Volume (KT)'!H79</f>
        <v>0</v>
      </c>
      <c r="I79" s="67">
        <f>'Selling Price'!I79*'Volume (KT)'!I79</f>
        <v>0</v>
      </c>
      <c r="J79" s="67">
        <f>'Selling Price'!J79*'Volume (KT)'!J79</f>
        <v>0</v>
      </c>
      <c r="K79" s="67">
        <f>'Selling Price'!K79*'Volume (KT)'!K79</f>
        <v>0</v>
      </c>
      <c r="L79" s="67">
        <f>'Selling Price'!L79*'Volume (KT)'!L79</f>
        <v>0</v>
      </c>
      <c r="M79" s="67">
        <f>'Selling Price'!M79*'Volume (KT)'!M79</f>
        <v>0</v>
      </c>
      <c r="N79" s="67">
        <f>'Selling Price'!N79*'Volume (KT)'!N79</f>
        <v>0</v>
      </c>
      <c r="O79" s="67">
        <f>'Selling Price'!O79*'Volume (KT)'!O79</f>
        <v>0</v>
      </c>
      <c r="P79" s="67">
        <f>'Selling Price'!P79*'Volume (KT)'!P79</f>
        <v>0</v>
      </c>
    </row>
    <row r="80" spans="1:16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'Selling Price'!E80*'Volume (KT)'!E80</f>
        <v>0</v>
      </c>
      <c r="F80" s="67">
        <f>'Selling Price'!F80*'Volume (KT)'!F80</f>
        <v>1762.5240189053784</v>
      </c>
      <c r="G80" s="67">
        <f>'Selling Price'!G80*'Volume (KT)'!G80</f>
        <v>1248.4007497163179</v>
      </c>
      <c r="H80" s="67">
        <f>'Selling Price'!H80*'Volume (KT)'!H80</f>
        <v>1213.829071952098</v>
      </c>
      <c r="I80" s="67">
        <f>'Selling Price'!I80*'Volume (KT)'!I80</f>
        <v>1487.8642559382902</v>
      </c>
      <c r="J80" s="67">
        <f>'Selling Price'!J80*'Volume (KT)'!J80</f>
        <v>1494.9588516746412</v>
      </c>
      <c r="K80" s="67">
        <f>'Selling Price'!K80*'Volume (KT)'!K80</f>
        <v>1492.1031518624641</v>
      </c>
      <c r="L80" s="67">
        <f>'Selling Price'!L80*'Volume (KT)'!L80</f>
        <v>1494.9378528426794</v>
      </c>
      <c r="M80" s="67">
        <f>'Selling Price'!M80*'Volume (KT)'!M80</f>
        <v>1494.9378528426794</v>
      </c>
      <c r="N80" s="67">
        <f>'Selling Price'!N80*'Volume (KT)'!N80</f>
        <v>1505.4824609743046</v>
      </c>
      <c r="O80" s="67">
        <f>'Selling Price'!O80*'Volume (KT)'!O80</f>
        <v>1516.7031847926382</v>
      </c>
      <c r="P80" s="67">
        <f>'Selling Price'!P80*'Volume (KT)'!P80</f>
        <v>1516.7031847926382</v>
      </c>
    </row>
    <row r="81" spans="1:16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'Selling Price'!E81*'Volume (KT)'!E81</f>
        <v>0</v>
      </c>
      <c r="F81" s="67">
        <f>'Selling Price'!F81*'Volume (KT)'!F81</f>
        <v>342.34737871142647</v>
      </c>
      <c r="G81" s="67">
        <f>'Selling Price'!G81*'Volume (KT)'!G81</f>
        <v>509.2075937707541</v>
      </c>
      <c r="H81" s="67">
        <f>'Selling Price'!H81*'Volume (KT)'!H81</f>
        <v>495.10734782158198</v>
      </c>
      <c r="I81" s="67">
        <f>'Selling Price'!I81*'Volume (KT)'!I81</f>
        <v>252.7393583839378</v>
      </c>
      <c r="J81" s="67">
        <f>'Selling Price'!J81*'Volume (KT)'!J81</f>
        <v>253.94449760765548</v>
      </c>
      <c r="K81" s="67">
        <f>'Selling Price'!K81*'Volume (KT)'!K81</f>
        <v>253.45940783190065</v>
      </c>
      <c r="L81" s="67">
        <f>'Selling Price'!L81*'Volume (KT)'!L81</f>
        <v>253.93185799526987</v>
      </c>
      <c r="M81" s="67">
        <f>'Selling Price'!M81*'Volume (KT)'!M81</f>
        <v>253.93185799526987</v>
      </c>
      <c r="N81" s="67">
        <f>'Selling Price'!N81*'Volume (KT)'!N81</f>
        <v>255.72297722447661</v>
      </c>
      <c r="O81" s="67">
        <f>'Selling Price'!O81*'Volume (KT)'!O81</f>
        <v>257.59309786086556</v>
      </c>
      <c r="P81" s="67">
        <f>'Selling Price'!P81*'Volume (KT)'!P81</f>
        <v>257.59309786086556</v>
      </c>
    </row>
    <row r="82" spans="1:16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'Selling Price'!E82*'Volume (KT)'!E82</f>
        <v>0</v>
      </c>
      <c r="F82" s="67">
        <f>'Selling Price'!F82*'Volume (KT)'!F82</f>
        <v>0</v>
      </c>
      <c r="G82" s="67">
        <f>'Selling Price'!G82*'Volume (KT)'!G82</f>
        <v>0</v>
      </c>
      <c r="H82" s="67">
        <f>'Selling Price'!H82*'Volume (KT)'!H82</f>
        <v>0</v>
      </c>
      <c r="I82" s="67">
        <f>'Selling Price'!I82*'Volume (KT)'!I82</f>
        <v>0</v>
      </c>
      <c r="J82" s="67">
        <f>'Selling Price'!J82*'Volume (KT)'!J82</f>
        <v>0</v>
      </c>
      <c r="K82" s="67">
        <f>'Selling Price'!K82*'Volume (KT)'!K82</f>
        <v>0</v>
      </c>
      <c r="L82" s="67">
        <f>'Selling Price'!L82*'Volume (KT)'!L82</f>
        <v>0</v>
      </c>
      <c r="M82" s="67">
        <f>'Selling Price'!M82*'Volume (KT)'!M82</f>
        <v>0</v>
      </c>
      <c r="N82" s="67">
        <f>'Selling Price'!N82*'Volume (KT)'!N82</f>
        <v>0</v>
      </c>
      <c r="O82" s="67">
        <f>'Selling Price'!O82*'Volume (KT)'!O82</f>
        <v>0</v>
      </c>
      <c r="P82" s="67">
        <f>'Selling Price'!P82*'Volume (KT)'!P82</f>
        <v>0</v>
      </c>
    </row>
    <row r="83" spans="1:16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'Selling Price'!E83*'Volume (KT)'!E83</f>
        <v>1150.3262791914285</v>
      </c>
      <c r="F83" s="67">
        <f>'Selling Price'!F83*'Volume (KT)'!F83</f>
        <v>2358.6832192669604</v>
      </c>
      <c r="G83" s="67">
        <f>'Selling Price'!G83*'Volume (KT)'!G83</f>
        <v>4363.093540944923</v>
      </c>
      <c r="H83" s="67">
        <f>'Selling Price'!H83*'Volume (KT)'!H83</f>
        <v>3645.8773446242644</v>
      </c>
      <c r="I83" s="67">
        <f>'Selling Price'!I83*'Volume (KT)'!I83</f>
        <v>4558.8137487283411</v>
      </c>
      <c r="J83" s="67">
        <f>'Selling Price'!J83*'Volume (KT)'!J83</f>
        <v>4531.561722488038</v>
      </c>
      <c r="K83" s="67">
        <f>'Selling Price'!K83*'Volume (KT)'!K83</f>
        <v>4433.2622731614128</v>
      </c>
      <c r="L83" s="67">
        <f>'Selling Price'!L83*'Volume (KT)'!L83</f>
        <v>4441.8293694571748</v>
      </c>
      <c r="M83" s="67">
        <f>'Selling Price'!M83*'Volume (KT)'!M83</f>
        <v>4441.8293694571748</v>
      </c>
      <c r="N83" s="67">
        <f>'Selling Price'!N83*'Volume (KT)'!N83</f>
        <v>4473.1600030346217</v>
      </c>
      <c r="O83" s="67">
        <f>'Selling Price'!O83*'Volume (KT)'!O83</f>
        <v>4507.0715239078081</v>
      </c>
      <c r="P83" s="67">
        <f>'Selling Price'!P83*'Volume (KT)'!P83</f>
        <v>4507.0715239078081</v>
      </c>
    </row>
    <row r="84" spans="1:16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'Selling Price'!E84*'Volume (KT)'!E84</f>
        <v>0</v>
      </c>
      <c r="F84" s="67">
        <f>'Selling Price'!F84*'Volume (KT)'!F84</f>
        <v>0</v>
      </c>
      <c r="G84" s="67">
        <f>'Selling Price'!G84*'Volume (KT)'!G84</f>
        <v>0</v>
      </c>
      <c r="H84" s="67">
        <f>'Selling Price'!H84*'Volume (KT)'!H84</f>
        <v>0</v>
      </c>
      <c r="I84" s="67">
        <f>'Selling Price'!I84*'Volume (KT)'!I84</f>
        <v>0</v>
      </c>
      <c r="J84" s="67">
        <f>'Selling Price'!J84*'Volume (KT)'!J84</f>
        <v>0</v>
      </c>
      <c r="K84" s="67">
        <f>'Selling Price'!K84*'Volume (KT)'!K84</f>
        <v>0</v>
      </c>
      <c r="L84" s="67">
        <f>'Selling Price'!L84*'Volume (KT)'!L84</f>
        <v>0</v>
      </c>
      <c r="M84" s="67">
        <f>'Selling Price'!M84*'Volume (KT)'!M84</f>
        <v>0</v>
      </c>
      <c r="N84" s="67">
        <f>'Selling Price'!N84*'Volume (KT)'!N84</f>
        <v>0</v>
      </c>
      <c r="O84" s="67">
        <f>'Selling Price'!O84*'Volume (KT)'!O84</f>
        <v>0</v>
      </c>
      <c r="P84" s="67">
        <f>'Selling Price'!P84*'Volume (KT)'!P84</f>
        <v>0</v>
      </c>
    </row>
    <row r="85" spans="1:16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'Selling Price'!E85*'Volume (KT)'!E85</f>
        <v>0</v>
      </c>
      <c r="F85" s="67">
        <f>'Selling Price'!F85*'Volume (KT)'!F85</f>
        <v>0</v>
      </c>
      <c r="G85" s="67">
        <f>'Selling Price'!G85*'Volume (KT)'!G85</f>
        <v>0</v>
      </c>
      <c r="H85" s="67">
        <f>'Selling Price'!H85*'Volume (KT)'!H85</f>
        <v>0</v>
      </c>
      <c r="I85" s="67">
        <f>'Selling Price'!I85*'Volume (KT)'!I85</f>
        <v>0</v>
      </c>
      <c r="J85" s="67">
        <f>'Selling Price'!J85*'Volume (KT)'!J85</f>
        <v>0</v>
      </c>
      <c r="K85" s="67">
        <f>'Selling Price'!K85*'Volume (KT)'!K85</f>
        <v>0</v>
      </c>
      <c r="L85" s="67">
        <f>'Selling Price'!L85*'Volume (KT)'!L85</f>
        <v>0</v>
      </c>
      <c r="M85" s="67">
        <f>'Selling Price'!M85*'Volume (KT)'!M85</f>
        <v>0</v>
      </c>
      <c r="N85" s="67">
        <f>'Selling Price'!N85*'Volume (KT)'!N85</f>
        <v>0</v>
      </c>
      <c r="O85" s="67">
        <f>'Selling Price'!O85*'Volume (KT)'!O85</f>
        <v>0</v>
      </c>
      <c r="P85" s="67">
        <f>'Selling Price'!P85*'Volume (KT)'!P85</f>
        <v>0</v>
      </c>
    </row>
    <row r="86" spans="1:16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'Selling Price'!E86*'Volume (KT)'!E86</f>
        <v>0</v>
      </c>
      <c r="F86" s="67">
        <f>'Selling Price'!F86*'Volume (KT)'!F86</f>
        <v>0</v>
      </c>
      <c r="G86" s="67">
        <f>'Selling Price'!G86*'Volume (KT)'!G86</f>
        <v>0</v>
      </c>
      <c r="H86" s="67">
        <f>'Selling Price'!H86*'Volume (KT)'!H86</f>
        <v>0</v>
      </c>
      <c r="I86" s="67">
        <f>'Selling Price'!I86*'Volume (KT)'!I86</f>
        <v>0</v>
      </c>
      <c r="J86" s="67">
        <f>'Selling Price'!J86*'Volume (KT)'!J86</f>
        <v>0</v>
      </c>
      <c r="K86" s="67">
        <f>'Selling Price'!K86*'Volume (KT)'!K86</f>
        <v>0</v>
      </c>
      <c r="L86" s="67">
        <f>'Selling Price'!L86*'Volume (KT)'!L86</f>
        <v>0</v>
      </c>
      <c r="M86" s="67">
        <f>'Selling Price'!M86*'Volume (KT)'!M86</f>
        <v>0</v>
      </c>
      <c r="N86" s="67">
        <f>'Selling Price'!N86*'Volume (KT)'!N86</f>
        <v>0</v>
      </c>
      <c r="O86" s="67">
        <f>'Selling Price'!O86*'Volume (KT)'!O86</f>
        <v>0</v>
      </c>
      <c r="P86" s="67">
        <f>'Selling Price'!P86*'Volume (KT)'!P86</f>
        <v>0</v>
      </c>
    </row>
    <row r="87" spans="1:16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'Selling Price'!E87*'Volume (KT)'!E87</f>
        <v>0</v>
      </c>
      <c r="F87" s="67">
        <f>'Selling Price'!F87*'Volume (KT)'!F87</f>
        <v>0</v>
      </c>
      <c r="G87" s="67">
        <f>'Selling Price'!G87*'Volume (KT)'!G87</f>
        <v>0</v>
      </c>
      <c r="H87" s="67">
        <f>'Selling Price'!H87*'Volume (KT)'!H87</f>
        <v>0</v>
      </c>
      <c r="I87" s="67">
        <f>'Selling Price'!I87*'Volume (KT)'!I87</f>
        <v>0</v>
      </c>
      <c r="J87" s="67">
        <f>'Selling Price'!J87*'Volume (KT)'!J87</f>
        <v>0</v>
      </c>
      <c r="K87" s="67">
        <f>'Selling Price'!K87*'Volume (KT)'!K87</f>
        <v>0</v>
      </c>
      <c r="L87" s="67">
        <f>'Selling Price'!L87*'Volume (KT)'!L87</f>
        <v>0</v>
      </c>
      <c r="M87" s="67">
        <f>'Selling Price'!M87*'Volume (KT)'!M87</f>
        <v>0</v>
      </c>
      <c r="N87" s="67">
        <f>'Selling Price'!N87*'Volume (KT)'!N87</f>
        <v>0</v>
      </c>
      <c r="O87" s="67">
        <f>'Selling Price'!O87*'Volume (KT)'!O87</f>
        <v>0</v>
      </c>
      <c r="P87" s="67">
        <f>'Selling Price'!P87*'Volume (KT)'!P87</f>
        <v>0</v>
      </c>
    </row>
    <row r="88" spans="1:16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'Selling Price'!E88*'Volume (KT)'!E88</f>
        <v>0</v>
      </c>
      <c r="F88" s="67">
        <f>'Selling Price'!F88*'Volume (KT)'!F88</f>
        <v>0</v>
      </c>
      <c r="G88" s="67">
        <f>'Selling Price'!G88*'Volume (KT)'!G88</f>
        <v>0</v>
      </c>
      <c r="H88" s="67">
        <f>'Selling Price'!H88*'Volume (KT)'!H88</f>
        <v>0</v>
      </c>
      <c r="I88" s="67">
        <f>'Selling Price'!I88*'Volume (KT)'!I88</f>
        <v>0</v>
      </c>
      <c r="J88" s="67">
        <f>'Selling Price'!J88*'Volume (KT)'!J88</f>
        <v>0</v>
      </c>
      <c r="K88" s="67">
        <f>'Selling Price'!K88*'Volume (KT)'!K88</f>
        <v>0</v>
      </c>
      <c r="L88" s="67">
        <f>'Selling Price'!L88*'Volume (KT)'!L88</f>
        <v>0</v>
      </c>
      <c r="M88" s="67">
        <f>'Selling Price'!M88*'Volume (KT)'!M88</f>
        <v>0</v>
      </c>
      <c r="N88" s="67">
        <f>'Selling Price'!N88*'Volume (KT)'!N88</f>
        <v>0</v>
      </c>
      <c r="O88" s="67">
        <f>'Selling Price'!O88*'Volume (KT)'!O88</f>
        <v>0</v>
      </c>
      <c r="P88" s="67">
        <f>'Selling Price'!P88*'Volume (KT)'!P88</f>
        <v>0</v>
      </c>
    </row>
    <row r="89" spans="1:16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'Selling Price'!E89*'Volume (KT)'!E89</f>
        <v>0</v>
      </c>
      <c r="F89" s="67">
        <f>'Selling Price'!F89*'Volume (KT)'!F89</f>
        <v>0</v>
      </c>
      <c r="G89" s="67">
        <f>'Selling Price'!G89*'Volume (KT)'!G89</f>
        <v>0</v>
      </c>
      <c r="H89" s="67">
        <f>'Selling Price'!H89*'Volume (KT)'!H89</f>
        <v>0</v>
      </c>
      <c r="I89" s="67">
        <f>'Selling Price'!I89*'Volume (KT)'!I89</f>
        <v>0</v>
      </c>
      <c r="J89" s="67">
        <f>'Selling Price'!J89*'Volume (KT)'!J89</f>
        <v>0</v>
      </c>
      <c r="K89" s="67">
        <f>'Selling Price'!K89*'Volume (KT)'!K89</f>
        <v>0</v>
      </c>
      <c r="L89" s="67">
        <f>'Selling Price'!L89*'Volume (KT)'!L89</f>
        <v>0</v>
      </c>
      <c r="M89" s="67">
        <f>'Selling Price'!M89*'Volume (KT)'!M89</f>
        <v>0</v>
      </c>
      <c r="N89" s="67">
        <f>'Selling Price'!N89*'Volume (KT)'!N89</f>
        <v>0</v>
      </c>
      <c r="O89" s="67">
        <f>'Selling Price'!O89*'Volume (KT)'!O89</f>
        <v>0</v>
      </c>
      <c r="P89" s="67">
        <f>'Selling Price'!P89*'Volume (KT)'!P89</f>
        <v>0</v>
      </c>
    </row>
    <row r="90" spans="1:16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'Selling Price'!E90*'Volume (KT)'!E90</f>
        <v>0</v>
      </c>
      <c r="F90" s="67">
        <f>'Selling Price'!F90*'Volume (KT)'!F90</f>
        <v>0</v>
      </c>
      <c r="G90" s="67">
        <f>'Selling Price'!G90*'Volume (KT)'!G90</f>
        <v>0</v>
      </c>
      <c r="H90" s="67">
        <f>'Selling Price'!H90*'Volume (KT)'!H90</f>
        <v>0</v>
      </c>
      <c r="I90" s="67">
        <f>'Selling Price'!I90*'Volume (KT)'!I90</f>
        <v>0</v>
      </c>
      <c r="J90" s="67">
        <f>'Selling Price'!J90*'Volume (KT)'!J90</f>
        <v>0</v>
      </c>
      <c r="K90" s="67">
        <f>'Selling Price'!K90*'Volume (KT)'!K90</f>
        <v>0</v>
      </c>
      <c r="L90" s="67">
        <f>'Selling Price'!L90*'Volume (KT)'!L90</f>
        <v>0</v>
      </c>
      <c r="M90" s="67">
        <f>'Selling Price'!M90*'Volume (KT)'!M90</f>
        <v>0</v>
      </c>
      <c r="N90" s="67">
        <f>'Selling Price'!N90*'Volume (KT)'!N90</f>
        <v>0</v>
      </c>
      <c r="O90" s="67">
        <f>'Selling Price'!O90*'Volume (KT)'!O90</f>
        <v>0</v>
      </c>
      <c r="P90" s="67">
        <f>'Selling Price'!P90*'Volume (KT)'!P90</f>
        <v>0</v>
      </c>
    </row>
    <row r="91" spans="1:16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'Selling Price'!E91*'Volume (KT)'!E91</f>
        <v>0</v>
      </c>
      <c r="F91" s="67">
        <f>'Selling Price'!F91*'Volume (KT)'!F91</f>
        <v>0</v>
      </c>
      <c r="G91" s="67">
        <f>'Selling Price'!G91*'Volume (KT)'!G91</f>
        <v>0</v>
      </c>
      <c r="H91" s="67">
        <f>'Selling Price'!H91*'Volume (KT)'!H91</f>
        <v>0</v>
      </c>
      <c r="I91" s="67">
        <f>'Selling Price'!I91*'Volume (KT)'!I91</f>
        <v>0</v>
      </c>
      <c r="J91" s="67">
        <f>'Selling Price'!J91*'Volume (KT)'!J91</f>
        <v>0</v>
      </c>
      <c r="K91" s="67">
        <f>'Selling Price'!K91*'Volume (KT)'!K91</f>
        <v>0</v>
      </c>
      <c r="L91" s="67">
        <f>'Selling Price'!L91*'Volume (KT)'!L91</f>
        <v>0</v>
      </c>
      <c r="M91" s="67">
        <f>'Selling Price'!M91*'Volume (KT)'!M91</f>
        <v>0</v>
      </c>
      <c r="N91" s="67">
        <f>'Selling Price'!N91*'Volume (KT)'!N91</f>
        <v>0</v>
      </c>
      <c r="O91" s="67">
        <f>'Selling Price'!O91*'Volume (KT)'!O91</f>
        <v>0</v>
      </c>
      <c r="P91" s="67">
        <f>'Selling Price'!P91*'Volume (KT)'!P91</f>
        <v>0</v>
      </c>
    </row>
    <row r="92" spans="1:16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'Selling Price'!E92*'Volume (KT)'!E92</f>
        <v>0</v>
      </c>
      <c r="F92" s="67">
        <f>'Selling Price'!F92*'Volume (KT)'!F92</f>
        <v>0</v>
      </c>
      <c r="G92" s="67">
        <f>'Selling Price'!G92*'Volume (KT)'!G92</f>
        <v>0</v>
      </c>
      <c r="H92" s="67">
        <f>'Selling Price'!H92*'Volume (KT)'!H92</f>
        <v>0</v>
      </c>
      <c r="I92" s="67">
        <f>'Selling Price'!I92*'Volume (KT)'!I92</f>
        <v>0</v>
      </c>
      <c r="J92" s="67">
        <f>'Selling Price'!J92*'Volume (KT)'!J92</f>
        <v>0</v>
      </c>
      <c r="K92" s="67">
        <f>'Selling Price'!K92*'Volume (KT)'!K92</f>
        <v>0</v>
      </c>
      <c r="L92" s="67">
        <f>'Selling Price'!L92*'Volume (KT)'!L92</f>
        <v>0</v>
      </c>
      <c r="M92" s="67">
        <f>'Selling Price'!M92*'Volume (KT)'!M92</f>
        <v>0</v>
      </c>
      <c r="N92" s="67">
        <f>'Selling Price'!N92*'Volume (KT)'!N92</f>
        <v>0</v>
      </c>
      <c r="O92" s="67">
        <f>'Selling Price'!O92*'Volume (KT)'!O92</f>
        <v>0</v>
      </c>
      <c r="P92" s="67">
        <f>'Selling Price'!P92*'Volume (KT)'!P92</f>
        <v>0</v>
      </c>
    </row>
    <row r="93" spans="1:16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'Selling Price'!E93*'Volume (KT)'!E93</f>
        <v>0</v>
      </c>
      <c r="F93" s="67">
        <f>'Selling Price'!F93*'Volume (KT)'!F93</f>
        <v>0</v>
      </c>
      <c r="G93" s="67">
        <f>'Selling Price'!G93*'Volume (KT)'!G93</f>
        <v>0</v>
      </c>
      <c r="H93" s="67">
        <f>'Selling Price'!H93*'Volume (KT)'!H93</f>
        <v>0</v>
      </c>
      <c r="I93" s="67">
        <f>'Selling Price'!I93*'Volume (KT)'!I93</f>
        <v>0</v>
      </c>
      <c r="J93" s="67">
        <f>'Selling Price'!J93*'Volume (KT)'!J93</f>
        <v>0</v>
      </c>
      <c r="K93" s="67">
        <f>'Selling Price'!K93*'Volume (KT)'!K93</f>
        <v>0</v>
      </c>
      <c r="L93" s="67">
        <f>'Selling Price'!L93*'Volume (KT)'!L93</f>
        <v>0</v>
      </c>
      <c r="M93" s="67">
        <f>'Selling Price'!M93*'Volume (KT)'!M93</f>
        <v>0</v>
      </c>
      <c r="N93" s="67">
        <f>'Selling Price'!N93*'Volume (KT)'!N93</f>
        <v>0</v>
      </c>
      <c r="O93" s="67">
        <f>'Selling Price'!O93*'Volume (KT)'!O93</f>
        <v>0</v>
      </c>
      <c r="P93" s="67">
        <f>'Selling Price'!P93*'Volume (KT)'!P93</f>
        <v>0</v>
      </c>
    </row>
    <row r="94" spans="1:16">
      <c r="A94" s="66" t="s">
        <v>7</v>
      </c>
      <c r="B94" s="76" t="s">
        <v>107</v>
      </c>
      <c r="C94" s="76" t="s">
        <v>97</v>
      </c>
      <c r="D94" s="76" t="s">
        <v>107</v>
      </c>
      <c r="E94" s="67">
        <f>'Selling Price'!E94*'Volume (KT)'!E94</f>
        <v>0</v>
      </c>
      <c r="F94" s="67">
        <f>'Selling Price'!F94*'Volume (KT)'!F94</f>
        <v>0</v>
      </c>
      <c r="G94" s="67">
        <f>'Selling Price'!G94*'Volume (KT)'!G94</f>
        <v>0</v>
      </c>
      <c r="H94" s="67">
        <f>'Selling Price'!H94*'Volume (KT)'!H94</f>
        <v>0</v>
      </c>
      <c r="I94" s="67">
        <f>'Selling Price'!I94*'Volume (KT)'!I94</f>
        <v>607.61335332905139</v>
      </c>
      <c r="J94" s="67">
        <f>'Selling Price'!J94*'Volume (KT)'!J94</f>
        <v>614.22051455897167</v>
      </c>
      <c r="K94" s="67">
        <f>'Selling Price'!K94*'Volume (KT)'!K94</f>
        <v>621.74033386945712</v>
      </c>
      <c r="L94" s="67">
        <f>'Selling Price'!L94*'Volume (KT)'!L94</f>
        <v>634.47465206493575</v>
      </c>
      <c r="M94" s="67">
        <f>'Selling Price'!M94*'Volume (KT)'!M94</f>
        <v>656.20897026041416</v>
      </c>
      <c r="N94" s="67">
        <f>'Selling Price'!N94*'Volume (KT)'!N94</f>
        <v>675.48897322399694</v>
      </c>
      <c r="O94" s="67">
        <f>'Selling Price'!O94*'Volume (KT)'!O94</f>
        <v>688.95760961495387</v>
      </c>
      <c r="P94" s="67">
        <f>'Selling Price'!P94*'Volume (KT)'!P94</f>
        <v>706.16056420138932</v>
      </c>
    </row>
    <row r="95" spans="1:16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'Selling Price'!E95*'Volume (KT)'!E95</f>
        <v>0</v>
      </c>
      <c r="F95" s="67">
        <f>'Selling Price'!F95*'Volume (KT)'!F95</f>
        <v>1460.491914441767</v>
      </c>
      <c r="G95" s="67">
        <f>'Selling Price'!G95*'Volume (KT)'!G95</f>
        <v>664.29811881929106</v>
      </c>
      <c r="H95" s="67">
        <f>'Selling Price'!H95*'Volume (KT)'!H95</f>
        <v>591.29080649324362</v>
      </c>
      <c r="I95" s="67">
        <f>'Selling Price'!I95*'Volume (KT)'!I95</f>
        <v>0</v>
      </c>
      <c r="J95" s="67">
        <f>'Selling Price'!J95*'Volume (KT)'!J95</f>
        <v>0</v>
      </c>
      <c r="K95" s="67">
        <f>'Selling Price'!K95*'Volume (KT)'!K95</f>
        <v>0</v>
      </c>
      <c r="L95" s="67">
        <f>'Selling Price'!L95*'Volume (KT)'!L95</f>
        <v>0</v>
      </c>
      <c r="M95" s="67">
        <f>'Selling Price'!M95*'Volume (KT)'!M95</f>
        <v>0</v>
      </c>
      <c r="N95" s="67">
        <f>'Selling Price'!N95*'Volume (KT)'!N95</f>
        <v>0</v>
      </c>
      <c r="O95" s="67">
        <f>'Selling Price'!O95*'Volume (KT)'!O95</f>
        <v>0</v>
      </c>
      <c r="P95" s="67">
        <f>'Selling Price'!P95*'Volume (KT)'!P95</f>
        <v>0</v>
      </c>
    </row>
    <row r="96" spans="1:16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'Selling Price'!E96*'Volume (KT)'!E96</f>
        <v>0</v>
      </c>
      <c r="F96" s="67">
        <f>'Selling Price'!F96*'Volume (KT)'!F96</f>
        <v>0</v>
      </c>
      <c r="G96" s="67">
        <f>'Selling Price'!G96*'Volume (KT)'!G96</f>
        <v>0</v>
      </c>
      <c r="H96" s="67">
        <f>'Selling Price'!H96*'Volume (KT)'!H96</f>
        <v>0</v>
      </c>
      <c r="I96" s="67">
        <f>'Selling Price'!I96*'Volume (KT)'!I96</f>
        <v>0</v>
      </c>
      <c r="J96" s="67">
        <f>'Selling Price'!J96*'Volume (KT)'!J96</f>
        <v>0</v>
      </c>
      <c r="K96" s="67">
        <f>'Selling Price'!K96*'Volume (KT)'!K96</f>
        <v>0</v>
      </c>
      <c r="L96" s="67">
        <f>'Selling Price'!L96*'Volume (KT)'!L96</f>
        <v>0</v>
      </c>
      <c r="M96" s="67">
        <f>'Selling Price'!M96*'Volume (KT)'!M96</f>
        <v>0</v>
      </c>
      <c r="N96" s="67">
        <f>'Selling Price'!N96*'Volume (KT)'!N96</f>
        <v>0</v>
      </c>
      <c r="O96" s="67">
        <f>'Selling Price'!O96*'Volume (KT)'!O96</f>
        <v>0</v>
      </c>
      <c r="P96" s="67">
        <f>'Selling Price'!P96*'Volume (KT)'!P96</f>
        <v>0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>'Selling Price'!E97*'Volume (KT)'!E97</f>
        <v>0</v>
      </c>
      <c r="F97" s="67">
        <f>'Selling Price'!F97*'Volume (KT)'!F97</f>
        <v>0</v>
      </c>
      <c r="G97" s="67">
        <f>'Selling Price'!G97*'Volume (KT)'!G97</f>
        <v>0</v>
      </c>
      <c r="H97" s="67">
        <f>'Selling Price'!H97*'Volume (KT)'!H97</f>
        <v>0</v>
      </c>
      <c r="I97" s="67">
        <f>'Selling Price'!I97*'Volume (KT)'!I97</f>
        <v>0</v>
      </c>
      <c r="J97" s="67">
        <f>'Selling Price'!J97*'Volume (KT)'!J97</f>
        <v>0</v>
      </c>
      <c r="K97" s="67">
        <f>'Selling Price'!K97*'Volume (KT)'!K97</f>
        <v>0</v>
      </c>
      <c r="L97" s="67">
        <f>'Selling Price'!L97*'Volume (KT)'!L97</f>
        <v>0</v>
      </c>
      <c r="M97" s="67">
        <f>'Selling Price'!M97*'Volume (KT)'!M97</f>
        <v>0</v>
      </c>
      <c r="N97" s="67">
        <f>'Selling Price'!N97*'Volume (KT)'!N97</f>
        <v>0</v>
      </c>
      <c r="O97" s="67">
        <f>'Selling Price'!O97*'Volume (KT)'!O97</f>
        <v>0</v>
      </c>
      <c r="P97" s="67">
        <f>'Selling Price'!P97*'Volume (KT)'!P97</f>
        <v>0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'Selling Price'!E98*'Volume (KT)'!E98</f>
        <v>7038.7891871723059</v>
      </c>
      <c r="F98" s="67">
        <f>'Selling Price'!F98*'Volume (KT)'!F98</f>
        <v>9088.3033574557758</v>
      </c>
      <c r="G98" s="67">
        <f>'Selling Price'!G98*'Volume (KT)'!G98</f>
        <v>0</v>
      </c>
      <c r="H98" s="67">
        <f>'Selling Price'!H98*'Volume (KT)'!H98</f>
        <v>0</v>
      </c>
      <c r="I98" s="67">
        <f>'Selling Price'!I98*'Volume (KT)'!I98</f>
        <v>0</v>
      </c>
      <c r="J98" s="67">
        <f>'Selling Price'!J98*'Volume (KT)'!J98</f>
        <v>0</v>
      </c>
      <c r="K98" s="67">
        <f>'Selling Price'!K98*'Volume (KT)'!K98</f>
        <v>0</v>
      </c>
      <c r="L98" s="67">
        <f>'Selling Price'!L98*'Volume (KT)'!L98</f>
        <v>0</v>
      </c>
      <c r="M98" s="67">
        <f>'Selling Price'!M98*'Volume (KT)'!M98</f>
        <v>0</v>
      </c>
      <c r="N98" s="67">
        <f>'Selling Price'!N98*'Volume (KT)'!N98</f>
        <v>0</v>
      </c>
      <c r="O98" s="67">
        <f>'Selling Price'!O98*'Volume (KT)'!O98</f>
        <v>0</v>
      </c>
      <c r="P98" s="67">
        <f>'Selling Price'!P98*'Volume (KT)'!P98</f>
        <v>0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>'Selling Price'!E99*'Volume (KT)'!E99</f>
        <v>0</v>
      </c>
      <c r="F99" s="67">
        <f>'Selling Price'!F99*'Volume (KT)'!F99</f>
        <v>0</v>
      </c>
      <c r="G99" s="67">
        <f>'Selling Price'!G99*'Volume (KT)'!G99</f>
        <v>0</v>
      </c>
      <c r="H99" s="67">
        <f>'Selling Price'!H99*'Volume (KT)'!H99</f>
        <v>0</v>
      </c>
      <c r="I99" s="67">
        <f>'Selling Price'!I99*'Volume (KT)'!I99</f>
        <v>0</v>
      </c>
      <c r="J99" s="67">
        <f>'Selling Price'!J99*'Volume (KT)'!J99</f>
        <v>0</v>
      </c>
      <c r="K99" s="67">
        <f>'Selling Price'!K99*'Volume (KT)'!K99</f>
        <v>0</v>
      </c>
      <c r="L99" s="67">
        <f>'Selling Price'!L99*'Volume (KT)'!L99</f>
        <v>0</v>
      </c>
      <c r="M99" s="67">
        <f>'Selling Price'!M99*'Volume (KT)'!M99</f>
        <v>0</v>
      </c>
      <c r="N99" s="67">
        <f>'Selling Price'!N99*'Volume (KT)'!N99</f>
        <v>0</v>
      </c>
      <c r="O99" s="67">
        <f>'Selling Price'!O99*'Volume (KT)'!O99</f>
        <v>0</v>
      </c>
      <c r="P99" s="67">
        <f>'Selling Price'!P99*'Volume (KT)'!P99</f>
        <v>0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'Selling Price'!E100*'Volume (KT)'!E100</f>
        <v>0</v>
      </c>
      <c r="F100" s="67">
        <f>'Selling Price'!F100*'Volume (KT)'!F100</f>
        <v>0</v>
      </c>
      <c r="G100" s="67">
        <f>'Selling Price'!G100*'Volume (KT)'!G100</f>
        <v>0</v>
      </c>
      <c r="H100" s="67">
        <f>'Selling Price'!H100*'Volume (KT)'!H100</f>
        <v>0</v>
      </c>
      <c r="I100" s="67">
        <f>'Selling Price'!I100*'Volume (KT)'!I100</f>
        <v>0</v>
      </c>
      <c r="J100" s="67">
        <f>'Selling Price'!J100*'Volume (KT)'!J100</f>
        <v>0</v>
      </c>
      <c r="K100" s="67">
        <f>'Selling Price'!K100*'Volume (KT)'!K100</f>
        <v>0</v>
      </c>
      <c r="L100" s="67">
        <f>'Selling Price'!L100*'Volume (KT)'!L100</f>
        <v>0</v>
      </c>
      <c r="M100" s="67">
        <f>'Selling Price'!M100*'Volume (KT)'!M100</f>
        <v>0</v>
      </c>
      <c r="N100" s="67">
        <f>'Selling Price'!N100*'Volume (KT)'!N100</f>
        <v>0</v>
      </c>
      <c r="O100" s="67">
        <f>'Selling Price'!O100*'Volume (KT)'!O100</f>
        <v>0</v>
      </c>
      <c r="P100" s="67">
        <f>'Selling Price'!P100*'Volume (KT)'!P100</f>
        <v>0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'Selling Price'!E101*'Volume (KT)'!E101</f>
        <v>0</v>
      </c>
      <c r="F101" s="67">
        <f>'Selling Price'!F101*'Volume (KT)'!F101</f>
        <v>0</v>
      </c>
      <c r="G101" s="67">
        <f>'Selling Price'!G101*'Volume (KT)'!G101</f>
        <v>0</v>
      </c>
      <c r="H101" s="67">
        <f>'Selling Price'!H101*'Volume (KT)'!H101</f>
        <v>0</v>
      </c>
      <c r="I101" s="67">
        <f>'Selling Price'!I101*'Volume (KT)'!I101</f>
        <v>0</v>
      </c>
      <c r="J101" s="67">
        <f>'Selling Price'!J101*'Volume (KT)'!J101</f>
        <v>0</v>
      </c>
      <c r="K101" s="67">
        <f>'Selling Price'!K101*'Volume (KT)'!K101</f>
        <v>0</v>
      </c>
      <c r="L101" s="67">
        <f>'Selling Price'!L101*'Volume (KT)'!L101</f>
        <v>0</v>
      </c>
      <c r="M101" s="67">
        <f>'Selling Price'!M101*'Volume (KT)'!M101</f>
        <v>0</v>
      </c>
      <c r="N101" s="67">
        <f>'Selling Price'!N101*'Volume (KT)'!N101</f>
        <v>0</v>
      </c>
      <c r="O101" s="67">
        <f>'Selling Price'!O101*'Volume (KT)'!O101</f>
        <v>0</v>
      </c>
      <c r="P101" s="67">
        <f>'Selling Price'!P101*'Volume (KT)'!P101</f>
        <v>0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'Selling Price'!E102*'Volume (KT)'!E102</f>
        <v>0</v>
      </c>
      <c r="F102" s="67">
        <f>'Selling Price'!F102*'Volume (KT)'!F102</f>
        <v>0</v>
      </c>
      <c r="G102" s="67">
        <f>'Selling Price'!G102*'Volume (KT)'!G102</f>
        <v>0</v>
      </c>
      <c r="H102" s="67">
        <f>'Selling Price'!H102*'Volume (KT)'!H102</f>
        <v>0</v>
      </c>
      <c r="I102" s="67">
        <f>'Selling Price'!I102*'Volume (KT)'!I102</f>
        <v>0</v>
      </c>
      <c r="J102" s="67">
        <f>'Selling Price'!J102*'Volume (KT)'!J102</f>
        <v>0</v>
      </c>
      <c r="K102" s="67">
        <f>'Selling Price'!K102*'Volume (KT)'!K102</f>
        <v>0</v>
      </c>
      <c r="L102" s="67">
        <f>'Selling Price'!L102*'Volume (KT)'!L102</f>
        <v>0</v>
      </c>
      <c r="M102" s="67">
        <f>'Selling Price'!M102*'Volume (KT)'!M102</f>
        <v>0</v>
      </c>
      <c r="N102" s="67">
        <f>'Selling Price'!N102*'Volume (KT)'!N102</f>
        <v>0</v>
      </c>
      <c r="O102" s="67">
        <f>'Selling Price'!O102*'Volume (KT)'!O102</f>
        <v>0</v>
      </c>
      <c r="P102" s="67">
        <f>'Selling Price'!P102*'Volume (KT)'!P102</f>
        <v>0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'Selling Price'!E103*'Volume (KT)'!E103</f>
        <v>2354.124490484397</v>
      </c>
      <c r="F103" s="67">
        <f>'Selling Price'!F103*'Volume (KT)'!F103</f>
        <v>0</v>
      </c>
      <c r="G103" s="67">
        <f>'Selling Price'!G103*'Volume (KT)'!G103</f>
        <v>0</v>
      </c>
      <c r="H103" s="67">
        <f>'Selling Price'!H103*'Volume (KT)'!H103</f>
        <v>0</v>
      </c>
      <c r="I103" s="67">
        <f>'Selling Price'!I103*'Volume (KT)'!I103</f>
        <v>0</v>
      </c>
      <c r="J103" s="67">
        <f>'Selling Price'!J103*'Volume (KT)'!J103</f>
        <v>0</v>
      </c>
      <c r="K103" s="67">
        <f>'Selling Price'!K103*'Volume (KT)'!K103</f>
        <v>0</v>
      </c>
      <c r="L103" s="67">
        <f>'Selling Price'!L103*'Volume (KT)'!L103</f>
        <v>0</v>
      </c>
      <c r="M103" s="67">
        <f>'Selling Price'!M103*'Volume (KT)'!M103</f>
        <v>0</v>
      </c>
      <c r="N103" s="67">
        <f>'Selling Price'!N103*'Volume (KT)'!N103</f>
        <v>0</v>
      </c>
      <c r="O103" s="67">
        <f>'Selling Price'!O103*'Volume (KT)'!O103</f>
        <v>0</v>
      </c>
      <c r="P103" s="67">
        <f>'Selling Price'!P103*'Volume (KT)'!P103</f>
        <v>0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'Selling Price'!E104*'Volume (KT)'!E104</f>
        <v>529.76240087369979</v>
      </c>
      <c r="F104" s="67">
        <f>'Selling Price'!F104*'Volume (KT)'!F104</f>
        <v>0</v>
      </c>
      <c r="G104" s="67">
        <f>'Selling Price'!G104*'Volume (KT)'!G104</f>
        <v>0</v>
      </c>
      <c r="H104" s="67">
        <f>'Selling Price'!H104*'Volume (KT)'!H104</f>
        <v>0</v>
      </c>
      <c r="I104" s="67">
        <f>'Selling Price'!I104*'Volume (KT)'!I104</f>
        <v>0</v>
      </c>
      <c r="J104" s="67">
        <f>'Selling Price'!J104*'Volume (KT)'!J104</f>
        <v>0</v>
      </c>
      <c r="K104" s="67">
        <f>'Selling Price'!K104*'Volume (KT)'!K104</f>
        <v>0</v>
      </c>
      <c r="L104" s="67">
        <f>'Selling Price'!L104*'Volume (KT)'!L104</f>
        <v>0</v>
      </c>
      <c r="M104" s="67">
        <f>'Selling Price'!M104*'Volume (KT)'!M104</f>
        <v>0</v>
      </c>
      <c r="N104" s="67">
        <f>'Selling Price'!N104*'Volume (KT)'!N104</f>
        <v>0</v>
      </c>
      <c r="O104" s="67">
        <f>'Selling Price'!O104*'Volume (KT)'!O104</f>
        <v>0</v>
      </c>
      <c r="P104" s="67">
        <f>'Selling Price'!P104*'Volume (KT)'!P104</f>
        <v>0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'Selling Price'!E105*'Volume (KT)'!E105</f>
        <v>0</v>
      </c>
      <c r="F105" s="67">
        <f>'Selling Price'!F105*'Volume (KT)'!F105</f>
        <v>0</v>
      </c>
      <c r="G105" s="67">
        <f>'Selling Price'!G105*'Volume (KT)'!G105</f>
        <v>0</v>
      </c>
      <c r="H105" s="67">
        <f>'Selling Price'!H105*'Volume (KT)'!H105</f>
        <v>0</v>
      </c>
      <c r="I105" s="67">
        <f>'Selling Price'!I105*'Volume (KT)'!I105</f>
        <v>0</v>
      </c>
      <c r="J105" s="67">
        <f>'Selling Price'!J105*'Volume (KT)'!J105</f>
        <v>0</v>
      </c>
      <c r="K105" s="67">
        <f>'Selling Price'!K105*'Volume (KT)'!K105</f>
        <v>0</v>
      </c>
      <c r="L105" s="67">
        <f>'Selling Price'!L105*'Volume (KT)'!L105</f>
        <v>0</v>
      </c>
      <c r="M105" s="67">
        <f>'Selling Price'!M105*'Volume (KT)'!M105</f>
        <v>0</v>
      </c>
      <c r="N105" s="67">
        <f>'Selling Price'!N105*'Volume (KT)'!N105</f>
        <v>0</v>
      </c>
      <c r="O105" s="67">
        <f>'Selling Price'!O105*'Volume (KT)'!O105</f>
        <v>0</v>
      </c>
      <c r="P105" s="67">
        <f>'Selling Price'!P105*'Volume (KT)'!P105</f>
        <v>0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'Selling Price'!E106*'Volume (KT)'!E106</f>
        <v>2373.1595583801368</v>
      </c>
      <c r="F106" s="67">
        <f>'Selling Price'!F106*'Volume (KT)'!F106</f>
        <v>0</v>
      </c>
      <c r="G106" s="67">
        <f>'Selling Price'!G106*'Volume (KT)'!G106</f>
        <v>0</v>
      </c>
      <c r="H106" s="67">
        <f>'Selling Price'!H106*'Volume (KT)'!H106</f>
        <v>0</v>
      </c>
      <c r="I106" s="67">
        <f>'Selling Price'!I106*'Volume (KT)'!I106</f>
        <v>0</v>
      </c>
      <c r="J106" s="67">
        <f>'Selling Price'!J106*'Volume (KT)'!J106</f>
        <v>0</v>
      </c>
      <c r="K106" s="67">
        <f>'Selling Price'!K106*'Volume (KT)'!K106</f>
        <v>0</v>
      </c>
      <c r="L106" s="67">
        <f>'Selling Price'!L106*'Volume (KT)'!L106</f>
        <v>0</v>
      </c>
      <c r="M106" s="67">
        <f>'Selling Price'!M106*'Volume (KT)'!M106</f>
        <v>0</v>
      </c>
      <c r="N106" s="67">
        <f>'Selling Price'!N106*'Volume (KT)'!N106</f>
        <v>0</v>
      </c>
      <c r="O106" s="67">
        <f>'Selling Price'!O106*'Volume (KT)'!O106</f>
        <v>0</v>
      </c>
      <c r="P106" s="67">
        <f>'Selling Price'!P106*'Volume (KT)'!P106</f>
        <v>0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'Selling Price'!E107*'Volume (KT)'!E107</f>
        <v>0</v>
      </c>
      <c r="F107" s="67">
        <f>'Selling Price'!F107*'Volume (KT)'!F107</f>
        <v>0</v>
      </c>
      <c r="G107" s="67">
        <f>'Selling Price'!G107*'Volume (KT)'!G107</f>
        <v>0</v>
      </c>
      <c r="H107" s="67">
        <f>'Selling Price'!H107*'Volume (KT)'!H107</f>
        <v>0</v>
      </c>
      <c r="I107" s="67">
        <f>'Selling Price'!I107*'Volume (KT)'!I107</f>
        <v>0</v>
      </c>
      <c r="J107" s="67">
        <f>'Selling Price'!J107*'Volume (KT)'!J107</f>
        <v>0</v>
      </c>
      <c r="K107" s="67">
        <f>'Selling Price'!K107*'Volume (KT)'!K107</f>
        <v>0</v>
      </c>
      <c r="L107" s="67">
        <f>'Selling Price'!L107*'Volume (KT)'!L107</f>
        <v>0</v>
      </c>
      <c r="M107" s="67">
        <f>'Selling Price'!M107*'Volume (KT)'!M107</f>
        <v>0</v>
      </c>
      <c r="N107" s="67">
        <f>'Selling Price'!N107*'Volume (KT)'!N107</f>
        <v>0</v>
      </c>
      <c r="O107" s="67">
        <f>'Selling Price'!O107*'Volume (KT)'!O107</f>
        <v>0</v>
      </c>
      <c r="P107" s="67">
        <f>'Selling Price'!P107*'Volume (KT)'!P107</f>
        <v>0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'Selling Price'!E108*'Volume (KT)'!E108</f>
        <v>0</v>
      </c>
      <c r="F108" s="67">
        <f>'Selling Price'!F108*'Volume (KT)'!F108</f>
        <v>0</v>
      </c>
      <c r="G108" s="67">
        <f>'Selling Price'!G108*'Volume (KT)'!G108</f>
        <v>0</v>
      </c>
      <c r="H108" s="67">
        <f>'Selling Price'!H108*'Volume (KT)'!H108</f>
        <v>0</v>
      </c>
      <c r="I108" s="67">
        <f>'Selling Price'!I108*'Volume (KT)'!I108</f>
        <v>0</v>
      </c>
      <c r="J108" s="67">
        <f>'Selling Price'!J108*'Volume (KT)'!J108</f>
        <v>0</v>
      </c>
      <c r="K108" s="67">
        <f>'Selling Price'!K108*'Volume (KT)'!K108</f>
        <v>0</v>
      </c>
      <c r="L108" s="67">
        <f>'Selling Price'!L108*'Volume (KT)'!L108</f>
        <v>0</v>
      </c>
      <c r="M108" s="67">
        <f>'Selling Price'!M108*'Volume (KT)'!M108</f>
        <v>0</v>
      </c>
      <c r="N108" s="67">
        <f>'Selling Price'!N108*'Volume (KT)'!N108</f>
        <v>0</v>
      </c>
      <c r="O108" s="67">
        <f>'Selling Price'!O108*'Volume (KT)'!O108</f>
        <v>0</v>
      </c>
      <c r="P108" s="67">
        <f>'Selling Price'!P108*'Volume (KT)'!P108</f>
        <v>0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'Selling Price'!E109*'Volume (KT)'!E109</f>
        <v>0</v>
      </c>
      <c r="F109" s="67">
        <f>'Selling Price'!F109*'Volume (KT)'!F109</f>
        <v>0</v>
      </c>
      <c r="G109" s="67">
        <f>'Selling Price'!G109*'Volume (KT)'!G109</f>
        <v>0</v>
      </c>
      <c r="H109" s="67">
        <f>'Selling Price'!H109*'Volume (KT)'!H109</f>
        <v>0</v>
      </c>
      <c r="I109" s="67">
        <f>'Selling Price'!I109*'Volume (KT)'!I109</f>
        <v>0</v>
      </c>
      <c r="J109" s="67">
        <f>'Selling Price'!J109*'Volume (KT)'!J109</f>
        <v>0</v>
      </c>
      <c r="K109" s="67">
        <f>'Selling Price'!K109*'Volume (KT)'!K109</f>
        <v>0</v>
      </c>
      <c r="L109" s="67">
        <f>'Selling Price'!L109*'Volume (KT)'!L109</f>
        <v>0</v>
      </c>
      <c r="M109" s="67">
        <f>'Selling Price'!M109*'Volume (KT)'!M109</f>
        <v>0</v>
      </c>
      <c r="N109" s="67">
        <f>'Selling Price'!N109*'Volume (KT)'!N109</f>
        <v>0</v>
      </c>
      <c r="O109" s="67">
        <f>'Selling Price'!O109*'Volume (KT)'!O109</f>
        <v>0</v>
      </c>
      <c r="P109" s="67">
        <f>'Selling Price'!P109*'Volume (KT)'!P109</f>
        <v>0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'Selling Price'!E110*'Volume (KT)'!E110</f>
        <v>0</v>
      </c>
      <c r="F110" s="67">
        <f>'Selling Price'!F110*'Volume (KT)'!F110</f>
        <v>0</v>
      </c>
      <c r="G110" s="67">
        <f>'Selling Price'!G110*'Volume (KT)'!G110</f>
        <v>0</v>
      </c>
      <c r="H110" s="67">
        <f>'Selling Price'!H110*'Volume (KT)'!H110</f>
        <v>0</v>
      </c>
      <c r="I110" s="67">
        <f>'Selling Price'!I110*'Volume (KT)'!I110</f>
        <v>0</v>
      </c>
      <c r="J110" s="67">
        <f>'Selling Price'!J110*'Volume (KT)'!J110</f>
        <v>0</v>
      </c>
      <c r="K110" s="67">
        <f>'Selling Price'!K110*'Volume (KT)'!K110</f>
        <v>0</v>
      </c>
      <c r="L110" s="67">
        <f>'Selling Price'!L110*'Volume (KT)'!L110</f>
        <v>0</v>
      </c>
      <c r="M110" s="67">
        <f>'Selling Price'!M110*'Volume (KT)'!M110</f>
        <v>0</v>
      </c>
      <c r="N110" s="67">
        <f>'Selling Price'!N110*'Volume (KT)'!N110</f>
        <v>0</v>
      </c>
      <c r="O110" s="67">
        <f>'Selling Price'!O110*'Volume (KT)'!O110</f>
        <v>0</v>
      </c>
      <c r="P110" s="67">
        <f>'Selling Price'!P110*'Volume (KT)'!P110</f>
        <v>0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'Selling Price'!E111*'Volume (KT)'!E111</f>
        <v>0</v>
      </c>
      <c r="F111" s="67">
        <f>'Selling Price'!F111*'Volume (KT)'!F111</f>
        <v>0</v>
      </c>
      <c r="G111" s="67">
        <f>'Selling Price'!G111*'Volume (KT)'!G111</f>
        <v>0</v>
      </c>
      <c r="H111" s="67">
        <f>'Selling Price'!H111*'Volume (KT)'!H111</f>
        <v>0</v>
      </c>
      <c r="I111" s="67">
        <f>'Selling Price'!I111*'Volume (KT)'!I111</f>
        <v>0</v>
      </c>
      <c r="J111" s="67">
        <f>'Selling Price'!J111*'Volume (KT)'!J111</f>
        <v>0</v>
      </c>
      <c r="K111" s="67">
        <f>'Selling Price'!K111*'Volume (KT)'!K111</f>
        <v>0</v>
      </c>
      <c r="L111" s="67">
        <f>'Selling Price'!L111*'Volume (KT)'!L111</f>
        <v>0</v>
      </c>
      <c r="M111" s="67">
        <f>'Selling Price'!M111*'Volume (KT)'!M111</f>
        <v>0</v>
      </c>
      <c r="N111" s="67">
        <f>'Selling Price'!N111*'Volume (KT)'!N111</f>
        <v>0</v>
      </c>
      <c r="O111" s="67">
        <f>'Selling Price'!O111*'Volume (KT)'!O111</f>
        <v>0</v>
      </c>
      <c r="P111" s="67">
        <f>'Selling Price'!P111*'Volume (KT)'!P111</f>
        <v>0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'Selling Price'!E112*'Volume (KT)'!E112</f>
        <v>0</v>
      </c>
      <c r="F112" s="67">
        <f>'Selling Price'!F112*'Volume (KT)'!F112</f>
        <v>0</v>
      </c>
      <c r="G112" s="67">
        <f>'Selling Price'!G112*'Volume (KT)'!G112</f>
        <v>0</v>
      </c>
      <c r="H112" s="67">
        <f>'Selling Price'!H112*'Volume (KT)'!H112</f>
        <v>0</v>
      </c>
      <c r="I112" s="67">
        <f>'Selling Price'!I112*'Volume (KT)'!I112</f>
        <v>0</v>
      </c>
      <c r="J112" s="67">
        <f>'Selling Price'!J112*'Volume (KT)'!J112</f>
        <v>0</v>
      </c>
      <c r="K112" s="67">
        <f>'Selling Price'!K112*'Volume (KT)'!K112</f>
        <v>0</v>
      </c>
      <c r="L112" s="67">
        <f>'Selling Price'!L112*'Volume (KT)'!L112</f>
        <v>0</v>
      </c>
      <c r="M112" s="67">
        <f>'Selling Price'!M112*'Volume (KT)'!M112</f>
        <v>0</v>
      </c>
      <c r="N112" s="67">
        <f>'Selling Price'!N112*'Volume (KT)'!N112</f>
        <v>0</v>
      </c>
      <c r="O112" s="67">
        <f>'Selling Price'!O112*'Volume (KT)'!O112</f>
        <v>0</v>
      </c>
      <c r="P112" s="67">
        <f>'Selling Price'!P112*'Volume (KT)'!P112</f>
        <v>0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'Selling Price'!E113*'Volume (KT)'!E113</f>
        <v>0</v>
      </c>
      <c r="F113" s="67">
        <f>'Selling Price'!F113*'Volume (KT)'!F113</f>
        <v>0</v>
      </c>
      <c r="G113" s="67">
        <f>'Selling Price'!G113*'Volume (KT)'!G113</f>
        <v>0</v>
      </c>
      <c r="H113" s="67">
        <f>'Selling Price'!H113*'Volume (KT)'!H113</f>
        <v>0</v>
      </c>
      <c r="I113" s="67">
        <f>'Selling Price'!I113*'Volume (KT)'!I113</f>
        <v>0</v>
      </c>
      <c r="J113" s="67">
        <f>'Selling Price'!J113*'Volume (KT)'!J113</f>
        <v>0</v>
      </c>
      <c r="K113" s="67">
        <f>'Selling Price'!K113*'Volume (KT)'!K113</f>
        <v>0</v>
      </c>
      <c r="L113" s="67">
        <f>'Selling Price'!L113*'Volume (KT)'!L113</f>
        <v>0</v>
      </c>
      <c r="M113" s="67">
        <f>'Selling Price'!M113*'Volume (KT)'!M113</f>
        <v>0</v>
      </c>
      <c r="N113" s="67">
        <f>'Selling Price'!N113*'Volume (KT)'!N113</f>
        <v>0</v>
      </c>
      <c r="O113" s="67">
        <f>'Selling Price'!O113*'Volume (KT)'!O113</f>
        <v>0</v>
      </c>
      <c r="P113" s="67">
        <f>'Selling Price'!P113*'Volume (KT)'!P113</f>
        <v>0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'Selling Price'!E114*'Volume (KT)'!E114</f>
        <v>0</v>
      </c>
      <c r="F114" s="67">
        <f>'Selling Price'!F114*'Volume (KT)'!F114</f>
        <v>367.31038953973155</v>
      </c>
      <c r="G114" s="67">
        <f>'Selling Price'!G114*'Volume (KT)'!G114</f>
        <v>0</v>
      </c>
      <c r="H114" s="67">
        <f>'Selling Price'!H114*'Volume (KT)'!H114</f>
        <v>0</v>
      </c>
      <c r="I114" s="67">
        <f>'Selling Price'!I114*'Volume (KT)'!I114</f>
        <v>0</v>
      </c>
      <c r="J114" s="67">
        <f>'Selling Price'!J114*'Volume (KT)'!J114</f>
        <v>0</v>
      </c>
      <c r="K114" s="67">
        <f>'Selling Price'!K114*'Volume (KT)'!K114</f>
        <v>0</v>
      </c>
      <c r="L114" s="67">
        <f>'Selling Price'!L114*'Volume (KT)'!L114</f>
        <v>0</v>
      </c>
      <c r="M114" s="67">
        <f>'Selling Price'!M114*'Volume (KT)'!M114</f>
        <v>0</v>
      </c>
      <c r="N114" s="67">
        <f>'Selling Price'!N114*'Volume (KT)'!N114</f>
        <v>0</v>
      </c>
      <c r="O114" s="67">
        <f>'Selling Price'!O114*'Volume (KT)'!O114</f>
        <v>0</v>
      </c>
      <c r="P114" s="67">
        <f>'Selling Price'!P114*'Volume (KT)'!P114</f>
        <v>0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'Selling Price'!E115*'Volume (KT)'!E115</f>
        <v>2262.131907508021</v>
      </c>
      <c r="F115" s="67">
        <f>'Selling Price'!F115*'Volume (KT)'!F115</f>
        <v>1201.8310040427857</v>
      </c>
      <c r="G115" s="67">
        <f>'Selling Price'!G115*'Volume (KT)'!G115</f>
        <v>1092.0643474096705</v>
      </c>
      <c r="H115" s="67">
        <f>'Selling Price'!H115*'Volume (KT)'!H115</f>
        <v>970.80190829293383</v>
      </c>
      <c r="I115" s="67">
        <f>'Selling Price'!I115*'Volume (KT)'!I115</f>
        <v>1003.1649574266403</v>
      </c>
      <c r="J115" s="67">
        <f>'Selling Price'!J115*'Volume (KT)'!J115</f>
        <v>1014.1314796078558</v>
      </c>
      <c r="K115" s="67">
        <f>'Selling Price'!K115*'Volume (KT)'!K115</f>
        <v>1026.6827914061155</v>
      </c>
      <c r="L115" s="67">
        <f>'Selling Price'!L115*'Volume (KT)'!L115</f>
        <v>1047.9066550652465</v>
      </c>
      <c r="M115" s="67">
        <f>'Selling Price'!M115*'Volume (KT)'!M115</f>
        <v>1084.1305187243772</v>
      </c>
      <c r="N115" s="67">
        <f>'Selling Price'!N115*'Volume (KT)'!N115</f>
        <v>1116.1964879158097</v>
      </c>
      <c r="O115" s="67">
        <f>'Selling Price'!O115*'Volume (KT)'!O115</f>
        <v>1138.6442152340712</v>
      </c>
      <c r="P115" s="67">
        <f>'Selling Price'!P115*'Volume (KT)'!P115</f>
        <v>1167.3158062114637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'Selling Price'!E116*'Volume (KT)'!E116</f>
        <v>0</v>
      </c>
      <c r="F116" s="67">
        <f>'Selling Price'!F116*'Volume (KT)'!F116</f>
        <v>0</v>
      </c>
      <c r="G116" s="67">
        <f>'Selling Price'!G116*'Volume (KT)'!G116</f>
        <v>0</v>
      </c>
      <c r="H116" s="67">
        <f>'Selling Price'!H116*'Volume (KT)'!H116</f>
        <v>0</v>
      </c>
      <c r="I116" s="67">
        <f>'Selling Price'!I116*'Volume (KT)'!I116</f>
        <v>0</v>
      </c>
      <c r="J116" s="67">
        <f>'Selling Price'!J116*'Volume (KT)'!J116</f>
        <v>0</v>
      </c>
      <c r="K116" s="67">
        <f>'Selling Price'!K116*'Volume (KT)'!K116</f>
        <v>0</v>
      </c>
      <c r="L116" s="67">
        <f>'Selling Price'!L116*'Volume (KT)'!L116</f>
        <v>0</v>
      </c>
      <c r="M116" s="67">
        <f>'Selling Price'!M116*'Volume (KT)'!M116</f>
        <v>0</v>
      </c>
      <c r="N116" s="67">
        <f>'Selling Price'!N116*'Volume (KT)'!N116</f>
        <v>0</v>
      </c>
      <c r="O116" s="67">
        <f>'Selling Price'!O116*'Volume (KT)'!O116</f>
        <v>0</v>
      </c>
      <c r="P116" s="67">
        <f>'Selling Price'!P116*'Volume (KT)'!P116</f>
        <v>0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'Selling Price'!E117*'Volume (KT)'!E117</f>
        <v>3123.2590373231774</v>
      </c>
      <c r="F117" s="67">
        <f>'Selling Price'!F117*'Volume (KT)'!F117</f>
        <v>3091.3745522350732</v>
      </c>
      <c r="G117" s="67">
        <f>'Selling Price'!G117*'Volume (KT)'!G117</f>
        <v>2563.0835751110981</v>
      </c>
      <c r="H117" s="67">
        <f>'Selling Price'!H117*'Volume (KT)'!H117</f>
        <v>2281.3970283864319</v>
      </c>
      <c r="I117" s="67">
        <f>'Selling Price'!I117*'Volume (KT)'!I117</f>
        <v>1923.582219493265</v>
      </c>
      <c r="J117" s="67">
        <f>'Selling Price'!J117*'Volume (KT)'!J117</f>
        <v>2006.168825426706</v>
      </c>
      <c r="K117" s="67">
        <f>'Selling Price'!K117*'Volume (KT)'!K117</f>
        <v>2145.1352863679126</v>
      </c>
      <c r="L117" s="67">
        <f>'Selling Price'!L117*'Volume (KT)'!L117</f>
        <v>2188.8564455057221</v>
      </c>
      <c r="M117" s="67">
        <f>'Selling Price'!M117*'Volume (KT)'!M117</f>
        <v>2263.4776046435322</v>
      </c>
      <c r="N117" s="67">
        <f>'Selling Price'!N117*'Volume (KT)'!N117</f>
        <v>2329.7462976490497</v>
      </c>
      <c r="O117" s="67">
        <f>'Selling Price'!O117*'Volume (KT)'!O117</f>
        <v>2375.988615924668</v>
      </c>
      <c r="P117" s="67">
        <f>'Selling Price'!P117*'Volume (KT)'!P117</f>
        <v>2435.0520933380967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>'Selling Price'!E118*'Volume (KT)'!E118</f>
        <v>0</v>
      </c>
      <c r="F118" s="67">
        <f>'Selling Price'!F118*'Volume (KT)'!F118</f>
        <v>0</v>
      </c>
      <c r="G118" s="67">
        <f>'Selling Price'!G118*'Volume (KT)'!G118</f>
        <v>0</v>
      </c>
      <c r="H118" s="67">
        <f>'Selling Price'!H118*'Volume (KT)'!H118</f>
        <v>0</v>
      </c>
      <c r="I118" s="67">
        <f>'Selling Price'!I118*'Volume (KT)'!I118</f>
        <v>0</v>
      </c>
      <c r="J118" s="67">
        <f>'Selling Price'!J118*'Volume (KT)'!J118</f>
        <v>0</v>
      </c>
      <c r="K118" s="67">
        <f>'Selling Price'!K118*'Volume (KT)'!K118</f>
        <v>0</v>
      </c>
      <c r="L118" s="67">
        <f>'Selling Price'!L118*'Volume (KT)'!L118</f>
        <v>0</v>
      </c>
      <c r="M118" s="67">
        <f>'Selling Price'!M118*'Volume (KT)'!M118</f>
        <v>0</v>
      </c>
      <c r="N118" s="67">
        <f>'Selling Price'!N118*'Volume (KT)'!N118</f>
        <v>0</v>
      </c>
      <c r="O118" s="67">
        <f>'Selling Price'!O118*'Volume (KT)'!O118</f>
        <v>0</v>
      </c>
      <c r="P118" s="67">
        <f>'Selling Price'!P118*'Volume (KT)'!P118</f>
        <v>0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'Selling Price'!E119*'Volume (KT)'!E119</f>
        <v>3678.9376564050081</v>
      </c>
      <c r="F119" s="67">
        <f>'Selling Price'!F119*'Volume (KT)'!F119</f>
        <v>3364.37311979367</v>
      </c>
      <c r="G119" s="67">
        <f>'Selling Price'!G119*'Volume (KT)'!G119</f>
        <v>3313.2156555680526</v>
      </c>
      <c r="H119" s="67">
        <f>'Selling Price'!H119*'Volume (KT)'!H119</f>
        <v>2862.2685576539452</v>
      </c>
      <c r="I119" s="67">
        <f>'Selling Price'!I119*'Volume (KT)'!I119</f>
        <v>3049.5386526163866</v>
      </c>
      <c r="J119" s="67">
        <f>'Selling Price'!J119*'Volume (KT)'!J119</f>
        <v>2982.3966740936175</v>
      </c>
      <c r="K119" s="67">
        <f>'Selling Price'!K119*'Volume (KT)'!K119</f>
        <v>3166.9351853106177</v>
      </c>
      <c r="L119" s="67">
        <f>'Selling Price'!L119*'Volume (KT)'!L119</f>
        <v>3228.7603001496664</v>
      </c>
      <c r="M119" s="67">
        <f>'Selling Price'!M119*'Volume (KT)'!M119</f>
        <v>3334.2804149887143</v>
      </c>
      <c r="N119" s="67">
        <f>'Selling Price'!N119*'Volume (KT)'!N119</f>
        <v>3428.9314754225111</v>
      </c>
      <c r="O119" s="67">
        <f>'Selling Price'!O119*'Volume (KT)'!O119</f>
        <v>3494.3217051006072</v>
      </c>
      <c r="P119" s="67">
        <f>'Selling Price'!P119*'Volume (KT)'!P119</f>
        <v>3577.8420496177514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'Selling Price'!E120*'Volume (KT)'!E120</f>
        <v>4544.6399110267539</v>
      </c>
      <c r="F120" s="67">
        <f>'Selling Price'!F120*'Volume (KT)'!F120</f>
        <v>2786.6306996921794</v>
      </c>
      <c r="G120" s="67">
        <f>'Selling Price'!G120*'Volume (KT)'!G120</f>
        <v>5551.3341400048994</v>
      </c>
      <c r="H120" s="67">
        <f>'Selling Price'!H120*'Volume (KT)'!H120</f>
        <v>5997.3274669549191</v>
      </c>
      <c r="I120" s="67">
        <f>'Selling Price'!I120*'Volume (KT)'!I120</f>
        <v>6332.2714859571861</v>
      </c>
      <c r="J120" s="67">
        <f>'Selling Price'!J120*'Volume (KT)'!J120</f>
        <v>6157.2248803827752</v>
      </c>
      <c r="K120" s="67">
        <f>'Selling Price'!K120*'Volume (KT)'!K120</f>
        <v>3855.2539318688309</v>
      </c>
      <c r="L120" s="67">
        <f>'Selling Price'!L120*'Volume (KT)'!L120</f>
        <v>5414.2966948179192</v>
      </c>
      <c r="M120" s="67">
        <f>'Selling Price'!M120*'Volume (KT)'!M120</f>
        <v>6157.2744823554804</v>
      </c>
      <c r="N120" s="67">
        <f>'Selling Price'!N120*'Volume (KT)'!N120</f>
        <v>6407.3952508435978</v>
      </c>
      <c r="O120" s="67">
        <f>'Selling Price'!O120*'Volume (KT)'!O120</f>
        <v>6247.45809737127</v>
      </c>
      <c r="P120" s="67">
        <f>'Selling Price'!P120*'Volume (KT)'!P120</f>
        <v>6280.7778738905836</v>
      </c>
    </row>
    <row r="121" spans="1:16" s="65" customFormat="1" ht="23.5">
      <c r="A121" s="63" t="s">
        <v>6</v>
      </c>
      <c r="B121" s="64"/>
      <c r="D121" s="64"/>
      <c r="E121" s="208">
        <f>E18/'Volume (KT)'!E121</f>
        <v>495.35923252305577</v>
      </c>
      <c r="F121" s="208">
        <f>F18/'Volume (KT)'!F121</f>
        <v>521.30579671799308</v>
      </c>
      <c r="G121" s="208">
        <f>G18/'Volume (KT)'!G121</f>
        <v>481.8567714484509</v>
      </c>
      <c r="H121" s="208">
        <f>H18/'Volume (KT)'!H121</f>
        <v>462.48045062654171</v>
      </c>
      <c r="I121" s="208">
        <f>I18/'Volume (KT)'!I121</f>
        <v>458.50504994750372</v>
      </c>
      <c r="J121" s="208">
        <f>J18/'Volume (KT)'!J121</f>
        <v>461.51922253395992</v>
      </c>
      <c r="K121" s="208">
        <f>K18/'Volume (KT)'!K121</f>
        <v>478.73627520968273</v>
      </c>
      <c r="L121" s="208">
        <f>L18/'Volume (KT)'!L121</f>
        <v>458.35142080809129</v>
      </c>
      <c r="M121" s="208">
        <f>M18/'Volume (KT)'!M121</f>
        <v>472.4835193823447</v>
      </c>
      <c r="N121" s="208">
        <f>N18/'Volume (KT)'!N121</f>
        <v>479.71434335814251</v>
      </c>
      <c r="O121" s="208">
        <f>O18/'Volume (KT)'!O121</f>
        <v>487.8580535795636</v>
      </c>
      <c r="P121" s="208">
        <f>P18/'Volume (KT)'!P121</f>
        <v>487.48683458963575</v>
      </c>
    </row>
    <row r="122" spans="1:16">
      <c r="A122" s="384" t="s">
        <v>1</v>
      </c>
      <c r="B122" s="381" t="s">
        <v>92</v>
      </c>
      <c r="C122" s="381" t="s">
        <v>93</v>
      </c>
      <c r="D122" s="381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86"/>
      <c r="B123" s="382"/>
      <c r="C123" s="382"/>
      <c r="D123" s="382"/>
      <c r="E123" s="267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'Selling Price'!E124*'Volume (KT)'!E124</f>
        <v>12269.140625</v>
      </c>
      <c r="F124" s="67">
        <f>'Selling Price'!F124*'Volume (KT)'!F124</f>
        <v>13527.223684210527</v>
      </c>
      <c r="G124" s="67">
        <f>'Selling Price'!G124*'Volume (KT)'!G124</f>
        <v>15103.315217391304</v>
      </c>
      <c r="H124" s="67">
        <f>'Selling Price'!H124*'Volume (KT)'!H124</f>
        <v>12568.660714285716</v>
      </c>
      <c r="I124" s="67">
        <f>'Selling Price'!I124*'Volume (KT)'!I124</f>
        <v>13395.2</v>
      </c>
      <c r="J124" s="67">
        <f>'Selling Price'!J124*'Volume (KT)'!J124</f>
        <v>13353.800000000003</v>
      </c>
      <c r="K124" s="67">
        <f>'Selling Price'!K124*'Volume (KT)'!K124</f>
        <v>10450.800000000001</v>
      </c>
      <c r="L124" s="67">
        <f>'Selling Price'!L124*'Volume (KT)'!L124</f>
        <v>12753.400000000001</v>
      </c>
      <c r="M124" s="67">
        <f>'Selling Price'!M124*'Volume (KT)'!M124</f>
        <v>10963</v>
      </c>
      <c r="N124" s="67">
        <f>'Selling Price'!N124*'Volume (KT)'!N124</f>
        <v>9778.4000000000015</v>
      </c>
      <c r="O124" s="67">
        <f>'Selling Price'!O124*'Volume (KT)'!O124</f>
        <v>11883.85</v>
      </c>
      <c r="P124" s="67">
        <f>'Selling Price'!P124*'Volume (KT)'!P124</f>
        <v>12287.1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'Selling Price'!E125*'Volume (KT)'!E125</f>
        <v>14617.36125</v>
      </c>
      <c r="F125" s="67">
        <f>'Selling Price'!F125*'Volume (KT)'!F125</f>
        <v>13966.105263157897</v>
      </c>
      <c r="G125" s="67">
        <f>'Selling Price'!G125*'Volume (KT)'!G125</f>
        <v>16437.248608695649</v>
      </c>
      <c r="H125" s="67">
        <f>'Selling Price'!H125*'Volume (KT)'!H125</f>
        <v>15297.17142857143</v>
      </c>
      <c r="I125" s="67">
        <f>'Selling Price'!I125*'Volume (KT)'!I125</f>
        <v>16479.748799999998</v>
      </c>
      <c r="J125" s="67">
        <f>'Selling Price'!J125*'Volume (KT)'!J125</f>
        <v>15898.896000000001</v>
      </c>
      <c r="K125" s="67">
        <f>'Selling Price'!K125*'Volume (KT)'!K125</f>
        <v>12426.242400000001</v>
      </c>
      <c r="L125" s="67">
        <f>'Selling Price'!L125*'Volume (KT)'!L125</f>
        <v>16403.414400000001</v>
      </c>
      <c r="M125" s="67">
        <f>'Selling Price'!M125*'Volume (KT)'!M125</f>
        <v>15800.4</v>
      </c>
      <c r="N125" s="67">
        <f>'Selling Price'!N125*'Volume (KT)'!N125</f>
        <v>14562.907200000003</v>
      </c>
      <c r="O125" s="67">
        <f>'Selling Price'!O125*'Volume (KT)'!O125</f>
        <v>15874.272000000001</v>
      </c>
      <c r="P125" s="67">
        <f>'Selling Price'!P125*'Volume (KT)'!P125</f>
        <v>16556.083200000001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'Selling Price'!E126*'Volume (KT)'!E126</f>
        <v>0</v>
      </c>
      <c r="F126" s="67">
        <f>'Selling Price'!F126*'Volume (KT)'!F126</f>
        <v>621.29922264559036</v>
      </c>
      <c r="G126" s="67">
        <f>'Selling Price'!G126*'Volume (KT)'!G126</f>
        <v>0</v>
      </c>
      <c r="H126" s="67">
        <f>'Selling Price'!H126*'Volume (KT)'!H126</f>
        <v>0</v>
      </c>
      <c r="I126" s="67">
        <f>'Selling Price'!I126*'Volume (KT)'!I126</f>
        <v>0</v>
      </c>
      <c r="J126" s="67">
        <f>'Selling Price'!J126*'Volume (KT)'!J126</f>
        <v>0</v>
      </c>
      <c r="K126" s="67">
        <f>'Selling Price'!K126*'Volume (KT)'!K126</f>
        <v>583.09444400661698</v>
      </c>
      <c r="L126" s="67">
        <f>'Selling Price'!L126*'Volume (KT)'!L126</f>
        <v>0</v>
      </c>
      <c r="M126" s="67">
        <f>'Selling Price'!M126*'Volume (KT)'!M126</f>
        <v>0</v>
      </c>
      <c r="N126" s="67">
        <f>'Selling Price'!N126*'Volume (KT)'!N126</f>
        <v>0</v>
      </c>
      <c r="O126" s="67">
        <f>'Selling Price'!O126*'Volume (KT)'!O126</f>
        <v>0</v>
      </c>
      <c r="P126" s="67">
        <f>'Selling Price'!P126*'Volume (KT)'!P126</f>
        <v>0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'Selling Price'!E127*'Volume (KT)'!E127</f>
        <v>565.58736399296083</v>
      </c>
      <c r="F127" s="67">
        <f>'Selling Price'!F127*'Volume (KT)'!F127</f>
        <v>0</v>
      </c>
      <c r="G127" s="67">
        <f>'Selling Price'!G127*'Volume (KT)'!G127</f>
        <v>675.20037204181358</v>
      </c>
      <c r="H127" s="67">
        <f>'Selling Price'!H127*'Volume (KT)'!H127</f>
        <v>643.99455631714284</v>
      </c>
      <c r="I127" s="67">
        <f>'Selling Price'!I127*'Volume (KT)'!I127</f>
        <v>617.7047397847623</v>
      </c>
      <c r="J127" s="67">
        <f>'Selling Price'!J127*'Volume (KT)'!J127</f>
        <v>615.48857978476235</v>
      </c>
      <c r="K127" s="67">
        <f>'Selling Price'!K127*'Volume (KT)'!K127</f>
        <v>0</v>
      </c>
      <c r="L127" s="67">
        <f>'Selling Price'!L127*'Volume (KT)'!L127</f>
        <v>614.38049978476238</v>
      </c>
      <c r="M127" s="67">
        <f>'Selling Price'!M127*'Volume (KT)'!M127</f>
        <v>611.05625978476235</v>
      </c>
      <c r="N127" s="67">
        <f>'Selling Price'!N127*'Volume (KT)'!N127</f>
        <v>608.8400997847624</v>
      </c>
      <c r="O127" s="67">
        <f>'Selling Price'!O127*'Volume (KT)'!O127</f>
        <v>614.38049978476238</v>
      </c>
      <c r="P127" s="67">
        <f>'Selling Price'!P127*'Volume (KT)'!P127</f>
        <v>621.02897978476233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'Selling Price'!E128*'Volume (KT)'!E128</f>
        <v>591.93787500000008</v>
      </c>
      <c r="F128" s="67">
        <f>'Selling Price'!F128*'Volume (KT)'!F128</f>
        <v>655.1604000000001</v>
      </c>
      <c r="G128" s="67">
        <f>'Selling Price'!G128*'Volume (KT)'!G128</f>
        <v>1381.1521304347825</v>
      </c>
      <c r="H128" s="67">
        <f>'Selling Price'!H128*'Volume (KT)'!H128</f>
        <v>663.13311428571433</v>
      </c>
      <c r="I128" s="67">
        <f>'Selling Price'!I128*'Volume (KT)'!I128</f>
        <v>1384.85376</v>
      </c>
      <c r="J128" s="67">
        <f>'Selling Price'!J128*'Volume (KT)'!J128</f>
        <v>690.21072000000004</v>
      </c>
      <c r="K128" s="67">
        <f>'Selling Price'!K128*'Volume (KT)'!K128</f>
        <v>690.21072000000004</v>
      </c>
      <c r="L128" s="67">
        <f>'Selling Price'!L128*'Volume (KT)'!L128</f>
        <v>689.10264000000006</v>
      </c>
      <c r="M128" s="67">
        <f>'Selling Price'!M128*'Volume (KT)'!M128</f>
        <v>1371.5568000000001</v>
      </c>
      <c r="N128" s="67">
        <f>'Selling Price'!N128*'Volume (KT)'!N128</f>
        <v>683.56224000000009</v>
      </c>
      <c r="O128" s="67">
        <f>'Selling Price'!O128*'Volume (KT)'!O128</f>
        <v>1378.2052800000001</v>
      </c>
      <c r="P128" s="67">
        <f>'Selling Price'!P128*'Volume (KT)'!P128</f>
        <v>695.75112000000001</v>
      </c>
    </row>
    <row r="129" spans="1:17" s="65" customFormat="1" ht="23.5">
      <c r="A129" s="63" t="s">
        <v>88</v>
      </c>
      <c r="B129" s="64"/>
      <c r="D129" s="64"/>
      <c r="E129" s="208">
        <f>E19/'Volume (KT)'!E129</f>
        <v>499.69401012773795</v>
      </c>
      <c r="F129" s="208">
        <f>F19/'Volume (KT)'!F129</f>
        <v>551.11159028592135</v>
      </c>
      <c r="G129" s="208">
        <f>G19/'Volume (KT)'!G129</f>
        <v>579.60094139564762</v>
      </c>
      <c r="H129" s="208">
        <f>H19/'Volume (KT)'!H129</f>
        <v>557.56157617884503</v>
      </c>
      <c r="I129" s="208">
        <f>I19/'Volume (KT)'!I129</f>
        <v>579.95377653995877</v>
      </c>
      <c r="J129" s="208">
        <f>J19/'Volume (KT)'!J129</f>
        <v>578.51205738067119</v>
      </c>
      <c r="K129" s="208">
        <f>K19/'Volume (KT)'!K129</f>
        <v>578.01394786237518</v>
      </c>
      <c r="L129" s="208">
        <f>L19/'Volume (KT)'!L129</f>
        <v>577.61722025442145</v>
      </c>
      <c r="M129" s="208">
        <f>M19/'Volume (KT)'!M129</f>
        <v>574.30460665735859</v>
      </c>
      <c r="N129" s="208">
        <f>N19/'Volume (KT)'!N129</f>
        <v>572.71282127566587</v>
      </c>
      <c r="O129" s="208">
        <f>O19/'Volume (KT)'!O129</f>
        <v>577.0830316366804</v>
      </c>
      <c r="P129" s="208">
        <f>P19/'Volume (KT)'!P129</f>
        <v>582.97696116674319</v>
      </c>
    </row>
    <row r="130" spans="1:17">
      <c r="A130" s="384" t="s">
        <v>1</v>
      </c>
      <c r="B130" s="381" t="s">
        <v>88</v>
      </c>
      <c r="C130" s="381" t="s">
        <v>93</v>
      </c>
      <c r="D130" s="381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7">
      <c r="A131" s="386"/>
      <c r="B131" s="382"/>
      <c r="C131" s="382"/>
      <c r="D131" s="382"/>
      <c r="E131" s="267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7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'Selling Price'!E132*'Volume (KT)'!E132</f>
        <v>922.44375000000014</v>
      </c>
      <c r="F132" s="67">
        <f>'Selling Price'!F132*'Volume (KT)'!F132</f>
        <v>936.69726315789478</v>
      </c>
      <c r="G132" s="67">
        <f>'Selling Price'!G132*'Volume (KT)'!G132</f>
        <v>2202.5230434782611</v>
      </c>
      <c r="H132" s="67">
        <f>'Selling Price'!H132*'Volume (KT)'!H132</f>
        <v>2035.1828571428575</v>
      </c>
      <c r="I132" s="67">
        <f>'Selling Price'!I132*'Volume (KT)'!I132</f>
        <v>2209.2336</v>
      </c>
      <c r="J132" s="67">
        <f>'Selling Price'!J132*'Volume (KT)'!J132</f>
        <v>2130.1920000000005</v>
      </c>
      <c r="K132" s="67">
        <f>'Selling Price'!K132*'Volume (KT)'!K132</f>
        <v>2201.1984000000002</v>
      </c>
      <c r="L132" s="67">
        <f>'Selling Price'!L132*'Volume (KT)'!L132</f>
        <v>2197.1808000000005</v>
      </c>
      <c r="M132" s="67">
        <f>'Selling Price'!M132*'Volume (KT)'!M132</f>
        <v>2114.6400000000003</v>
      </c>
      <c r="N132" s="67">
        <f>'Selling Price'!N132*'Volume (KT)'!N132</f>
        <v>2177.0928000000004</v>
      </c>
      <c r="O132" s="67">
        <f>'Selling Price'!O132*'Volume (KT)'!O132</f>
        <v>2126.3040000000005</v>
      </c>
      <c r="P132" s="67">
        <f>'Selling Price'!P132*'Volume (KT)'!P132</f>
        <v>2221.2864000000004</v>
      </c>
    </row>
    <row r="133" spans="1:17" s="65" customFormat="1" ht="23.5">
      <c r="A133" s="63" t="s">
        <v>140</v>
      </c>
      <c r="B133" s="64"/>
      <c r="D133" s="64"/>
      <c r="E133" s="208">
        <f>E20/'Volume (KT)'!E133</f>
        <v>413.28125</v>
      </c>
      <c r="F133" s="208">
        <f>F20/'Volume (KT)'!F133</f>
        <v>464.63157894736844</v>
      </c>
      <c r="G133" s="208">
        <f>G20/'Volume (KT)'!G133</f>
        <v>493.39673913043481</v>
      </c>
      <c r="H133" s="208">
        <f>H20/'Volume (KT)'!H133</f>
        <v>471.10714285714289</v>
      </c>
      <c r="I133" s="208">
        <f>I20/'Volume (KT)'!I133</f>
        <v>494.9</v>
      </c>
      <c r="J133" s="208">
        <f>J20/'Volume (KT)'!J133</f>
        <v>493.10000000000008</v>
      </c>
      <c r="K133" s="208">
        <f>K20/'Volume (KT)'!K133</f>
        <v>493.1</v>
      </c>
      <c r="L133" s="208">
        <f>L20/'Volume (KT)'!L133</f>
        <v>492.2000000000001</v>
      </c>
      <c r="M133" s="208">
        <f>M20/'Volume (KT)'!M133</f>
        <v>489.50000000000006</v>
      </c>
      <c r="N133" s="208">
        <f>N20/'Volume (KT)'!N133</f>
        <v>487.70000000000005</v>
      </c>
      <c r="O133" s="208">
        <f>O20/'Volume (KT)'!O133</f>
        <v>492.2000000000001</v>
      </c>
      <c r="P133" s="208">
        <f>P20/'Volume (KT)'!P133</f>
        <v>497.6</v>
      </c>
    </row>
    <row r="134" spans="1:17">
      <c r="A134" s="384" t="s">
        <v>1</v>
      </c>
      <c r="B134" s="381" t="s">
        <v>140</v>
      </c>
      <c r="C134" s="381" t="s">
        <v>93</v>
      </c>
      <c r="D134" s="381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7">
      <c r="A135" s="386"/>
      <c r="B135" s="382"/>
      <c r="C135" s="382"/>
      <c r="D135" s="382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7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f>'Selling Price'!E136*'Volume (KT)'!E136</f>
        <v>20412.350000000002</v>
      </c>
      <c r="F136" s="67">
        <f>'Selling Price'!F136*'Volume (KT)'!F136</f>
        <v>20412.350000000002</v>
      </c>
      <c r="G136" s="67">
        <f>'Selling Price'!G136*'Volume (KT)'!G136</f>
        <v>20412.350000000002</v>
      </c>
      <c r="H136" s="67">
        <f>'Selling Price'!H136*'Volume (KT)'!H136</f>
        <v>20412.350000000002</v>
      </c>
      <c r="I136" s="67">
        <f>'Selling Price'!I136*'Volume (KT)'!I136</f>
        <v>20412.350000000002</v>
      </c>
      <c r="J136" s="67">
        <f>'Selling Price'!J136*'Volume (KT)'!J136</f>
        <v>20412.350000000002</v>
      </c>
      <c r="K136" s="67">
        <f>'Selling Price'!K136*'Volume (KT)'!K136</f>
        <v>20412.350000000002</v>
      </c>
      <c r="L136" s="67">
        <f>'Selling Price'!L136*'Volume (KT)'!L136</f>
        <v>20412.350000000002</v>
      </c>
      <c r="M136" s="67">
        <f>'Selling Price'!M136*'Volume (KT)'!M136</f>
        <v>20412.350000000002</v>
      </c>
      <c r="N136" s="67">
        <f>'Selling Price'!N136*'Volume (KT)'!N136</f>
        <v>20412.350000000002</v>
      </c>
      <c r="O136" s="67">
        <f>'Selling Price'!O136*'Volume (KT)'!O136</f>
        <v>20412.350000000002</v>
      </c>
      <c r="P136" s="67">
        <f>'Selling Price'!P136*'Volume (KT)'!P136</f>
        <v>20412.350000000002</v>
      </c>
    </row>
    <row r="137" spans="1:17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f>'Selling Price'!E137*'Volume (KT)'!E137</f>
        <v>11664.2</v>
      </c>
      <c r="F137" s="67">
        <f>'Selling Price'!F137*'Volume (KT)'!F137</f>
        <v>11664.2</v>
      </c>
      <c r="G137" s="67">
        <f>'Selling Price'!G137*'Volume (KT)'!G137</f>
        <v>11664.2</v>
      </c>
      <c r="H137" s="67">
        <f>'Selling Price'!H137*'Volume (KT)'!H137</f>
        <v>11664.2</v>
      </c>
      <c r="I137" s="67">
        <f>'Selling Price'!I137*'Volume (KT)'!I137</f>
        <v>11664.2</v>
      </c>
      <c r="J137" s="67">
        <f>'Selling Price'!J137*'Volume (KT)'!J137</f>
        <v>11664.2</v>
      </c>
      <c r="K137" s="67">
        <f>'Selling Price'!K137*'Volume (KT)'!K137</f>
        <v>11664.2</v>
      </c>
      <c r="L137" s="67">
        <f>'Selling Price'!L137*'Volume (KT)'!L137</f>
        <v>11664.2</v>
      </c>
      <c r="M137" s="67">
        <f>'Selling Price'!M137*'Volume (KT)'!M137</f>
        <v>11664.2</v>
      </c>
      <c r="N137" s="67">
        <f>'Selling Price'!N137*'Volume (KT)'!N137</f>
        <v>11664.2</v>
      </c>
      <c r="O137" s="67">
        <f>'Selling Price'!O137*'Volume (KT)'!O137</f>
        <v>11664.2</v>
      </c>
      <c r="P137" s="67">
        <f>'Selling Price'!P137*'Volume (KT)'!P137</f>
        <v>11664.2</v>
      </c>
    </row>
    <row r="140" spans="1:17">
      <c r="E140" s="183">
        <f t="shared" ref="E140:P140" si="10">SUM(E25:E31,E35:E52,E56:E120,E124:E128,E132,E136:E137)</f>
        <v>283602.54989090323</v>
      </c>
      <c r="F140" s="183">
        <f t="shared" si="10"/>
        <v>298355.53074588825</v>
      </c>
      <c r="G140" s="183">
        <f t="shared" si="10"/>
        <v>331664.49655993615</v>
      </c>
      <c r="H140" s="183">
        <f t="shared" si="10"/>
        <v>320715.02444803051</v>
      </c>
      <c r="I140" s="183">
        <f t="shared" si="10"/>
        <v>309872.46030005667</v>
      </c>
      <c r="J140" s="183">
        <f t="shared" si="10"/>
        <v>307899.33656972018</v>
      </c>
      <c r="K140" s="183">
        <f t="shared" si="10"/>
        <v>316589.46653414756</v>
      </c>
      <c r="L140" s="183">
        <f t="shared" si="10"/>
        <v>301182.26832140709</v>
      </c>
      <c r="M140" s="183">
        <f t="shared" si="10"/>
        <v>289006.30642244458</v>
      </c>
      <c r="N140" s="183">
        <f t="shared" si="10"/>
        <v>266659.64104633074</v>
      </c>
      <c r="O140" s="183">
        <f t="shared" si="10"/>
        <v>308304.84157989727</v>
      </c>
      <c r="P140" s="183">
        <f t="shared" si="10"/>
        <v>314574.24684607616</v>
      </c>
    </row>
    <row r="141" spans="1:17">
      <c r="E141" s="312">
        <f>E140/'Volume (KT)'!E140</f>
        <v>494.2292275349015</v>
      </c>
      <c r="F141" s="312">
        <f>F140/'Volume (KT)'!F140</f>
        <v>517.54985611061659</v>
      </c>
      <c r="G141" s="312">
        <f>G140/'Volume (KT)'!G140</f>
        <v>525.55363416045043</v>
      </c>
      <c r="H141" s="312">
        <f>H140/'Volume (KT)'!H140</f>
        <v>511.15868042704687</v>
      </c>
      <c r="I141" s="312">
        <f>I140/'Volume (KT)'!I140</f>
        <v>491.04788536954084</v>
      </c>
      <c r="J141" s="312">
        <f>J140/'Volume (KT)'!J140</f>
        <v>490.83286671459229</v>
      </c>
      <c r="K141" s="312">
        <f>K140/'Volume (KT)'!K140</f>
        <v>494.36935007642558</v>
      </c>
      <c r="L141" s="312">
        <f>L140/'Volume (KT)'!L140</f>
        <v>485.35117752352613</v>
      </c>
      <c r="M141" s="312">
        <f>M140/'Volume (KT)'!M140</f>
        <v>489.90176700371768</v>
      </c>
      <c r="N141" s="312">
        <f>N140/'Volume (KT)'!N140</f>
        <v>490.78530336819705</v>
      </c>
      <c r="O141" s="312">
        <f>O140/'Volume (KT)'!O140</f>
        <v>500.5750100649222</v>
      </c>
      <c r="P141" s="312">
        <f>P140/'Volume (KT)'!P140</f>
        <v>501.02595005879607</v>
      </c>
      <c r="Q141" s="312">
        <f>AVERAGE(E141:P141)</f>
        <v>499.36505903439439</v>
      </c>
    </row>
  </sheetData>
  <mergeCells count="24">
    <mergeCell ref="A122:A123"/>
    <mergeCell ref="B122:B123"/>
    <mergeCell ref="C122:C123"/>
    <mergeCell ref="D122:D123"/>
    <mergeCell ref="A130:A131"/>
    <mergeCell ref="B130:B131"/>
    <mergeCell ref="C130:C131"/>
    <mergeCell ref="D130:D131"/>
    <mergeCell ref="D134:D135"/>
    <mergeCell ref="A23:A24"/>
    <mergeCell ref="B23:B24"/>
    <mergeCell ref="C23:C24"/>
    <mergeCell ref="D23:D24"/>
    <mergeCell ref="D33:D34"/>
    <mergeCell ref="A54:A55"/>
    <mergeCell ref="B54:B55"/>
    <mergeCell ref="C54:C55"/>
    <mergeCell ref="D54:D55"/>
    <mergeCell ref="A134:A135"/>
    <mergeCell ref="B134:B135"/>
    <mergeCell ref="C134:C135"/>
    <mergeCell ref="A33:A34"/>
    <mergeCell ref="B33:B34"/>
    <mergeCell ref="C33:C34"/>
  </mergeCells>
  <conditionalFormatting sqref="E25:P31 E56:P120">
    <cfRule type="cellIs" dxfId="4" priority="11" operator="greaterThan">
      <formula>0</formula>
    </cfRule>
  </conditionalFormatting>
  <conditionalFormatting sqref="E35:P52">
    <cfRule type="cellIs" dxfId="3" priority="5" operator="greaterThan">
      <formula>0</formula>
    </cfRule>
  </conditionalFormatting>
  <conditionalFormatting sqref="E124:P128">
    <cfRule type="cellIs" dxfId="2" priority="3" operator="greaterThan">
      <formula>0</formula>
    </cfRule>
  </conditionalFormatting>
  <conditionalFormatting sqref="E132:P132">
    <cfRule type="cellIs" dxfId="1" priority="2" operator="greaterThan">
      <formula>0</formula>
    </cfRule>
  </conditionalFormatting>
  <conditionalFormatting sqref="E136:P13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</sheetPr>
  <dimension ref="E1:R43"/>
  <sheetViews>
    <sheetView topLeftCell="A7" zoomScale="70" zoomScaleNormal="70" workbookViewId="0">
      <selection activeCell="L41" sqref="L41"/>
    </sheetView>
  </sheetViews>
  <sheetFormatPr defaultRowHeight="14.5"/>
  <cols>
    <col min="5" max="5" width="34.90625" bestFit="1" customWidth="1"/>
  </cols>
  <sheetData>
    <row r="1" spans="5:18"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322"/>
    </row>
    <row r="2" spans="5:18">
      <c r="F2" s="259">
        <v>23377</v>
      </c>
      <c r="G2" s="259">
        <v>23408</v>
      </c>
      <c r="H2" s="259">
        <v>23437</v>
      </c>
      <c r="I2" s="259">
        <v>23468</v>
      </c>
      <c r="J2" s="259">
        <v>23498</v>
      </c>
      <c r="K2" s="259">
        <v>23529</v>
      </c>
      <c r="L2" s="259">
        <v>23559</v>
      </c>
      <c r="M2" s="259">
        <v>23590</v>
      </c>
      <c r="N2" s="259">
        <v>23621</v>
      </c>
      <c r="O2" s="259">
        <v>23651</v>
      </c>
      <c r="P2" s="259">
        <v>23682</v>
      </c>
      <c r="Q2" s="259">
        <v>23712</v>
      </c>
      <c r="R2" s="323" t="s">
        <v>243</v>
      </c>
    </row>
    <row r="3" spans="5:18">
      <c r="E3" t="s">
        <v>182</v>
      </c>
      <c r="F3" s="258">
        <f>'Selling Price W.avg.'!E32</f>
        <v>423.01394216804823</v>
      </c>
      <c r="G3" s="258">
        <f>'Selling Price W.avg.'!F32</f>
        <v>433.77500615116099</v>
      </c>
      <c r="H3" s="258">
        <f>'Selling Price W.avg.'!G32</f>
        <v>498.32766189590973</v>
      </c>
      <c r="I3" s="258">
        <f>'Selling Price W.avg.'!H32</f>
        <v>497.45619154285771</v>
      </c>
      <c r="J3" s="258">
        <f>'Selling Price W.avg.'!I32</f>
        <v>457.3105364034663</v>
      </c>
      <c r="K3" s="258">
        <f>'Selling Price W.avg.'!J32</f>
        <v>449.8483706786833</v>
      </c>
      <c r="L3" s="258">
        <f>'Selling Price W.avg.'!K32</f>
        <v>444.79540450874202</v>
      </c>
      <c r="M3" s="258">
        <f>'Selling Price W.avg.'!L32</f>
        <v>440.09793866272292</v>
      </c>
      <c r="N3" s="258">
        <f>'Selling Price W.avg.'!M32</f>
        <v>435.65615003656433</v>
      </c>
      <c r="O3" s="258">
        <f>'Selling Price W.avg.'!N32</f>
        <v>433.20544351057129</v>
      </c>
      <c r="P3" s="258">
        <f>'Selling Price W.avg.'!O32</f>
        <v>442.12251075958204</v>
      </c>
      <c r="Q3" s="258">
        <f>'Selling Price W.avg.'!P32</f>
        <v>437.9032758651947</v>
      </c>
      <c r="R3" s="191">
        <f>AVERAGE(F3:Q3)</f>
        <v>449.45936934862533</v>
      </c>
    </row>
    <row r="4" spans="5:18">
      <c r="E4" t="s">
        <v>183</v>
      </c>
      <c r="F4" s="258">
        <f>'Full cost W.avg.'!E32</f>
        <v>391.17791947652825</v>
      </c>
      <c r="G4" s="258">
        <f>'Full cost W.avg.'!F32</f>
        <v>389.44497084904788</v>
      </c>
      <c r="H4" s="258">
        <f>'Full cost W.avg.'!G32</f>
        <v>370.59566631920381</v>
      </c>
      <c r="I4" s="258">
        <f>'Full cost W.avg.'!H32</f>
        <v>378.25087495141702</v>
      </c>
      <c r="J4" s="258">
        <f>'Full cost W.avg.'!I32</f>
        <v>376.25422947201412</v>
      </c>
      <c r="K4" s="258">
        <f>'Full cost W.avg.'!J32</f>
        <v>377.93843830581466</v>
      </c>
      <c r="L4" s="258">
        <f>'Full cost W.avg.'!K32</f>
        <v>382.10767839397494</v>
      </c>
      <c r="M4" s="258">
        <f>'Full cost W.avg.'!L32</f>
        <v>385.83285349111935</v>
      </c>
      <c r="N4" s="258">
        <f>'Full cost W.avg.'!M32</f>
        <v>382.32260905117192</v>
      </c>
      <c r="O4" s="258">
        <f>'Full cost W.avg.'!N32</f>
        <v>378.48476712731605</v>
      </c>
      <c r="P4" s="258">
        <f>'Full cost W.avg.'!O32</f>
        <v>386.4347777076328</v>
      </c>
      <c r="Q4" s="258">
        <f>'Full cost W.avg.'!P32</f>
        <v>386.43270841626861</v>
      </c>
      <c r="R4" s="191">
        <f>AVERAGE(F4:Q4)</f>
        <v>382.10645779679248</v>
      </c>
    </row>
    <row r="5" spans="5:18">
      <c r="E5" t="s">
        <v>91</v>
      </c>
      <c r="F5" s="191">
        <f>F3-F4</f>
        <v>31.836022691519986</v>
      </c>
      <c r="G5" s="191">
        <f t="shared" ref="G5:Q5" si="0">G3-G4</f>
        <v>44.330035302113117</v>
      </c>
      <c r="H5" s="191">
        <f t="shared" si="0"/>
        <v>127.73199557670591</v>
      </c>
      <c r="I5" s="191">
        <f t="shared" si="0"/>
        <v>119.20531659144069</v>
      </c>
      <c r="J5" s="191">
        <f t="shared" si="0"/>
        <v>81.056306931452184</v>
      </c>
      <c r="K5" s="191">
        <f t="shared" si="0"/>
        <v>71.909932372868639</v>
      </c>
      <c r="L5" s="191">
        <f t="shared" si="0"/>
        <v>62.687726114767088</v>
      </c>
      <c r="M5" s="191">
        <f t="shared" si="0"/>
        <v>54.265085171603573</v>
      </c>
      <c r="N5" s="191">
        <f t="shared" si="0"/>
        <v>53.333540985392403</v>
      </c>
      <c r="O5" s="191">
        <f t="shared" si="0"/>
        <v>54.720676383255238</v>
      </c>
      <c r="P5" s="191">
        <f t="shared" si="0"/>
        <v>55.687733051949238</v>
      </c>
      <c r="Q5" s="191">
        <f t="shared" si="0"/>
        <v>51.47056744892609</v>
      </c>
      <c r="R5" s="191">
        <f>AVERAGE(F5:Q5)</f>
        <v>67.352911551832861</v>
      </c>
    </row>
    <row r="6" spans="5:18"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191"/>
    </row>
    <row r="7" spans="5:18">
      <c r="F7" s="259">
        <v>23377</v>
      </c>
      <c r="G7" s="259">
        <v>23408</v>
      </c>
      <c r="H7" s="259">
        <v>23437</v>
      </c>
      <c r="I7" s="259">
        <v>23468</v>
      </c>
      <c r="J7" s="259">
        <v>23498</v>
      </c>
      <c r="K7" s="259">
        <v>23529</v>
      </c>
      <c r="L7" s="259">
        <v>23559</v>
      </c>
      <c r="M7" s="259">
        <v>23590</v>
      </c>
      <c r="N7" s="259">
        <v>23621</v>
      </c>
      <c r="O7" s="259">
        <v>23651</v>
      </c>
      <c r="P7" s="259">
        <v>23682</v>
      </c>
      <c r="Q7" s="259">
        <v>23712</v>
      </c>
      <c r="R7" s="323" t="s">
        <v>243</v>
      </c>
    </row>
    <row r="8" spans="5:18">
      <c r="E8" t="s">
        <v>184</v>
      </c>
      <c r="F8" s="258">
        <f>'Selling Price W.avg.'!E53</f>
        <v>584.34997754924473</v>
      </c>
      <c r="G8" s="258">
        <f>'Selling Price W.avg.'!F53</f>
        <v>627.68877057591669</v>
      </c>
      <c r="H8" s="258">
        <f>'Selling Price W.avg.'!G53</f>
        <v>620.07264423718505</v>
      </c>
      <c r="I8" s="258">
        <f>'Selling Price W.avg.'!H53</f>
        <v>583.38874144621457</v>
      </c>
      <c r="J8" s="258">
        <f>'Selling Price W.avg.'!I53</f>
        <v>537.17407874688126</v>
      </c>
      <c r="K8" s="258">
        <f>'Selling Price W.avg.'!J53</f>
        <v>531.52250838357395</v>
      </c>
      <c r="L8" s="258">
        <f>'Selling Price W.avg.'!K53</f>
        <v>551.41528667549778</v>
      </c>
      <c r="M8" s="258">
        <f>'Selling Price W.avg.'!L53</f>
        <v>538.7778386992652</v>
      </c>
      <c r="N8" s="258">
        <f>'Selling Price W.avg.'!M53</f>
        <v>541.97733012584831</v>
      </c>
      <c r="O8" s="258">
        <f>'Selling Price W.avg.'!N53</f>
        <v>535.26745088743087</v>
      </c>
      <c r="P8" s="258">
        <f>'Selling Price W.avg.'!O53</f>
        <v>563.56026772490543</v>
      </c>
      <c r="Q8" s="258">
        <f>'Selling Price W.avg.'!P53</f>
        <v>571.93669251966787</v>
      </c>
      <c r="R8" s="191">
        <f>AVERAGE(F8:Q8)</f>
        <v>565.59429896430265</v>
      </c>
    </row>
    <row r="9" spans="5:18">
      <c r="E9" t="s">
        <v>185</v>
      </c>
      <c r="F9" s="258">
        <f>'Full cost W.avg.'!E53</f>
        <v>384.33023924292758</v>
      </c>
      <c r="G9" s="258">
        <f>'Full cost W.avg.'!F53</f>
        <v>382.6334256642395</v>
      </c>
      <c r="H9" s="258">
        <f>'Full cost W.avg.'!G53</f>
        <v>373.3385782493296</v>
      </c>
      <c r="I9" s="258">
        <f>'Full cost W.avg.'!H53</f>
        <v>408.79081125914786</v>
      </c>
      <c r="J9" s="258">
        <f>'Full cost W.avg.'!I53</f>
        <v>391.05046458782886</v>
      </c>
      <c r="K9" s="258">
        <f>'Full cost W.avg.'!J53</f>
        <v>414.98265668222996</v>
      </c>
      <c r="L9" s="258">
        <f>'Full cost W.avg.'!K53</f>
        <v>438.88875664912126</v>
      </c>
      <c r="M9" s="258">
        <f>'Full cost W.avg.'!L53</f>
        <v>401.04307644548351</v>
      </c>
      <c r="N9" s="258">
        <f>'Full cost W.avg.'!M53</f>
        <v>397.37505578214996</v>
      </c>
      <c r="O9" s="258">
        <f>'Full cost W.avg.'!N53</f>
        <v>393.27652901839463</v>
      </c>
      <c r="P9" s="258">
        <f>'Full cost W.avg.'!O53</f>
        <v>401.50319255154233</v>
      </c>
      <c r="Q9" s="258">
        <f>'Full cost W.avg.'!P53</f>
        <v>415.24551728032719</v>
      </c>
      <c r="R9" s="191">
        <f>AVERAGE(F9:Q9)</f>
        <v>400.20485861772687</v>
      </c>
    </row>
    <row r="10" spans="5:18">
      <c r="E10" t="s">
        <v>91</v>
      </c>
      <c r="F10" s="191">
        <f>F8-F9</f>
        <v>200.01973830631715</v>
      </c>
      <c r="G10" s="191">
        <f t="shared" ref="G10" si="1">G8-G9</f>
        <v>245.0553449116772</v>
      </c>
      <c r="H10" s="191">
        <f t="shared" ref="H10" si="2">H8-H9</f>
        <v>246.73406598785544</v>
      </c>
      <c r="I10" s="191">
        <f t="shared" ref="I10" si="3">I8-I9</f>
        <v>174.59793018706671</v>
      </c>
      <c r="J10" s="191">
        <f t="shared" ref="J10" si="4">J8-J9</f>
        <v>146.12361415905241</v>
      </c>
      <c r="K10" s="191">
        <f t="shared" ref="K10" si="5">K8-K9</f>
        <v>116.53985170134399</v>
      </c>
      <c r="L10" s="191">
        <f t="shared" ref="L10" si="6">L8-L9</f>
        <v>112.52653002637652</v>
      </c>
      <c r="M10" s="191">
        <f t="shared" ref="M10" si="7">M8-M9</f>
        <v>137.7347622537817</v>
      </c>
      <c r="N10" s="191">
        <f t="shared" ref="N10" si="8">N8-N9</f>
        <v>144.60227434369835</v>
      </c>
      <c r="O10" s="191">
        <f t="shared" ref="O10" si="9">O8-O9</f>
        <v>141.99092186903624</v>
      </c>
      <c r="P10" s="191">
        <f t="shared" ref="P10" si="10">P8-P9</f>
        <v>162.0570751733631</v>
      </c>
      <c r="Q10" s="191">
        <f t="shared" ref="Q10" si="11">Q8-Q9</f>
        <v>156.69117523934068</v>
      </c>
      <c r="R10" s="191">
        <f>AVERAGE(F10:Q10)</f>
        <v>165.38944034657581</v>
      </c>
    </row>
    <row r="11" spans="5:18"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322"/>
    </row>
    <row r="12" spans="5:18">
      <c r="F12" s="259">
        <v>23377</v>
      </c>
      <c r="G12" s="259">
        <v>23408</v>
      </c>
      <c r="H12" s="259">
        <v>23437</v>
      </c>
      <c r="I12" s="259">
        <v>23468</v>
      </c>
      <c r="J12" s="259">
        <v>23498</v>
      </c>
      <c r="K12" s="259">
        <v>23529</v>
      </c>
      <c r="L12" s="259">
        <v>23559</v>
      </c>
      <c r="M12" s="259">
        <v>23590</v>
      </c>
      <c r="N12" s="259">
        <v>23621</v>
      </c>
      <c r="O12" s="259">
        <v>23651</v>
      </c>
      <c r="P12" s="259">
        <v>23682</v>
      </c>
      <c r="Q12" s="259">
        <v>23712</v>
      </c>
      <c r="R12" s="323" t="s">
        <v>243</v>
      </c>
    </row>
    <row r="13" spans="5:18">
      <c r="E13" t="s">
        <v>186</v>
      </c>
      <c r="F13" s="258">
        <f>'Selling Price W.avg.'!E11</f>
        <v>629.84764444444443</v>
      </c>
      <c r="G13" s="258">
        <f>'Selling Price W.avg.'!F11</f>
        <v>623.95186750877201</v>
      </c>
      <c r="H13" s="258">
        <f>'Selling Price W.avg.'!G11</f>
        <v>635.78399836175925</v>
      </c>
      <c r="I13" s="258">
        <f>'Selling Price W.avg.'!H11</f>
        <v>543.55640716650021</v>
      </c>
      <c r="J13" s="258">
        <f>'Selling Price W.avg.'!I11</f>
        <v>528.29977741025527</v>
      </c>
      <c r="K13" s="258">
        <f>'Selling Price W.avg.'!J11</f>
        <v>535.96909208633338</v>
      </c>
      <c r="L13" s="258">
        <f>'Selling Price W.avg.'!K11</f>
        <v>539.96259477828119</v>
      </c>
      <c r="M13" s="258">
        <f>'Selling Price W.avg.'!L11</f>
        <v>551.41812757793127</v>
      </c>
      <c r="N13" s="258">
        <f>'Selling Price W.avg.'!M11</f>
        <v>567.71407137720678</v>
      </c>
      <c r="O13" s="258">
        <f>'Selling Price W.avg.'!N11</f>
        <v>579.78492270553727</v>
      </c>
      <c r="P13" s="258">
        <f>'Selling Price W.avg.'!O11</f>
        <v>590.25468771913415</v>
      </c>
      <c r="Q13" s="258">
        <f>'Selling Price W.avg.'!P11</f>
        <v>601.2180090007588</v>
      </c>
      <c r="R13" s="191">
        <f>AVERAGE(F13:Q13)</f>
        <v>577.31343334474286</v>
      </c>
    </row>
    <row r="14" spans="5:18">
      <c r="E14" t="s">
        <v>187</v>
      </c>
      <c r="F14" s="258">
        <f>'Full cost W.avg.'!E11</f>
        <v>377.48255900932685</v>
      </c>
      <c r="G14" s="258">
        <f>'Full cost W.avg.'!F11</f>
        <v>375.82188047943117</v>
      </c>
      <c r="H14" s="258">
        <f>'Full cost W.avg.'!G11</f>
        <v>366.69039648147066</v>
      </c>
      <c r="I14" s="258">
        <f>'Full cost W.avg.'!H11</f>
        <v>376.7029629663113</v>
      </c>
      <c r="J14" s="258">
        <f>'Full cost W.avg.'!I11</f>
        <v>384.02851353496078</v>
      </c>
      <c r="K14" s="258">
        <f>'Full cost W.avg.'!J11</f>
        <v>385.81234750012646</v>
      </c>
      <c r="L14" s="258">
        <f>'Full cost W.avg.'!K11</f>
        <v>386.81972144431023</v>
      </c>
      <c r="M14" s="258">
        <f>'Full cost W.avg.'!L11</f>
        <v>393.83143601221548</v>
      </c>
      <c r="N14" s="258">
        <f>'Full cost W.avg.'!M11</f>
        <v>390.23983244603454</v>
      </c>
      <c r="O14" s="258">
        <f>'Full cost W.avg.'!N11</f>
        <v>386.23008460506821</v>
      </c>
      <c r="P14" s="258">
        <f>'Full cost W.avg.'!O11</f>
        <v>394.2853593146088</v>
      </c>
      <c r="Q14" s="258">
        <f>'Full cost W.avg.'!P11</f>
        <v>394.2853593146088</v>
      </c>
      <c r="R14" s="191">
        <f>AVERAGE(F14:Q14)</f>
        <v>384.35253775903954</v>
      </c>
    </row>
    <row r="15" spans="5:18">
      <c r="E15" t="s">
        <v>91</v>
      </c>
      <c r="F15" s="191">
        <f>F13-F14</f>
        <v>252.36508543511758</v>
      </c>
      <c r="G15" s="191">
        <f t="shared" ref="G15" si="12">G13-G14</f>
        <v>248.12998702934084</v>
      </c>
      <c r="H15" s="191">
        <f t="shared" ref="H15" si="13">H13-H14</f>
        <v>269.09360188028859</v>
      </c>
      <c r="I15" s="191">
        <f t="shared" ref="I15" si="14">I13-I14</f>
        <v>166.8534442001889</v>
      </c>
      <c r="J15" s="191">
        <f t="shared" ref="J15" si="15">J13-J14</f>
        <v>144.27126387529449</v>
      </c>
      <c r="K15" s="191">
        <f t="shared" ref="K15" si="16">K13-K14</f>
        <v>150.15674458620691</v>
      </c>
      <c r="L15" s="191">
        <f t="shared" ref="L15" si="17">L13-L14</f>
        <v>153.14287333397095</v>
      </c>
      <c r="M15" s="191">
        <f t="shared" ref="M15" si="18">M13-M14</f>
        <v>157.5866915657158</v>
      </c>
      <c r="N15" s="191">
        <f t="shared" ref="N15" si="19">N13-N14</f>
        <v>177.47423893117224</v>
      </c>
      <c r="O15" s="191">
        <f t="shared" ref="O15" si="20">O13-O14</f>
        <v>193.55483810046906</v>
      </c>
      <c r="P15" s="191">
        <f t="shared" ref="P15" si="21">P13-P14</f>
        <v>195.96932840452536</v>
      </c>
      <c r="Q15" s="191">
        <f t="shared" ref="Q15" si="22">Q13-Q14</f>
        <v>206.93264968615</v>
      </c>
      <c r="R15" s="191">
        <f>AVERAGE(F15:Q15)</f>
        <v>192.96089558570341</v>
      </c>
    </row>
    <row r="16" spans="5:18"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322"/>
    </row>
    <row r="17" spans="5:18">
      <c r="F17" s="259">
        <v>23377</v>
      </c>
      <c r="G17" s="259">
        <v>23408</v>
      </c>
      <c r="H17" s="259">
        <v>23437</v>
      </c>
      <c r="I17" s="259">
        <v>23468</v>
      </c>
      <c r="J17" s="259">
        <v>23498</v>
      </c>
      <c r="K17" s="259">
        <v>23529</v>
      </c>
      <c r="L17" s="259">
        <v>23559</v>
      </c>
      <c r="M17" s="259">
        <v>23590</v>
      </c>
      <c r="N17" s="259">
        <v>23621</v>
      </c>
      <c r="O17" s="259">
        <v>23651</v>
      </c>
      <c r="P17" s="259">
        <v>23682</v>
      </c>
      <c r="Q17" s="259">
        <v>23712</v>
      </c>
      <c r="R17" s="323" t="s">
        <v>243</v>
      </c>
    </row>
    <row r="18" spans="5:18">
      <c r="E18" t="s">
        <v>188</v>
      </c>
      <c r="F18" s="258">
        <f>'Selling Price W.avg.'!E12</f>
        <v>423.98190168709425</v>
      </c>
      <c r="G18" s="258">
        <f>'Selling Price W.avg.'!F12</f>
        <v>472.22509622143673</v>
      </c>
      <c r="H18" s="258">
        <f>'Selling Price W.avg.'!G12</f>
        <v>442.33837970398298</v>
      </c>
      <c r="I18" s="258">
        <f>'Selling Price W.avg.'!H12</f>
        <v>430.76290270847704</v>
      </c>
      <c r="J18" s="258">
        <f>'Selling Price W.avg.'!I12</f>
        <v>434.64347559034866</v>
      </c>
      <c r="K18" s="258">
        <f>'Selling Price W.avg.'!J12</f>
        <v>440.13380346970007</v>
      </c>
      <c r="L18" s="258">
        <f>'Selling Price W.avg.'!K12</f>
        <v>457.83670676216428</v>
      </c>
      <c r="M18" s="258">
        <f>'Selling Price W.avg.'!L12</f>
        <v>431.3103400261154</v>
      </c>
      <c r="N18" s="258">
        <f>'Selling Price W.avg.'!M12</f>
        <v>444.83646512394893</v>
      </c>
      <c r="O18" s="258">
        <f>'Selling Price W.avg.'!N12</f>
        <v>449.78052107935071</v>
      </c>
      <c r="P18" s="258">
        <f>'Selling Price W.avg.'!O12</f>
        <v>457.77638347312245</v>
      </c>
      <c r="Q18" s="258">
        <f>'Selling Price W.avg.'!P12</f>
        <v>453.43710801957161</v>
      </c>
      <c r="R18" s="191">
        <f>AVERAGE(F18:Q18)</f>
        <v>444.9219236554427</v>
      </c>
    </row>
    <row r="19" spans="5:18">
      <c r="E19" t="s">
        <v>189</v>
      </c>
      <c r="F19" s="258">
        <f>'Full cost W.avg.'!E12</f>
        <v>367.80733292750068</v>
      </c>
      <c r="G19" s="258">
        <f>'Full cost W.avg.'!F12</f>
        <v>436.72249178688372</v>
      </c>
      <c r="H19" s="258">
        <f>'Full cost W.avg.'!G12</f>
        <v>401.34824662748542</v>
      </c>
      <c r="I19" s="258">
        <f>'Full cost W.avg.'!H12</f>
        <v>419.86077638382659</v>
      </c>
      <c r="J19" s="258">
        <f>'Full cost W.avg.'!I12</f>
        <v>410.7754096008149</v>
      </c>
      <c r="K19" s="258">
        <f>'Full cost W.avg.'!J12</f>
        <v>399.3734515269399</v>
      </c>
      <c r="L19" s="258">
        <f>'Full cost W.avg.'!K12</f>
        <v>440.19463633914995</v>
      </c>
      <c r="M19" s="258">
        <f>'Full cost W.avg.'!L12</f>
        <v>400.12612780532118</v>
      </c>
      <c r="N19" s="258">
        <f>'Full cost W.avg.'!M12</f>
        <v>406.93882370490263</v>
      </c>
      <c r="O19" s="258">
        <f>'Full cost W.avg.'!N12</f>
        <v>405.15074173056485</v>
      </c>
      <c r="P19" s="258">
        <f>'Full cost W.avg.'!O12</f>
        <v>417.36034047370168</v>
      </c>
      <c r="Q19" s="258">
        <f>'Full cost W.avg.'!P12</f>
        <v>412.09925306229286</v>
      </c>
      <c r="R19" s="191">
        <f>AVERAGE(F19:Q19)</f>
        <v>409.81313599744863</v>
      </c>
    </row>
    <row r="20" spans="5:18">
      <c r="E20" t="s">
        <v>91</v>
      </c>
      <c r="F20" s="191">
        <f>F18-F19</f>
        <v>56.174568759593569</v>
      </c>
      <c r="G20" s="191">
        <f t="shared" ref="G20" si="23">G18-G19</f>
        <v>35.502604434553007</v>
      </c>
      <c r="H20" s="191">
        <f t="shared" ref="H20" si="24">H18-H19</f>
        <v>40.990133076497557</v>
      </c>
      <c r="I20" s="191">
        <f t="shared" ref="I20" si="25">I18-I19</f>
        <v>10.902126324650453</v>
      </c>
      <c r="J20" s="191">
        <f t="shared" ref="J20" si="26">J18-J19</f>
        <v>23.868065989533761</v>
      </c>
      <c r="K20" s="191">
        <f t="shared" ref="K20" si="27">K18-K19</f>
        <v>40.760351942760167</v>
      </c>
      <c r="L20" s="191">
        <f t="shared" ref="L20" si="28">L18-L19</f>
        <v>17.642070423014331</v>
      </c>
      <c r="M20" s="191">
        <f t="shared" ref="M20" si="29">M18-M19</f>
        <v>31.184212220794223</v>
      </c>
      <c r="N20" s="191">
        <f t="shared" ref="N20" si="30">N18-N19</f>
        <v>37.897641419046295</v>
      </c>
      <c r="O20" s="191">
        <f t="shared" ref="O20" si="31">O18-O19</f>
        <v>44.62977934878586</v>
      </c>
      <c r="P20" s="191">
        <f t="shared" ref="P20" si="32">P18-P19</f>
        <v>40.416042999420768</v>
      </c>
      <c r="Q20" s="191">
        <f t="shared" ref="Q20" si="33">Q18-Q19</f>
        <v>41.337854957278751</v>
      </c>
      <c r="R20" s="191">
        <f>AVERAGE(F20:Q20)</f>
        <v>35.108787657994064</v>
      </c>
    </row>
    <row r="21" spans="5:18"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322"/>
    </row>
    <row r="22" spans="5:18">
      <c r="F22" s="259">
        <v>23377</v>
      </c>
      <c r="G22" s="259">
        <v>23408</v>
      </c>
      <c r="H22" s="259">
        <v>23437</v>
      </c>
      <c r="I22" s="259">
        <v>23468</v>
      </c>
      <c r="J22" s="259">
        <v>23498</v>
      </c>
      <c r="K22" s="259">
        <v>23529</v>
      </c>
      <c r="L22" s="259">
        <v>23559</v>
      </c>
      <c r="M22" s="259">
        <v>23590</v>
      </c>
      <c r="N22" s="259">
        <v>23621</v>
      </c>
      <c r="O22" s="259">
        <v>23651</v>
      </c>
      <c r="P22" s="259">
        <v>23682</v>
      </c>
      <c r="Q22" s="259">
        <v>23712</v>
      </c>
      <c r="R22" s="323" t="s">
        <v>243</v>
      </c>
    </row>
    <row r="23" spans="5:18">
      <c r="E23" t="s">
        <v>136</v>
      </c>
      <c r="F23" s="258">
        <f>'Selling Price W.avg.'!E129</f>
        <v>499.69401012773795</v>
      </c>
      <c r="G23" s="258">
        <f>'Selling Price W.avg.'!F129</f>
        <v>551.11159028592135</v>
      </c>
      <c r="H23" s="258">
        <f>'Selling Price W.avg.'!G129</f>
        <v>579.60094139564762</v>
      </c>
      <c r="I23" s="258">
        <f>'Selling Price W.avg.'!H129</f>
        <v>557.56157617884503</v>
      </c>
      <c r="J23" s="258">
        <f>'Selling Price W.avg.'!I129</f>
        <v>579.95377653995877</v>
      </c>
      <c r="K23" s="258">
        <f>'Selling Price W.avg.'!J129</f>
        <v>578.51205738067119</v>
      </c>
      <c r="L23" s="258">
        <f>'Selling Price W.avg.'!K129</f>
        <v>578.01394786237518</v>
      </c>
      <c r="M23" s="258">
        <f>'Selling Price W.avg.'!L129</f>
        <v>577.61722025442145</v>
      </c>
      <c r="N23" s="258">
        <f>'Selling Price W.avg.'!M129</f>
        <v>574.30460665735859</v>
      </c>
      <c r="O23" s="258">
        <f>'Selling Price W.avg.'!N129</f>
        <v>572.71282127566587</v>
      </c>
      <c r="P23" s="258">
        <f>'Selling Price W.avg.'!O129</f>
        <v>577.0830316366804</v>
      </c>
      <c r="Q23" s="258">
        <f>'Selling Price W.avg.'!P129</f>
        <v>582.97696116674319</v>
      </c>
      <c r="R23" s="191">
        <f>AVERAGE(F23:Q23)</f>
        <v>567.42854506350216</v>
      </c>
    </row>
    <row r="24" spans="5:18">
      <c r="E24" t="s">
        <v>190</v>
      </c>
      <c r="F24" s="258">
        <f>'Full cost W.avg.'!E129</f>
        <v>363.78719854212528</v>
      </c>
      <c r="G24" s="258">
        <f>'Full cost W.avg.'!F129</f>
        <v>362.19879010981441</v>
      </c>
      <c r="H24" s="258">
        <f>'Full cost W.avg.'!G129</f>
        <v>353.39403294575305</v>
      </c>
      <c r="I24" s="258">
        <f>'Full cost W.avg.'!H129</f>
        <v>362.95748761867316</v>
      </c>
      <c r="J24" s="258">
        <f>'Full cost W.avg.'!I129</f>
        <v>369.98461142922451</v>
      </c>
      <c r="K24" s="258">
        <f>'Full cost W.avg.'!J129</f>
        <v>371.70599210799355</v>
      </c>
      <c r="L24" s="258">
        <f>'Full cost W.avg.'!K129</f>
        <v>372.694811410451</v>
      </c>
      <c r="M24" s="258">
        <f>'Full cost W.avg.'!L129</f>
        <v>379.40815514567936</v>
      </c>
      <c r="N24" s="258">
        <f>'Full cost W.avg.'!M129</f>
        <v>375.96938577380411</v>
      </c>
      <c r="O24" s="258">
        <f>'Full cost W.avg.'!N129</f>
        <v>372.13719577841562</v>
      </c>
      <c r="P24" s="258">
        <f>'Full cost W.avg.'!O129</f>
        <v>379.84969284074162</v>
      </c>
      <c r="Q24" s="258">
        <f>'Full cost W.avg.'!P129</f>
        <v>379.84969284074162</v>
      </c>
      <c r="R24" s="191">
        <f>AVERAGE(F24:Q24)</f>
        <v>370.32808721195147</v>
      </c>
    </row>
    <row r="25" spans="5:18">
      <c r="E25" t="s">
        <v>91</v>
      </c>
      <c r="F25" s="191">
        <f>F23-F24</f>
        <v>135.90681158561267</v>
      </c>
      <c r="G25" s="191">
        <f t="shared" ref="G25" si="34">G23-G24</f>
        <v>188.91280017610694</v>
      </c>
      <c r="H25" s="191">
        <f t="shared" ref="H25" si="35">H23-H24</f>
        <v>226.20690844989457</v>
      </c>
      <c r="I25" s="191">
        <f t="shared" ref="I25" si="36">I23-I24</f>
        <v>194.60408856017187</v>
      </c>
      <c r="J25" s="191">
        <f t="shared" ref="J25" si="37">J23-J24</f>
        <v>209.96916511073425</v>
      </c>
      <c r="K25" s="191">
        <f t="shared" ref="K25" si="38">K23-K24</f>
        <v>206.80606527267764</v>
      </c>
      <c r="L25" s="191">
        <f t="shared" ref="L25" si="39">L23-L24</f>
        <v>205.31913645192418</v>
      </c>
      <c r="M25" s="191">
        <f t="shared" ref="M25" si="40">M23-M24</f>
        <v>198.2090651087421</v>
      </c>
      <c r="N25" s="191">
        <f t="shared" ref="N25" si="41">N23-N24</f>
        <v>198.33522088355448</v>
      </c>
      <c r="O25" s="191">
        <f t="shared" ref="O25" si="42">O23-O24</f>
        <v>200.57562549725026</v>
      </c>
      <c r="P25" s="191">
        <f t="shared" ref="P25" si="43">P23-P24</f>
        <v>197.23333879593878</v>
      </c>
      <c r="Q25" s="191">
        <f t="shared" ref="Q25" si="44">Q23-Q24</f>
        <v>203.12726832600157</v>
      </c>
      <c r="R25" s="191">
        <f>AVERAGE(F25:Q25)</f>
        <v>197.1004578515508</v>
      </c>
    </row>
    <row r="26" spans="5:18"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322"/>
    </row>
    <row r="27" spans="5:18">
      <c r="F27" s="259">
        <v>23377</v>
      </c>
      <c r="G27" s="259">
        <v>23408</v>
      </c>
      <c r="H27" s="259">
        <v>23437</v>
      </c>
      <c r="I27" s="259">
        <v>23468</v>
      </c>
      <c r="J27" s="259">
        <v>23498</v>
      </c>
      <c r="K27" s="259">
        <v>23529</v>
      </c>
      <c r="L27" s="259">
        <v>23559</v>
      </c>
      <c r="M27" s="259">
        <v>23590</v>
      </c>
      <c r="N27" s="259">
        <v>23621</v>
      </c>
      <c r="O27" s="259">
        <v>23651</v>
      </c>
      <c r="P27" s="259">
        <v>23682</v>
      </c>
      <c r="Q27" s="259">
        <v>23712</v>
      </c>
      <c r="R27" s="323" t="s">
        <v>243</v>
      </c>
    </row>
    <row r="28" spans="5:18">
      <c r="E28" t="s">
        <v>191</v>
      </c>
      <c r="F28" s="258">
        <f>'Selling Price W.avg.'!E133</f>
        <v>413.28125</v>
      </c>
      <c r="G28" s="258">
        <f>'Selling Price W.avg.'!F133</f>
        <v>464.63157894736844</v>
      </c>
      <c r="H28" s="258">
        <f>'Selling Price W.avg.'!G133</f>
        <v>493.39673913043481</v>
      </c>
      <c r="I28" s="258">
        <f>'Selling Price W.avg.'!H133</f>
        <v>471.10714285714289</v>
      </c>
      <c r="J28" s="258">
        <f>'Selling Price W.avg.'!I133</f>
        <v>494.9</v>
      </c>
      <c r="K28" s="258">
        <f>'Selling Price W.avg.'!J133</f>
        <v>493.10000000000008</v>
      </c>
      <c r="L28" s="258">
        <f>'Selling Price W.avg.'!K133</f>
        <v>493.1</v>
      </c>
      <c r="M28" s="258">
        <f>'Selling Price W.avg.'!L133</f>
        <v>492.2000000000001</v>
      </c>
      <c r="N28" s="258">
        <f>'Selling Price W.avg.'!M133</f>
        <v>489.50000000000006</v>
      </c>
      <c r="O28" s="258">
        <f>'Selling Price W.avg.'!N133</f>
        <v>487.70000000000005</v>
      </c>
      <c r="P28" s="258">
        <f>'Selling Price W.avg.'!O133</f>
        <v>492.2000000000001</v>
      </c>
      <c r="Q28" s="258">
        <f>'Selling Price W.avg.'!P133</f>
        <v>497.6</v>
      </c>
      <c r="R28" s="191">
        <f>AVERAGE(F28:Q28)</f>
        <v>481.89305924457886</v>
      </c>
    </row>
    <row r="29" spans="5:18">
      <c r="E29" t="s">
        <v>192</v>
      </c>
      <c r="F29" s="258">
        <f>'Full cost W.avg.'!E133</f>
        <v>363.78719854212534</v>
      </c>
      <c r="G29" s="258">
        <f>'Full cost W.avg.'!F133</f>
        <v>362.19879010981441</v>
      </c>
      <c r="H29" s="258">
        <f>'Full cost W.avg.'!G133</f>
        <v>353.39403294575311</v>
      </c>
      <c r="I29" s="258">
        <f>'Full cost W.avg.'!H133</f>
        <v>362.95748761867321</v>
      </c>
      <c r="J29" s="258">
        <f>'Full cost W.avg.'!I133</f>
        <v>369.98461142922451</v>
      </c>
      <c r="K29" s="258">
        <f>'Full cost W.avg.'!J133</f>
        <v>371.7059921079935</v>
      </c>
      <c r="L29" s="258">
        <f>'Full cost W.avg.'!K133</f>
        <v>372.694811410451</v>
      </c>
      <c r="M29" s="258">
        <f>'Full cost W.avg.'!L133</f>
        <v>379.40815514567936</v>
      </c>
      <c r="N29" s="258">
        <f>'Full cost W.avg.'!M133</f>
        <v>375.96938577380411</v>
      </c>
      <c r="O29" s="258">
        <f>'Full cost W.avg.'!N133</f>
        <v>372.13719577841567</v>
      </c>
      <c r="P29" s="258">
        <f>'Full cost W.avg.'!O133</f>
        <v>379.84969284074168</v>
      </c>
      <c r="Q29" s="258">
        <f>'Full cost W.avg.'!P133</f>
        <v>379.84969284074168</v>
      </c>
      <c r="R29" s="191">
        <f>AVERAGE(F29:Q29)</f>
        <v>370.32808721195147</v>
      </c>
    </row>
    <row r="30" spans="5:18">
      <c r="E30" t="s">
        <v>91</v>
      </c>
      <c r="F30" s="191">
        <f>F28-F29</f>
        <v>49.494051457874662</v>
      </c>
      <c r="G30" s="191">
        <f t="shared" ref="G30" si="45">G28-G29</f>
        <v>102.43278883755403</v>
      </c>
      <c r="H30" s="191">
        <f t="shared" ref="H30" si="46">H28-H29</f>
        <v>140.0027061846817</v>
      </c>
      <c r="I30" s="191">
        <f t="shared" ref="I30" si="47">I28-I29</f>
        <v>108.14965523846968</v>
      </c>
      <c r="J30" s="191">
        <f t="shared" ref="J30" si="48">J28-J29</f>
        <v>124.91538857077546</v>
      </c>
      <c r="K30" s="191">
        <f t="shared" ref="K30" si="49">K28-K29</f>
        <v>121.39400789200658</v>
      </c>
      <c r="L30" s="191">
        <f t="shared" ref="L30" si="50">L28-L29</f>
        <v>120.40518858954903</v>
      </c>
      <c r="M30" s="191">
        <f t="shared" ref="M30" si="51">M28-M29</f>
        <v>112.79184485432074</v>
      </c>
      <c r="N30" s="191">
        <f t="shared" ref="N30" si="52">N28-N29</f>
        <v>113.53061422619595</v>
      </c>
      <c r="O30" s="191">
        <f t="shared" ref="O30" si="53">O28-O29</f>
        <v>115.56280422158437</v>
      </c>
      <c r="P30" s="191">
        <f t="shared" ref="P30" si="54">P28-P29</f>
        <v>112.35030715925842</v>
      </c>
      <c r="Q30" s="191">
        <f t="shared" ref="Q30" si="55">Q28-Q29</f>
        <v>117.75030715925834</v>
      </c>
      <c r="R30" s="191">
        <f>AVERAGE(F30:Q30)</f>
        <v>111.56497203262741</v>
      </c>
    </row>
    <row r="36" spans="5:18">
      <c r="E36" s="324" t="s">
        <v>144</v>
      </c>
      <c r="F36" s="325">
        <f>F2</f>
        <v>23377</v>
      </c>
      <c r="G36" s="325">
        <f>G2</f>
        <v>23408</v>
      </c>
      <c r="H36" s="325">
        <f t="shared" ref="H36:Q36" si="56">H2</f>
        <v>23437</v>
      </c>
      <c r="I36" s="325">
        <f t="shared" si="56"/>
        <v>23468</v>
      </c>
      <c r="J36" s="325">
        <f t="shared" si="56"/>
        <v>23498</v>
      </c>
      <c r="K36" s="325">
        <f t="shared" si="56"/>
        <v>23529</v>
      </c>
      <c r="L36" s="325">
        <f t="shared" si="56"/>
        <v>23559</v>
      </c>
      <c r="M36" s="325">
        <f t="shared" si="56"/>
        <v>23590</v>
      </c>
      <c r="N36" s="325">
        <f t="shared" si="56"/>
        <v>23621</v>
      </c>
      <c r="O36" s="325">
        <f t="shared" si="56"/>
        <v>23651</v>
      </c>
      <c r="P36" s="325">
        <f t="shared" si="56"/>
        <v>23682</v>
      </c>
      <c r="Q36" s="325">
        <f t="shared" si="56"/>
        <v>23712</v>
      </c>
      <c r="R36" s="323" t="s">
        <v>243</v>
      </c>
    </row>
    <row r="37" spans="5:18">
      <c r="E37" s="3" t="str">
        <f>E3</f>
        <v>C2 Selling Price</v>
      </c>
      <c r="F37" s="314">
        <f>F3</f>
        <v>423.01394216804823</v>
      </c>
      <c r="G37" s="314">
        <f>G3</f>
        <v>433.77500615116099</v>
      </c>
      <c r="H37" s="314">
        <f t="shared" ref="H37:Q37" si="57">H3</f>
        <v>498.32766189590973</v>
      </c>
      <c r="I37" s="314">
        <f t="shared" si="57"/>
        <v>497.45619154285771</v>
      </c>
      <c r="J37" s="314">
        <f t="shared" si="57"/>
        <v>457.3105364034663</v>
      </c>
      <c r="K37" s="314">
        <f t="shared" si="57"/>
        <v>449.8483706786833</v>
      </c>
      <c r="L37" s="314">
        <f t="shared" si="57"/>
        <v>444.79540450874202</v>
      </c>
      <c r="M37" s="314">
        <f t="shared" si="57"/>
        <v>440.09793866272292</v>
      </c>
      <c r="N37" s="314">
        <f t="shared" si="57"/>
        <v>435.65615003656433</v>
      </c>
      <c r="O37" s="314">
        <f t="shared" si="57"/>
        <v>433.20544351057129</v>
      </c>
      <c r="P37" s="314">
        <f t="shared" si="57"/>
        <v>442.12251075958204</v>
      </c>
      <c r="Q37" s="314">
        <f t="shared" si="57"/>
        <v>437.9032758651947</v>
      </c>
      <c r="R37" s="191">
        <f t="shared" ref="R37:R43" si="58">AVERAGE(F37:Q37)</f>
        <v>449.45936934862533</v>
      </c>
    </row>
    <row r="38" spans="5:18">
      <c r="E38" s="3" t="str">
        <f>E8</f>
        <v>C3 Selling Price</v>
      </c>
      <c r="F38" s="314">
        <f>F8</f>
        <v>584.34997754924473</v>
      </c>
      <c r="G38" s="314">
        <f>G8</f>
        <v>627.68877057591669</v>
      </c>
      <c r="H38" s="314">
        <f t="shared" ref="H38:Q38" si="59">H8</f>
        <v>620.07264423718505</v>
      </c>
      <c r="I38" s="314">
        <f t="shared" si="59"/>
        <v>583.38874144621457</v>
      </c>
      <c r="J38" s="314">
        <f t="shared" si="59"/>
        <v>537.17407874688126</v>
      </c>
      <c r="K38" s="314">
        <f t="shared" si="59"/>
        <v>531.52250838357395</v>
      </c>
      <c r="L38" s="314">
        <f t="shared" si="59"/>
        <v>551.41528667549778</v>
      </c>
      <c r="M38" s="314">
        <f t="shared" si="59"/>
        <v>538.7778386992652</v>
      </c>
      <c r="N38" s="314">
        <f t="shared" si="59"/>
        <v>541.97733012584831</v>
      </c>
      <c r="O38" s="314">
        <f t="shared" si="59"/>
        <v>535.26745088743087</v>
      </c>
      <c r="P38" s="314">
        <f t="shared" si="59"/>
        <v>563.56026772490543</v>
      </c>
      <c r="Q38" s="314">
        <f t="shared" si="59"/>
        <v>571.93669251966787</v>
      </c>
      <c r="R38" s="191">
        <f t="shared" si="58"/>
        <v>565.59429896430265</v>
      </c>
    </row>
    <row r="39" spans="5:18">
      <c r="E39" s="3" t="str">
        <f>E13</f>
        <v>LPG Petro Selling Price</v>
      </c>
      <c r="F39" s="314">
        <f>F13</f>
        <v>629.84764444444443</v>
      </c>
      <c r="G39" s="314">
        <f>G13</f>
        <v>623.95186750877201</v>
      </c>
      <c r="H39" s="314">
        <f t="shared" ref="H39:Q39" si="60">H13</f>
        <v>635.78399836175925</v>
      </c>
      <c r="I39" s="314">
        <f t="shared" si="60"/>
        <v>543.55640716650021</v>
      </c>
      <c r="J39" s="314">
        <f t="shared" si="60"/>
        <v>528.29977741025527</v>
      </c>
      <c r="K39" s="314">
        <f t="shared" si="60"/>
        <v>535.96909208633338</v>
      </c>
      <c r="L39" s="314">
        <f t="shared" si="60"/>
        <v>539.96259477828119</v>
      </c>
      <c r="M39" s="314">
        <f t="shared" si="60"/>
        <v>551.41812757793127</v>
      </c>
      <c r="N39" s="314">
        <f t="shared" si="60"/>
        <v>567.71407137720678</v>
      </c>
      <c r="O39" s="314">
        <f t="shared" si="60"/>
        <v>579.78492270553727</v>
      </c>
      <c r="P39" s="314">
        <f t="shared" si="60"/>
        <v>590.25468771913415</v>
      </c>
      <c r="Q39" s="314">
        <f t="shared" si="60"/>
        <v>601.2180090007588</v>
      </c>
      <c r="R39" s="191">
        <f t="shared" si="58"/>
        <v>577.31343334474286</v>
      </c>
    </row>
    <row r="40" spans="5:18">
      <c r="E40" s="3" t="str">
        <f>E18</f>
        <v>LPG M.7 Selling Price</v>
      </c>
      <c r="F40" s="314">
        <f>F18</f>
        <v>423.98190168709425</v>
      </c>
      <c r="G40" s="314">
        <f>G18</f>
        <v>472.22509622143673</v>
      </c>
      <c r="H40" s="314">
        <f t="shared" ref="H40:Q40" si="61">H18</f>
        <v>442.33837970398298</v>
      </c>
      <c r="I40" s="314">
        <f t="shared" si="61"/>
        <v>430.76290270847704</v>
      </c>
      <c r="J40" s="314">
        <f t="shared" si="61"/>
        <v>434.64347559034866</v>
      </c>
      <c r="K40" s="314">
        <f t="shared" si="61"/>
        <v>440.13380346970007</v>
      </c>
      <c r="L40" s="314">
        <f t="shared" si="61"/>
        <v>457.83670676216428</v>
      </c>
      <c r="M40" s="314">
        <f t="shared" si="61"/>
        <v>431.3103400261154</v>
      </c>
      <c r="N40" s="314">
        <f t="shared" si="61"/>
        <v>444.83646512394893</v>
      </c>
      <c r="O40" s="314">
        <f t="shared" si="61"/>
        <v>449.78052107935071</v>
      </c>
      <c r="P40" s="314">
        <f t="shared" si="61"/>
        <v>457.77638347312245</v>
      </c>
      <c r="Q40" s="314">
        <f t="shared" si="61"/>
        <v>453.43710801957161</v>
      </c>
      <c r="R40" s="191">
        <f t="shared" si="58"/>
        <v>444.9219236554427</v>
      </c>
    </row>
    <row r="41" spans="5:18">
      <c r="E41" s="330" t="s">
        <v>245</v>
      </c>
      <c r="F41" s="331">
        <f>'Selling Price W.avg.'!E13</f>
        <v>413.55679283704654</v>
      </c>
      <c r="G41" s="331">
        <f>'Selling Price W.avg.'!F13</f>
        <v>415.29301340850299</v>
      </c>
      <c r="H41" s="331">
        <f>'Selling Price W.avg.'!G13</f>
        <v>411.11002640072928</v>
      </c>
      <c r="I41" s="331">
        <f>'Selling Price W.avg.'!H13</f>
        <v>399.62181869742898</v>
      </c>
      <c r="J41" s="331">
        <f>'Selling Price W.avg.'!I13</f>
        <v>408.47857733399366</v>
      </c>
      <c r="K41" s="331">
        <f>'Selling Price W.avg.'!J13</f>
        <v>410.38048151222284</v>
      </c>
      <c r="L41" s="331">
        <f>'Selling Price W.avg.'!K13</f>
        <v>410.08292446806939</v>
      </c>
      <c r="M41" s="331">
        <f>'Selling Price W.avg.'!L13</f>
        <v>410.61469657387119</v>
      </c>
      <c r="N41" s="331">
        <f>'Selling Price W.avg.'!M13</f>
        <v>410.55100215351479</v>
      </c>
      <c r="O41" s="331">
        <f>'Selling Price W.avg.'!N13</f>
        <v>413.44578541658399</v>
      </c>
      <c r="P41" s="331">
        <f>'Selling Price W.avg.'!O13</f>
        <v>416.48508361948757</v>
      </c>
      <c r="Q41" s="331">
        <f>'Selling Price W.avg.'!P13</f>
        <v>416.44896494235286</v>
      </c>
      <c r="R41" s="328">
        <f t="shared" si="58"/>
        <v>411.33909728031705</v>
      </c>
    </row>
    <row r="42" spans="5:18">
      <c r="E42" s="3" t="str">
        <f>E23</f>
        <v>NGL Selling Price</v>
      </c>
      <c r="F42" s="314">
        <f>F23</f>
        <v>499.69401012773795</v>
      </c>
      <c r="G42" s="314">
        <f>G23</f>
        <v>551.11159028592135</v>
      </c>
      <c r="H42" s="314">
        <f t="shared" ref="H42:Q42" si="62">H23</f>
        <v>579.60094139564762</v>
      </c>
      <c r="I42" s="314">
        <f t="shared" si="62"/>
        <v>557.56157617884503</v>
      </c>
      <c r="J42" s="314">
        <f t="shared" si="62"/>
        <v>579.95377653995877</v>
      </c>
      <c r="K42" s="314">
        <f t="shared" si="62"/>
        <v>578.51205738067119</v>
      </c>
      <c r="L42" s="314">
        <f t="shared" si="62"/>
        <v>578.01394786237518</v>
      </c>
      <c r="M42" s="314">
        <f t="shared" si="62"/>
        <v>577.61722025442145</v>
      </c>
      <c r="N42" s="314">
        <f t="shared" si="62"/>
        <v>574.30460665735859</v>
      </c>
      <c r="O42" s="314">
        <f t="shared" si="62"/>
        <v>572.71282127566587</v>
      </c>
      <c r="P42" s="314">
        <f t="shared" si="62"/>
        <v>577.0830316366804</v>
      </c>
      <c r="Q42" s="314">
        <f t="shared" si="62"/>
        <v>582.97696116674319</v>
      </c>
      <c r="R42" s="191">
        <f t="shared" si="58"/>
        <v>567.42854506350216</v>
      </c>
    </row>
    <row r="43" spans="5:18">
      <c r="E43" s="3" t="str">
        <f>E28</f>
        <v>C5 Selling Price</v>
      </c>
      <c r="F43" s="314">
        <f>F28</f>
        <v>413.28125</v>
      </c>
      <c r="G43" s="314">
        <f>G28</f>
        <v>464.63157894736844</v>
      </c>
      <c r="H43" s="314">
        <f t="shared" ref="H43:Q43" si="63">H28</f>
        <v>493.39673913043481</v>
      </c>
      <c r="I43" s="314">
        <f t="shared" si="63"/>
        <v>471.10714285714289</v>
      </c>
      <c r="J43" s="314">
        <f t="shared" si="63"/>
        <v>494.9</v>
      </c>
      <c r="K43" s="314">
        <f t="shared" si="63"/>
        <v>493.10000000000008</v>
      </c>
      <c r="L43" s="314">
        <f t="shared" si="63"/>
        <v>493.1</v>
      </c>
      <c r="M43" s="314">
        <f t="shared" si="63"/>
        <v>492.2000000000001</v>
      </c>
      <c r="N43" s="314">
        <f t="shared" si="63"/>
        <v>489.50000000000006</v>
      </c>
      <c r="O43" s="314">
        <f t="shared" si="63"/>
        <v>487.70000000000005</v>
      </c>
      <c r="P43" s="314">
        <f t="shared" si="63"/>
        <v>492.2000000000001</v>
      </c>
      <c r="Q43" s="314">
        <f t="shared" si="63"/>
        <v>497.6</v>
      </c>
      <c r="R43" s="191">
        <f t="shared" si="58"/>
        <v>481.89305924457886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BA72"/>
  <sheetViews>
    <sheetView zoomScale="85" zoomScaleNormal="85" workbookViewId="0">
      <selection activeCell="N10" sqref="N10"/>
    </sheetView>
  </sheetViews>
  <sheetFormatPr defaultRowHeight="14.5"/>
  <cols>
    <col min="1" max="1" width="18.6328125" customWidth="1"/>
    <col min="2" max="2" width="8" customWidth="1"/>
    <col min="3" max="3" width="8.6328125" bestFit="1" customWidth="1"/>
    <col min="4" max="15" width="9.6328125" customWidth="1"/>
    <col min="16" max="16" width="12.453125" customWidth="1"/>
    <col min="17" max="17" width="10.6328125" customWidth="1"/>
    <col min="18" max="18" width="9.453125" bestFit="1" customWidth="1"/>
  </cols>
  <sheetData>
    <row r="1" spans="1:53" s="10" customFormat="1" ht="23.5">
      <c r="A1" s="11" t="s">
        <v>23</v>
      </c>
      <c r="C1" s="298"/>
      <c r="D1" s="315"/>
      <c r="E1" s="315"/>
      <c r="F1" s="315"/>
      <c r="AN1" s="238" t="s">
        <v>201</v>
      </c>
    </row>
    <row r="2" spans="1:53" ht="14.4" customHeight="1">
      <c r="A2" s="374" t="s">
        <v>52</v>
      </c>
      <c r="B2" s="375" t="s">
        <v>1</v>
      </c>
      <c r="C2" s="300">
        <v>44166</v>
      </c>
      <c r="D2" s="301">
        <v>44198</v>
      </c>
      <c r="E2" s="301">
        <v>44230</v>
      </c>
      <c r="F2" s="301">
        <v>44262</v>
      </c>
      <c r="G2" s="301">
        <v>44294</v>
      </c>
      <c r="H2" s="301">
        <v>44326</v>
      </c>
      <c r="I2" s="301">
        <v>44358</v>
      </c>
      <c r="J2" s="301">
        <v>44390</v>
      </c>
      <c r="K2" s="301">
        <v>44422</v>
      </c>
      <c r="L2" s="301">
        <v>44454</v>
      </c>
      <c r="M2" s="301">
        <v>44486</v>
      </c>
      <c r="N2" s="301">
        <v>44518</v>
      </c>
      <c r="O2" s="301">
        <v>44550</v>
      </c>
      <c r="P2" s="282"/>
    </row>
    <row r="3" spans="1:53" ht="14" customHeight="1">
      <c r="A3" s="374"/>
      <c r="B3" s="376"/>
      <c r="C3" s="299">
        <v>242492</v>
      </c>
      <c r="D3" s="260">
        <v>23377</v>
      </c>
      <c r="E3" s="260">
        <v>23408</v>
      </c>
      <c r="F3" s="260">
        <v>23437</v>
      </c>
      <c r="G3" s="260">
        <v>23468</v>
      </c>
      <c r="H3" s="260">
        <v>23498</v>
      </c>
      <c r="I3" s="260">
        <v>23529</v>
      </c>
      <c r="J3" s="260">
        <v>23559</v>
      </c>
      <c r="K3" s="260">
        <v>23590</v>
      </c>
      <c r="L3" s="260">
        <v>23621</v>
      </c>
      <c r="M3" s="260">
        <v>23651</v>
      </c>
      <c r="N3" s="260">
        <v>23682</v>
      </c>
      <c r="O3" s="260">
        <v>23712</v>
      </c>
      <c r="Q3" s="54" t="s">
        <v>174</v>
      </c>
    </row>
    <row r="4" spans="1:53">
      <c r="A4" s="357" t="s">
        <v>9</v>
      </c>
      <c r="B4" s="193" t="s">
        <v>53</v>
      </c>
      <c r="C4" s="227">
        <v>49.81522727272727</v>
      </c>
      <c r="D4" s="222">
        <v>54.772000000000006</v>
      </c>
      <c r="E4" s="227">
        <v>60.854999999999997</v>
      </c>
      <c r="F4" s="222">
        <v>64.414347826086953</v>
      </c>
      <c r="G4" s="222">
        <v>62.894285714285715</v>
      </c>
      <c r="H4" s="355">
        <v>65.3</v>
      </c>
      <c r="I4" s="355">
        <v>65.3</v>
      </c>
      <c r="J4" s="355">
        <v>65.5</v>
      </c>
      <c r="K4" s="355">
        <v>65.3</v>
      </c>
      <c r="L4" s="355">
        <v>64.900000000000006</v>
      </c>
      <c r="M4" s="355">
        <v>64.7</v>
      </c>
      <c r="N4" s="355">
        <v>65.099999999999994</v>
      </c>
      <c r="O4" s="355">
        <v>65.599999999999994</v>
      </c>
      <c r="P4" s="282"/>
      <c r="Q4" s="337" t="s">
        <v>175</v>
      </c>
      <c r="AN4" s="226">
        <v>41.50293560606061</v>
      </c>
      <c r="AO4" s="240">
        <v>43.5</v>
      </c>
      <c r="AP4" s="240">
        <v>43.8</v>
      </c>
      <c r="AQ4" s="240">
        <v>44</v>
      </c>
      <c r="AR4" s="240">
        <v>44.2</v>
      </c>
      <c r="AS4" s="240">
        <v>44.8</v>
      </c>
      <c r="AT4" s="240">
        <v>45.5</v>
      </c>
      <c r="AU4" s="240">
        <v>47.75</v>
      </c>
      <c r="AV4" s="240">
        <v>47.5</v>
      </c>
      <c r="AW4" s="240">
        <v>48</v>
      </c>
      <c r="AX4" s="240">
        <v>48.5</v>
      </c>
      <c r="AY4" s="240">
        <v>49.5</v>
      </c>
      <c r="AZ4" s="240">
        <v>49</v>
      </c>
      <c r="BA4" s="224"/>
    </row>
    <row r="5" spans="1:53">
      <c r="A5" s="357" t="s">
        <v>10</v>
      </c>
      <c r="B5" s="193" t="s">
        <v>7</v>
      </c>
      <c r="C5" s="227">
        <v>449.01704545454544</v>
      </c>
      <c r="D5" s="227">
        <v>513.28125</v>
      </c>
      <c r="E5" s="227">
        <v>564.63157894736844</v>
      </c>
      <c r="F5" s="227">
        <v>593.39673913043475</v>
      </c>
      <c r="G5" s="227">
        <v>571.10714285714289</v>
      </c>
      <c r="H5" s="353">
        <v>594.9</v>
      </c>
      <c r="I5" s="353">
        <v>593.1</v>
      </c>
      <c r="J5" s="353">
        <v>593.1</v>
      </c>
      <c r="K5" s="353">
        <v>592.20000000000005</v>
      </c>
      <c r="L5" s="353">
        <v>589.5</v>
      </c>
      <c r="M5" s="353">
        <v>587.70000000000005</v>
      </c>
      <c r="N5" s="353">
        <v>592.20000000000005</v>
      </c>
      <c r="O5" s="353">
        <v>597.6</v>
      </c>
      <c r="P5" s="282"/>
      <c r="Q5" s="234" t="s">
        <v>173</v>
      </c>
      <c r="AN5" s="239">
        <v>372.01916666666671</v>
      </c>
      <c r="AO5" s="283">
        <v>391.5</v>
      </c>
      <c r="AP5" s="283">
        <v>395.32499999999999</v>
      </c>
      <c r="AQ5" s="283">
        <v>392.625</v>
      </c>
      <c r="AR5" s="283">
        <v>388.8</v>
      </c>
      <c r="AS5" s="283">
        <v>392.17499999999995</v>
      </c>
      <c r="AT5" s="283">
        <v>398.7</v>
      </c>
      <c r="AU5" s="283">
        <v>419.84999999999997</v>
      </c>
      <c r="AV5" s="283">
        <v>420.52500000000003</v>
      </c>
      <c r="AW5" s="283">
        <v>426.82499999999999</v>
      </c>
      <c r="AX5" s="283">
        <v>433.125</v>
      </c>
      <c r="AY5" s="283">
        <v>445.05</v>
      </c>
      <c r="AZ5" s="283">
        <v>440.77500000000003</v>
      </c>
    </row>
    <row r="6" spans="1:53">
      <c r="A6" s="358" t="s">
        <v>11</v>
      </c>
      <c r="B6" s="195" t="s">
        <v>7</v>
      </c>
      <c r="C6" s="227">
        <v>461.54136125093669</v>
      </c>
      <c r="D6" s="227">
        <v>539.06944786240945</v>
      </c>
      <c r="E6" s="227">
        <v>597.43984945550153</v>
      </c>
      <c r="F6" s="227">
        <v>628.09885660904092</v>
      </c>
      <c r="G6" s="227">
        <v>602.75300238172554</v>
      </c>
      <c r="H6" s="353">
        <v>581.4</v>
      </c>
      <c r="I6" s="353">
        <v>579.6</v>
      </c>
      <c r="J6" s="353">
        <v>579.6</v>
      </c>
      <c r="K6" s="353">
        <v>578.70000000000005</v>
      </c>
      <c r="L6" s="353">
        <v>576</v>
      </c>
      <c r="M6" s="353">
        <v>574.20000000000005</v>
      </c>
      <c r="N6" s="353">
        <v>578.70000000000005</v>
      </c>
      <c r="O6" s="353">
        <v>584.1</v>
      </c>
      <c r="P6" s="282"/>
      <c r="AN6" s="227">
        <v>357.68213095238099</v>
      </c>
      <c r="AO6" s="283">
        <v>364.9242857142857</v>
      </c>
      <c r="AP6" s="283">
        <v>365.84999999999997</v>
      </c>
      <c r="AQ6" s="283">
        <v>378</v>
      </c>
      <c r="AR6" s="283">
        <v>381.82499999999999</v>
      </c>
      <c r="AS6" s="283">
        <v>379.125</v>
      </c>
      <c r="AT6" s="283">
        <v>375.3</v>
      </c>
      <c r="AU6" s="283">
        <v>378.67499999999995</v>
      </c>
      <c r="AV6" s="283">
        <v>385.2</v>
      </c>
      <c r="AW6" s="283">
        <v>406.34999999999997</v>
      </c>
      <c r="AX6" s="283">
        <v>407.02500000000003</v>
      </c>
      <c r="AY6" s="283">
        <v>413.32499999999999</v>
      </c>
      <c r="AZ6" s="283">
        <v>419.625</v>
      </c>
    </row>
    <row r="7" spans="1:53">
      <c r="A7" s="362" t="s">
        <v>11</v>
      </c>
      <c r="B7" s="195" t="s">
        <v>53</v>
      </c>
      <c r="C7" s="227">
        <v>47.59</v>
      </c>
      <c r="D7" s="222">
        <v>55.584000000000003</v>
      </c>
      <c r="E7" s="227">
        <v>61.602631578947374</v>
      </c>
      <c r="F7" s="342">
        <v>64.763913043478254</v>
      </c>
      <c r="G7" s="342">
        <v>62.150476190476198</v>
      </c>
      <c r="H7" s="336">
        <f t="shared" ref="H7:O7" si="0">H6/9</f>
        <v>64.599999999999994</v>
      </c>
      <c r="I7" s="336">
        <f t="shared" si="0"/>
        <v>64.400000000000006</v>
      </c>
      <c r="J7" s="336">
        <f t="shared" si="0"/>
        <v>64.400000000000006</v>
      </c>
      <c r="K7" s="336">
        <f t="shared" si="0"/>
        <v>64.300000000000011</v>
      </c>
      <c r="L7" s="336">
        <f t="shared" si="0"/>
        <v>64</v>
      </c>
      <c r="M7" s="336">
        <f t="shared" si="0"/>
        <v>63.800000000000004</v>
      </c>
      <c r="N7" s="336">
        <f t="shared" si="0"/>
        <v>64.300000000000011</v>
      </c>
      <c r="O7" s="336">
        <f t="shared" si="0"/>
        <v>64.900000000000006</v>
      </c>
      <c r="P7" t="s">
        <v>263</v>
      </c>
      <c r="Q7" s="1" t="s">
        <v>207</v>
      </c>
      <c r="AN7" s="239">
        <v>39.742458994708997</v>
      </c>
      <c r="AO7" s="240">
        <v>42.65</v>
      </c>
      <c r="AP7" s="240">
        <v>42.55</v>
      </c>
      <c r="AQ7" s="240">
        <v>43.424999999999997</v>
      </c>
      <c r="AR7" s="240">
        <v>42.8</v>
      </c>
      <c r="AS7" s="240">
        <v>42.8</v>
      </c>
      <c r="AT7" s="240">
        <v>43.625</v>
      </c>
      <c r="AU7" s="240">
        <v>44.875</v>
      </c>
      <c r="AV7" s="240">
        <v>44.85</v>
      </c>
      <c r="AW7" s="241">
        <v>45.625</v>
      </c>
      <c r="AX7" s="241">
        <v>46.5</v>
      </c>
      <c r="AY7" s="241">
        <v>47.625</v>
      </c>
      <c r="AZ7" s="241">
        <v>47.174999999999997</v>
      </c>
    </row>
    <row r="8" spans="1:53">
      <c r="A8" s="361" t="s">
        <v>54</v>
      </c>
      <c r="B8" s="195" t="s">
        <v>7</v>
      </c>
      <c r="C8" s="227">
        <v>448.57142857142856</v>
      </c>
      <c r="D8" s="222">
        <v>570.65</v>
      </c>
      <c r="E8" s="227">
        <v>569.93421052631584</v>
      </c>
      <c r="F8" s="227">
        <v>544.17391304347825</v>
      </c>
      <c r="G8" s="227">
        <v>473.26190476190476</v>
      </c>
      <c r="H8" s="343">
        <f>H9</f>
        <v>485</v>
      </c>
      <c r="I8" s="343">
        <f>I9</f>
        <v>487.5</v>
      </c>
      <c r="J8" s="343">
        <f t="shared" ref="J8:O8" si="1">J9</f>
        <v>487.5</v>
      </c>
      <c r="K8" s="343">
        <f t="shared" si="1"/>
        <v>495</v>
      </c>
      <c r="L8" s="343">
        <f t="shared" si="1"/>
        <v>510</v>
      </c>
      <c r="M8" s="343">
        <f t="shared" si="1"/>
        <v>520</v>
      </c>
      <c r="N8" s="343">
        <f t="shared" si="1"/>
        <v>525</v>
      </c>
      <c r="O8" s="343">
        <f t="shared" si="1"/>
        <v>530</v>
      </c>
      <c r="P8" s="282"/>
      <c r="Q8" s="351">
        <v>44327</v>
      </c>
      <c r="R8" t="s">
        <v>255</v>
      </c>
      <c r="AN8" s="227">
        <v>398.75</v>
      </c>
      <c r="AO8" s="227">
        <v>460</v>
      </c>
      <c r="AP8" s="227">
        <v>430</v>
      </c>
      <c r="AQ8" s="227">
        <v>390</v>
      </c>
      <c r="AR8" s="227">
        <v>380</v>
      </c>
      <c r="AS8" s="227">
        <v>370</v>
      </c>
      <c r="AT8" s="227">
        <v>375</v>
      </c>
      <c r="AU8" s="227">
        <v>380</v>
      </c>
      <c r="AV8" s="227">
        <v>395</v>
      </c>
      <c r="AW8" s="227">
        <v>400</v>
      </c>
      <c r="AX8" s="227">
        <v>405</v>
      </c>
      <c r="AY8" s="227">
        <v>410</v>
      </c>
      <c r="AZ8" s="227">
        <v>410</v>
      </c>
      <c r="BA8" s="282">
        <v>44165</v>
      </c>
    </row>
    <row r="9" spans="1:53">
      <c r="A9" s="359" t="s">
        <v>12</v>
      </c>
      <c r="B9" s="195" t="s">
        <v>7</v>
      </c>
      <c r="C9" s="222">
        <v>455</v>
      </c>
      <c r="D9" s="222">
        <v>540</v>
      </c>
      <c r="E9" s="222">
        <v>595</v>
      </c>
      <c r="F9" s="222">
        <v>610</v>
      </c>
      <c r="G9" s="222">
        <v>545</v>
      </c>
      <c r="H9" s="222">
        <f>(H10+H11)/2</f>
        <v>485</v>
      </c>
      <c r="I9" s="343">
        <f>(I10+I11)/2</f>
        <v>487.5</v>
      </c>
      <c r="J9" s="343">
        <f t="shared" ref="J9:O9" si="2">(J10+J11)/2</f>
        <v>487.5</v>
      </c>
      <c r="K9" s="343">
        <f t="shared" si="2"/>
        <v>495</v>
      </c>
      <c r="L9" s="343">
        <f t="shared" si="2"/>
        <v>510</v>
      </c>
      <c r="M9" s="343">
        <f t="shared" si="2"/>
        <v>520</v>
      </c>
      <c r="N9" s="343">
        <f t="shared" si="2"/>
        <v>525</v>
      </c>
      <c r="O9" s="343">
        <f t="shared" si="2"/>
        <v>530</v>
      </c>
      <c r="P9" s="282"/>
      <c r="Q9" s="354">
        <v>44329</v>
      </c>
      <c r="AN9" s="277">
        <v>398.75</v>
      </c>
      <c r="AO9" s="277">
        <v>460</v>
      </c>
      <c r="AP9" s="277">
        <v>430</v>
      </c>
      <c r="AQ9" s="240">
        <v>390</v>
      </c>
      <c r="AR9" s="240">
        <v>380</v>
      </c>
      <c r="AS9" s="240">
        <v>370</v>
      </c>
      <c r="AT9" s="240">
        <v>375</v>
      </c>
      <c r="AU9" s="240">
        <v>380</v>
      </c>
      <c r="AV9" s="240">
        <v>395</v>
      </c>
      <c r="AW9" s="240">
        <v>400</v>
      </c>
      <c r="AX9" s="240">
        <v>405</v>
      </c>
      <c r="AY9" s="240">
        <v>410</v>
      </c>
      <c r="AZ9" s="240">
        <v>410</v>
      </c>
      <c r="BA9" s="282">
        <v>44165</v>
      </c>
    </row>
    <row r="10" spans="1:53">
      <c r="A10" s="359" t="s">
        <v>55</v>
      </c>
      <c r="B10" s="195" t="s">
        <v>7</v>
      </c>
      <c r="C10" s="227">
        <v>450</v>
      </c>
      <c r="D10" s="227">
        <v>550</v>
      </c>
      <c r="E10" s="227">
        <v>605</v>
      </c>
      <c r="F10" s="222">
        <v>625</v>
      </c>
      <c r="G10" s="222">
        <v>560</v>
      </c>
      <c r="H10" s="222">
        <v>495</v>
      </c>
      <c r="I10" s="353">
        <v>495</v>
      </c>
      <c r="J10" s="353">
        <v>495</v>
      </c>
      <c r="K10" s="353">
        <v>500</v>
      </c>
      <c r="L10" s="353">
        <v>510</v>
      </c>
      <c r="M10" s="353">
        <v>520</v>
      </c>
      <c r="N10" s="353">
        <v>525</v>
      </c>
      <c r="O10" s="353">
        <v>530</v>
      </c>
      <c r="P10" s="282"/>
      <c r="AN10" s="279">
        <v>395.41666666666669</v>
      </c>
      <c r="AO10" s="278">
        <v>455</v>
      </c>
      <c r="AP10" s="278">
        <v>425</v>
      </c>
      <c r="AQ10" s="227">
        <v>390</v>
      </c>
      <c r="AR10" s="227">
        <v>380</v>
      </c>
      <c r="AS10" s="227">
        <v>370</v>
      </c>
      <c r="AT10" s="227">
        <v>375</v>
      </c>
      <c r="AU10" s="227">
        <v>380</v>
      </c>
      <c r="AV10" s="227">
        <v>395</v>
      </c>
      <c r="AW10" s="227">
        <v>400</v>
      </c>
      <c r="AX10" s="227">
        <v>405</v>
      </c>
      <c r="AY10" s="227">
        <v>410</v>
      </c>
      <c r="AZ10" s="227">
        <v>410</v>
      </c>
      <c r="BA10" s="282">
        <v>44165</v>
      </c>
    </row>
    <row r="11" spans="1:53">
      <c r="A11" s="359" t="s">
        <v>56</v>
      </c>
      <c r="B11" s="195" t="s">
        <v>7</v>
      </c>
      <c r="C11" s="227">
        <v>460</v>
      </c>
      <c r="D11" s="227">
        <v>530</v>
      </c>
      <c r="E11" s="227">
        <v>585</v>
      </c>
      <c r="F11" s="222">
        <v>595</v>
      </c>
      <c r="G11" s="222">
        <v>530</v>
      </c>
      <c r="H11" s="222">
        <v>475</v>
      </c>
      <c r="I11" s="353">
        <v>480</v>
      </c>
      <c r="J11" s="353">
        <v>480</v>
      </c>
      <c r="K11" s="353">
        <v>490</v>
      </c>
      <c r="L11" s="353">
        <v>510</v>
      </c>
      <c r="M11" s="353">
        <v>520</v>
      </c>
      <c r="N11" s="353">
        <v>525</v>
      </c>
      <c r="O11" s="353">
        <v>530</v>
      </c>
      <c r="P11" s="282"/>
      <c r="AN11" s="279">
        <v>402.08333333333331</v>
      </c>
      <c r="AO11" s="278">
        <v>465</v>
      </c>
      <c r="AP11" s="278">
        <v>435</v>
      </c>
      <c r="AQ11" s="227">
        <v>390</v>
      </c>
      <c r="AR11" s="227">
        <v>380</v>
      </c>
      <c r="AS11" s="227">
        <v>370</v>
      </c>
      <c r="AT11" s="227">
        <v>375</v>
      </c>
      <c r="AU11" s="227">
        <v>380</v>
      </c>
      <c r="AV11" s="227">
        <v>395</v>
      </c>
      <c r="AW11" s="227">
        <v>400</v>
      </c>
      <c r="AX11" s="227">
        <v>405</v>
      </c>
      <c r="AY11" s="227">
        <v>410</v>
      </c>
      <c r="AZ11" s="227">
        <v>410</v>
      </c>
      <c r="BA11" s="282">
        <v>44165</v>
      </c>
    </row>
    <row r="12" spans="1:53">
      <c r="A12" s="358" t="s">
        <v>8</v>
      </c>
      <c r="B12" s="195" t="s">
        <v>7</v>
      </c>
      <c r="C12" s="227">
        <v>1068.75</v>
      </c>
      <c r="D12" s="227">
        <v>1061.25</v>
      </c>
      <c r="E12" s="222">
        <v>1088.75</v>
      </c>
      <c r="F12" s="222">
        <v>1285.625</v>
      </c>
      <c r="G12" s="222">
        <v>1283</v>
      </c>
      <c r="H12" s="355">
        <v>1155</v>
      </c>
      <c r="I12" s="356">
        <v>1130</v>
      </c>
      <c r="J12" s="356">
        <v>1108</v>
      </c>
      <c r="K12" s="356">
        <v>1093</v>
      </c>
      <c r="L12" s="356">
        <v>1078</v>
      </c>
      <c r="M12" s="356">
        <v>1073</v>
      </c>
      <c r="N12" s="356">
        <v>1097</v>
      </c>
      <c r="O12" s="356">
        <v>1080</v>
      </c>
      <c r="P12" s="282"/>
      <c r="AN12" s="239">
        <v>845.59416666666698</v>
      </c>
      <c r="AO12" s="240">
        <v>940</v>
      </c>
      <c r="AP12" s="240">
        <v>920</v>
      </c>
      <c r="AQ12" s="240">
        <v>915</v>
      </c>
      <c r="AR12" s="240">
        <v>937.5</v>
      </c>
      <c r="AS12" s="240">
        <v>945</v>
      </c>
      <c r="AT12" s="241">
        <v>935</v>
      </c>
      <c r="AU12" s="241">
        <v>915</v>
      </c>
      <c r="AV12" s="241">
        <v>897.5</v>
      </c>
      <c r="AW12" s="241">
        <v>906.5</v>
      </c>
      <c r="AX12" s="241">
        <v>930</v>
      </c>
      <c r="AY12" s="241">
        <v>947</v>
      </c>
      <c r="AZ12" s="241">
        <v>929</v>
      </c>
      <c r="BA12" s="282">
        <v>44166</v>
      </c>
    </row>
    <row r="13" spans="1:53">
      <c r="A13" s="358" t="s">
        <v>13</v>
      </c>
      <c r="B13" s="195" t="s">
        <v>7</v>
      </c>
      <c r="C13" s="227">
        <v>1418.75</v>
      </c>
      <c r="D13" s="227">
        <v>1443.75</v>
      </c>
      <c r="E13" s="222">
        <v>1475</v>
      </c>
      <c r="F13" s="222">
        <v>1680</v>
      </c>
      <c r="G13" s="222">
        <v>1690</v>
      </c>
      <c r="H13" s="355">
        <v>1545</v>
      </c>
      <c r="I13" s="356">
        <v>1523</v>
      </c>
      <c r="J13" s="356">
        <v>1507</v>
      </c>
      <c r="K13" s="356">
        <v>1487</v>
      </c>
      <c r="L13" s="356">
        <v>1464</v>
      </c>
      <c r="M13" s="356">
        <v>1443</v>
      </c>
      <c r="N13" s="356">
        <v>1472</v>
      </c>
      <c r="O13" s="356">
        <v>1461</v>
      </c>
      <c r="P13" s="282"/>
      <c r="AN13" s="239">
        <v>929.58333333333303</v>
      </c>
      <c r="AO13" s="240">
        <v>1160</v>
      </c>
      <c r="AP13" s="240">
        <v>1050</v>
      </c>
      <c r="AQ13" s="240">
        <v>1060</v>
      </c>
      <c r="AR13" s="240">
        <v>1060</v>
      </c>
      <c r="AS13" s="240">
        <v>1067</v>
      </c>
      <c r="AT13" s="241">
        <v>1056</v>
      </c>
      <c r="AU13" s="241">
        <v>1034</v>
      </c>
      <c r="AV13" s="241">
        <v>1014</v>
      </c>
      <c r="AW13" s="241">
        <v>1038</v>
      </c>
      <c r="AX13" s="241">
        <v>1060</v>
      </c>
      <c r="AY13" s="241">
        <v>1077</v>
      </c>
      <c r="AZ13" s="241">
        <v>1061</v>
      </c>
      <c r="BA13" s="282">
        <v>44166</v>
      </c>
    </row>
    <row r="14" spans="1:53">
      <c r="A14" s="358" t="s">
        <v>14</v>
      </c>
      <c r="B14" s="195" t="s">
        <v>7</v>
      </c>
      <c r="C14" s="227">
        <v>1063.75</v>
      </c>
      <c r="D14" s="227">
        <v>1060</v>
      </c>
      <c r="E14" s="222">
        <v>1096.25</v>
      </c>
      <c r="F14" s="222">
        <v>1281.25</v>
      </c>
      <c r="G14" s="222">
        <v>1274</v>
      </c>
      <c r="H14" s="355">
        <v>1150</v>
      </c>
      <c r="I14" s="356">
        <v>1127</v>
      </c>
      <c r="J14" s="356">
        <v>1116</v>
      </c>
      <c r="K14" s="356">
        <v>1106</v>
      </c>
      <c r="L14" s="356">
        <v>1095</v>
      </c>
      <c r="M14" s="356">
        <v>1085</v>
      </c>
      <c r="N14" s="356">
        <v>1123</v>
      </c>
      <c r="O14" s="356">
        <v>1111</v>
      </c>
      <c r="P14" s="282"/>
      <c r="AN14" s="239">
        <v>835.55250000000001</v>
      </c>
      <c r="AO14" s="240">
        <v>910</v>
      </c>
      <c r="AP14" s="240">
        <v>890</v>
      </c>
      <c r="AQ14" s="240">
        <v>888</v>
      </c>
      <c r="AR14" s="240">
        <v>916</v>
      </c>
      <c r="AS14" s="240">
        <v>931</v>
      </c>
      <c r="AT14" s="241">
        <v>920</v>
      </c>
      <c r="AU14" s="241">
        <v>899</v>
      </c>
      <c r="AV14" s="241">
        <v>879</v>
      </c>
      <c r="AW14" s="241">
        <v>902</v>
      </c>
      <c r="AX14" s="241">
        <v>925</v>
      </c>
      <c r="AY14" s="241">
        <v>942</v>
      </c>
      <c r="AZ14" s="241">
        <v>926</v>
      </c>
      <c r="BA14" s="282">
        <v>44166</v>
      </c>
    </row>
    <row r="15" spans="1:53">
      <c r="A15" s="358" t="s">
        <v>15</v>
      </c>
      <c r="B15" s="195" t="s">
        <v>7</v>
      </c>
      <c r="C15" s="227">
        <v>1266.875</v>
      </c>
      <c r="D15" s="227">
        <v>1235</v>
      </c>
      <c r="E15" s="222">
        <v>1339.6875</v>
      </c>
      <c r="F15" s="222">
        <v>1520</v>
      </c>
      <c r="G15" s="222">
        <v>1427.5</v>
      </c>
      <c r="H15" s="355">
        <v>1310</v>
      </c>
      <c r="I15" s="356">
        <v>1280</v>
      </c>
      <c r="J15" s="356">
        <v>1268</v>
      </c>
      <c r="K15" s="356">
        <v>1235</v>
      </c>
      <c r="L15" s="356">
        <v>1205</v>
      </c>
      <c r="M15" s="356">
        <v>1232</v>
      </c>
      <c r="N15" s="356">
        <v>1236</v>
      </c>
      <c r="O15" s="356">
        <v>1198</v>
      </c>
      <c r="P15" s="282"/>
      <c r="AN15" s="239">
        <v>925.52083333333303</v>
      </c>
      <c r="AO15" s="240">
        <v>1100.3672499999998</v>
      </c>
      <c r="AP15" s="240">
        <v>1068.9525599999997</v>
      </c>
      <c r="AQ15" s="240">
        <v>1043.5339832</v>
      </c>
      <c r="AR15" s="240">
        <v>1060.9900026959999</v>
      </c>
      <c r="AS15" s="240">
        <v>1033.0853026151199</v>
      </c>
      <c r="AT15" s="241">
        <v>1010.6235965628174</v>
      </c>
      <c r="AU15" s="241">
        <v>998.24236059718919</v>
      </c>
      <c r="AV15" s="241">
        <v>1012.9072078091331</v>
      </c>
      <c r="AW15" s="241">
        <v>1027.8362798872245</v>
      </c>
      <c r="AX15" s="241">
        <v>1047.7930054849689</v>
      </c>
      <c r="AY15" s="241">
        <v>1042.6371453752695</v>
      </c>
      <c r="AZ15" s="241">
        <v>1020.184402467764</v>
      </c>
      <c r="BA15" s="282">
        <v>44166</v>
      </c>
    </row>
    <row r="16" spans="1:53">
      <c r="A16" s="13" t="s">
        <v>16</v>
      </c>
      <c r="B16" s="2" t="s">
        <v>7</v>
      </c>
      <c r="C16" s="227"/>
      <c r="D16" s="222">
        <v>913.125</v>
      </c>
      <c r="E16" s="222">
        <v>938.75</v>
      </c>
      <c r="F16" s="222">
        <v>1107.5</v>
      </c>
      <c r="G16" s="222">
        <v>1041.5</v>
      </c>
      <c r="H16" s="222">
        <v>1014.97</v>
      </c>
      <c r="I16" s="223">
        <v>1009.8</v>
      </c>
      <c r="J16" s="223">
        <v>973.17</v>
      </c>
      <c r="K16" s="223">
        <v>949</v>
      </c>
      <c r="L16" s="223">
        <v>930.2</v>
      </c>
      <c r="M16" s="223">
        <v>919.8</v>
      </c>
      <c r="N16" s="223">
        <v>903.37</v>
      </c>
      <c r="O16" s="223">
        <v>880.22</v>
      </c>
      <c r="P16" t="s">
        <v>263</v>
      </c>
      <c r="AN16" s="226"/>
      <c r="AO16" s="222"/>
      <c r="AP16" s="222"/>
      <c r="AQ16" s="222"/>
      <c r="AR16" s="222"/>
      <c r="AS16" s="222"/>
      <c r="AT16" s="223"/>
      <c r="AU16" s="223"/>
      <c r="AV16" s="223"/>
      <c r="AW16" s="223"/>
      <c r="AX16" s="223"/>
      <c r="AY16" s="223"/>
      <c r="AZ16" s="223"/>
    </row>
    <row r="17" spans="1:53">
      <c r="A17" s="13" t="s">
        <v>17</v>
      </c>
      <c r="B17" s="2" t="s">
        <v>7</v>
      </c>
      <c r="C17" s="363">
        <v>103.55955555555556</v>
      </c>
      <c r="D17" s="363">
        <v>92.321400000000011</v>
      </c>
      <c r="E17" s="363">
        <v>38.731333333333332</v>
      </c>
      <c r="F17" s="363">
        <v>35.273260869565199</v>
      </c>
      <c r="G17" s="363">
        <v>51.371399999999994</v>
      </c>
      <c r="H17" s="343">
        <f>H18/0.8</f>
        <v>54.458807017394768</v>
      </c>
      <c r="I17" s="343">
        <f t="shared" ref="I17:O17" si="3">I18/0.8</f>
        <v>58.348721804351534</v>
      </c>
      <c r="J17" s="343">
        <f t="shared" si="3"/>
        <v>66.128551378265072</v>
      </c>
      <c r="K17" s="343">
        <f t="shared" si="3"/>
        <v>70.018466165221838</v>
      </c>
      <c r="L17" s="343">
        <f t="shared" si="3"/>
        <v>73.908380952178589</v>
      </c>
      <c r="M17" s="343">
        <f t="shared" si="3"/>
        <v>81.688210526092135</v>
      </c>
      <c r="N17" s="343">
        <f t="shared" si="3"/>
        <v>89.468040100005666</v>
      </c>
      <c r="O17" s="343">
        <f t="shared" si="3"/>
        <v>101.13778446087596</v>
      </c>
      <c r="P17" t="s">
        <v>263</v>
      </c>
      <c r="AN17" s="228">
        <v>50</v>
      </c>
      <c r="AO17" s="228">
        <v>75</v>
      </c>
      <c r="AP17" s="228">
        <v>68.75</v>
      </c>
      <c r="AQ17" s="228">
        <v>48.499999999999993</v>
      </c>
      <c r="AR17" s="228">
        <v>48.499999999999993</v>
      </c>
      <c r="AS17" s="228">
        <v>48.499999999999993</v>
      </c>
      <c r="AT17" s="228">
        <v>48.499999999999993</v>
      </c>
      <c r="AU17" s="228">
        <v>48.499999999999993</v>
      </c>
      <c r="AV17" s="228">
        <v>48.499999999999993</v>
      </c>
      <c r="AW17" s="228">
        <v>48.499999999999993</v>
      </c>
      <c r="AX17" s="228">
        <v>48.499999999999993</v>
      </c>
      <c r="AY17" s="228">
        <v>48.499999999999993</v>
      </c>
      <c r="AZ17" s="228">
        <v>48.499999999999993</v>
      </c>
    </row>
    <row r="18" spans="1:53">
      <c r="A18" s="360" t="s">
        <v>18</v>
      </c>
      <c r="B18" s="2" t="s">
        <v>7</v>
      </c>
      <c r="C18" s="228">
        <v>75.243419999999986</v>
      </c>
      <c r="D18" s="228">
        <v>96.520719999999969</v>
      </c>
      <c r="E18" s="221">
        <v>59.152492857142839</v>
      </c>
      <c r="F18" s="221">
        <v>29.758926666666682</v>
      </c>
      <c r="G18" s="221">
        <v>39.270253333333322</v>
      </c>
      <c r="H18" s="347">
        <v>43.567045613915816</v>
      </c>
      <c r="I18" s="348">
        <v>46.67897744348123</v>
      </c>
      <c r="J18" s="348">
        <v>52.902841102612058</v>
      </c>
      <c r="K18" s="348">
        <v>56.014772932177472</v>
      </c>
      <c r="L18" s="348">
        <v>59.126704761742879</v>
      </c>
      <c r="M18" s="348">
        <v>65.350568420873714</v>
      </c>
      <c r="N18" s="348">
        <v>71.574432080004541</v>
      </c>
      <c r="O18" s="348">
        <v>80.910227568700776</v>
      </c>
      <c r="AN18" s="235">
        <v>40</v>
      </c>
      <c r="AO18" s="236">
        <v>60</v>
      </c>
      <c r="AP18" s="236">
        <v>55</v>
      </c>
      <c r="AQ18" s="236">
        <v>38.799999999999997</v>
      </c>
      <c r="AR18" s="236">
        <v>38.799999999999997</v>
      </c>
      <c r="AS18" s="236">
        <v>38.799999999999997</v>
      </c>
      <c r="AT18" s="237">
        <v>38.799999999999997</v>
      </c>
      <c r="AU18" s="237">
        <v>38.799999999999997</v>
      </c>
      <c r="AV18" s="237">
        <v>38.799999999999997</v>
      </c>
      <c r="AW18" s="237">
        <v>38.799999999999997</v>
      </c>
      <c r="AX18" s="237">
        <v>38.799999999999997</v>
      </c>
      <c r="AY18" s="237">
        <v>38.799999999999997</v>
      </c>
      <c r="AZ18" s="237">
        <v>38.799999999999997</v>
      </c>
    </row>
    <row r="19" spans="1:53">
      <c r="A19" s="360" t="s">
        <v>19</v>
      </c>
      <c r="B19" s="2" t="s">
        <v>7</v>
      </c>
      <c r="C19" s="227">
        <v>428.57401184440261</v>
      </c>
      <c r="D19" s="222">
        <v>431.36405214949008</v>
      </c>
      <c r="E19" s="222">
        <v>432.90561186494176</v>
      </c>
      <c r="F19" s="222">
        <v>429.26330841774194</v>
      </c>
      <c r="G19" s="222">
        <v>417.37731603835635</v>
      </c>
      <c r="H19" s="347">
        <v>425.99424636745249</v>
      </c>
      <c r="I19" s="348">
        <v>428.02551834130782</v>
      </c>
      <c r="J19" s="348">
        <v>427.2078955746577</v>
      </c>
      <c r="K19" s="348">
        <v>427.99531251360639</v>
      </c>
      <c r="L19" s="348">
        <v>427.99531251360639</v>
      </c>
      <c r="M19" s="348">
        <v>431.01419576955357</v>
      </c>
      <c r="N19" s="348">
        <v>434.13106349686848</v>
      </c>
      <c r="O19" s="348">
        <v>434.13106349686848</v>
      </c>
      <c r="AN19" s="226"/>
      <c r="AO19" s="240">
        <v>419.43822910082719</v>
      </c>
      <c r="AP19" s="240">
        <v>419.63406563167024</v>
      </c>
      <c r="AQ19" s="240">
        <v>417.98127336476443</v>
      </c>
      <c r="AR19" s="240">
        <v>425.19356771529436</v>
      </c>
      <c r="AS19" s="240">
        <v>423.02138887867267</v>
      </c>
      <c r="AT19" s="241">
        <v>422.81856204991334</v>
      </c>
      <c r="AU19" s="241">
        <v>426.016636158766</v>
      </c>
      <c r="AV19" s="241">
        <v>424.21055961278768</v>
      </c>
      <c r="AW19" s="241">
        <v>423.42414219023112</v>
      </c>
      <c r="AX19" s="241">
        <v>413.61035224342299</v>
      </c>
      <c r="AY19" s="241">
        <v>413.04218732425551</v>
      </c>
      <c r="AZ19" s="241">
        <v>413.7138709632722</v>
      </c>
    </row>
    <row r="20" spans="1:53">
      <c r="A20" s="360" t="s">
        <v>20</v>
      </c>
      <c r="B20" s="14" t="s">
        <v>25</v>
      </c>
      <c r="C20" s="228">
        <v>30.391203225806454</v>
      </c>
      <c r="D20" s="221">
        <v>30.194945161290324</v>
      </c>
      <c r="E20" s="221">
        <v>30.172657142857133</v>
      </c>
      <c r="F20" s="221">
        <v>30.465222580645165</v>
      </c>
      <c r="G20" s="221">
        <v>31.329240000000009</v>
      </c>
      <c r="H20" s="349">
        <v>31.499486470588234</v>
      </c>
      <c r="I20" s="350">
        <v>31.35</v>
      </c>
      <c r="J20" s="350">
        <v>31.41</v>
      </c>
      <c r="K20" s="350">
        <v>31.41</v>
      </c>
      <c r="L20" s="350">
        <v>31.41</v>
      </c>
      <c r="M20" s="350">
        <v>31.19</v>
      </c>
      <c r="N20" s="350">
        <v>31.19</v>
      </c>
      <c r="O20" s="350">
        <v>31.19</v>
      </c>
      <c r="P20" s="225"/>
      <c r="AN20" s="235">
        <v>31.4</v>
      </c>
      <c r="AO20" s="236">
        <v>31</v>
      </c>
      <c r="AP20" s="236">
        <v>31</v>
      </c>
      <c r="AQ20" s="236">
        <v>31</v>
      </c>
      <c r="AR20" s="236">
        <v>31</v>
      </c>
      <c r="AS20" s="236">
        <v>31</v>
      </c>
      <c r="AT20" s="242">
        <v>31</v>
      </c>
      <c r="AU20" s="242">
        <v>31</v>
      </c>
      <c r="AV20" s="242">
        <v>31</v>
      </c>
      <c r="AW20" s="242">
        <v>31</v>
      </c>
      <c r="AX20" s="242">
        <v>31</v>
      </c>
      <c r="AY20" s="242">
        <v>31</v>
      </c>
      <c r="AZ20" s="242">
        <v>31</v>
      </c>
      <c r="BA20" s="225"/>
    </row>
    <row r="22" spans="1:53">
      <c r="A22" s="263" t="s">
        <v>193</v>
      </c>
      <c r="C22" s="258">
        <f>C8+C18</f>
        <v>523.81484857142857</v>
      </c>
      <c r="D22" s="258">
        <f>D8+D18</f>
        <v>667.17071999999996</v>
      </c>
      <c r="E22" s="258">
        <f t="shared" ref="E22:O22" si="4">E8+E18</f>
        <v>629.08670338345871</v>
      </c>
      <c r="F22" s="258">
        <f t="shared" si="4"/>
        <v>573.93283971014489</v>
      </c>
      <c r="G22" s="258">
        <f t="shared" si="4"/>
        <v>512.53215809523806</v>
      </c>
      <c r="H22" s="258">
        <f>H8+H18</f>
        <v>528.56704561391587</v>
      </c>
      <c r="I22" s="258">
        <f t="shared" si="4"/>
        <v>534.17897744348124</v>
      </c>
      <c r="J22" s="258">
        <f t="shared" si="4"/>
        <v>540.402841102612</v>
      </c>
      <c r="K22" s="258">
        <f t="shared" si="4"/>
        <v>551.01477293217749</v>
      </c>
      <c r="L22" s="258">
        <f t="shared" si="4"/>
        <v>569.12670476174287</v>
      </c>
      <c r="M22" s="258">
        <f t="shared" si="4"/>
        <v>585.35056842087374</v>
      </c>
      <c r="N22" s="258">
        <f t="shared" si="4"/>
        <v>596.5744320800045</v>
      </c>
      <c r="O22" s="258">
        <f t="shared" si="4"/>
        <v>610.91022756870075</v>
      </c>
    </row>
    <row r="23" spans="1:53">
      <c r="A23" s="264" t="s">
        <v>200</v>
      </c>
      <c r="C23" s="258">
        <f>C19-C22</f>
        <v>-95.240836727025965</v>
      </c>
      <c r="D23" s="258">
        <f>D19-D22</f>
        <v>-235.80666785050988</v>
      </c>
      <c r="E23" s="258">
        <f t="shared" ref="E23:O23" si="5">E19-E22</f>
        <v>-196.18109151851695</v>
      </c>
      <c r="F23" s="258">
        <f t="shared" si="5"/>
        <v>-144.66953129240295</v>
      </c>
      <c r="G23" s="258">
        <f t="shared" si="5"/>
        <v>-95.154842056881705</v>
      </c>
      <c r="H23" s="258">
        <f t="shared" si="5"/>
        <v>-102.57279924646338</v>
      </c>
      <c r="I23" s="258">
        <f t="shared" si="5"/>
        <v>-106.15345910217343</v>
      </c>
      <c r="J23" s="258">
        <f t="shared" si="5"/>
        <v>-113.1949455279543</v>
      </c>
      <c r="K23" s="258">
        <f t="shared" si="5"/>
        <v>-123.0194604185711</v>
      </c>
      <c r="L23" s="258">
        <f t="shared" si="5"/>
        <v>-141.13139224813648</v>
      </c>
      <c r="M23" s="258">
        <f t="shared" si="5"/>
        <v>-154.33637265132018</v>
      </c>
      <c r="N23" s="258">
        <f t="shared" si="5"/>
        <v>-162.44336858313602</v>
      </c>
      <c r="O23" s="258">
        <f t="shared" si="5"/>
        <v>-176.77916407183227</v>
      </c>
    </row>
    <row r="24" spans="1:53">
      <c r="A24" s="264"/>
      <c r="C24" s="262"/>
      <c r="D24" s="258"/>
      <c r="E24" s="258"/>
      <c r="F24" s="258"/>
      <c r="G24" s="258"/>
      <c r="H24" s="258"/>
      <c r="I24" s="258"/>
      <c r="J24" s="258"/>
      <c r="K24" s="258"/>
      <c r="L24" s="258"/>
      <c r="M24" s="258"/>
      <c r="N24" s="258"/>
      <c r="O24" s="258"/>
    </row>
    <row r="25" spans="1:53">
      <c r="A25" t="s">
        <v>206</v>
      </c>
      <c r="C25" s="335">
        <v>1252</v>
      </c>
      <c r="D25" s="258">
        <v>1230</v>
      </c>
      <c r="E25" s="258">
        <v>1290</v>
      </c>
      <c r="F25" s="258">
        <v>1493</v>
      </c>
      <c r="G25" s="258">
        <v>1402</v>
      </c>
      <c r="H25" s="258">
        <v>1290</v>
      </c>
      <c r="I25" s="258">
        <v>1260</v>
      </c>
      <c r="J25" s="258">
        <v>1248</v>
      </c>
      <c r="K25" s="258">
        <v>1215</v>
      </c>
      <c r="L25" s="258">
        <v>1185</v>
      </c>
      <c r="M25" s="258">
        <v>1212</v>
      </c>
      <c r="N25" s="258">
        <v>1216</v>
      </c>
      <c r="O25" s="258">
        <v>1178</v>
      </c>
    </row>
    <row r="26" spans="1:53">
      <c r="C26" s="258">
        <f>C25+20</f>
        <v>1272</v>
      </c>
      <c r="D26" s="258">
        <f>D25+20</f>
        <v>1250</v>
      </c>
      <c r="E26" s="258">
        <f t="shared" ref="E26:O26" si="6">E25+20</f>
        <v>1310</v>
      </c>
      <c r="F26" s="258">
        <f t="shared" si="6"/>
        <v>1513</v>
      </c>
      <c r="G26" s="258">
        <f t="shared" si="6"/>
        <v>1422</v>
      </c>
      <c r="H26" s="258">
        <f t="shared" si="6"/>
        <v>1310</v>
      </c>
      <c r="I26" s="258">
        <f t="shared" si="6"/>
        <v>1280</v>
      </c>
      <c r="J26" s="258">
        <f t="shared" si="6"/>
        <v>1268</v>
      </c>
      <c r="K26" s="258">
        <f t="shared" si="6"/>
        <v>1235</v>
      </c>
      <c r="L26" s="258">
        <f t="shared" si="6"/>
        <v>1205</v>
      </c>
      <c r="M26" s="258">
        <f t="shared" si="6"/>
        <v>1232</v>
      </c>
      <c r="N26" s="258">
        <f t="shared" si="6"/>
        <v>1236</v>
      </c>
      <c r="O26" s="258">
        <f t="shared" si="6"/>
        <v>1198</v>
      </c>
    </row>
    <row r="27" spans="1:53">
      <c r="A27" s="196" t="s">
        <v>146</v>
      </c>
    </row>
    <row r="28" spans="1:53">
      <c r="A28" s="197" t="s">
        <v>147</v>
      </c>
    </row>
    <row r="29" spans="1:53">
      <c r="A29" s="317" t="s">
        <v>231</v>
      </c>
    </row>
    <row r="30" spans="1:53">
      <c r="A30" s="317" t="s">
        <v>232</v>
      </c>
    </row>
    <row r="31" spans="1:53">
      <c r="A31" s="317" t="s">
        <v>233</v>
      </c>
    </row>
    <row r="32" spans="1:53">
      <c r="A32" s="317" t="s">
        <v>234</v>
      </c>
    </row>
    <row r="33" spans="1:16" ht="15.5">
      <c r="A33" s="319" t="s">
        <v>236</v>
      </c>
    </row>
    <row r="34" spans="1:16">
      <c r="A34" s="318" t="s">
        <v>235</v>
      </c>
    </row>
    <row r="35" spans="1:16">
      <c r="A35" s="198" t="s">
        <v>148</v>
      </c>
    </row>
    <row r="36" spans="1:16">
      <c r="A36" s="199" t="s">
        <v>230</v>
      </c>
    </row>
    <row r="38" spans="1:16" ht="21" customHeight="1">
      <c r="A38" s="373" t="s">
        <v>172</v>
      </c>
      <c r="D38" s="253"/>
      <c r="E38" s="253"/>
      <c r="F38" s="253"/>
      <c r="G38" s="253"/>
      <c r="H38" s="253"/>
      <c r="I38" s="253"/>
      <c r="J38" s="253"/>
      <c r="K38" s="253"/>
      <c r="L38" s="253"/>
      <c r="M38" s="253"/>
      <c r="N38" s="253"/>
      <c r="O38" s="253"/>
    </row>
    <row r="39" spans="1:16">
      <c r="A39" s="373"/>
      <c r="D39" s="260">
        <v>23377</v>
      </c>
      <c r="E39" s="260">
        <v>23408</v>
      </c>
      <c r="F39" s="260">
        <v>23437</v>
      </c>
      <c r="G39" s="260">
        <v>23468</v>
      </c>
      <c r="H39" s="260">
        <v>23498</v>
      </c>
      <c r="I39" s="260">
        <v>23529</v>
      </c>
      <c r="J39" s="260">
        <v>23559</v>
      </c>
      <c r="K39" s="260">
        <v>23590</v>
      </c>
      <c r="L39" s="260">
        <v>23621</v>
      </c>
      <c r="M39" s="260">
        <v>23651</v>
      </c>
      <c r="N39" s="260">
        <v>23682</v>
      </c>
      <c r="O39" s="260">
        <v>23712</v>
      </c>
    </row>
    <row r="40" spans="1:16">
      <c r="A40" s="192" t="s">
        <v>9</v>
      </c>
      <c r="D40" s="222">
        <f t="shared" ref="D40:O40" si="7">D4</f>
        <v>54.772000000000006</v>
      </c>
      <c r="E40" s="222">
        <f t="shared" si="7"/>
        <v>60.854999999999997</v>
      </c>
      <c r="F40" s="222">
        <f t="shared" si="7"/>
        <v>64.414347826086953</v>
      </c>
      <c r="G40" s="222">
        <f t="shared" si="7"/>
        <v>62.894285714285715</v>
      </c>
      <c r="H40" s="222">
        <f t="shared" si="7"/>
        <v>65.3</v>
      </c>
      <c r="I40" s="222">
        <f t="shared" si="7"/>
        <v>65.3</v>
      </c>
      <c r="J40" s="222">
        <f t="shared" si="7"/>
        <v>65.5</v>
      </c>
      <c r="K40" s="222">
        <f t="shared" si="7"/>
        <v>65.3</v>
      </c>
      <c r="L40" s="222">
        <f t="shared" si="7"/>
        <v>64.900000000000006</v>
      </c>
      <c r="M40" s="222">
        <f t="shared" si="7"/>
        <v>64.7</v>
      </c>
      <c r="N40" s="222">
        <f t="shared" si="7"/>
        <v>65.099999999999994</v>
      </c>
      <c r="O40" s="222">
        <f t="shared" si="7"/>
        <v>65.599999999999994</v>
      </c>
      <c r="P40" s="285">
        <f>AVERAGE(D40:O40)</f>
        <v>63.719636128364407</v>
      </c>
    </row>
    <row r="41" spans="1:16">
      <c r="A41" s="192" t="s">
        <v>10</v>
      </c>
      <c r="D41" s="222">
        <f t="shared" ref="D41:O41" si="8">D5</f>
        <v>513.28125</v>
      </c>
      <c r="E41" s="222">
        <f t="shared" si="8"/>
        <v>564.63157894736844</v>
      </c>
      <c r="F41" s="222">
        <f t="shared" si="8"/>
        <v>593.39673913043475</v>
      </c>
      <c r="G41" s="222">
        <f t="shared" si="8"/>
        <v>571.10714285714289</v>
      </c>
      <c r="H41" s="222">
        <f t="shared" si="8"/>
        <v>594.9</v>
      </c>
      <c r="I41" s="222">
        <f t="shared" si="8"/>
        <v>593.1</v>
      </c>
      <c r="J41" s="222">
        <f t="shared" si="8"/>
        <v>593.1</v>
      </c>
      <c r="K41" s="222">
        <f t="shared" si="8"/>
        <v>592.20000000000005</v>
      </c>
      <c r="L41" s="222">
        <f t="shared" si="8"/>
        <v>589.5</v>
      </c>
      <c r="M41" s="222">
        <f t="shared" si="8"/>
        <v>587.70000000000005</v>
      </c>
      <c r="N41" s="222">
        <f t="shared" si="8"/>
        <v>592.20000000000005</v>
      </c>
      <c r="O41" s="222">
        <f t="shared" si="8"/>
        <v>597.6</v>
      </c>
      <c r="P41" s="285">
        <f>AVERAGE(D41:O41)</f>
        <v>581.89305924457881</v>
      </c>
    </row>
    <row r="42" spans="1:16">
      <c r="A42" s="194" t="s">
        <v>11</v>
      </c>
      <c r="D42" s="222">
        <f t="shared" ref="D42:O42" si="9">D6</f>
        <v>539.06944786240945</v>
      </c>
      <c r="E42" s="222">
        <f t="shared" si="9"/>
        <v>597.43984945550153</v>
      </c>
      <c r="F42" s="222">
        <f t="shared" si="9"/>
        <v>628.09885660904092</v>
      </c>
      <c r="G42" s="222">
        <f t="shared" si="9"/>
        <v>602.75300238172554</v>
      </c>
      <c r="H42" s="222">
        <f t="shared" si="9"/>
        <v>581.4</v>
      </c>
      <c r="I42" s="222">
        <f t="shared" si="9"/>
        <v>579.6</v>
      </c>
      <c r="J42" s="222">
        <f t="shared" si="9"/>
        <v>579.6</v>
      </c>
      <c r="K42" s="222">
        <f t="shared" si="9"/>
        <v>578.70000000000005</v>
      </c>
      <c r="L42" s="222">
        <f t="shared" si="9"/>
        <v>576</v>
      </c>
      <c r="M42" s="222">
        <f t="shared" si="9"/>
        <v>574.20000000000005</v>
      </c>
      <c r="N42" s="222">
        <f t="shared" si="9"/>
        <v>578.70000000000005</v>
      </c>
      <c r="O42" s="222">
        <f t="shared" si="9"/>
        <v>584.1</v>
      </c>
      <c r="P42" s="285">
        <f>AVERAGE(D42:O42)</f>
        <v>583.30509635905639</v>
      </c>
    </row>
    <row r="43" spans="1:16">
      <c r="A43" s="194" t="s">
        <v>12</v>
      </c>
      <c r="D43" s="222">
        <f t="shared" ref="D43:O43" si="10">D9</f>
        <v>540</v>
      </c>
      <c r="E43" s="222">
        <f t="shared" si="10"/>
        <v>595</v>
      </c>
      <c r="F43" s="222">
        <f t="shared" si="10"/>
        <v>610</v>
      </c>
      <c r="G43" s="222">
        <f t="shared" si="10"/>
        <v>545</v>
      </c>
      <c r="H43" s="222">
        <f t="shared" si="10"/>
        <v>485</v>
      </c>
      <c r="I43" s="222">
        <f t="shared" si="10"/>
        <v>487.5</v>
      </c>
      <c r="J43" s="222">
        <f t="shared" si="10"/>
        <v>487.5</v>
      </c>
      <c r="K43" s="222">
        <f t="shared" si="10"/>
        <v>495</v>
      </c>
      <c r="L43" s="222">
        <f t="shared" si="10"/>
        <v>510</v>
      </c>
      <c r="M43" s="222">
        <f t="shared" si="10"/>
        <v>520</v>
      </c>
      <c r="N43" s="222">
        <f t="shared" si="10"/>
        <v>525</v>
      </c>
      <c r="O43" s="222">
        <f t="shared" si="10"/>
        <v>530</v>
      </c>
      <c r="P43" s="285">
        <f>AVERAGE(D43:O43)</f>
        <v>527.5</v>
      </c>
    </row>
    <row r="44" spans="1:16">
      <c r="A44" s="194" t="s">
        <v>8</v>
      </c>
      <c r="D44" s="222">
        <f t="shared" ref="D44:O44" si="11">D12</f>
        <v>1061.25</v>
      </c>
      <c r="E44" s="222">
        <f t="shared" si="11"/>
        <v>1088.75</v>
      </c>
      <c r="F44" s="222">
        <f t="shared" si="11"/>
        <v>1285.625</v>
      </c>
      <c r="G44" s="222">
        <f t="shared" si="11"/>
        <v>1283</v>
      </c>
      <c r="H44" s="222">
        <f t="shared" si="11"/>
        <v>1155</v>
      </c>
      <c r="I44" s="222">
        <f t="shared" si="11"/>
        <v>1130</v>
      </c>
      <c r="J44" s="222">
        <f t="shared" si="11"/>
        <v>1108</v>
      </c>
      <c r="K44" s="222">
        <f t="shared" si="11"/>
        <v>1093</v>
      </c>
      <c r="L44" s="222">
        <f t="shared" si="11"/>
        <v>1078</v>
      </c>
      <c r="M44" s="222">
        <f t="shared" si="11"/>
        <v>1073</v>
      </c>
      <c r="N44" s="222">
        <f t="shared" si="11"/>
        <v>1097</v>
      </c>
      <c r="O44" s="222">
        <f t="shared" si="11"/>
        <v>1080</v>
      </c>
    </row>
    <row r="45" spans="1:16">
      <c r="A45" s="194" t="s">
        <v>13</v>
      </c>
      <c r="D45" s="222">
        <f t="shared" ref="D45:O45" si="12">D13</f>
        <v>1443.75</v>
      </c>
      <c r="E45" s="222">
        <f t="shared" si="12"/>
        <v>1475</v>
      </c>
      <c r="F45" s="222">
        <f t="shared" si="12"/>
        <v>1680</v>
      </c>
      <c r="G45" s="222">
        <f t="shared" si="12"/>
        <v>1690</v>
      </c>
      <c r="H45" s="222">
        <f t="shared" si="12"/>
        <v>1545</v>
      </c>
      <c r="I45" s="222">
        <f t="shared" si="12"/>
        <v>1523</v>
      </c>
      <c r="J45" s="222">
        <f t="shared" si="12"/>
        <v>1507</v>
      </c>
      <c r="K45" s="222">
        <f t="shared" si="12"/>
        <v>1487</v>
      </c>
      <c r="L45" s="222">
        <f t="shared" si="12"/>
        <v>1464</v>
      </c>
      <c r="M45" s="222">
        <f t="shared" si="12"/>
        <v>1443</v>
      </c>
      <c r="N45" s="222">
        <f t="shared" si="12"/>
        <v>1472</v>
      </c>
      <c r="O45" s="222">
        <f t="shared" si="12"/>
        <v>1461</v>
      </c>
    </row>
    <row r="46" spans="1:16">
      <c r="A46" s="194" t="s">
        <v>14</v>
      </c>
      <c r="D46" s="222">
        <f t="shared" ref="D46:O46" si="13">D14</f>
        <v>1060</v>
      </c>
      <c r="E46" s="222">
        <f t="shared" si="13"/>
        <v>1096.25</v>
      </c>
      <c r="F46" s="222">
        <f t="shared" si="13"/>
        <v>1281.25</v>
      </c>
      <c r="G46" s="222">
        <f t="shared" si="13"/>
        <v>1274</v>
      </c>
      <c r="H46" s="222">
        <f t="shared" si="13"/>
        <v>1150</v>
      </c>
      <c r="I46" s="222">
        <f t="shared" si="13"/>
        <v>1127</v>
      </c>
      <c r="J46" s="222">
        <f t="shared" si="13"/>
        <v>1116</v>
      </c>
      <c r="K46" s="222">
        <f t="shared" si="13"/>
        <v>1106</v>
      </c>
      <c r="L46" s="222">
        <f t="shared" si="13"/>
        <v>1095</v>
      </c>
      <c r="M46" s="222">
        <f t="shared" si="13"/>
        <v>1085</v>
      </c>
      <c r="N46" s="222">
        <f t="shared" si="13"/>
        <v>1123</v>
      </c>
      <c r="O46" s="222">
        <f t="shared" si="13"/>
        <v>1111</v>
      </c>
    </row>
    <row r="47" spans="1:16">
      <c r="A47" s="194" t="s">
        <v>15</v>
      </c>
      <c r="D47" s="222">
        <f t="shared" ref="D47:O47" si="14">D15</f>
        <v>1235</v>
      </c>
      <c r="E47" s="222">
        <f t="shared" si="14"/>
        <v>1339.6875</v>
      </c>
      <c r="F47" s="222">
        <f t="shared" si="14"/>
        <v>1520</v>
      </c>
      <c r="G47" s="222">
        <f t="shared" si="14"/>
        <v>1427.5</v>
      </c>
      <c r="H47" s="222">
        <f t="shared" si="14"/>
        <v>1310</v>
      </c>
      <c r="I47" s="222">
        <f t="shared" si="14"/>
        <v>1280</v>
      </c>
      <c r="J47" s="222">
        <f t="shared" si="14"/>
        <v>1268</v>
      </c>
      <c r="K47" s="222">
        <f t="shared" si="14"/>
        <v>1235</v>
      </c>
      <c r="L47" s="222">
        <f t="shared" si="14"/>
        <v>1205</v>
      </c>
      <c r="M47" s="222">
        <f t="shared" si="14"/>
        <v>1232</v>
      </c>
      <c r="N47" s="222">
        <f t="shared" si="14"/>
        <v>1236</v>
      </c>
      <c r="O47" s="222">
        <f t="shared" si="14"/>
        <v>1198</v>
      </c>
      <c r="P47" s="285">
        <f>AVERAGE(D47:O47)</f>
        <v>1290.515625</v>
      </c>
    </row>
    <row r="48" spans="1:16">
      <c r="A48" s="13" t="s">
        <v>17</v>
      </c>
      <c r="D48" s="221">
        <f t="shared" ref="D48:O48" si="15">D17</f>
        <v>92.321400000000011</v>
      </c>
      <c r="E48" s="221">
        <f t="shared" si="15"/>
        <v>38.731333333333332</v>
      </c>
      <c r="F48" s="221">
        <f t="shared" si="15"/>
        <v>35.273260869565199</v>
      </c>
      <c r="G48" s="221">
        <f t="shared" si="15"/>
        <v>51.371399999999994</v>
      </c>
      <c r="H48" s="221">
        <f t="shared" si="15"/>
        <v>54.458807017394768</v>
      </c>
      <c r="I48" s="221">
        <f t="shared" si="15"/>
        <v>58.348721804351534</v>
      </c>
      <c r="J48" s="221">
        <f t="shared" si="15"/>
        <v>66.128551378265072</v>
      </c>
      <c r="K48" s="221">
        <f t="shared" si="15"/>
        <v>70.018466165221838</v>
      </c>
      <c r="L48" s="221">
        <f t="shared" si="15"/>
        <v>73.908380952178589</v>
      </c>
      <c r="M48" s="221">
        <f t="shared" si="15"/>
        <v>81.688210526092135</v>
      </c>
      <c r="N48" s="221">
        <f t="shared" si="15"/>
        <v>89.468040100005666</v>
      </c>
      <c r="O48" s="221">
        <f t="shared" si="15"/>
        <v>101.13778446087596</v>
      </c>
    </row>
    <row r="49" spans="1:16">
      <c r="A49" s="13" t="s">
        <v>18</v>
      </c>
      <c r="D49" s="221">
        <f t="shared" ref="D49:O49" si="16">D18</f>
        <v>96.520719999999969</v>
      </c>
      <c r="E49" s="221">
        <f t="shared" si="16"/>
        <v>59.152492857142839</v>
      </c>
      <c r="F49" s="221">
        <f t="shared" si="16"/>
        <v>29.758926666666682</v>
      </c>
      <c r="G49" s="221">
        <f t="shared" si="16"/>
        <v>39.270253333333322</v>
      </c>
      <c r="H49" s="221">
        <f t="shared" si="16"/>
        <v>43.567045613915816</v>
      </c>
      <c r="I49" s="221">
        <f t="shared" si="16"/>
        <v>46.67897744348123</v>
      </c>
      <c r="J49" s="221">
        <f t="shared" si="16"/>
        <v>52.902841102612058</v>
      </c>
      <c r="K49" s="221">
        <f t="shared" si="16"/>
        <v>56.014772932177472</v>
      </c>
      <c r="L49" s="221">
        <f t="shared" si="16"/>
        <v>59.126704761742879</v>
      </c>
      <c r="M49" s="221">
        <f t="shared" si="16"/>
        <v>65.350568420873714</v>
      </c>
      <c r="N49" s="221">
        <f t="shared" si="16"/>
        <v>71.574432080004541</v>
      </c>
      <c r="O49" s="221">
        <f t="shared" si="16"/>
        <v>80.910227568700776</v>
      </c>
    </row>
    <row r="50" spans="1:16">
      <c r="A50" s="13" t="s">
        <v>19</v>
      </c>
      <c r="D50" s="221">
        <f t="shared" ref="D50:O50" si="17">D19</f>
        <v>431.36405214949008</v>
      </c>
      <c r="E50" s="221">
        <f t="shared" si="17"/>
        <v>432.90561186494176</v>
      </c>
      <c r="F50" s="221">
        <f t="shared" si="17"/>
        <v>429.26330841774194</v>
      </c>
      <c r="G50" s="221">
        <f t="shared" si="17"/>
        <v>417.37731603835635</v>
      </c>
      <c r="H50" s="221">
        <f t="shared" si="17"/>
        <v>425.99424636745249</v>
      </c>
      <c r="I50" s="221">
        <f t="shared" si="17"/>
        <v>428.02551834130782</v>
      </c>
      <c r="J50" s="221">
        <f t="shared" si="17"/>
        <v>427.2078955746577</v>
      </c>
      <c r="K50" s="221">
        <f t="shared" si="17"/>
        <v>427.99531251360639</v>
      </c>
      <c r="L50" s="221">
        <f t="shared" si="17"/>
        <v>427.99531251360639</v>
      </c>
      <c r="M50" s="221">
        <f t="shared" si="17"/>
        <v>431.01419576955357</v>
      </c>
      <c r="N50" s="221">
        <f t="shared" si="17"/>
        <v>434.13106349686848</v>
      </c>
      <c r="O50" s="221">
        <f t="shared" si="17"/>
        <v>434.13106349686848</v>
      </c>
    </row>
    <row r="51" spans="1:16"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</row>
    <row r="52" spans="1:16"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</row>
    <row r="53" spans="1:16"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</row>
    <row r="54" spans="1:16">
      <c r="C54" s="191"/>
      <c r="D54" s="191" t="s">
        <v>178</v>
      </c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</row>
    <row r="55" spans="1:16"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</row>
    <row r="56" spans="1:16"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</row>
    <row r="57" spans="1:16">
      <c r="A57" t="s">
        <v>179</v>
      </c>
      <c r="C57" s="191"/>
      <c r="D57" s="191">
        <f>(0.336*D44)+(0.314*D46)+(0.344*D45)</f>
        <v>1186.0700000000002</v>
      </c>
      <c r="E57" s="191">
        <f t="shared" ref="E57:O57" si="18">(0.336*E44)+(0.314*E46)+(0.344*E45)</f>
        <v>1217.4425000000001</v>
      </c>
      <c r="F57" s="191">
        <f t="shared" si="18"/>
        <v>1412.2024999999999</v>
      </c>
      <c r="G57" s="191">
        <f t="shared" si="18"/>
        <v>1412.4839999999999</v>
      </c>
      <c r="H57" s="191">
        <f t="shared" si="18"/>
        <v>1280.6599999999999</v>
      </c>
      <c r="I57" s="191">
        <f t="shared" si="18"/>
        <v>1257.4699999999998</v>
      </c>
      <c r="J57" s="191">
        <f t="shared" si="18"/>
        <v>1241.1199999999999</v>
      </c>
      <c r="K57" s="191">
        <f t="shared" si="18"/>
        <v>1226.06</v>
      </c>
      <c r="L57" s="191">
        <f t="shared" si="18"/>
        <v>1209.654</v>
      </c>
      <c r="M57" s="191">
        <f t="shared" si="18"/>
        <v>1197.6100000000001</v>
      </c>
      <c r="N57" s="191">
        <f t="shared" si="18"/>
        <v>1227.5819999999999</v>
      </c>
      <c r="O57" s="191">
        <f t="shared" si="18"/>
        <v>1214.3179999999998</v>
      </c>
      <c r="P57" s="285">
        <f>AVERAGE(D57:O57)</f>
        <v>1256.8894166666666</v>
      </c>
    </row>
    <row r="58" spans="1:16"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</row>
    <row r="59" spans="1:16"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</row>
    <row r="60" spans="1:16"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</row>
    <row r="61" spans="1:16"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</row>
    <row r="62" spans="1:16"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</row>
    <row r="63" spans="1:16"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</row>
    <row r="64" spans="1:16"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</row>
    <row r="65" spans="3:15"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</row>
    <row r="66" spans="3:15"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</row>
    <row r="67" spans="3:15"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</row>
    <row r="68" spans="3:15"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</row>
    <row r="69" spans="3:15"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</row>
    <row r="70" spans="3:15"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</row>
    <row r="71" spans="3:15"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</row>
    <row r="72" spans="3:15"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</row>
  </sheetData>
  <mergeCells count="3">
    <mergeCell ref="A38:A39"/>
    <mergeCell ref="A2:A3"/>
    <mergeCell ref="B2:B3"/>
  </mergeCells>
  <hyperlinks>
    <hyperlink ref="A36" r:id="rId1" display="\\pttgrp-fs01\NASDATA3\PTT\prodmkt\New PrdMkt\Sales\Revenue\Annual Sales Data\2020_2563\Business Plan\For Long Term" xr:uid="{00000000-0004-0000-0100-000000000000}"/>
    <hyperlink ref="A29" r:id="rId2" display="\\pttgrp-fs01\NASDATA3\PTT\prodmkt\New PrdMkt\Sales\Revenue\Annual Sales Data\2021_2564\ข้อมูล CP จาก วอญ" xr:uid="{00000000-0004-0000-0100-000001000000}"/>
    <hyperlink ref="A30" r:id="rId3" display="\\pttgrp-fs01\NASDATA3\PTT\prodmkt\New PrdMkt\Sales\Revenue\Annual Sales Data\2021_2564\PRISM" xr:uid="{00000000-0004-0000-0100-000002000000}"/>
    <hyperlink ref="A31" r:id="rId4" display="\\pttgrp-fs01\NASDATA3\PTT\prodmkt\New PrdMkt\Sales\Revenue\Annual Sales Data\2021_2564\Consensus" xr:uid="{00000000-0004-0000-0100-000003000000}"/>
    <hyperlink ref="A32" r:id="rId5" display="\\pttgrp-fs01\NASDATA3\PTT\prodmkt\New PrdMkt\Sales\Revenue\Annual Sales Data\2021_2564\Rolling" xr:uid="{00000000-0004-0000-0100-000004000000}"/>
    <hyperlink ref="A34" r:id="rId6" display="\\pttgrp-fs01\NASDATA3\PTT\prodmkt\New PrdMkt\Sales\Revenue\Annual Sales Data\2021_2564\Cost Rolling from วผก" xr:uid="{00000000-0004-0000-0100-000005000000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P101"/>
  <sheetViews>
    <sheetView zoomScale="85" zoomScaleNormal="85" workbookViewId="0">
      <selection activeCell="C105" sqref="C105"/>
    </sheetView>
  </sheetViews>
  <sheetFormatPr defaultRowHeight="14.5"/>
  <cols>
    <col min="1" max="1" width="13.453125" bestFit="1" customWidth="1"/>
    <col min="2" max="2" width="27.6328125" bestFit="1" customWidth="1"/>
    <col min="3" max="3" width="16.1796875" bestFit="1" customWidth="1"/>
    <col min="4" max="6" width="10.453125" style="54" bestFit="1" customWidth="1"/>
    <col min="7" max="7" width="10.81640625" bestFit="1" customWidth="1"/>
  </cols>
  <sheetData>
    <row r="1" spans="2:16" s="42" customFormat="1" ht="23.5">
      <c r="B1" s="11" t="s">
        <v>86</v>
      </c>
      <c r="D1" s="47"/>
      <c r="E1" s="47"/>
      <c r="F1" s="47"/>
      <c r="G1" s="43">
        <f>G3-G17</f>
        <v>4.3902439023213446E-4</v>
      </c>
      <c r="H1" s="43">
        <f t="shared" ref="H1:O1" si="0">H3-H17</f>
        <v>5.3509999999999707</v>
      </c>
      <c r="I1" s="43">
        <f t="shared" si="0"/>
        <v>-4.8863052666200417</v>
      </c>
      <c r="J1" s="43">
        <f t="shared" si="0"/>
        <v>3.5322668708181766</v>
      </c>
      <c r="K1" s="43">
        <f t="shared" si="0"/>
        <v>-4.8160000000000309</v>
      </c>
      <c r="L1" s="43">
        <f t="shared" si="0"/>
        <v>-10.608545454545435</v>
      </c>
      <c r="M1" s="43">
        <f t="shared" si="0"/>
        <v>-4.6569999999999823</v>
      </c>
      <c r="N1" s="43">
        <f t="shared" si="0"/>
        <v>-0.882000000000005</v>
      </c>
      <c r="O1" s="43">
        <f t="shared" si="0"/>
        <v>10.199853658536568</v>
      </c>
    </row>
    <row r="2" spans="2:16">
      <c r="B2" s="26" t="s">
        <v>77</v>
      </c>
      <c r="C2" s="27" t="s">
        <v>1</v>
      </c>
      <c r="D2" s="48">
        <v>43831</v>
      </c>
      <c r="E2" s="48">
        <v>43862</v>
      </c>
      <c r="F2" s="48">
        <v>43891</v>
      </c>
      <c r="G2" s="28">
        <v>43922</v>
      </c>
      <c r="H2" s="28">
        <v>43952</v>
      </c>
      <c r="I2" s="28">
        <v>43983</v>
      </c>
      <c r="J2" s="28">
        <v>44013</v>
      </c>
      <c r="K2" s="28">
        <v>44044</v>
      </c>
      <c r="L2" s="28">
        <v>44075</v>
      </c>
      <c r="M2" s="28">
        <v>44105</v>
      </c>
      <c r="N2" s="28">
        <v>44136</v>
      </c>
      <c r="O2" s="28">
        <v>44166</v>
      </c>
    </row>
    <row r="3" spans="2:16">
      <c r="B3" s="29" t="s">
        <v>0</v>
      </c>
      <c r="C3" s="30" t="s">
        <v>61</v>
      </c>
      <c r="D3" s="49"/>
      <c r="E3" s="49"/>
      <c r="F3" s="49"/>
      <c r="G3" s="31">
        <v>176.67</v>
      </c>
      <c r="H3" s="32">
        <v>170.18099999999998</v>
      </c>
      <c r="I3" s="32">
        <v>167.85</v>
      </c>
      <c r="J3" s="32">
        <v>184.053</v>
      </c>
      <c r="K3" s="32">
        <v>188.94899999999996</v>
      </c>
      <c r="L3" s="32">
        <v>184.98600000000002</v>
      </c>
      <c r="M3" s="32">
        <v>195.90899999999999</v>
      </c>
      <c r="N3" s="32">
        <v>188.10599999999999</v>
      </c>
      <c r="O3" s="32">
        <v>205.92599999999999</v>
      </c>
    </row>
    <row r="4" spans="2:16">
      <c r="B4" s="29" t="s">
        <v>4</v>
      </c>
      <c r="C4" s="30" t="s">
        <v>61</v>
      </c>
      <c r="D4" s="49"/>
      <c r="E4" s="49"/>
      <c r="F4" s="49"/>
      <c r="G4" s="33">
        <v>74.091999999999999</v>
      </c>
      <c r="H4" s="34">
        <v>77.674999999999997</v>
      </c>
      <c r="I4" s="34">
        <v>76.2</v>
      </c>
      <c r="J4" s="34">
        <v>80.69</v>
      </c>
      <c r="K4" s="34">
        <v>81.59</v>
      </c>
      <c r="L4" s="34">
        <v>79.349999999999994</v>
      </c>
      <c r="M4" s="34">
        <v>83.18</v>
      </c>
      <c r="N4" s="34">
        <v>78.599999999999994</v>
      </c>
      <c r="O4" s="34">
        <v>85.35</v>
      </c>
    </row>
    <row r="5" spans="2:16">
      <c r="B5" s="29" t="s">
        <v>5</v>
      </c>
      <c r="C5" s="30" t="s">
        <v>61</v>
      </c>
      <c r="D5" s="49"/>
      <c r="E5" s="49"/>
      <c r="F5" s="49"/>
      <c r="G5" s="33">
        <f>G6-G4</f>
        <v>171.11900000000003</v>
      </c>
      <c r="H5" s="34">
        <v>164.95</v>
      </c>
      <c r="I5" s="34">
        <v>163.05000000000001</v>
      </c>
      <c r="J5" s="34">
        <v>181.48500000000001</v>
      </c>
      <c r="K5" s="34">
        <v>187.48500000000001</v>
      </c>
      <c r="L5" s="34">
        <v>184.05</v>
      </c>
      <c r="M5" s="34">
        <v>195.69499999999999</v>
      </c>
      <c r="N5" s="34">
        <v>188.95</v>
      </c>
      <c r="O5" s="34">
        <v>206.97499999999999</v>
      </c>
    </row>
    <row r="6" spans="2:16">
      <c r="B6" s="29" t="s">
        <v>73</v>
      </c>
      <c r="C6" s="30" t="s">
        <v>61</v>
      </c>
      <c r="D6" s="49"/>
      <c r="E6" s="49"/>
      <c r="F6" s="49"/>
      <c r="G6" s="31">
        <v>245.21100000000001</v>
      </c>
      <c r="H6" s="32">
        <v>242.625</v>
      </c>
      <c r="I6" s="32">
        <v>239.25</v>
      </c>
      <c r="J6" s="32">
        <v>262.17500000000001</v>
      </c>
      <c r="K6" s="32">
        <v>269.07499999999999</v>
      </c>
      <c r="L6" s="32">
        <v>263.39999999999998</v>
      </c>
      <c r="M6" s="32">
        <v>278.875</v>
      </c>
      <c r="N6" s="32">
        <v>267.55</v>
      </c>
      <c r="O6" s="32">
        <v>292.32499999999999</v>
      </c>
    </row>
    <row r="7" spans="2:16">
      <c r="B7" s="29" t="s">
        <v>74</v>
      </c>
      <c r="C7" s="30" t="s">
        <v>75</v>
      </c>
      <c r="D7" s="49"/>
      <c r="E7" s="49"/>
      <c r="F7" s="49"/>
      <c r="G7" s="31">
        <v>65.916107437200196</v>
      </c>
      <c r="H7" s="32">
        <v>64.787000000000006</v>
      </c>
      <c r="I7" s="32">
        <v>63.51</v>
      </c>
      <c r="J7" s="32">
        <v>68.356999999999999</v>
      </c>
      <c r="K7" s="32">
        <v>70.516999999999996</v>
      </c>
      <c r="L7" s="32">
        <v>67.92</v>
      </c>
      <c r="M7" s="32">
        <v>72.527000000000001</v>
      </c>
      <c r="N7" s="32">
        <v>69.489999999999995</v>
      </c>
      <c r="O7" s="32">
        <v>75.236999999999995</v>
      </c>
    </row>
    <row r="8" spans="2:16">
      <c r="B8" s="35"/>
      <c r="C8" s="39"/>
      <c r="D8" s="50"/>
      <c r="E8" s="50"/>
      <c r="F8" s="50"/>
      <c r="G8" s="40"/>
      <c r="H8" s="40"/>
      <c r="I8" s="40"/>
      <c r="J8" s="40"/>
      <c r="K8" s="40"/>
      <c r="L8" s="40"/>
      <c r="M8" s="40"/>
      <c r="N8" s="40"/>
      <c r="O8" s="40"/>
    </row>
    <row r="9" spans="2:16">
      <c r="B9" s="24"/>
      <c r="C9" s="25"/>
      <c r="D9" s="50"/>
      <c r="E9" s="50"/>
      <c r="F9" s="50"/>
      <c r="G9" s="41">
        <v>30</v>
      </c>
      <c r="H9" s="41">
        <v>31</v>
      </c>
      <c r="I9" s="41">
        <v>30</v>
      </c>
      <c r="J9" s="41">
        <v>31</v>
      </c>
      <c r="K9" s="41">
        <v>31</v>
      </c>
      <c r="L9" s="41">
        <v>30</v>
      </c>
      <c r="M9" s="41">
        <v>31</v>
      </c>
      <c r="N9" s="41">
        <v>30</v>
      </c>
      <c r="O9" s="41">
        <v>31</v>
      </c>
    </row>
    <row r="10" spans="2:16">
      <c r="B10" s="18" t="s">
        <v>78</v>
      </c>
      <c r="C10" s="19" t="s">
        <v>1</v>
      </c>
      <c r="D10" s="48">
        <v>43831</v>
      </c>
      <c r="E10" s="48">
        <v>43862</v>
      </c>
      <c r="F10" s="48">
        <v>43891</v>
      </c>
      <c r="G10" s="20">
        <v>43922</v>
      </c>
      <c r="H10" s="20">
        <v>43952</v>
      </c>
      <c r="I10" s="20">
        <v>43983</v>
      </c>
      <c r="J10" s="20">
        <v>44013</v>
      </c>
      <c r="K10" s="20">
        <v>44044</v>
      </c>
      <c r="L10" s="20">
        <v>44075</v>
      </c>
      <c r="M10" s="20">
        <v>44105</v>
      </c>
      <c r="N10" s="20">
        <v>44136</v>
      </c>
      <c r="O10" s="20">
        <v>44166</v>
      </c>
    </row>
    <row r="11" spans="2:16">
      <c r="B11" s="21" t="s">
        <v>67</v>
      </c>
      <c r="C11" s="22" t="s">
        <v>61</v>
      </c>
      <c r="D11" s="51"/>
      <c r="E11" s="51"/>
      <c r="F11" s="51"/>
      <c r="G11" s="23">
        <v>17.681000000000001</v>
      </c>
      <c r="H11" s="23">
        <v>7.0960000000000001</v>
      </c>
      <c r="I11" s="23">
        <v>0</v>
      </c>
      <c r="J11" s="23">
        <v>0</v>
      </c>
      <c r="K11" s="23">
        <v>16.102</v>
      </c>
      <c r="L11" s="23">
        <v>28.8</v>
      </c>
      <c r="M11" s="23">
        <v>29.76</v>
      </c>
      <c r="N11" s="23">
        <v>28.8</v>
      </c>
      <c r="O11" s="23">
        <v>29.76</v>
      </c>
      <c r="P11" t="s">
        <v>159</v>
      </c>
    </row>
    <row r="12" spans="2:16">
      <c r="B12" s="21" t="s">
        <v>68</v>
      </c>
      <c r="C12" s="22" t="s">
        <v>61</v>
      </c>
      <c r="D12" s="51"/>
      <c r="E12" s="51"/>
      <c r="F12" s="51"/>
      <c r="G12" s="23">
        <v>5.1266341463414626</v>
      </c>
      <c r="H12" s="23">
        <v>5.952</v>
      </c>
      <c r="I12" s="23">
        <v>5.5084650000000002</v>
      </c>
      <c r="J12" s="23">
        <v>5.5982279999999998</v>
      </c>
      <c r="K12" s="23">
        <v>5.3280000000000003</v>
      </c>
      <c r="L12" s="23">
        <v>5.7</v>
      </c>
      <c r="M12" s="23">
        <v>5.89</v>
      </c>
      <c r="N12" s="23">
        <v>5.7</v>
      </c>
      <c r="O12" s="23">
        <v>3.04</v>
      </c>
    </row>
    <row r="13" spans="2:16">
      <c r="B13" s="21" t="s">
        <v>69</v>
      </c>
      <c r="C13" s="22" t="s">
        <v>61</v>
      </c>
      <c r="D13" s="51"/>
      <c r="E13" s="51"/>
      <c r="F13" s="51"/>
      <c r="G13" s="23">
        <v>7.4220731707317062</v>
      </c>
      <c r="H13" s="23">
        <v>7.8780000000000001</v>
      </c>
      <c r="I13" s="23">
        <v>7.3898662800000006</v>
      </c>
      <c r="J13" s="23">
        <v>7.4989882200000002</v>
      </c>
      <c r="K13" s="23">
        <v>7.3179999999999996</v>
      </c>
      <c r="L13" s="23">
        <v>7.8</v>
      </c>
      <c r="M13" s="23">
        <v>8.06</v>
      </c>
      <c r="N13" s="23">
        <v>7.8</v>
      </c>
      <c r="O13" s="23">
        <v>8.06</v>
      </c>
    </row>
    <row r="14" spans="2:16">
      <c r="B14" s="21" t="s">
        <v>70</v>
      </c>
      <c r="C14" s="22" t="s">
        <v>61</v>
      </c>
      <c r="D14" s="51"/>
      <c r="E14" s="51"/>
      <c r="F14" s="51"/>
      <c r="G14" s="23">
        <v>32.554000000000002</v>
      </c>
      <c r="H14" s="23">
        <v>47.777000000000001</v>
      </c>
      <c r="I14" s="23">
        <v>48.818220069151735</v>
      </c>
      <c r="J14" s="23">
        <v>50.50854056</v>
      </c>
      <c r="K14" s="23">
        <v>50.420999999999999</v>
      </c>
      <c r="L14" s="23">
        <v>48.96</v>
      </c>
      <c r="M14" s="23">
        <v>42.432000000000002</v>
      </c>
      <c r="N14" s="23">
        <v>35.088000000000001</v>
      </c>
      <c r="O14" s="23">
        <v>50.591999999999999</v>
      </c>
    </row>
    <row r="15" spans="2:16">
      <c r="B15" s="21" t="s">
        <v>71</v>
      </c>
      <c r="C15" s="22" t="s">
        <v>61</v>
      </c>
      <c r="D15" s="51"/>
      <c r="E15" s="51"/>
      <c r="F15" s="51"/>
      <c r="G15" s="23">
        <v>63.412999999999997</v>
      </c>
      <c r="H15" s="23">
        <v>67.611000000000004</v>
      </c>
      <c r="I15" s="23">
        <v>58.418789515468312</v>
      </c>
      <c r="J15" s="23">
        <v>62.870331818181839</v>
      </c>
      <c r="K15" s="23">
        <v>62.423000000000002</v>
      </c>
      <c r="L15" s="23">
        <v>51.054545454545455</v>
      </c>
      <c r="M15" s="23">
        <v>59.368000000000002</v>
      </c>
      <c r="N15" s="23">
        <v>58.32</v>
      </c>
      <c r="O15" s="23">
        <v>60.264000000000003</v>
      </c>
    </row>
    <row r="16" spans="2:16">
      <c r="B16" s="21" t="s">
        <v>72</v>
      </c>
      <c r="C16" s="22" t="s">
        <v>61</v>
      </c>
      <c r="D16" s="51"/>
      <c r="E16" s="51"/>
      <c r="F16" s="51"/>
      <c r="G16" s="23">
        <v>50.472853658536586</v>
      </c>
      <c r="H16" s="23">
        <v>28.515999999999998</v>
      </c>
      <c r="I16" s="23">
        <v>52.600964401999995</v>
      </c>
      <c r="J16" s="23">
        <v>54.044644530999996</v>
      </c>
      <c r="K16" s="23">
        <v>52.173000000000002</v>
      </c>
      <c r="L16" s="23">
        <v>53.28</v>
      </c>
      <c r="M16" s="23">
        <v>55.055999999999997</v>
      </c>
      <c r="N16" s="23">
        <v>53.28</v>
      </c>
      <c r="O16" s="23">
        <v>44.010146341463418</v>
      </c>
    </row>
    <row r="17" spans="1:15">
      <c r="B17" s="21" t="s">
        <v>79</v>
      </c>
      <c r="C17" s="38" t="s">
        <v>61</v>
      </c>
      <c r="D17" s="52"/>
      <c r="E17" s="52"/>
      <c r="F17" s="52"/>
      <c r="G17" s="37">
        <f>SUM(G11:G16)</f>
        <v>176.66956097560976</v>
      </c>
      <c r="H17" s="37">
        <f t="shared" ref="H17:O17" si="1">SUM(H11:H16)</f>
        <v>164.83</v>
      </c>
      <c r="I17" s="37">
        <f t="shared" si="1"/>
        <v>172.73630526662004</v>
      </c>
      <c r="J17" s="37">
        <f t="shared" si="1"/>
        <v>180.52073312918182</v>
      </c>
      <c r="K17" s="37">
        <f t="shared" si="1"/>
        <v>193.76499999999999</v>
      </c>
      <c r="L17" s="37">
        <f t="shared" si="1"/>
        <v>195.59454545454545</v>
      </c>
      <c r="M17" s="37">
        <f t="shared" si="1"/>
        <v>200.56599999999997</v>
      </c>
      <c r="N17" s="37">
        <f t="shared" si="1"/>
        <v>188.988</v>
      </c>
      <c r="O17" s="37">
        <f t="shared" si="1"/>
        <v>195.72614634146342</v>
      </c>
    </row>
    <row r="18" spans="1:15">
      <c r="B18" s="21" t="s">
        <v>79</v>
      </c>
      <c r="C18" s="36" t="s">
        <v>76</v>
      </c>
      <c r="D18" s="53"/>
      <c r="E18" s="53"/>
      <c r="F18" s="53"/>
      <c r="G18" s="37">
        <f>G17/24/G9*1000</f>
        <v>245.37439024390244</v>
      </c>
      <c r="H18" s="37">
        <f t="shared" ref="H18:O18" si="2">H17/24/H9*1000</f>
        <v>221.5456989247312</v>
      </c>
      <c r="I18" s="37">
        <f t="shared" si="2"/>
        <v>239.91153509252783</v>
      </c>
      <c r="J18" s="37">
        <f t="shared" si="2"/>
        <v>242.63539399083578</v>
      </c>
      <c r="K18" s="37">
        <f t="shared" si="2"/>
        <v>260.43682795698919</v>
      </c>
      <c r="L18" s="37">
        <f t="shared" si="2"/>
        <v>271.65909090909088</v>
      </c>
      <c r="M18" s="37">
        <f t="shared" si="2"/>
        <v>269.57795698924724</v>
      </c>
      <c r="N18" s="37">
        <f t="shared" si="2"/>
        <v>262.48333333333335</v>
      </c>
      <c r="O18" s="37">
        <f t="shared" si="2"/>
        <v>263.07277734067662</v>
      </c>
    </row>
    <row r="19" spans="1:15" s="42" customFormat="1" ht="23.5">
      <c r="B19" s="11" t="s">
        <v>126</v>
      </c>
      <c r="D19" s="47"/>
      <c r="E19" s="47"/>
      <c r="F19" s="47"/>
      <c r="G19" s="43"/>
      <c r="H19" s="43"/>
      <c r="I19" s="43"/>
      <c r="J19" s="43"/>
      <c r="K19" s="43"/>
      <c r="L19" s="43"/>
      <c r="M19" s="43"/>
      <c r="N19" s="43"/>
      <c r="O19" s="43"/>
    </row>
    <row r="20" spans="1:15">
      <c r="B20" s="19" t="s">
        <v>80</v>
      </c>
      <c r="C20" s="19" t="s">
        <v>1</v>
      </c>
      <c r="D20" s="48">
        <v>43831</v>
      </c>
      <c r="E20" s="48">
        <v>43862</v>
      </c>
      <c r="F20" s="48">
        <v>43891</v>
      </c>
      <c r="G20" s="20">
        <v>43922</v>
      </c>
      <c r="H20" s="20">
        <v>43952</v>
      </c>
      <c r="I20" s="20">
        <v>43983</v>
      </c>
      <c r="J20" s="20">
        <v>44013</v>
      </c>
      <c r="K20" s="20">
        <v>44044</v>
      </c>
      <c r="L20" s="20">
        <v>44075</v>
      </c>
      <c r="M20" s="20">
        <v>44105</v>
      </c>
      <c r="N20" s="20">
        <v>44136</v>
      </c>
      <c r="O20" s="20">
        <v>44166</v>
      </c>
    </row>
    <row r="21" spans="1:15">
      <c r="B21" s="46" t="s">
        <v>33</v>
      </c>
      <c r="C21" s="22" t="s">
        <v>61</v>
      </c>
      <c r="D21" s="55">
        <v>47.879118000000005</v>
      </c>
      <c r="E21" s="55">
        <v>46.314794999999997</v>
      </c>
      <c r="F21" s="55">
        <v>49.838455000000003</v>
      </c>
      <c r="G21" s="45">
        <f>G11+G12+G13</f>
        <v>30.229707317073171</v>
      </c>
      <c r="H21" s="45">
        <f t="shared" ref="H21:O21" si="3">H11+H12+H13</f>
        <v>20.926000000000002</v>
      </c>
      <c r="I21" s="45">
        <f t="shared" si="3"/>
        <v>12.898331280000001</v>
      </c>
      <c r="J21" s="45">
        <f t="shared" si="3"/>
        <v>13.09721622</v>
      </c>
      <c r="K21" s="45">
        <f t="shared" si="3"/>
        <v>28.747999999999998</v>
      </c>
      <c r="L21" s="45">
        <f t="shared" si="3"/>
        <v>42.3</v>
      </c>
      <c r="M21" s="45">
        <f t="shared" si="3"/>
        <v>43.71</v>
      </c>
      <c r="N21" s="45">
        <f t="shared" si="3"/>
        <v>42.3</v>
      </c>
      <c r="O21" s="45">
        <f t="shared" si="3"/>
        <v>40.860000000000007</v>
      </c>
    </row>
    <row r="22" spans="1:15">
      <c r="B22" s="46" t="s">
        <v>34</v>
      </c>
      <c r="C22" s="22" t="s">
        <v>61</v>
      </c>
      <c r="D22" s="55">
        <v>25.711888999999999</v>
      </c>
      <c r="E22" s="55">
        <v>15.727271</v>
      </c>
      <c r="F22" s="55">
        <v>38.611249000000001</v>
      </c>
      <c r="G22" s="45">
        <f>70*24*G9/1000</f>
        <v>50.4</v>
      </c>
      <c r="H22" s="45">
        <f t="shared" ref="H22:O22" si="4">70*24*H9/1000</f>
        <v>52.08</v>
      </c>
      <c r="I22" s="45">
        <f t="shared" si="4"/>
        <v>50.4</v>
      </c>
      <c r="J22" s="45">
        <f t="shared" si="4"/>
        <v>52.08</v>
      </c>
      <c r="K22" s="45">
        <f t="shared" si="4"/>
        <v>52.08</v>
      </c>
      <c r="L22" s="45">
        <f t="shared" si="4"/>
        <v>50.4</v>
      </c>
      <c r="M22" s="45">
        <f t="shared" si="4"/>
        <v>52.08</v>
      </c>
      <c r="N22" s="45">
        <f t="shared" si="4"/>
        <v>50.4</v>
      </c>
      <c r="O22" s="45">
        <f t="shared" si="4"/>
        <v>52.08</v>
      </c>
    </row>
    <row r="23" spans="1:15">
      <c r="B23" s="46" t="s">
        <v>35</v>
      </c>
      <c r="C23" s="22" t="s">
        <v>61</v>
      </c>
      <c r="D23" s="55">
        <v>86.597460000000012</v>
      </c>
      <c r="E23" s="55">
        <v>95.865592000000007</v>
      </c>
      <c r="F23" s="55">
        <v>99.123234999999994</v>
      </c>
      <c r="G23" s="45">
        <f t="shared" ref="G23:H23" si="5">G17-G21-G22-G26</f>
        <v>93.159853658536576</v>
      </c>
      <c r="H23" s="45">
        <f t="shared" si="5"/>
        <v>88.847999999999999</v>
      </c>
      <c r="I23" s="45">
        <f>I17-I21-I22-I26</f>
        <v>106.55797398662003</v>
      </c>
      <c r="J23" s="45">
        <f t="shared" ref="J23:O23" si="6">J17-J21-J22-J26</f>
        <v>112.36751690918182</v>
      </c>
      <c r="K23" s="45">
        <f t="shared" si="6"/>
        <v>109.961</v>
      </c>
      <c r="L23" s="45">
        <f t="shared" si="6"/>
        <v>100.01454545454547</v>
      </c>
      <c r="M23" s="45">
        <f t="shared" si="6"/>
        <v>101.79999999999997</v>
      </c>
      <c r="N23" s="45">
        <f t="shared" si="6"/>
        <v>93.407999999999987</v>
      </c>
      <c r="O23" s="45">
        <f t="shared" si="6"/>
        <v>99.810146341463408</v>
      </c>
    </row>
    <row r="24" spans="1:15">
      <c r="B24" s="44" t="s">
        <v>36</v>
      </c>
      <c r="C24" s="22" t="s">
        <v>61</v>
      </c>
      <c r="D24" s="55">
        <v>0</v>
      </c>
      <c r="E24" s="55">
        <v>3.159888</v>
      </c>
      <c r="F24" s="55">
        <v>9.6526560000000003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>
      <c r="B25" s="44" t="s">
        <v>37</v>
      </c>
      <c r="C25" s="22" t="s">
        <v>61</v>
      </c>
      <c r="D25" s="55">
        <v>3.2024250000000003</v>
      </c>
      <c r="E25" s="55">
        <v>9.5196670000000001</v>
      </c>
      <c r="F25" s="55">
        <v>12.020766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>
      <c r="B26" s="44" t="s">
        <v>38</v>
      </c>
      <c r="C26" s="22" t="s">
        <v>61</v>
      </c>
      <c r="D26" s="55">
        <v>2.976</v>
      </c>
      <c r="E26" s="55">
        <v>2.7839999999999998</v>
      </c>
      <c r="F26" s="55">
        <v>2.976</v>
      </c>
      <c r="G26" s="45">
        <f>4*24*G9/1000</f>
        <v>2.88</v>
      </c>
      <c r="H26" s="45">
        <f t="shared" ref="H26:O26" si="7">4*24*H9/1000</f>
        <v>2.976</v>
      </c>
      <c r="I26" s="45">
        <f t="shared" si="7"/>
        <v>2.88</v>
      </c>
      <c r="J26" s="45">
        <f t="shared" si="7"/>
        <v>2.976</v>
      </c>
      <c r="K26" s="45">
        <f t="shared" si="7"/>
        <v>2.976</v>
      </c>
      <c r="L26" s="45">
        <f t="shared" si="7"/>
        <v>2.88</v>
      </c>
      <c r="M26" s="45">
        <f t="shared" si="7"/>
        <v>2.976</v>
      </c>
      <c r="N26" s="45">
        <f t="shared" si="7"/>
        <v>2.88</v>
      </c>
      <c r="O26" s="45">
        <f t="shared" si="7"/>
        <v>2.976</v>
      </c>
    </row>
    <row r="27" spans="1:15">
      <c r="B27" s="170" t="s">
        <v>145</v>
      </c>
      <c r="G27" s="190">
        <f>SUM(G21:G26)</f>
        <v>176.66956097560973</v>
      </c>
      <c r="H27" s="190">
        <f t="shared" ref="H27:O27" si="8">SUM(H21:H26)</f>
        <v>164.82999999999998</v>
      </c>
      <c r="I27" s="190">
        <f t="shared" si="8"/>
        <v>172.73630526662004</v>
      </c>
      <c r="J27" s="190">
        <f t="shared" si="8"/>
        <v>180.52073312918179</v>
      </c>
      <c r="K27" s="190">
        <f t="shared" si="8"/>
        <v>193.76499999999999</v>
      </c>
      <c r="L27" s="190">
        <f t="shared" si="8"/>
        <v>195.59454545454545</v>
      </c>
      <c r="M27" s="190">
        <f t="shared" si="8"/>
        <v>200.56599999999997</v>
      </c>
      <c r="N27" s="190">
        <f t="shared" si="8"/>
        <v>188.98799999999997</v>
      </c>
      <c r="O27" s="190">
        <f t="shared" si="8"/>
        <v>195.72614634146339</v>
      </c>
    </row>
    <row r="28" spans="1:15" ht="15" thickBot="1"/>
    <row r="29" spans="1:15" ht="15" thickBot="1">
      <c r="A29" s="99" t="s">
        <v>89</v>
      </c>
      <c r="B29" s="100" t="s">
        <v>128</v>
      </c>
      <c r="C29" s="101" t="s">
        <v>89</v>
      </c>
      <c r="D29" s="184">
        <v>47</v>
      </c>
      <c r="E29" s="184">
        <v>22</v>
      </c>
      <c r="F29" s="184">
        <v>39</v>
      </c>
      <c r="G29" s="146">
        <v>44.5</v>
      </c>
      <c r="H29" s="147">
        <v>43.5</v>
      </c>
      <c r="I29" s="147">
        <v>56</v>
      </c>
      <c r="J29" s="147">
        <v>55.820585345462042</v>
      </c>
      <c r="K29" s="147">
        <v>52.70705405238693</v>
      </c>
      <c r="L29" s="147">
        <v>49.334512782457907</v>
      </c>
      <c r="M29" s="147">
        <v>53.270400000000002</v>
      </c>
      <c r="N29" s="147">
        <v>51.552</v>
      </c>
      <c r="O29" s="147">
        <v>59.311399999999999</v>
      </c>
    </row>
    <row r="30" spans="1:15" ht="15" thickBot="1">
      <c r="A30" s="96" t="s">
        <v>92</v>
      </c>
      <c r="B30" s="97" t="s">
        <v>93</v>
      </c>
      <c r="C30" s="98" t="s">
        <v>127</v>
      </c>
      <c r="D30" s="20">
        <v>43831</v>
      </c>
      <c r="E30" s="20">
        <v>43862</v>
      </c>
      <c r="F30" s="20">
        <v>43891</v>
      </c>
      <c r="G30" s="20">
        <v>43922</v>
      </c>
      <c r="H30" s="20">
        <v>43952</v>
      </c>
      <c r="I30" s="20">
        <v>43983</v>
      </c>
      <c r="J30" s="20">
        <v>44013</v>
      </c>
      <c r="K30" s="20">
        <v>44044</v>
      </c>
      <c r="L30" s="20">
        <v>44075</v>
      </c>
      <c r="M30" s="20">
        <v>44105</v>
      </c>
      <c r="N30" s="20">
        <v>44136</v>
      </c>
      <c r="O30" s="20">
        <v>44166</v>
      </c>
    </row>
    <row r="31" spans="1:15">
      <c r="A31" s="99" t="s">
        <v>89</v>
      </c>
      <c r="B31" s="201" t="s">
        <v>62</v>
      </c>
      <c r="C31" s="101" t="s">
        <v>89</v>
      </c>
      <c r="G31">
        <v>29</v>
      </c>
      <c r="H31">
        <v>26</v>
      </c>
      <c r="I31">
        <v>26</v>
      </c>
      <c r="J31">
        <v>20.72</v>
      </c>
      <c r="K31">
        <v>20.38</v>
      </c>
      <c r="L31">
        <v>22.41</v>
      </c>
      <c r="M31">
        <v>23.06</v>
      </c>
      <c r="N31">
        <v>20.125980105324754</v>
      </c>
      <c r="O31">
        <v>22.32</v>
      </c>
    </row>
    <row r="32" spans="1:15">
      <c r="A32" s="99" t="s">
        <v>89</v>
      </c>
      <c r="B32" s="202" t="s">
        <v>65</v>
      </c>
      <c r="C32" s="101" t="s">
        <v>89</v>
      </c>
      <c r="G32">
        <v>17.5</v>
      </c>
      <c r="H32">
        <v>17.5</v>
      </c>
      <c r="I32">
        <v>29.5</v>
      </c>
      <c r="J32">
        <v>27.21</v>
      </c>
      <c r="K32">
        <v>36</v>
      </c>
      <c r="L32">
        <v>22.5</v>
      </c>
      <c r="M32">
        <v>29.02</v>
      </c>
      <c r="N32">
        <v>34.847999999999999</v>
      </c>
      <c r="O32">
        <v>21.798999999999999</v>
      </c>
    </row>
    <row r="33" spans="1:15">
      <c r="A33" s="99" t="s">
        <v>89</v>
      </c>
      <c r="B33" s="100" t="s">
        <v>149</v>
      </c>
      <c r="C33" s="101" t="s">
        <v>89</v>
      </c>
      <c r="D33" s="184"/>
      <c r="E33" s="184"/>
      <c r="F33" s="184"/>
      <c r="G33" s="152"/>
      <c r="H33" s="200"/>
      <c r="I33" s="200"/>
      <c r="J33" s="200"/>
      <c r="K33" s="200"/>
      <c r="L33" s="200"/>
      <c r="M33" s="200"/>
      <c r="N33" s="200"/>
      <c r="O33" s="200"/>
    </row>
    <row r="34" spans="1:15">
      <c r="A34" s="99" t="s">
        <v>89</v>
      </c>
      <c r="B34" s="100" t="s">
        <v>150</v>
      </c>
      <c r="C34" s="101" t="s">
        <v>89</v>
      </c>
      <c r="D34" s="184">
        <v>12</v>
      </c>
      <c r="E34" s="184">
        <v>12</v>
      </c>
      <c r="F34" s="184">
        <v>37</v>
      </c>
      <c r="G34" s="148">
        <v>32</v>
      </c>
      <c r="H34" s="149">
        <v>0</v>
      </c>
      <c r="I34" s="150"/>
      <c r="J34" s="151"/>
      <c r="K34" s="151"/>
      <c r="L34" s="151"/>
      <c r="M34" s="151"/>
      <c r="N34" s="151"/>
      <c r="O34" s="151"/>
    </row>
    <row r="35" spans="1:15">
      <c r="A35" s="99" t="s">
        <v>89</v>
      </c>
      <c r="B35" s="100" t="s">
        <v>63</v>
      </c>
      <c r="C35" s="101" t="s">
        <v>89</v>
      </c>
      <c r="D35" s="184">
        <v>32.86</v>
      </c>
      <c r="E35" s="184">
        <v>25.4</v>
      </c>
      <c r="F35" s="184">
        <v>16.645</v>
      </c>
      <c r="G35" s="152">
        <v>24</v>
      </c>
      <c r="H35" s="153">
        <v>23.184000000000001</v>
      </c>
      <c r="I35" s="151">
        <v>23.643999999999998</v>
      </c>
      <c r="J35" s="153">
        <v>27</v>
      </c>
      <c r="K35" s="153">
        <v>31.132362637362636</v>
      </c>
      <c r="L35" s="153">
        <v>30.3</v>
      </c>
      <c r="M35" s="153">
        <v>33.479999999999997</v>
      </c>
      <c r="N35" s="153">
        <v>29.794002340550026</v>
      </c>
      <c r="O35" s="153">
        <v>33.479999999999997</v>
      </c>
    </row>
    <row r="36" spans="1:15">
      <c r="A36" s="99" t="s">
        <v>89</v>
      </c>
      <c r="B36" s="100" t="s">
        <v>64</v>
      </c>
      <c r="C36" s="101" t="s">
        <v>89</v>
      </c>
      <c r="D36" s="184">
        <v>17.95</v>
      </c>
      <c r="E36" s="184">
        <v>25.305999999999997</v>
      </c>
      <c r="F36" s="184">
        <v>26.682999999999996</v>
      </c>
      <c r="G36" s="154">
        <v>20.55</v>
      </c>
      <c r="H36" s="155">
        <v>4.5960000000000001</v>
      </c>
      <c r="I36" s="155">
        <v>20.5</v>
      </c>
      <c r="J36" s="156">
        <v>22</v>
      </c>
      <c r="K36" s="156">
        <v>21.2</v>
      </c>
      <c r="L36" s="156">
        <v>21.2</v>
      </c>
      <c r="M36" s="156">
        <v>25.286999999999999</v>
      </c>
      <c r="N36" s="156">
        <v>25.777329432416618</v>
      </c>
      <c r="O36" s="156">
        <v>25.361999999999998</v>
      </c>
    </row>
    <row r="37" spans="1:15">
      <c r="A37" s="102" t="s">
        <v>89</v>
      </c>
      <c r="B37" s="103" t="s">
        <v>129</v>
      </c>
      <c r="C37" s="104" t="s">
        <v>89</v>
      </c>
      <c r="D37" s="184">
        <v>0.8</v>
      </c>
      <c r="E37" s="184">
        <v>0.94</v>
      </c>
      <c r="F37" s="184">
        <v>0.65</v>
      </c>
      <c r="G37" s="157">
        <v>0.7</v>
      </c>
      <c r="H37" s="157">
        <v>0.60859381000000001</v>
      </c>
      <c r="I37" s="157">
        <v>0.37617381999999999</v>
      </c>
      <c r="J37" s="157">
        <v>0.27513740999999997</v>
      </c>
      <c r="K37" s="157">
        <v>0.27</v>
      </c>
      <c r="L37" s="157">
        <v>0.27</v>
      </c>
      <c r="M37" s="157">
        <v>0.378</v>
      </c>
      <c r="N37" s="157">
        <v>0.378</v>
      </c>
      <c r="O37" s="157">
        <v>0.378</v>
      </c>
    </row>
    <row r="38" spans="1:15">
      <c r="A38" s="102" t="s">
        <v>89</v>
      </c>
      <c r="B38" s="105" t="s">
        <v>96</v>
      </c>
      <c r="C38" s="104" t="s">
        <v>89</v>
      </c>
      <c r="D38" s="184">
        <v>0.5</v>
      </c>
      <c r="E38" s="184">
        <v>0.62</v>
      </c>
      <c r="F38" s="184">
        <v>0.65</v>
      </c>
      <c r="G38" s="158">
        <v>0.75</v>
      </c>
      <c r="H38" s="157">
        <v>0.75</v>
      </c>
      <c r="I38" s="157">
        <v>0.75</v>
      </c>
      <c r="J38" s="157">
        <v>0.65</v>
      </c>
      <c r="K38" s="157">
        <v>0.75</v>
      </c>
      <c r="L38" s="157">
        <v>1.05</v>
      </c>
      <c r="M38" s="157">
        <v>0.65</v>
      </c>
      <c r="N38" s="157">
        <v>0.65</v>
      </c>
      <c r="O38" s="157">
        <v>0.65</v>
      </c>
    </row>
    <row r="39" spans="1:15">
      <c r="A39" s="99" t="s">
        <v>89</v>
      </c>
      <c r="B39" s="106" t="s">
        <v>97</v>
      </c>
      <c r="C39" s="107" t="s">
        <v>98</v>
      </c>
      <c r="D39" s="184">
        <v>70.308482029999993</v>
      </c>
      <c r="E39" s="184">
        <v>65.57012877999999</v>
      </c>
      <c r="F39" s="184">
        <v>67.39</v>
      </c>
      <c r="G39" s="154">
        <v>52.08</v>
      </c>
      <c r="H39" s="148">
        <v>55.579062659999998</v>
      </c>
      <c r="I39" s="148">
        <v>52.57</v>
      </c>
      <c r="J39" s="148">
        <v>48.346814610000003</v>
      </c>
      <c r="K39" s="148">
        <v>59.6</v>
      </c>
      <c r="L39" s="148">
        <v>56.02</v>
      </c>
      <c r="M39" s="148">
        <v>38.10650227</v>
      </c>
      <c r="N39" s="148">
        <v>39.095887560000001</v>
      </c>
      <c r="O39" s="148">
        <v>40.614272339999999</v>
      </c>
    </row>
    <row r="40" spans="1:15">
      <c r="A40" s="99" t="s">
        <v>89</v>
      </c>
      <c r="B40" s="106" t="s">
        <v>97</v>
      </c>
      <c r="C40" s="108" t="s">
        <v>99</v>
      </c>
      <c r="D40" s="184">
        <v>67.334808789999997</v>
      </c>
      <c r="E40" s="184">
        <v>64.025330750000009</v>
      </c>
      <c r="F40" s="184">
        <v>61.08</v>
      </c>
      <c r="G40" s="152">
        <v>50.41</v>
      </c>
      <c r="H40" s="156">
        <v>51.680401949999997</v>
      </c>
      <c r="I40" s="156">
        <v>53.87</v>
      </c>
      <c r="J40" s="156">
        <v>53.633742699999999</v>
      </c>
      <c r="K40" s="156">
        <v>61.18</v>
      </c>
      <c r="L40" s="156">
        <v>60.42</v>
      </c>
      <c r="M40" s="156">
        <v>54.128273749999998</v>
      </c>
      <c r="N40" s="156">
        <v>53.887240999999996</v>
      </c>
      <c r="O40" s="156">
        <v>55.930421340000002</v>
      </c>
    </row>
    <row r="41" spans="1:15">
      <c r="A41" s="109" t="s">
        <v>89</v>
      </c>
      <c r="B41" s="110" t="s">
        <v>97</v>
      </c>
      <c r="C41" s="111" t="s">
        <v>100</v>
      </c>
      <c r="D41" s="184">
        <v>0.41</v>
      </c>
      <c r="E41" s="184">
        <v>1.27</v>
      </c>
      <c r="F41" s="184">
        <v>3.8000000000000003</v>
      </c>
      <c r="G41" s="156">
        <v>1.2</v>
      </c>
      <c r="H41" s="156">
        <v>1.55</v>
      </c>
      <c r="I41" s="156">
        <v>4.0999999999999996</v>
      </c>
      <c r="J41" s="156">
        <v>4</v>
      </c>
      <c r="K41" s="156">
        <v>14.3</v>
      </c>
      <c r="L41" s="156">
        <v>13.4</v>
      </c>
      <c r="M41" s="156">
        <v>17</v>
      </c>
      <c r="N41" s="156">
        <v>17</v>
      </c>
      <c r="O41" s="156">
        <v>17</v>
      </c>
    </row>
    <row r="42" spans="1:15">
      <c r="A42" s="112" t="s">
        <v>89</v>
      </c>
      <c r="B42" s="113" t="s">
        <v>101</v>
      </c>
      <c r="C42" s="114" t="s">
        <v>98</v>
      </c>
      <c r="D42" s="184">
        <v>32</v>
      </c>
      <c r="E42" s="184">
        <v>32</v>
      </c>
      <c r="F42" s="184">
        <v>22</v>
      </c>
      <c r="G42" s="159">
        <v>20</v>
      </c>
      <c r="H42" s="160">
        <v>20</v>
      </c>
      <c r="I42" s="160">
        <v>23</v>
      </c>
      <c r="J42" s="160">
        <v>26</v>
      </c>
      <c r="K42" s="160">
        <v>26</v>
      </c>
      <c r="L42" s="160">
        <v>26</v>
      </c>
      <c r="M42" s="160">
        <v>26</v>
      </c>
      <c r="N42" s="160">
        <v>26</v>
      </c>
      <c r="O42" s="160">
        <v>26</v>
      </c>
    </row>
    <row r="43" spans="1:15">
      <c r="A43" s="109" t="s">
        <v>89</v>
      </c>
      <c r="B43" s="115" t="s">
        <v>102</v>
      </c>
      <c r="C43" s="116" t="s">
        <v>98</v>
      </c>
      <c r="D43" s="184">
        <v>12</v>
      </c>
      <c r="E43" s="184">
        <v>12</v>
      </c>
      <c r="F43" s="184">
        <v>11</v>
      </c>
      <c r="G43" s="161">
        <v>10</v>
      </c>
      <c r="H43" s="162">
        <v>11</v>
      </c>
      <c r="I43" s="162">
        <v>12</v>
      </c>
      <c r="J43" s="162">
        <v>12</v>
      </c>
      <c r="K43" s="162">
        <v>14</v>
      </c>
      <c r="L43" s="162">
        <v>14</v>
      </c>
      <c r="M43" s="162">
        <v>12</v>
      </c>
      <c r="N43" s="162">
        <v>12</v>
      </c>
      <c r="O43" s="162">
        <v>12</v>
      </c>
    </row>
    <row r="44" spans="1:15">
      <c r="A44" s="112" t="s">
        <v>89</v>
      </c>
      <c r="B44" s="117" t="s">
        <v>103</v>
      </c>
      <c r="C44" s="114" t="s">
        <v>98</v>
      </c>
      <c r="D44" s="184"/>
      <c r="E44" s="184"/>
      <c r="F44" s="184"/>
      <c r="G44" s="163"/>
      <c r="H44" s="163"/>
      <c r="I44" s="163"/>
      <c r="J44" s="163"/>
      <c r="K44" s="163"/>
      <c r="L44" s="163"/>
      <c r="M44" s="163"/>
      <c r="N44" s="163"/>
      <c r="O44" s="163"/>
    </row>
    <row r="45" spans="1:15">
      <c r="A45" s="109" t="s">
        <v>89</v>
      </c>
      <c r="B45" s="118" t="s">
        <v>103</v>
      </c>
      <c r="C45" s="111" t="s">
        <v>100</v>
      </c>
      <c r="D45" s="184"/>
      <c r="E45" s="184"/>
      <c r="F45" s="184"/>
      <c r="G45" s="164"/>
      <c r="H45" s="164"/>
      <c r="I45" s="164"/>
      <c r="J45" s="164"/>
      <c r="K45" s="164"/>
      <c r="L45" s="164"/>
      <c r="M45" s="164"/>
      <c r="N45" s="164"/>
      <c r="O45" s="164"/>
    </row>
    <row r="46" spans="1:15">
      <c r="A46" s="112" t="s">
        <v>89</v>
      </c>
      <c r="B46" s="119" t="s">
        <v>104</v>
      </c>
      <c r="C46" s="114" t="s">
        <v>98</v>
      </c>
      <c r="D46" s="184"/>
      <c r="E46" s="184"/>
      <c r="F46" s="184"/>
      <c r="G46" s="156"/>
      <c r="H46" s="156"/>
      <c r="I46" s="156"/>
      <c r="J46" s="156"/>
      <c r="K46" s="156"/>
      <c r="L46" s="156"/>
      <c r="M46" s="156"/>
      <c r="N46" s="156"/>
      <c r="O46" s="156"/>
    </row>
    <row r="47" spans="1:15">
      <c r="A47" s="109" t="s">
        <v>89</v>
      </c>
      <c r="B47" s="120" t="s">
        <v>104</v>
      </c>
      <c r="C47" s="111" t="s">
        <v>100</v>
      </c>
      <c r="D47" s="184"/>
      <c r="E47" s="184"/>
      <c r="F47" s="184"/>
      <c r="G47" s="156"/>
      <c r="H47" s="156"/>
      <c r="I47" s="156"/>
      <c r="J47" s="156"/>
      <c r="K47" s="156"/>
      <c r="L47" s="156"/>
      <c r="M47" s="156"/>
      <c r="N47" s="156"/>
      <c r="O47" s="156"/>
    </row>
    <row r="48" spans="1:15">
      <c r="A48" s="112" t="s">
        <v>89</v>
      </c>
      <c r="B48" s="121" t="s">
        <v>105</v>
      </c>
      <c r="C48" s="114" t="s">
        <v>98</v>
      </c>
      <c r="D48" s="184"/>
      <c r="E48" s="184"/>
      <c r="F48" s="184"/>
      <c r="G48" s="163"/>
      <c r="H48" s="163"/>
      <c r="I48" s="163"/>
      <c r="J48" s="163"/>
      <c r="K48" s="163"/>
      <c r="L48" s="163"/>
      <c r="M48" s="163"/>
      <c r="N48" s="163"/>
      <c r="O48" s="163"/>
    </row>
    <row r="49" spans="1:15">
      <c r="A49" s="109" t="s">
        <v>89</v>
      </c>
      <c r="B49" s="122" t="s">
        <v>105</v>
      </c>
      <c r="C49" s="111" t="s">
        <v>100</v>
      </c>
      <c r="D49" s="184"/>
      <c r="E49" s="184"/>
      <c r="F49" s="184"/>
      <c r="G49" s="164"/>
      <c r="H49" s="164"/>
      <c r="I49" s="164">
        <v>1.8</v>
      </c>
      <c r="J49" s="164">
        <v>0.40000000000000013</v>
      </c>
      <c r="K49" s="164">
        <v>1.8</v>
      </c>
      <c r="L49" s="164">
        <v>1.8</v>
      </c>
      <c r="M49" s="164">
        <v>1.8</v>
      </c>
      <c r="N49" s="164">
        <v>3</v>
      </c>
      <c r="O49" s="164">
        <v>3</v>
      </c>
    </row>
    <row r="50" spans="1:15">
      <c r="A50" s="112" t="s">
        <v>89</v>
      </c>
      <c r="B50" s="123" t="s">
        <v>106</v>
      </c>
      <c r="C50" s="107" t="s">
        <v>98</v>
      </c>
      <c r="D50" s="184"/>
      <c r="E50" s="184"/>
      <c r="F50" s="184"/>
      <c r="G50" s="156"/>
      <c r="H50" s="156"/>
      <c r="I50" s="156"/>
      <c r="J50" s="156"/>
      <c r="K50" s="156"/>
      <c r="L50" s="156"/>
      <c r="M50" s="156"/>
      <c r="N50" s="156"/>
      <c r="O50" s="156"/>
    </row>
    <row r="51" spans="1:15">
      <c r="A51" s="99" t="s">
        <v>89</v>
      </c>
      <c r="B51" s="123" t="s">
        <v>106</v>
      </c>
      <c r="C51" s="124" t="s">
        <v>100</v>
      </c>
      <c r="D51" s="184">
        <v>1.05</v>
      </c>
      <c r="E51" s="184">
        <v>0.82000000000000206</v>
      </c>
      <c r="F51" s="184">
        <v>6.43</v>
      </c>
      <c r="G51" s="152">
        <v>7.3999999999999995</v>
      </c>
      <c r="H51" s="156">
        <v>5.15</v>
      </c>
      <c r="I51" s="156">
        <v>11.4</v>
      </c>
      <c r="J51" s="156">
        <v>10.8</v>
      </c>
      <c r="K51" s="156">
        <v>13.8</v>
      </c>
      <c r="L51" s="156">
        <v>13.8</v>
      </c>
      <c r="M51" s="156">
        <v>10</v>
      </c>
      <c r="N51" s="156">
        <v>10</v>
      </c>
      <c r="O51" s="156">
        <v>10</v>
      </c>
    </row>
    <row r="52" spans="1:15">
      <c r="A52" s="112" t="s">
        <v>89</v>
      </c>
      <c r="B52" s="125" t="s">
        <v>107</v>
      </c>
      <c r="C52" s="114" t="s">
        <v>98</v>
      </c>
      <c r="D52" s="184"/>
      <c r="E52" s="184"/>
      <c r="F52" s="184"/>
      <c r="G52" s="163"/>
      <c r="H52" s="163"/>
      <c r="I52" s="163"/>
      <c r="J52" s="163"/>
      <c r="K52" s="163"/>
      <c r="L52" s="163"/>
      <c r="M52" s="163"/>
      <c r="N52" s="163"/>
      <c r="O52" s="163"/>
    </row>
    <row r="53" spans="1:15">
      <c r="A53" s="109" t="s">
        <v>89</v>
      </c>
      <c r="B53" s="126" t="s">
        <v>107</v>
      </c>
      <c r="C53" s="111" t="s">
        <v>100</v>
      </c>
      <c r="D53" s="184">
        <v>1.2</v>
      </c>
      <c r="E53" s="184"/>
      <c r="F53" s="184"/>
      <c r="G53" s="164"/>
      <c r="H53" s="164"/>
      <c r="I53" s="164"/>
      <c r="J53" s="164"/>
      <c r="K53" s="164"/>
      <c r="L53" s="164"/>
      <c r="M53" s="164"/>
      <c r="N53" s="164"/>
      <c r="O53" s="164"/>
    </row>
    <row r="54" spans="1:15">
      <c r="A54" s="112" t="s">
        <v>89</v>
      </c>
      <c r="B54" s="125" t="s">
        <v>108</v>
      </c>
      <c r="C54" s="114" t="s">
        <v>98</v>
      </c>
      <c r="D54" s="184"/>
      <c r="E54" s="184"/>
      <c r="F54" s="184"/>
      <c r="G54" s="156"/>
      <c r="H54" s="156"/>
      <c r="I54" s="156"/>
      <c r="J54" s="156"/>
      <c r="K54" s="156"/>
      <c r="L54" s="156"/>
      <c r="M54" s="156"/>
      <c r="N54" s="156"/>
      <c r="O54" s="156"/>
    </row>
    <row r="55" spans="1:15">
      <c r="A55" s="109" t="s">
        <v>89</v>
      </c>
      <c r="B55" s="126" t="s">
        <v>108</v>
      </c>
      <c r="C55" s="111" t="s">
        <v>100</v>
      </c>
      <c r="D55" s="184"/>
      <c r="E55" s="184"/>
      <c r="F55" s="184"/>
      <c r="G55" s="156">
        <v>0.65</v>
      </c>
      <c r="H55" s="156"/>
      <c r="I55" s="156"/>
      <c r="J55" s="156"/>
      <c r="K55" s="156"/>
      <c r="L55" s="156"/>
      <c r="M55" s="156"/>
      <c r="N55" s="156"/>
      <c r="O55" s="156"/>
    </row>
    <row r="56" spans="1:15">
      <c r="A56" s="99" t="s">
        <v>89</v>
      </c>
      <c r="B56" s="127" t="s">
        <v>109</v>
      </c>
      <c r="C56" s="107" t="s">
        <v>98</v>
      </c>
      <c r="D56" s="184"/>
      <c r="E56" s="184"/>
      <c r="F56" s="184"/>
      <c r="G56" s="163"/>
      <c r="H56" s="163"/>
      <c r="I56" s="163"/>
      <c r="J56" s="163"/>
      <c r="K56" s="163"/>
      <c r="L56" s="163"/>
      <c r="M56" s="163"/>
      <c r="N56" s="163"/>
      <c r="O56" s="163"/>
    </row>
    <row r="57" spans="1:15">
      <c r="A57" s="99" t="s">
        <v>89</v>
      </c>
      <c r="B57" s="127" t="s">
        <v>109</v>
      </c>
      <c r="C57" s="108" t="s">
        <v>99</v>
      </c>
      <c r="D57" s="184"/>
      <c r="E57" s="184"/>
      <c r="F57" s="184"/>
      <c r="G57" s="156"/>
      <c r="H57" s="156"/>
      <c r="I57" s="156"/>
      <c r="J57" s="156"/>
      <c r="K57" s="156"/>
      <c r="L57" s="156"/>
      <c r="M57" s="156"/>
      <c r="N57" s="156"/>
      <c r="O57" s="156"/>
    </row>
    <row r="58" spans="1:15">
      <c r="A58" s="109" t="s">
        <v>89</v>
      </c>
      <c r="B58" s="127" t="s">
        <v>109</v>
      </c>
      <c r="C58" s="124" t="s">
        <v>100</v>
      </c>
      <c r="D58" s="184"/>
      <c r="E58" s="184"/>
      <c r="F58" s="184"/>
      <c r="G58" s="164"/>
      <c r="H58" s="164"/>
      <c r="I58" s="164"/>
      <c r="J58" s="164"/>
      <c r="K58" s="164"/>
      <c r="L58" s="164"/>
      <c r="M58" s="164"/>
      <c r="N58" s="164"/>
      <c r="O58" s="164"/>
    </row>
    <row r="59" spans="1:15">
      <c r="A59" s="109" t="s">
        <v>89</v>
      </c>
      <c r="B59" s="128" t="s">
        <v>110</v>
      </c>
      <c r="C59" s="129" t="s">
        <v>100</v>
      </c>
      <c r="D59" s="184"/>
      <c r="E59" s="184"/>
      <c r="F59" s="184"/>
      <c r="G59" s="156"/>
      <c r="H59" s="156"/>
      <c r="I59" s="156"/>
      <c r="J59" s="156"/>
      <c r="K59" s="156"/>
      <c r="L59" s="156"/>
      <c r="M59" s="156"/>
      <c r="N59" s="156"/>
      <c r="O59" s="156"/>
    </row>
    <row r="60" spans="1:15">
      <c r="A60" s="109" t="s">
        <v>89</v>
      </c>
      <c r="B60" s="128" t="s">
        <v>111</v>
      </c>
      <c r="C60" s="129" t="s">
        <v>100</v>
      </c>
      <c r="D60" s="184"/>
      <c r="E60" s="184"/>
      <c r="F60" s="184"/>
      <c r="G60" s="165"/>
      <c r="H60" s="159"/>
      <c r="I60" s="159"/>
      <c r="J60" s="159"/>
      <c r="K60" s="159"/>
      <c r="L60" s="159"/>
      <c r="M60" s="159"/>
      <c r="N60" s="159"/>
      <c r="O60" s="159"/>
    </row>
    <row r="61" spans="1:15">
      <c r="A61" s="130" t="s">
        <v>107</v>
      </c>
      <c r="B61" s="131" t="s">
        <v>97</v>
      </c>
      <c r="C61" s="132" t="s">
        <v>107</v>
      </c>
      <c r="D61" s="160"/>
      <c r="E61" s="160"/>
      <c r="F61" s="160">
        <v>0.68</v>
      </c>
      <c r="G61" s="160">
        <v>0.7</v>
      </c>
      <c r="H61" s="160">
        <v>0</v>
      </c>
      <c r="I61" s="160"/>
      <c r="J61" s="160">
        <v>0</v>
      </c>
      <c r="K61" s="160"/>
      <c r="L61" s="160"/>
      <c r="M61" s="160">
        <v>0.6</v>
      </c>
      <c r="N61" s="160">
        <v>0.6</v>
      </c>
      <c r="O61" s="160">
        <v>0.6</v>
      </c>
    </row>
    <row r="62" spans="1:15">
      <c r="A62" s="133" t="s">
        <v>107</v>
      </c>
      <c r="B62" s="134" t="s">
        <v>106</v>
      </c>
      <c r="C62" s="135" t="s">
        <v>107</v>
      </c>
      <c r="D62" s="184"/>
      <c r="E62" s="184"/>
      <c r="F62" s="184"/>
      <c r="G62" s="160"/>
      <c r="H62" s="162">
        <v>0.6</v>
      </c>
      <c r="I62" s="162">
        <v>0</v>
      </c>
      <c r="J62" s="162">
        <v>0.6</v>
      </c>
      <c r="K62" s="162">
        <v>1.2</v>
      </c>
      <c r="L62" s="162">
        <v>0.6</v>
      </c>
      <c r="M62" s="162"/>
      <c r="N62" s="162"/>
      <c r="O62" s="162"/>
    </row>
    <row r="63" spans="1:15">
      <c r="A63" s="136" t="s">
        <v>2</v>
      </c>
      <c r="B63" s="106" t="s">
        <v>97</v>
      </c>
      <c r="C63" s="107" t="s">
        <v>98</v>
      </c>
      <c r="D63" s="184">
        <v>0</v>
      </c>
      <c r="E63" s="184">
        <v>2.0000000000000036</v>
      </c>
      <c r="F63" s="184">
        <v>0</v>
      </c>
      <c r="G63" s="166">
        <v>-2.2204460492503131E-16</v>
      </c>
      <c r="H63" s="167">
        <v>0.59999999999999898</v>
      </c>
      <c r="I63" s="167">
        <v>0</v>
      </c>
      <c r="J63" s="167">
        <v>4.4408920985006262E-16</v>
      </c>
      <c r="K63" s="167">
        <v>-5.5511151231257827E-17</v>
      </c>
      <c r="L63" s="167">
        <v>0</v>
      </c>
      <c r="M63" s="167">
        <v>0</v>
      </c>
      <c r="N63" s="167">
        <v>0</v>
      </c>
      <c r="O63" s="167">
        <v>0</v>
      </c>
    </row>
    <row r="64" spans="1:15">
      <c r="A64" s="136" t="s">
        <v>2</v>
      </c>
      <c r="B64" s="106" t="s">
        <v>97</v>
      </c>
      <c r="C64" s="124" t="s">
        <v>100</v>
      </c>
      <c r="D64" s="184">
        <v>5.59</v>
      </c>
      <c r="E64" s="184">
        <v>1.7200000000000002</v>
      </c>
      <c r="F64" s="184"/>
      <c r="G64" s="148">
        <v>0</v>
      </c>
      <c r="H64" s="148">
        <v>2.35</v>
      </c>
      <c r="I64" s="148"/>
      <c r="J64" s="148">
        <v>2.5999999999999996</v>
      </c>
      <c r="K64" s="148">
        <v>0.9</v>
      </c>
      <c r="L64" s="148"/>
      <c r="M64" s="148"/>
      <c r="N64" s="148"/>
      <c r="O64" s="148"/>
    </row>
    <row r="65" spans="1:15">
      <c r="A65" s="133" t="s">
        <v>2</v>
      </c>
      <c r="B65" s="110" t="s">
        <v>97</v>
      </c>
      <c r="C65" s="111" t="s">
        <v>112</v>
      </c>
      <c r="D65" s="184">
        <v>0</v>
      </c>
      <c r="E65" s="184">
        <v>0</v>
      </c>
      <c r="F65" s="184">
        <v>0</v>
      </c>
      <c r="G65" s="162">
        <v>0</v>
      </c>
      <c r="H65" s="162"/>
      <c r="I65" s="162"/>
      <c r="J65" s="162"/>
      <c r="K65" s="162">
        <v>0.3</v>
      </c>
      <c r="L65" s="162"/>
      <c r="M65" s="162"/>
      <c r="N65" s="164"/>
      <c r="O65" s="164"/>
    </row>
    <row r="66" spans="1:15">
      <c r="A66" s="136" t="s">
        <v>2</v>
      </c>
      <c r="B66" s="137" t="s">
        <v>103</v>
      </c>
      <c r="C66" s="107" t="s">
        <v>98</v>
      </c>
      <c r="D66" s="184"/>
      <c r="E66" s="184"/>
      <c r="F66" s="184"/>
      <c r="G66" s="156"/>
      <c r="H66" s="156"/>
      <c r="I66" s="156"/>
      <c r="J66" s="156"/>
      <c r="K66" s="156"/>
      <c r="L66" s="156"/>
      <c r="M66" s="156"/>
      <c r="N66" s="156"/>
      <c r="O66" s="156"/>
    </row>
    <row r="67" spans="1:15">
      <c r="A67" s="136" t="s">
        <v>2</v>
      </c>
      <c r="B67" s="137" t="s">
        <v>103</v>
      </c>
      <c r="C67" s="124" t="s">
        <v>100</v>
      </c>
      <c r="D67" s="184"/>
      <c r="E67" s="184"/>
      <c r="F67" s="184"/>
      <c r="G67" s="156"/>
      <c r="H67" s="156"/>
      <c r="I67" s="156"/>
      <c r="J67" s="156"/>
      <c r="K67" s="156"/>
      <c r="L67" s="156"/>
      <c r="M67" s="156"/>
      <c r="N67" s="156"/>
      <c r="O67" s="156"/>
    </row>
    <row r="68" spans="1:15">
      <c r="A68" s="130" t="s">
        <v>2</v>
      </c>
      <c r="B68" s="119" t="s">
        <v>104</v>
      </c>
      <c r="C68" s="114" t="s">
        <v>98</v>
      </c>
      <c r="D68" s="184"/>
      <c r="E68" s="184"/>
      <c r="F68" s="184"/>
      <c r="G68" s="163"/>
      <c r="H68" s="163"/>
      <c r="I68" s="163"/>
      <c r="J68" s="163"/>
      <c r="K68" s="163"/>
      <c r="L68" s="163"/>
      <c r="M68" s="163"/>
      <c r="N68" s="163"/>
      <c r="O68" s="163"/>
    </row>
    <row r="69" spans="1:15">
      <c r="A69" s="133" t="s">
        <v>2</v>
      </c>
      <c r="B69" s="120" t="s">
        <v>104</v>
      </c>
      <c r="C69" s="111" t="s">
        <v>100</v>
      </c>
      <c r="D69" s="184"/>
      <c r="E69" s="184"/>
      <c r="F69" s="184"/>
      <c r="G69" s="164"/>
      <c r="H69" s="164"/>
      <c r="I69" s="164"/>
      <c r="J69" s="164"/>
      <c r="K69" s="164"/>
      <c r="L69" s="164"/>
      <c r="M69" s="164"/>
      <c r="N69" s="164"/>
      <c r="O69" s="164"/>
    </row>
    <row r="70" spans="1:15">
      <c r="A70" s="130" t="s">
        <v>2</v>
      </c>
      <c r="B70" s="121" t="s">
        <v>105</v>
      </c>
      <c r="C70" s="114" t="s">
        <v>98</v>
      </c>
      <c r="D70" s="184"/>
      <c r="E70" s="184"/>
      <c r="F70" s="184"/>
      <c r="G70" s="163"/>
      <c r="H70" s="163"/>
      <c r="I70" s="163"/>
      <c r="J70" s="163"/>
      <c r="K70" s="163"/>
      <c r="L70" s="163"/>
      <c r="M70" s="163"/>
      <c r="N70" s="163"/>
      <c r="O70" s="163"/>
    </row>
    <row r="71" spans="1:15">
      <c r="A71" s="133" t="s">
        <v>2</v>
      </c>
      <c r="B71" s="122" t="s">
        <v>105</v>
      </c>
      <c r="C71" s="111" t="s">
        <v>100</v>
      </c>
      <c r="D71" s="184">
        <v>4.33</v>
      </c>
      <c r="E71" s="184">
        <v>4.2</v>
      </c>
      <c r="F71" s="184">
        <v>3</v>
      </c>
      <c r="G71" s="161">
        <v>1.8</v>
      </c>
      <c r="H71" s="162">
        <v>1.8</v>
      </c>
      <c r="I71" s="162"/>
      <c r="J71" s="162">
        <v>1.4</v>
      </c>
      <c r="K71" s="162"/>
      <c r="L71" s="162"/>
      <c r="M71" s="162"/>
      <c r="N71" s="162"/>
      <c r="O71" s="162"/>
    </row>
    <row r="72" spans="1:15">
      <c r="A72" s="136" t="s">
        <v>2</v>
      </c>
      <c r="B72" s="123" t="s">
        <v>106</v>
      </c>
      <c r="C72" s="107" t="s">
        <v>98</v>
      </c>
      <c r="D72" s="184">
        <v>0</v>
      </c>
      <c r="E72" s="184">
        <v>0</v>
      </c>
      <c r="F72" s="184">
        <v>0</v>
      </c>
      <c r="G72" s="156">
        <v>0</v>
      </c>
      <c r="H72" s="156">
        <v>0</v>
      </c>
      <c r="I72" s="156">
        <v>0</v>
      </c>
      <c r="J72" s="156"/>
      <c r="K72" s="156"/>
      <c r="L72" s="156"/>
      <c r="M72" s="156"/>
      <c r="N72" s="156"/>
      <c r="O72" s="156">
        <v>0</v>
      </c>
    </row>
    <row r="73" spans="1:15">
      <c r="A73" s="136" t="s">
        <v>2</v>
      </c>
      <c r="B73" s="123" t="s">
        <v>106</v>
      </c>
      <c r="C73" s="124" t="s">
        <v>100</v>
      </c>
      <c r="D73" s="184">
        <v>10.08</v>
      </c>
      <c r="E73" s="184">
        <v>10.079999999999998</v>
      </c>
      <c r="F73" s="184">
        <v>4</v>
      </c>
      <c r="G73" s="156">
        <v>0.20000000000000018</v>
      </c>
      <c r="H73" s="156">
        <v>1.2500000000000009</v>
      </c>
      <c r="I73" s="156"/>
      <c r="J73" s="156"/>
      <c r="K73" s="156"/>
      <c r="L73" s="156"/>
      <c r="M73" s="156"/>
      <c r="N73" s="156"/>
      <c r="O73" s="156"/>
    </row>
    <row r="74" spans="1:15">
      <c r="A74" s="130" t="s">
        <v>2</v>
      </c>
      <c r="B74" s="125" t="s">
        <v>107</v>
      </c>
      <c r="C74" s="114" t="s">
        <v>98</v>
      </c>
      <c r="D74" s="184"/>
      <c r="E74" s="184"/>
      <c r="F74" s="184"/>
      <c r="G74" s="163"/>
      <c r="H74" s="163"/>
      <c r="I74" s="163"/>
      <c r="J74" s="163"/>
      <c r="K74" s="163"/>
      <c r="L74" s="163"/>
      <c r="M74" s="163"/>
      <c r="N74" s="163"/>
      <c r="O74" s="163"/>
    </row>
    <row r="75" spans="1:15">
      <c r="A75" s="133" t="s">
        <v>2</v>
      </c>
      <c r="B75" s="126" t="s">
        <v>107</v>
      </c>
      <c r="C75" s="111" t="s">
        <v>100</v>
      </c>
      <c r="D75" s="184"/>
      <c r="E75" s="184"/>
      <c r="F75" s="184"/>
      <c r="G75" s="164"/>
      <c r="H75" s="164"/>
      <c r="I75" s="164"/>
      <c r="J75" s="164"/>
      <c r="K75" s="164"/>
      <c r="L75" s="164"/>
      <c r="M75" s="164"/>
      <c r="N75" s="164"/>
      <c r="O75" s="164"/>
    </row>
    <row r="76" spans="1:15">
      <c r="A76" s="130" t="s">
        <v>2</v>
      </c>
      <c r="B76" s="125" t="s">
        <v>108</v>
      </c>
      <c r="C76" s="114" t="s">
        <v>98</v>
      </c>
      <c r="D76" s="184"/>
      <c r="E76" s="184"/>
      <c r="F76" s="184"/>
      <c r="G76" s="156"/>
      <c r="H76" s="156"/>
      <c r="I76" s="156"/>
      <c r="J76" s="156"/>
      <c r="K76" s="156"/>
      <c r="L76" s="156"/>
      <c r="M76" s="156"/>
      <c r="N76" s="156"/>
      <c r="O76" s="156"/>
    </row>
    <row r="77" spans="1:15">
      <c r="A77" s="133" t="s">
        <v>2</v>
      </c>
      <c r="B77" s="126" t="s">
        <v>108</v>
      </c>
      <c r="C77" s="111" t="s">
        <v>100</v>
      </c>
      <c r="D77" s="184"/>
      <c r="E77" s="184"/>
      <c r="F77" s="184"/>
      <c r="G77" s="156"/>
      <c r="H77" s="156"/>
      <c r="I77" s="156"/>
      <c r="J77" s="156"/>
      <c r="K77" s="156"/>
      <c r="L77" s="156"/>
      <c r="M77" s="156"/>
      <c r="N77" s="156"/>
      <c r="O77" s="156"/>
    </row>
    <row r="78" spans="1:15">
      <c r="A78" s="130" t="s">
        <v>2</v>
      </c>
      <c r="B78" s="127" t="s">
        <v>109</v>
      </c>
      <c r="C78" s="114" t="s">
        <v>98</v>
      </c>
      <c r="D78" s="184"/>
      <c r="E78" s="184"/>
      <c r="F78" s="184"/>
      <c r="G78" s="163"/>
      <c r="H78" s="163"/>
      <c r="I78" s="163"/>
      <c r="J78" s="163"/>
      <c r="K78" s="163"/>
      <c r="L78" s="163"/>
      <c r="M78" s="163"/>
      <c r="N78" s="163"/>
      <c r="O78" s="163"/>
    </row>
    <row r="79" spans="1:15">
      <c r="A79" s="133" t="s">
        <v>2</v>
      </c>
      <c r="B79" s="127" t="s">
        <v>109</v>
      </c>
      <c r="C79" s="111" t="s">
        <v>100</v>
      </c>
      <c r="D79" s="184"/>
      <c r="E79" s="184"/>
      <c r="F79" s="184"/>
      <c r="G79" s="164"/>
      <c r="H79" s="164"/>
      <c r="I79" s="164"/>
      <c r="J79" s="164"/>
      <c r="K79" s="164"/>
      <c r="L79" s="164"/>
      <c r="M79" s="164"/>
      <c r="N79" s="164"/>
      <c r="O79" s="164"/>
    </row>
    <row r="80" spans="1:15">
      <c r="A80" s="138" t="s">
        <v>2</v>
      </c>
      <c r="B80" s="128" t="s">
        <v>111</v>
      </c>
      <c r="C80" s="129" t="s">
        <v>100</v>
      </c>
      <c r="D80" s="184"/>
      <c r="E80" s="184"/>
      <c r="F80" s="184"/>
      <c r="G80" s="157"/>
      <c r="H80" s="157"/>
      <c r="I80" s="157"/>
      <c r="J80" s="157"/>
      <c r="K80" s="157"/>
      <c r="L80" s="157"/>
      <c r="M80" s="157"/>
      <c r="N80" s="157"/>
      <c r="O80" s="157"/>
    </row>
    <row r="81" spans="1:15">
      <c r="A81" s="136" t="s">
        <v>83</v>
      </c>
      <c r="B81" s="106" t="s">
        <v>97</v>
      </c>
      <c r="C81" s="139" t="s">
        <v>85</v>
      </c>
      <c r="D81" s="184">
        <v>2.5</v>
      </c>
      <c r="E81" s="184">
        <v>2</v>
      </c>
      <c r="F81" s="184">
        <v>2</v>
      </c>
      <c r="G81" s="167">
        <v>1.4</v>
      </c>
      <c r="H81" s="167">
        <v>0</v>
      </c>
      <c r="I81" s="167">
        <v>0</v>
      </c>
      <c r="J81" s="167">
        <v>0</v>
      </c>
      <c r="K81" s="167">
        <v>3</v>
      </c>
      <c r="L81" s="167">
        <v>3</v>
      </c>
      <c r="M81" s="167">
        <v>2</v>
      </c>
      <c r="N81" s="167">
        <v>2</v>
      </c>
      <c r="O81" s="167">
        <v>2</v>
      </c>
    </row>
    <row r="82" spans="1:15">
      <c r="A82" s="136" t="s">
        <v>83</v>
      </c>
      <c r="B82" s="140" t="s">
        <v>105</v>
      </c>
      <c r="C82" s="141" t="s">
        <v>85</v>
      </c>
      <c r="D82" s="184"/>
      <c r="E82" s="184"/>
      <c r="F82" s="184"/>
      <c r="G82" s="167">
        <v>0</v>
      </c>
      <c r="H82" s="148">
        <v>0</v>
      </c>
      <c r="I82" s="148">
        <v>0</v>
      </c>
      <c r="J82" s="148">
        <v>0</v>
      </c>
      <c r="K82" s="148">
        <v>0</v>
      </c>
      <c r="L82" s="148">
        <v>0</v>
      </c>
      <c r="M82" s="148">
        <v>0</v>
      </c>
      <c r="N82" s="148">
        <v>0</v>
      </c>
      <c r="O82" s="148">
        <v>0</v>
      </c>
    </row>
    <row r="83" spans="1:15">
      <c r="A83" s="136" t="s">
        <v>83</v>
      </c>
      <c r="B83" s="123" t="s">
        <v>106</v>
      </c>
      <c r="C83" s="141" t="s">
        <v>85</v>
      </c>
      <c r="D83" s="184">
        <v>3.87</v>
      </c>
      <c r="E83" s="184">
        <v>4.0999999999999996</v>
      </c>
      <c r="F83" s="184">
        <v>3.73</v>
      </c>
      <c r="G83" s="152">
        <v>2.9</v>
      </c>
      <c r="H83" s="148">
        <v>3</v>
      </c>
      <c r="I83" s="148">
        <v>3</v>
      </c>
      <c r="J83" s="148">
        <v>3.6</v>
      </c>
      <c r="K83" s="148">
        <v>0</v>
      </c>
      <c r="L83" s="148">
        <v>0.6</v>
      </c>
      <c r="M83" s="148">
        <v>3</v>
      </c>
      <c r="N83" s="148">
        <v>3</v>
      </c>
      <c r="O83" s="148">
        <v>3</v>
      </c>
    </row>
    <row r="84" spans="1:15">
      <c r="A84" s="138" t="s">
        <v>113</v>
      </c>
      <c r="B84" s="103" t="s">
        <v>97</v>
      </c>
      <c r="C84" s="142" t="s">
        <v>114</v>
      </c>
      <c r="D84" s="184">
        <v>6.2</v>
      </c>
      <c r="E84" s="184">
        <v>5.66</v>
      </c>
      <c r="F84" s="184">
        <v>6.0449999999999999</v>
      </c>
      <c r="G84" s="168">
        <v>5.85</v>
      </c>
      <c r="H84" s="168">
        <v>4.8</v>
      </c>
      <c r="I84" s="168">
        <v>5.7</v>
      </c>
      <c r="J84" s="168">
        <v>4.5599999999999996</v>
      </c>
      <c r="K84" s="168">
        <v>5.68</v>
      </c>
      <c r="L84" s="168">
        <v>5.4</v>
      </c>
      <c r="M84" s="168">
        <v>5.85</v>
      </c>
      <c r="N84" s="168">
        <v>5.85</v>
      </c>
      <c r="O84" s="168">
        <v>5.85</v>
      </c>
    </row>
    <row r="85" spans="1:15" ht="15" thickBot="1">
      <c r="A85" s="143" t="s">
        <v>90</v>
      </c>
      <c r="B85" s="144" t="s">
        <v>97</v>
      </c>
      <c r="C85" s="145" t="s">
        <v>90</v>
      </c>
      <c r="D85" s="184">
        <v>17</v>
      </c>
      <c r="E85" s="184">
        <v>17.5</v>
      </c>
      <c r="F85" s="184">
        <v>15</v>
      </c>
      <c r="G85" s="169">
        <v>16.5</v>
      </c>
      <c r="H85" s="169">
        <v>15.5</v>
      </c>
      <c r="I85" s="169">
        <v>14.5</v>
      </c>
      <c r="J85" s="169">
        <v>15.5</v>
      </c>
      <c r="K85" s="169">
        <v>13.04</v>
      </c>
      <c r="L85" s="169">
        <v>17.2</v>
      </c>
      <c r="M85" s="169">
        <v>14.507999999999999</v>
      </c>
      <c r="N85" s="169">
        <v>13.994</v>
      </c>
      <c r="O85" s="169">
        <v>14.26</v>
      </c>
    </row>
    <row r="87" spans="1:15" ht="15" thickBot="1">
      <c r="A87" s="379" t="s">
        <v>6</v>
      </c>
      <c r="B87" s="380"/>
      <c r="C87" s="20" t="s">
        <v>1</v>
      </c>
      <c r="D87" s="20">
        <v>43831</v>
      </c>
      <c r="E87" s="20">
        <v>43862</v>
      </c>
      <c r="F87" s="20">
        <v>43891</v>
      </c>
      <c r="G87" s="20">
        <v>43922</v>
      </c>
      <c r="H87" s="20">
        <v>43952</v>
      </c>
      <c r="I87" s="20">
        <v>43983</v>
      </c>
      <c r="J87" s="20">
        <v>44013</v>
      </c>
      <c r="K87" s="20">
        <v>44044</v>
      </c>
      <c r="L87" s="20">
        <v>44075</v>
      </c>
      <c r="M87" s="20">
        <v>44105</v>
      </c>
      <c r="N87" s="20">
        <v>44136</v>
      </c>
      <c r="O87" s="20">
        <v>44166</v>
      </c>
    </row>
    <row r="88" spans="1:15" ht="15" thickBot="1">
      <c r="A88" s="171" t="s">
        <v>130</v>
      </c>
      <c r="B88" s="171" t="s">
        <v>131</v>
      </c>
      <c r="G88" s="175">
        <v>66.599999999999994</v>
      </c>
      <c r="H88" s="176">
        <v>56.396999999999998</v>
      </c>
      <c r="I88" s="176">
        <v>61.2</v>
      </c>
      <c r="J88" s="176">
        <v>61.569045454545453</v>
      </c>
      <c r="K88" s="176">
        <v>74.459000000000003</v>
      </c>
      <c r="L88" s="176">
        <v>73.957999999999998</v>
      </c>
      <c r="M88" s="176">
        <v>70.742000000000004</v>
      </c>
      <c r="N88" s="176">
        <v>71.070000000000007</v>
      </c>
      <c r="O88" s="176">
        <v>73.496000000000009</v>
      </c>
    </row>
    <row r="89" spans="1:15">
      <c r="A89" s="377" t="s">
        <v>132</v>
      </c>
      <c r="B89" s="172" t="s">
        <v>133</v>
      </c>
      <c r="C89" s="1" t="s">
        <v>66</v>
      </c>
      <c r="G89" s="177">
        <v>23.148148148148149</v>
      </c>
      <c r="H89" s="178">
        <v>18.518518518518519</v>
      </c>
      <c r="I89" s="178">
        <v>7.716049382716049</v>
      </c>
      <c r="J89" s="178">
        <v>7.716049382716049</v>
      </c>
      <c r="K89" s="178">
        <v>23.148148148148149</v>
      </c>
      <c r="L89" s="178">
        <v>35.493827160493829</v>
      </c>
      <c r="M89" s="178">
        <v>27.777777777777779</v>
      </c>
      <c r="N89" s="178">
        <v>29.320987654320987</v>
      </c>
      <c r="O89" s="178">
        <v>29.320987654320987</v>
      </c>
    </row>
    <row r="90" spans="1:15">
      <c r="A90" s="378"/>
      <c r="B90" s="173" t="s">
        <v>134</v>
      </c>
      <c r="C90" s="1" t="s">
        <v>66</v>
      </c>
      <c r="G90" s="177">
        <v>42.2</v>
      </c>
      <c r="H90" s="177">
        <v>42.2</v>
      </c>
      <c r="I90" s="177">
        <v>53.333333333333329</v>
      </c>
      <c r="J90" s="178">
        <v>55.111111111111114</v>
      </c>
      <c r="K90" s="178">
        <v>55.111111111111114</v>
      </c>
      <c r="L90" s="178">
        <v>42.222222222222221</v>
      </c>
      <c r="M90" s="178">
        <v>43.629629629629626</v>
      </c>
      <c r="N90" s="178">
        <v>42.222222222222221</v>
      </c>
      <c r="O90" s="178">
        <v>43.629629629629626</v>
      </c>
    </row>
    <row r="91" spans="1:15">
      <c r="A91" s="378"/>
      <c r="B91" s="173" t="s">
        <v>135</v>
      </c>
      <c r="C91" s="1" t="s">
        <v>66</v>
      </c>
      <c r="G91" s="179"/>
      <c r="H91" s="179">
        <v>0</v>
      </c>
      <c r="I91" s="179">
        <v>0</v>
      </c>
      <c r="J91" s="179">
        <v>0</v>
      </c>
      <c r="K91" s="179">
        <v>0</v>
      </c>
      <c r="L91" s="179">
        <v>0</v>
      </c>
      <c r="M91" s="179">
        <v>0</v>
      </c>
      <c r="N91" s="179">
        <v>0</v>
      </c>
      <c r="O91" s="179">
        <v>0</v>
      </c>
    </row>
    <row r="92" spans="1:15" ht="15" thickBot="1">
      <c r="A92" s="378"/>
      <c r="B92" s="174" t="s">
        <v>116</v>
      </c>
      <c r="C92" s="1" t="s">
        <v>66</v>
      </c>
      <c r="G92" s="179"/>
      <c r="H92" s="179">
        <v>0</v>
      </c>
      <c r="I92" s="179"/>
      <c r="J92" s="179"/>
      <c r="K92" s="179"/>
      <c r="L92" s="179"/>
      <c r="M92" s="179"/>
      <c r="N92" s="179"/>
      <c r="O92" s="179"/>
    </row>
    <row r="94" spans="1:15">
      <c r="B94" s="180" t="s">
        <v>89</v>
      </c>
      <c r="C94" s="20" t="s">
        <v>1</v>
      </c>
      <c r="D94" s="20">
        <v>43831</v>
      </c>
      <c r="E94" s="20">
        <v>43862</v>
      </c>
      <c r="F94" s="20">
        <v>43891</v>
      </c>
      <c r="G94" s="20">
        <v>43922</v>
      </c>
      <c r="H94" s="20">
        <v>43952</v>
      </c>
      <c r="I94" s="20">
        <v>43983</v>
      </c>
      <c r="J94" s="20">
        <v>44013</v>
      </c>
      <c r="K94" s="20">
        <v>44044</v>
      </c>
      <c r="L94" s="20">
        <v>44075</v>
      </c>
      <c r="M94" s="20">
        <v>44105</v>
      </c>
      <c r="N94" s="20">
        <v>44136</v>
      </c>
      <c r="O94" s="20">
        <v>44166</v>
      </c>
    </row>
    <row r="95" spans="1:15">
      <c r="B95" s="1" t="s">
        <v>2</v>
      </c>
      <c r="C95" s="1" t="s">
        <v>61</v>
      </c>
      <c r="G95" s="181">
        <f t="shared" ref="G95:O95" si="9">G89*0.648</f>
        <v>15.000000000000002</v>
      </c>
      <c r="H95" s="181">
        <f t="shared" si="9"/>
        <v>12</v>
      </c>
      <c r="I95" s="181">
        <f t="shared" si="9"/>
        <v>5</v>
      </c>
      <c r="J95" s="181">
        <f t="shared" si="9"/>
        <v>5</v>
      </c>
      <c r="K95" s="181">
        <f t="shared" si="9"/>
        <v>15.000000000000002</v>
      </c>
      <c r="L95" s="181">
        <f t="shared" si="9"/>
        <v>23.000000000000004</v>
      </c>
      <c r="M95" s="181">
        <f t="shared" si="9"/>
        <v>18</v>
      </c>
      <c r="N95" s="181">
        <f t="shared" si="9"/>
        <v>19</v>
      </c>
      <c r="O95" s="181">
        <f t="shared" si="9"/>
        <v>19</v>
      </c>
    </row>
    <row r="96" spans="1:15">
      <c r="B96" s="1" t="s">
        <v>3</v>
      </c>
      <c r="C96" s="1" t="s">
        <v>61</v>
      </c>
      <c r="G96" s="181">
        <f t="shared" ref="G96:O96" si="10">G90*0.648</f>
        <v>27.345600000000001</v>
      </c>
      <c r="H96" s="181">
        <f t="shared" si="10"/>
        <v>27.345600000000001</v>
      </c>
      <c r="I96" s="181">
        <f t="shared" si="10"/>
        <v>34.559999999999995</v>
      </c>
      <c r="J96" s="181">
        <f t="shared" si="10"/>
        <v>35.712000000000003</v>
      </c>
      <c r="K96" s="181">
        <f t="shared" si="10"/>
        <v>35.712000000000003</v>
      </c>
      <c r="L96" s="181">
        <f t="shared" si="10"/>
        <v>27.36</v>
      </c>
      <c r="M96" s="181">
        <f t="shared" si="10"/>
        <v>28.271999999999998</v>
      </c>
      <c r="N96" s="181">
        <f t="shared" si="10"/>
        <v>27.36</v>
      </c>
      <c r="O96" s="181">
        <f t="shared" si="10"/>
        <v>28.271999999999998</v>
      </c>
    </row>
    <row r="97" spans="2:15">
      <c r="B97" s="1" t="s">
        <v>116</v>
      </c>
      <c r="C97" s="1" t="s">
        <v>61</v>
      </c>
      <c r="G97" s="181">
        <f>G92*0.648</f>
        <v>0</v>
      </c>
      <c r="H97" s="181">
        <f t="shared" ref="H97:O97" si="11">H92*0.648</f>
        <v>0</v>
      </c>
      <c r="I97" s="181">
        <f t="shared" si="11"/>
        <v>0</v>
      </c>
      <c r="J97" s="181">
        <f t="shared" si="11"/>
        <v>0</v>
      </c>
      <c r="K97" s="181">
        <f t="shared" si="11"/>
        <v>0</v>
      </c>
      <c r="L97" s="181">
        <f t="shared" si="11"/>
        <v>0</v>
      </c>
      <c r="M97" s="181">
        <f t="shared" si="11"/>
        <v>0</v>
      </c>
      <c r="N97" s="181">
        <f t="shared" si="11"/>
        <v>0</v>
      </c>
      <c r="O97" s="181">
        <f t="shared" si="11"/>
        <v>0</v>
      </c>
    </row>
    <row r="98" spans="2:15">
      <c r="B98" s="1"/>
      <c r="C98" s="1"/>
      <c r="G98" s="181">
        <f>G95+G96</f>
        <v>42.345600000000005</v>
      </c>
      <c r="H98" s="181">
        <f t="shared" ref="H98:O98" si="12">H95+H96</f>
        <v>39.345600000000005</v>
      </c>
      <c r="I98" s="181">
        <f t="shared" si="12"/>
        <v>39.559999999999995</v>
      </c>
      <c r="J98" s="181">
        <f t="shared" si="12"/>
        <v>40.712000000000003</v>
      </c>
      <c r="K98" s="181">
        <f t="shared" si="12"/>
        <v>50.712000000000003</v>
      </c>
      <c r="L98" s="181">
        <f t="shared" si="12"/>
        <v>50.36</v>
      </c>
      <c r="M98" s="181">
        <f t="shared" si="12"/>
        <v>46.271999999999998</v>
      </c>
      <c r="N98" s="181">
        <f t="shared" si="12"/>
        <v>46.36</v>
      </c>
      <c r="O98" s="181">
        <f t="shared" si="12"/>
        <v>47.271999999999998</v>
      </c>
    </row>
    <row r="99" spans="2:15">
      <c r="B99" s="180" t="s">
        <v>89</v>
      </c>
      <c r="C99" s="20" t="s">
        <v>1</v>
      </c>
      <c r="D99" s="20">
        <v>43831</v>
      </c>
      <c r="E99" s="20">
        <v>43862</v>
      </c>
      <c r="F99" s="20">
        <v>43891</v>
      </c>
      <c r="G99" s="20">
        <v>43922</v>
      </c>
      <c r="H99" s="20">
        <v>43952</v>
      </c>
      <c r="I99" s="20">
        <v>43983</v>
      </c>
      <c r="J99" s="20">
        <v>44013</v>
      </c>
      <c r="K99" s="20">
        <v>44044</v>
      </c>
      <c r="L99" s="20">
        <v>44075</v>
      </c>
      <c r="M99" s="20">
        <v>44105</v>
      </c>
      <c r="N99" s="20">
        <v>44136</v>
      </c>
      <c r="O99" s="20">
        <v>44166</v>
      </c>
    </row>
    <row r="100" spans="2:15">
      <c r="B100" t="s">
        <v>141</v>
      </c>
      <c r="C100" s="185" t="s">
        <v>124</v>
      </c>
      <c r="D100" s="187">
        <v>33142.769999999997</v>
      </c>
      <c r="E100" s="187">
        <v>32359.35</v>
      </c>
      <c r="F100" s="187">
        <v>35045.15</v>
      </c>
      <c r="G100" s="186">
        <v>34000</v>
      </c>
      <c r="H100" s="186">
        <v>34000</v>
      </c>
      <c r="I100" s="186">
        <v>34000</v>
      </c>
      <c r="J100" s="186">
        <v>34000</v>
      </c>
      <c r="K100" s="186">
        <v>34000</v>
      </c>
      <c r="L100" s="186">
        <v>34000</v>
      </c>
      <c r="M100" s="186">
        <v>34000</v>
      </c>
      <c r="N100" s="186">
        <v>34000</v>
      </c>
      <c r="O100" s="186">
        <v>34000</v>
      </c>
    </row>
    <row r="101" spans="2:15">
      <c r="B101" t="s">
        <v>142</v>
      </c>
      <c r="C101" s="185" t="s">
        <v>124</v>
      </c>
      <c r="D101" s="187">
        <v>12191.69</v>
      </c>
      <c r="E101" s="187">
        <v>11971.85</v>
      </c>
      <c r="F101" s="187">
        <v>13497.55</v>
      </c>
      <c r="G101" s="186">
        <v>12000</v>
      </c>
      <c r="H101" s="186">
        <v>12000</v>
      </c>
      <c r="I101" s="186">
        <v>12000</v>
      </c>
      <c r="J101" s="186">
        <v>12000</v>
      </c>
      <c r="K101" s="186">
        <v>12000</v>
      </c>
      <c r="L101" s="186">
        <v>12000</v>
      </c>
      <c r="M101" s="186">
        <v>12000</v>
      </c>
      <c r="N101" s="186">
        <v>12000</v>
      </c>
      <c r="O101" s="186">
        <v>12000</v>
      </c>
    </row>
  </sheetData>
  <mergeCells count="2">
    <mergeCell ref="A89:A92"/>
    <mergeCell ref="A87:B87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R160"/>
  <sheetViews>
    <sheetView topLeftCell="A16" zoomScale="85" zoomScaleNormal="85" workbookViewId="0">
      <selection activeCell="E30" sqref="E30"/>
    </sheetView>
  </sheetViews>
  <sheetFormatPr defaultColWidth="8.6328125" defaultRowHeight="14.5"/>
  <cols>
    <col min="1" max="1" width="8.6328125" style="60"/>
    <col min="2" max="2" width="17.1796875" style="60" customWidth="1"/>
    <col min="3" max="3" width="37.453125" style="61" customWidth="1"/>
    <col min="4" max="4" width="17.90625" style="60" bestFit="1" customWidth="1"/>
    <col min="5" max="5" width="16.08984375" style="61" bestFit="1" customWidth="1"/>
    <col min="6" max="16" width="9.36328125" style="61" bestFit="1" customWidth="1"/>
    <col min="17" max="16384" width="8.6328125" style="61"/>
  </cols>
  <sheetData>
    <row r="1" spans="1:16" s="91" customFormat="1" ht="23.5">
      <c r="A1" s="62" t="s">
        <v>23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>
      <c r="A2" s="384" t="s">
        <v>1</v>
      </c>
      <c r="B2" s="387" t="s">
        <v>23</v>
      </c>
      <c r="C2" s="244"/>
      <c r="D2" s="329">
        <v>44166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</row>
    <row r="3" spans="1:16">
      <c r="A3" s="384"/>
      <c r="B3" s="387"/>
      <c r="C3" s="233"/>
      <c r="D3" s="259">
        <v>242492</v>
      </c>
      <c r="E3" s="259">
        <v>23377</v>
      </c>
      <c r="F3" s="259">
        <v>23408</v>
      </c>
      <c r="G3" s="259">
        <v>23437</v>
      </c>
      <c r="H3" s="259">
        <v>23468</v>
      </c>
      <c r="I3" s="259">
        <v>23498</v>
      </c>
      <c r="J3" s="259">
        <v>23529</v>
      </c>
      <c r="K3" s="259">
        <v>23559</v>
      </c>
      <c r="L3" s="259">
        <v>23590</v>
      </c>
      <c r="M3" s="259">
        <v>23621</v>
      </c>
      <c r="N3" s="259">
        <v>23651</v>
      </c>
      <c r="O3" s="259">
        <v>23682</v>
      </c>
      <c r="P3" s="259">
        <v>23712</v>
      </c>
    </row>
    <row r="4" spans="1:16">
      <c r="A4" s="4" t="s">
        <v>24</v>
      </c>
      <c r="B4" s="273" t="s">
        <v>9</v>
      </c>
      <c r="C4" s="15"/>
      <c r="D4" s="245">
        <f>'Reference Price จจ'!C4</f>
        <v>49.81522727272727</v>
      </c>
      <c r="E4" s="245">
        <f>'Reference Price จจ'!D4</f>
        <v>54.772000000000006</v>
      </c>
      <c r="F4" s="245">
        <f>'Reference Price จจ'!E4</f>
        <v>60.854999999999997</v>
      </c>
      <c r="G4" s="245">
        <f>'Reference Price จจ'!F4</f>
        <v>64.414347826086953</v>
      </c>
      <c r="H4" s="245">
        <f>'Reference Price จจ'!G4</f>
        <v>62.894285714285715</v>
      </c>
      <c r="I4" s="245">
        <f>'Reference Price จจ'!H4</f>
        <v>65.3</v>
      </c>
      <c r="J4" s="245">
        <f>'Reference Price จจ'!I4</f>
        <v>65.3</v>
      </c>
      <c r="K4" s="245">
        <f>'Reference Price จจ'!J4</f>
        <v>65.5</v>
      </c>
      <c r="L4" s="245">
        <f>'Reference Price จจ'!K4</f>
        <v>65.3</v>
      </c>
      <c r="M4" s="245">
        <f>'Reference Price จจ'!L4</f>
        <v>64.900000000000006</v>
      </c>
      <c r="N4" s="245">
        <f>'Reference Price จจ'!M4</f>
        <v>64.7</v>
      </c>
      <c r="O4" s="245">
        <f>'Reference Price จจ'!N4</f>
        <v>65.099999999999994</v>
      </c>
      <c r="P4" s="245">
        <f>'Reference Price จจ'!O4</f>
        <v>65.599999999999994</v>
      </c>
    </row>
    <row r="5" spans="1:16">
      <c r="A5" s="4" t="s">
        <v>7</v>
      </c>
      <c r="B5" s="273" t="s">
        <v>10</v>
      </c>
      <c r="C5" s="15"/>
      <c r="D5" s="245">
        <f>'Reference Price จจ'!C5</f>
        <v>449.01704545454544</v>
      </c>
      <c r="E5" s="245">
        <f>'Reference Price จจ'!D5</f>
        <v>513.28125</v>
      </c>
      <c r="F5" s="245">
        <f>'Reference Price จจ'!E5</f>
        <v>564.63157894736844</v>
      </c>
      <c r="G5" s="245">
        <f>'Reference Price จจ'!F5</f>
        <v>593.39673913043475</v>
      </c>
      <c r="H5" s="245">
        <f>'Reference Price จจ'!G5</f>
        <v>571.10714285714289</v>
      </c>
      <c r="I5" s="245">
        <f>'Reference Price จจ'!H5</f>
        <v>594.9</v>
      </c>
      <c r="J5" s="245">
        <f>'Reference Price จจ'!I5</f>
        <v>593.1</v>
      </c>
      <c r="K5" s="245">
        <f>'Reference Price จจ'!J5</f>
        <v>593.1</v>
      </c>
      <c r="L5" s="245">
        <f>'Reference Price จจ'!K5</f>
        <v>592.20000000000005</v>
      </c>
      <c r="M5" s="245">
        <f>'Reference Price จจ'!L5</f>
        <v>589.5</v>
      </c>
      <c r="N5" s="245">
        <f>'Reference Price จจ'!M5</f>
        <v>587.70000000000005</v>
      </c>
      <c r="O5" s="245">
        <f>'Reference Price จจ'!N5</f>
        <v>592.20000000000005</v>
      </c>
      <c r="P5" s="245">
        <f>'Reference Price จจ'!O5</f>
        <v>597.6</v>
      </c>
    </row>
    <row r="6" spans="1:16">
      <c r="A6" s="4" t="s">
        <v>7</v>
      </c>
      <c r="B6" s="274" t="s">
        <v>11</v>
      </c>
      <c r="C6" s="15"/>
      <c r="D6" s="245">
        <f>'Reference Price จจ'!C6</f>
        <v>461.54136125093669</v>
      </c>
      <c r="E6" s="245">
        <f>'Reference Price จจ'!D6</f>
        <v>539.06944786240945</v>
      </c>
      <c r="F6" s="245">
        <f>'Reference Price จจ'!E6</f>
        <v>597.43984945550153</v>
      </c>
      <c r="G6" s="245">
        <f>'Reference Price จจ'!F6</f>
        <v>628.09885660904092</v>
      </c>
      <c r="H6" s="245">
        <f>'Reference Price จจ'!G6</f>
        <v>602.75300238172554</v>
      </c>
      <c r="I6" s="245">
        <f>'Reference Price จจ'!H6</f>
        <v>581.4</v>
      </c>
      <c r="J6" s="245">
        <f>'Reference Price จจ'!I6</f>
        <v>579.6</v>
      </c>
      <c r="K6" s="245">
        <f>'Reference Price จจ'!J6</f>
        <v>579.6</v>
      </c>
      <c r="L6" s="245">
        <f>'Reference Price จจ'!K6</f>
        <v>578.70000000000005</v>
      </c>
      <c r="M6" s="245">
        <f>'Reference Price จจ'!L6</f>
        <v>576</v>
      </c>
      <c r="N6" s="245">
        <f>'Reference Price จจ'!M6</f>
        <v>574.20000000000005</v>
      </c>
      <c r="O6" s="245">
        <f>'Reference Price จจ'!N6</f>
        <v>578.70000000000005</v>
      </c>
      <c r="P6" s="245">
        <f>'Reference Price จจ'!O6</f>
        <v>584.1</v>
      </c>
    </row>
    <row r="7" spans="1:16">
      <c r="A7" s="4" t="s">
        <v>24</v>
      </c>
      <c r="B7" s="274" t="s">
        <v>11</v>
      </c>
      <c r="C7" s="15"/>
      <c r="D7" s="245">
        <f>'Reference Price จจ'!C7</f>
        <v>47.59</v>
      </c>
      <c r="E7" s="245">
        <f>'Reference Price จจ'!D7</f>
        <v>55.584000000000003</v>
      </c>
      <c r="F7" s="245">
        <f>'Reference Price จจ'!E7</f>
        <v>61.602631578947374</v>
      </c>
      <c r="G7" s="245">
        <f>'Reference Price จจ'!F7</f>
        <v>64.763913043478254</v>
      </c>
      <c r="H7" s="245">
        <f>'Reference Price จจ'!G7</f>
        <v>62.150476190476198</v>
      </c>
      <c r="I7" s="245">
        <f>'Reference Price จจ'!H7</f>
        <v>64.599999999999994</v>
      </c>
      <c r="J7" s="245">
        <f>'Reference Price จจ'!I7</f>
        <v>64.400000000000006</v>
      </c>
      <c r="K7" s="245">
        <f>'Reference Price จจ'!J7</f>
        <v>64.400000000000006</v>
      </c>
      <c r="L7" s="245">
        <f>'Reference Price จจ'!K7</f>
        <v>64.300000000000011</v>
      </c>
      <c r="M7" s="245">
        <f>'Reference Price จจ'!L7</f>
        <v>64</v>
      </c>
      <c r="N7" s="245">
        <f>'Reference Price จจ'!M7</f>
        <v>63.800000000000004</v>
      </c>
      <c r="O7" s="245">
        <f>'Reference Price จจ'!N7</f>
        <v>64.300000000000011</v>
      </c>
      <c r="P7" s="245">
        <f>'Reference Price จจ'!O7</f>
        <v>64.900000000000006</v>
      </c>
    </row>
    <row r="8" spans="1:16">
      <c r="A8" s="4" t="s">
        <v>7</v>
      </c>
      <c r="B8" s="275" t="s">
        <v>44</v>
      </c>
      <c r="C8" s="15"/>
      <c r="D8" s="245">
        <f>'Reference Price จจ'!C8</f>
        <v>448.57142857142856</v>
      </c>
      <c r="E8" s="245">
        <f>'Reference Price จจ'!D8</f>
        <v>570.65</v>
      </c>
      <c r="F8" s="245">
        <f>'Reference Price จจ'!E8</f>
        <v>569.93421052631584</v>
      </c>
      <c r="G8" s="245">
        <f>'Reference Price จจ'!F8</f>
        <v>544.17391304347825</v>
      </c>
      <c r="H8" s="245">
        <f>'Reference Price จจ'!G8</f>
        <v>473.26190476190476</v>
      </c>
      <c r="I8" s="245">
        <f>'Reference Price จจ'!H8</f>
        <v>485</v>
      </c>
      <c r="J8" s="245">
        <f>'Reference Price จจ'!I8</f>
        <v>487.5</v>
      </c>
      <c r="K8" s="245">
        <f>'Reference Price จจ'!J8</f>
        <v>487.5</v>
      </c>
      <c r="L8" s="245">
        <f>'Reference Price จจ'!K8</f>
        <v>495</v>
      </c>
      <c r="M8" s="245">
        <f>'Reference Price จจ'!L8</f>
        <v>510</v>
      </c>
      <c r="N8" s="245">
        <f>'Reference Price จจ'!M8</f>
        <v>520</v>
      </c>
      <c r="O8" s="245">
        <f>'Reference Price จจ'!N8</f>
        <v>525</v>
      </c>
      <c r="P8" s="245">
        <f>'Reference Price จจ'!O8</f>
        <v>530</v>
      </c>
    </row>
    <row r="9" spans="1:16">
      <c r="A9" s="4" t="s">
        <v>7</v>
      </c>
      <c r="B9" s="275" t="s">
        <v>43</v>
      </c>
      <c r="C9" s="15"/>
      <c r="D9" s="245">
        <f>'Reference Price จจ'!C9</f>
        <v>455</v>
      </c>
      <c r="E9" s="245">
        <f>'Reference Price จจ'!D9</f>
        <v>540</v>
      </c>
      <c r="F9" s="245">
        <f>'Reference Price จจ'!E9</f>
        <v>595</v>
      </c>
      <c r="G9" s="245">
        <f>'Reference Price จจ'!F9</f>
        <v>610</v>
      </c>
      <c r="H9" s="245">
        <f>'Reference Price จจ'!G9</f>
        <v>545</v>
      </c>
      <c r="I9" s="245">
        <f>'Reference Price จจ'!H9</f>
        <v>485</v>
      </c>
      <c r="J9" s="245">
        <f>'Reference Price จจ'!I9</f>
        <v>487.5</v>
      </c>
      <c r="K9" s="245">
        <f>'Reference Price จจ'!J9</f>
        <v>487.5</v>
      </c>
      <c r="L9" s="245">
        <f>'Reference Price จจ'!K9</f>
        <v>495</v>
      </c>
      <c r="M9" s="245">
        <f>'Reference Price จจ'!L9</f>
        <v>510</v>
      </c>
      <c r="N9" s="245">
        <f>'Reference Price จจ'!M9</f>
        <v>520</v>
      </c>
      <c r="O9" s="245">
        <f>'Reference Price จจ'!N9</f>
        <v>525</v>
      </c>
      <c r="P9" s="245">
        <f>'Reference Price จจ'!O9</f>
        <v>530</v>
      </c>
    </row>
    <row r="10" spans="1:16">
      <c r="A10" s="4" t="s">
        <v>7</v>
      </c>
      <c r="B10" s="275" t="s">
        <v>21</v>
      </c>
      <c r="C10" s="15"/>
      <c r="D10" s="245">
        <f>'Reference Price จจ'!C10</f>
        <v>450</v>
      </c>
      <c r="E10" s="245">
        <f>'Reference Price จจ'!D10</f>
        <v>550</v>
      </c>
      <c r="F10" s="245">
        <f>'Reference Price จจ'!E10</f>
        <v>605</v>
      </c>
      <c r="G10" s="245">
        <f>'Reference Price จจ'!F10</f>
        <v>625</v>
      </c>
      <c r="H10" s="245">
        <f>'Reference Price จจ'!G10</f>
        <v>560</v>
      </c>
      <c r="I10" s="245">
        <f>'Reference Price จจ'!H10</f>
        <v>495</v>
      </c>
      <c r="J10" s="245">
        <f>'Reference Price จจ'!I10</f>
        <v>495</v>
      </c>
      <c r="K10" s="245">
        <f>'Reference Price จจ'!J10</f>
        <v>495</v>
      </c>
      <c r="L10" s="245">
        <f>'Reference Price จจ'!K10</f>
        <v>500</v>
      </c>
      <c r="M10" s="245">
        <f>'Reference Price จจ'!L10</f>
        <v>510</v>
      </c>
      <c r="N10" s="245">
        <f>'Reference Price จจ'!M10</f>
        <v>520</v>
      </c>
      <c r="O10" s="245">
        <f>'Reference Price จจ'!N10</f>
        <v>525</v>
      </c>
      <c r="P10" s="245">
        <f>'Reference Price จจ'!O10</f>
        <v>530</v>
      </c>
    </row>
    <row r="11" spans="1:16">
      <c r="A11" s="4" t="s">
        <v>7</v>
      </c>
      <c r="B11" s="275" t="s">
        <v>22</v>
      </c>
      <c r="C11" s="15"/>
      <c r="D11" s="245">
        <f>'Reference Price จจ'!C11</f>
        <v>460</v>
      </c>
      <c r="E11" s="245">
        <f>'Reference Price จจ'!D11</f>
        <v>530</v>
      </c>
      <c r="F11" s="245">
        <f>'Reference Price จจ'!E11</f>
        <v>585</v>
      </c>
      <c r="G11" s="245">
        <f>'Reference Price จจ'!F11</f>
        <v>595</v>
      </c>
      <c r="H11" s="245">
        <f>'Reference Price จจ'!G11</f>
        <v>530</v>
      </c>
      <c r="I11" s="245">
        <f>'Reference Price จจ'!H11</f>
        <v>475</v>
      </c>
      <c r="J11" s="245">
        <f>'Reference Price จจ'!I11</f>
        <v>480</v>
      </c>
      <c r="K11" s="245">
        <f>'Reference Price จจ'!J11</f>
        <v>480</v>
      </c>
      <c r="L11" s="245">
        <f>'Reference Price จจ'!K11</f>
        <v>490</v>
      </c>
      <c r="M11" s="245">
        <f>'Reference Price จจ'!L11</f>
        <v>510</v>
      </c>
      <c r="N11" s="245">
        <f>'Reference Price จจ'!M11</f>
        <v>520</v>
      </c>
      <c r="O11" s="245">
        <f>'Reference Price จจ'!N11</f>
        <v>525</v>
      </c>
      <c r="P11" s="245">
        <f>'Reference Price จจ'!O11</f>
        <v>530</v>
      </c>
    </row>
    <row r="12" spans="1:16">
      <c r="A12" s="4" t="s">
        <v>7</v>
      </c>
      <c r="B12" s="274" t="s">
        <v>8</v>
      </c>
      <c r="C12" s="15"/>
      <c r="D12" s="245">
        <f>'Reference Price จจ'!C12</f>
        <v>1068.75</v>
      </c>
      <c r="E12" s="245">
        <f>'Reference Price จจ'!D12</f>
        <v>1061.25</v>
      </c>
      <c r="F12" s="245">
        <f>'Reference Price จจ'!E12</f>
        <v>1088.75</v>
      </c>
      <c r="G12" s="245">
        <f>'Reference Price จจ'!F12</f>
        <v>1285.625</v>
      </c>
      <c r="H12" s="245">
        <f>'Reference Price จจ'!G12</f>
        <v>1283</v>
      </c>
      <c r="I12" s="245">
        <f>'Reference Price จจ'!H12</f>
        <v>1155</v>
      </c>
      <c r="J12" s="245">
        <f>'Reference Price จจ'!I12</f>
        <v>1130</v>
      </c>
      <c r="K12" s="245">
        <f>'Reference Price จจ'!J12</f>
        <v>1108</v>
      </c>
      <c r="L12" s="245">
        <f>'Reference Price จจ'!K12</f>
        <v>1093</v>
      </c>
      <c r="M12" s="245">
        <f>'Reference Price จจ'!L12</f>
        <v>1078</v>
      </c>
      <c r="N12" s="245">
        <f>'Reference Price จจ'!M12</f>
        <v>1073</v>
      </c>
      <c r="O12" s="245">
        <f>'Reference Price จจ'!N12</f>
        <v>1097</v>
      </c>
      <c r="P12" s="245">
        <f>'Reference Price จจ'!O12</f>
        <v>1080</v>
      </c>
    </row>
    <row r="13" spans="1:16">
      <c r="A13" s="4" t="s">
        <v>7</v>
      </c>
      <c r="B13" s="274" t="s">
        <v>13</v>
      </c>
      <c r="C13" s="15"/>
      <c r="D13" s="245">
        <f>'Reference Price จจ'!C13</f>
        <v>1418.75</v>
      </c>
      <c r="E13" s="245">
        <f>'Reference Price จจ'!D13</f>
        <v>1443.75</v>
      </c>
      <c r="F13" s="245">
        <f>'Reference Price จจ'!E13</f>
        <v>1475</v>
      </c>
      <c r="G13" s="245">
        <f>'Reference Price จจ'!F13</f>
        <v>1680</v>
      </c>
      <c r="H13" s="245">
        <f>'Reference Price จจ'!G13</f>
        <v>1690</v>
      </c>
      <c r="I13" s="245">
        <f>'Reference Price จจ'!H13</f>
        <v>1545</v>
      </c>
      <c r="J13" s="245">
        <f>'Reference Price จจ'!I13</f>
        <v>1523</v>
      </c>
      <c r="K13" s="245">
        <f>'Reference Price จจ'!J13</f>
        <v>1507</v>
      </c>
      <c r="L13" s="245">
        <f>'Reference Price จจ'!K13</f>
        <v>1487</v>
      </c>
      <c r="M13" s="245">
        <f>'Reference Price จจ'!L13</f>
        <v>1464</v>
      </c>
      <c r="N13" s="245">
        <f>'Reference Price จจ'!M13</f>
        <v>1443</v>
      </c>
      <c r="O13" s="245">
        <f>'Reference Price จจ'!N13</f>
        <v>1472</v>
      </c>
      <c r="P13" s="245">
        <f>'Reference Price จจ'!O13</f>
        <v>1461</v>
      </c>
    </row>
    <row r="14" spans="1:16">
      <c r="A14" s="4" t="s">
        <v>7</v>
      </c>
      <c r="B14" s="274" t="s">
        <v>14</v>
      </c>
      <c r="C14" s="15"/>
      <c r="D14" s="245">
        <f>'Reference Price จจ'!C14</f>
        <v>1063.75</v>
      </c>
      <c r="E14" s="245">
        <f>'Reference Price จจ'!D14</f>
        <v>1060</v>
      </c>
      <c r="F14" s="245">
        <f>'Reference Price จจ'!E14</f>
        <v>1096.25</v>
      </c>
      <c r="G14" s="245">
        <f>'Reference Price จจ'!F14</f>
        <v>1281.25</v>
      </c>
      <c r="H14" s="245">
        <f>'Reference Price จจ'!G14</f>
        <v>1274</v>
      </c>
      <c r="I14" s="245">
        <f>'Reference Price จจ'!H14</f>
        <v>1150</v>
      </c>
      <c r="J14" s="245">
        <f>'Reference Price จจ'!I14</f>
        <v>1127</v>
      </c>
      <c r="K14" s="245">
        <f>'Reference Price จจ'!J14</f>
        <v>1116</v>
      </c>
      <c r="L14" s="245">
        <f>'Reference Price จจ'!K14</f>
        <v>1106</v>
      </c>
      <c r="M14" s="245">
        <f>'Reference Price จจ'!L14</f>
        <v>1095</v>
      </c>
      <c r="N14" s="245">
        <f>'Reference Price จจ'!M14</f>
        <v>1085</v>
      </c>
      <c r="O14" s="245">
        <f>'Reference Price จจ'!N14</f>
        <v>1123</v>
      </c>
      <c r="P14" s="245">
        <f>'Reference Price จจ'!O14</f>
        <v>1111</v>
      </c>
    </row>
    <row r="15" spans="1:16">
      <c r="A15" s="4" t="s">
        <v>7</v>
      </c>
      <c r="B15" s="274" t="s">
        <v>15</v>
      </c>
      <c r="C15" s="15"/>
      <c r="D15" s="245">
        <f>'Reference Price จจ'!C15</f>
        <v>1266.875</v>
      </c>
      <c r="E15" s="245">
        <f>'Reference Price จจ'!D15</f>
        <v>1235</v>
      </c>
      <c r="F15" s="245">
        <f>'Reference Price จจ'!E15</f>
        <v>1339.6875</v>
      </c>
      <c r="G15" s="245">
        <f>'Reference Price จจ'!F15</f>
        <v>1520</v>
      </c>
      <c r="H15" s="245">
        <f>'Reference Price จจ'!G15</f>
        <v>1427.5</v>
      </c>
      <c r="I15" s="245">
        <f>'Reference Price จจ'!H15</f>
        <v>1310</v>
      </c>
      <c r="J15" s="245">
        <f>'Reference Price จจ'!I15</f>
        <v>1280</v>
      </c>
      <c r="K15" s="245">
        <f>'Reference Price จจ'!J15</f>
        <v>1268</v>
      </c>
      <c r="L15" s="245">
        <f>'Reference Price จจ'!K15</f>
        <v>1235</v>
      </c>
      <c r="M15" s="245">
        <f>'Reference Price จจ'!L15</f>
        <v>1205</v>
      </c>
      <c r="N15" s="245">
        <f>'Reference Price จจ'!M15</f>
        <v>1232</v>
      </c>
      <c r="O15" s="245">
        <f>'Reference Price จจ'!N15</f>
        <v>1236</v>
      </c>
      <c r="P15" s="245">
        <f>'Reference Price จจ'!O15</f>
        <v>1198</v>
      </c>
    </row>
    <row r="16" spans="1:16">
      <c r="A16" s="4" t="s">
        <v>7</v>
      </c>
      <c r="B16" s="273" t="s">
        <v>16</v>
      </c>
      <c r="C16" s="15"/>
      <c r="D16" s="245">
        <f>'Reference Price จจ'!C16</f>
        <v>0</v>
      </c>
      <c r="E16" s="245">
        <f>'Reference Price จจ'!D16</f>
        <v>913.125</v>
      </c>
      <c r="F16" s="245">
        <f>'Reference Price จจ'!E16</f>
        <v>938.75</v>
      </c>
      <c r="G16" s="245">
        <f>'Reference Price จจ'!F16</f>
        <v>1107.5</v>
      </c>
      <c r="H16" s="245">
        <f>'Reference Price จจ'!G16</f>
        <v>1041.5</v>
      </c>
      <c r="I16" s="245">
        <f>'Reference Price จจ'!H16</f>
        <v>1014.97</v>
      </c>
      <c r="J16" s="245">
        <f>'Reference Price จจ'!I16</f>
        <v>1009.8</v>
      </c>
      <c r="K16" s="245">
        <f>'Reference Price จจ'!J16</f>
        <v>973.17</v>
      </c>
      <c r="L16" s="245">
        <f>'Reference Price จจ'!K16</f>
        <v>949</v>
      </c>
      <c r="M16" s="245">
        <f>'Reference Price จจ'!L16</f>
        <v>930.2</v>
      </c>
      <c r="N16" s="245">
        <f>'Reference Price จจ'!M16</f>
        <v>919.8</v>
      </c>
      <c r="O16" s="245">
        <f>'Reference Price จจ'!N16</f>
        <v>903.37</v>
      </c>
      <c r="P16" s="245">
        <f>'Reference Price จจ'!O16</f>
        <v>880.22</v>
      </c>
    </row>
    <row r="17" spans="1:16">
      <c r="A17" s="4" t="s">
        <v>7</v>
      </c>
      <c r="B17" s="273" t="s">
        <v>17</v>
      </c>
      <c r="C17" s="15"/>
      <c r="D17" s="245">
        <f>'Reference Price จจ'!C17</f>
        <v>103.55955555555556</v>
      </c>
      <c r="E17" s="245">
        <f>'Reference Price จจ'!D17</f>
        <v>92.321400000000011</v>
      </c>
      <c r="F17" s="245">
        <f>'Reference Price จจ'!E17</f>
        <v>38.731333333333332</v>
      </c>
      <c r="G17" s="245">
        <f>'Reference Price จจ'!F17</f>
        <v>35.273260869565199</v>
      </c>
      <c r="H17" s="245">
        <f>'Reference Price จจ'!G17</f>
        <v>51.371399999999994</v>
      </c>
      <c r="I17" s="245">
        <f>'Reference Price จจ'!H17</f>
        <v>54.458807017394768</v>
      </c>
      <c r="J17" s="245">
        <f>'Reference Price จจ'!I17</f>
        <v>58.348721804351534</v>
      </c>
      <c r="K17" s="245">
        <f>'Reference Price จจ'!J17</f>
        <v>66.128551378265072</v>
      </c>
      <c r="L17" s="245">
        <f>'Reference Price จจ'!K17</f>
        <v>70.018466165221838</v>
      </c>
      <c r="M17" s="245">
        <f>'Reference Price จจ'!L17</f>
        <v>73.908380952178589</v>
      </c>
      <c r="N17" s="245">
        <f>'Reference Price จจ'!M17</f>
        <v>81.688210526092135</v>
      </c>
      <c r="O17" s="245">
        <f>'Reference Price จจ'!N17</f>
        <v>89.468040100005666</v>
      </c>
      <c r="P17" s="245">
        <f>'Reference Price จจ'!O17</f>
        <v>101.13778446087596</v>
      </c>
    </row>
    <row r="18" spans="1:16">
      <c r="A18" s="4" t="s">
        <v>7</v>
      </c>
      <c r="B18" s="273" t="s">
        <v>18</v>
      </c>
      <c r="C18" s="15"/>
      <c r="D18" s="245">
        <f>'Reference Price จจ'!C18</f>
        <v>75.243419999999986</v>
      </c>
      <c r="E18" s="245">
        <f>'Reference Price จจ'!D18</f>
        <v>96.520719999999969</v>
      </c>
      <c r="F18" s="245">
        <f>'Reference Price จจ'!E18</f>
        <v>59.152492857142839</v>
      </c>
      <c r="G18" s="245">
        <f>'Reference Price จจ'!F18</f>
        <v>29.758926666666682</v>
      </c>
      <c r="H18" s="245">
        <f>'Reference Price จจ'!G18</f>
        <v>39.270253333333322</v>
      </c>
      <c r="I18" s="245">
        <f>'Reference Price จจ'!H18</f>
        <v>43.567045613915816</v>
      </c>
      <c r="J18" s="245">
        <f>'Reference Price จจ'!I18</f>
        <v>46.67897744348123</v>
      </c>
      <c r="K18" s="245">
        <f>'Reference Price จจ'!J18</f>
        <v>52.902841102612058</v>
      </c>
      <c r="L18" s="245">
        <f>'Reference Price จจ'!K18</f>
        <v>56.014772932177472</v>
      </c>
      <c r="M18" s="245">
        <f>'Reference Price จจ'!L18</f>
        <v>59.126704761742879</v>
      </c>
      <c r="N18" s="245">
        <f>'Reference Price จจ'!M18</f>
        <v>65.350568420873714</v>
      </c>
      <c r="O18" s="245">
        <f>'Reference Price จจ'!N18</f>
        <v>71.574432080004541</v>
      </c>
      <c r="P18" s="245">
        <f>'Reference Price จจ'!O18</f>
        <v>80.910227568700776</v>
      </c>
    </row>
    <row r="19" spans="1:16">
      <c r="A19" s="4" t="s">
        <v>7</v>
      </c>
      <c r="B19" s="273" t="s">
        <v>19</v>
      </c>
      <c r="C19" s="15"/>
      <c r="D19" s="245">
        <f>'Reference Price จจ'!C19</f>
        <v>428.57401184440261</v>
      </c>
      <c r="E19" s="245">
        <f>'Reference Price จจ'!D19</f>
        <v>431.36405214949008</v>
      </c>
      <c r="F19" s="245">
        <f>'Reference Price จจ'!E19</f>
        <v>432.90561186494176</v>
      </c>
      <c r="G19" s="245">
        <f>'Reference Price จจ'!F19</f>
        <v>429.26330841774194</v>
      </c>
      <c r="H19" s="245">
        <f>'Reference Price จจ'!G19</f>
        <v>417.37731603835635</v>
      </c>
      <c r="I19" s="245">
        <f>'Reference Price จจ'!H19</f>
        <v>425.99424636745249</v>
      </c>
      <c r="J19" s="245">
        <f>'Reference Price จจ'!I19</f>
        <v>428.02551834130782</v>
      </c>
      <c r="K19" s="245">
        <f>'Reference Price จจ'!J19</f>
        <v>427.2078955746577</v>
      </c>
      <c r="L19" s="245">
        <f>'Reference Price จจ'!K19</f>
        <v>427.99531251360639</v>
      </c>
      <c r="M19" s="245">
        <f>'Reference Price จจ'!L19</f>
        <v>427.99531251360639</v>
      </c>
      <c r="N19" s="245">
        <f>'Reference Price จจ'!M19</f>
        <v>431.01419576955357</v>
      </c>
      <c r="O19" s="245">
        <f>'Reference Price จจ'!N19</f>
        <v>434.13106349686848</v>
      </c>
      <c r="P19" s="245">
        <f>'Reference Price จจ'!O19</f>
        <v>434.13106349686848</v>
      </c>
    </row>
    <row r="20" spans="1:16">
      <c r="A20" s="4" t="s">
        <v>25</v>
      </c>
      <c r="B20" s="273" t="s">
        <v>20</v>
      </c>
      <c r="C20" s="15"/>
      <c r="D20" s="246">
        <f>'Reference Price จจ'!C20</f>
        <v>30.391203225806454</v>
      </c>
      <c r="E20" s="246">
        <f>'Reference Price จจ'!D20</f>
        <v>30.194945161290324</v>
      </c>
      <c r="F20" s="246">
        <f>'Reference Price จจ'!E20</f>
        <v>30.172657142857133</v>
      </c>
      <c r="G20" s="246">
        <f>'Reference Price จจ'!F20</f>
        <v>30.465222580645165</v>
      </c>
      <c r="H20" s="246">
        <f>'Reference Price จจ'!G20</f>
        <v>31.329240000000009</v>
      </c>
      <c r="I20" s="246">
        <f>'Reference Price จจ'!H20</f>
        <v>31.499486470588234</v>
      </c>
      <c r="J20" s="246">
        <f>'Reference Price จจ'!I20</f>
        <v>31.35</v>
      </c>
      <c r="K20" s="246">
        <f>'Reference Price จจ'!J20</f>
        <v>31.41</v>
      </c>
      <c r="L20" s="246">
        <f>'Reference Price จจ'!K20</f>
        <v>31.41</v>
      </c>
      <c r="M20" s="246">
        <f>'Reference Price จจ'!L20</f>
        <v>31.41</v>
      </c>
      <c r="N20" s="246">
        <f>'Reference Price จจ'!M20</f>
        <v>31.19</v>
      </c>
      <c r="O20" s="246">
        <f>'Reference Price จจ'!N20</f>
        <v>31.19</v>
      </c>
      <c r="P20" s="246">
        <f>'Reference Price จจ'!O20</f>
        <v>31.19</v>
      </c>
    </row>
    <row r="21" spans="1:16" ht="23.5">
      <c r="A21" s="62" t="s">
        <v>125</v>
      </c>
    </row>
    <row r="22" spans="1:16" s="65" customFormat="1" ht="23.5">
      <c r="A22" s="63" t="s">
        <v>0</v>
      </c>
      <c r="B22" s="64"/>
      <c r="D22" s="64"/>
    </row>
    <row r="23" spans="1:16" ht="14" customHeight="1">
      <c r="A23" s="381" t="s">
        <v>1</v>
      </c>
      <c r="B23" s="381" t="s">
        <v>92</v>
      </c>
      <c r="C23" s="381" t="s">
        <v>93</v>
      </c>
      <c r="D23" s="381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83"/>
      <c r="B24" s="382"/>
      <c r="C24" s="382"/>
      <c r="D24" s="382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7</v>
      </c>
      <c r="B25" s="272" t="s">
        <v>89</v>
      </c>
      <c r="C25" s="272" t="s">
        <v>224</v>
      </c>
      <c r="D25" s="272" t="s">
        <v>89</v>
      </c>
      <c r="E25" s="248">
        <f>ROUND(IF(0.42*(0.336*E12+28)+0.42*(0.314*E14+69)+0.16*(0.344*E13+17)&lt;370,370,0.42*(0.336*E12+28)+0.42*(0.314*E14+69)+0.16*(0.344*E13+17)),4)</f>
        <v>412.48039999999997</v>
      </c>
      <c r="F25" s="248">
        <f t="shared" ref="F25:P25" si="0">ROUND(IF(0.42*(0.336*F12+28)+0.42*(0.314*F14+69)+0.16*(0.344*F13+17)&lt;370,370,0.42*(0.336*F12+28)+0.42*(0.314*F14+69)+0.16*(0.344*F13+17)),4)</f>
        <v>422.86189999999999</v>
      </c>
      <c r="G25" s="248">
        <f t="shared" si="0"/>
        <v>486.32589999999999</v>
      </c>
      <c r="H25" s="248">
        <f t="shared" si="0"/>
        <v>485.54969999999997</v>
      </c>
      <c r="I25" s="248">
        <f t="shared" si="0"/>
        <v>443.1524</v>
      </c>
      <c r="J25" s="248">
        <f t="shared" si="0"/>
        <v>435.38029999999998</v>
      </c>
      <c r="K25" s="248">
        <f t="shared" si="0"/>
        <v>429.9443</v>
      </c>
      <c r="L25" s="248">
        <f t="shared" si="0"/>
        <v>425.40789999999998</v>
      </c>
      <c r="M25" s="248">
        <f t="shared" si="0"/>
        <v>420.5745</v>
      </c>
      <c r="N25" s="248">
        <f t="shared" si="0"/>
        <v>417.39429999999999</v>
      </c>
      <c r="O25" s="248">
        <f t="shared" si="0"/>
        <v>427.3888</v>
      </c>
      <c r="P25" s="248">
        <f t="shared" si="0"/>
        <v>422.80169999999998</v>
      </c>
    </row>
    <row r="26" spans="1:16">
      <c r="A26" s="66" t="s">
        <v>7</v>
      </c>
      <c r="B26" s="272" t="s">
        <v>89</v>
      </c>
      <c r="C26" s="272" t="s">
        <v>225</v>
      </c>
      <c r="D26" s="272" t="s">
        <v>89</v>
      </c>
      <c r="E26" s="248">
        <f t="shared" ref="E26:P26" si="1">E25*1.0496</f>
        <v>432.93942784000001</v>
      </c>
      <c r="F26" s="248">
        <f t="shared" si="1"/>
        <v>443.83585024000001</v>
      </c>
      <c r="G26" s="248">
        <f t="shared" si="1"/>
        <v>510.44766464000003</v>
      </c>
      <c r="H26" s="248">
        <f t="shared" si="1"/>
        <v>509.63296511999999</v>
      </c>
      <c r="I26" s="248">
        <f t="shared" si="1"/>
        <v>465.13275904000005</v>
      </c>
      <c r="J26" s="248">
        <f t="shared" si="1"/>
        <v>456.97516288000003</v>
      </c>
      <c r="K26" s="248">
        <f t="shared" si="1"/>
        <v>451.26953728000001</v>
      </c>
      <c r="L26" s="248">
        <f t="shared" si="1"/>
        <v>446.50813184000003</v>
      </c>
      <c r="M26" s="248">
        <f t="shared" si="1"/>
        <v>441.43499520000006</v>
      </c>
      <c r="N26" s="248">
        <f t="shared" si="1"/>
        <v>438.09705728</v>
      </c>
      <c r="O26" s="248">
        <f t="shared" si="1"/>
        <v>448.58728448000005</v>
      </c>
      <c r="P26" s="248">
        <f t="shared" si="1"/>
        <v>443.77266432000005</v>
      </c>
    </row>
    <row r="27" spans="1:16">
      <c r="A27" s="66" t="s">
        <v>7</v>
      </c>
      <c r="B27" s="272" t="s">
        <v>89</v>
      </c>
      <c r="C27" s="272" t="s">
        <v>226</v>
      </c>
      <c r="D27" s="272" t="s">
        <v>89</v>
      </c>
      <c r="E27" s="248">
        <f>(E25*1.014)+2.0224</f>
        <v>420.27752559999999</v>
      </c>
      <c r="F27" s="248">
        <f t="shared" ref="F27:P27" si="2">(F25*1.014)+2.0224</f>
        <v>430.80436659999998</v>
      </c>
      <c r="G27" s="248">
        <f t="shared" si="2"/>
        <v>495.15686260000001</v>
      </c>
      <c r="H27" s="248">
        <f t="shared" si="2"/>
        <v>494.36979579999996</v>
      </c>
      <c r="I27" s="248">
        <f t="shared" si="2"/>
        <v>451.37893359999998</v>
      </c>
      <c r="J27" s="248">
        <f t="shared" si="2"/>
        <v>443.49802419999997</v>
      </c>
      <c r="K27" s="248">
        <f t="shared" si="2"/>
        <v>437.98592020000001</v>
      </c>
      <c r="L27" s="248">
        <f t="shared" si="2"/>
        <v>433.38601060000002</v>
      </c>
      <c r="M27" s="248">
        <f t="shared" si="2"/>
        <v>428.48494299999999</v>
      </c>
      <c r="N27" s="248">
        <f t="shared" si="2"/>
        <v>425.26022019999999</v>
      </c>
      <c r="O27" s="248">
        <f t="shared" si="2"/>
        <v>435.39464320000002</v>
      </c>
      <c r="P27" s="248">
        <f t="shared" si="2"/>
        <v>430.74332379999998</v>
      </c>
    </row>
    <row r="28" spans="1:16">
      <c r="A28" s="66" t="s">
        <v>7</v>
      </c>
      <c r="B28" s="272" t="s">
        <v>89</v>
      </c>
      <c r="C28" s="272" t="s">
        <v>227</v>
      </c>
      <c r="D28" s="272" t="s">
        <v>89</v>
      </c>
      <c r="E28" s="248">
        <f>(E25*1.014)+28</f>
        <v>446.25512559999999</v>
      </c>
      <c r="F28" s="248">
        <f t="shared" ref="F28:P28" si="3">(F25*1.014)+28</f>
        <v>456.78196659999998</v>
      </c>
      <c r="G28" s="248">
        <f t="shared" si="3"/>
        <v>521.13446260000001</v>
      </c>
      <c r="H28" s="248">
        <f t="shared" si="3"/>
        <v>520.34739579999996</v>
      </c>
      <c r="I28" s="248">
        <f t="shared" si="3"/>
        <v>477.35653359999998</v>
      </c>
      <c r="J28" s="248">
        <f t="shared" si="3"/>
        <v>469.47562419999997</v>
      </c>
      <c r="K28" s="248">
        <f t="shared" si="3"/>
        <v>463.9635202</v>
      </c>
      <c r="L28" s="248">
        <f t="shared" si="3"/>
        <v>459.36361060000002</v>
      </c>
      <c r="M28" s="248">
        <f t="shared" si="3"/>
        <v>454.46254299999998</v>
      </c>
      <c r="N28" s="248">
        <f t="shared" si="3"/>
        <v>451.23782019999999</v>
      </c>
      <c r="O28" s="248">
        <f t="shared" si="3"/>
        <v>461.37224320000001</v>
      </c>
      <c r="P28" s="248">
        <f t="shared" si="3"/>
        <v>456.72092379999998</v>
      </c>
    </row>
    <row r="29" spans="1:16">
      <c r="A29" s="66" t="s">
        <v>7</v>
      </c>
      <c r="B29" s="272" t="s">
        <v>89</v>
      </c>
      <c r="C29" s="272" t="s">
        <v>228</v>
      </c>
      <c r="D29" s="272" t="s">
        <v>89</v>
      </c>
      <c r="E29" s="248">
        <f t="shared" ref="E29:P29" si="4">E26</f>
        <v>432.93942784000001</v>
      </c>
      <c r="F29" s="248">
        <f t="shared" si="4"/>
        <v>443.83585024000001</v>
      </c>
      <c r="G29" s="248">
        <f t="shared" si="4"/>
        <v>510.44766464000003</v>
      </c>
      <c r="H29" s="248">
        <f t="shared" si="4"/>
        <v>509.63296511999999</v>
      </c>
      <c r="I29" s="248">
        <f t="shared" si="4"/>
        <v>465.13275904000005</v>
      </c>
      <c r="J29" s="248">
        <f t="shared" si="4"/>
        <v>456.97516288000003</v>
      </c>
      <c r="K29" s="248">
        <f t="shared" si="4"/>
        <v>451.26953728000001</v>
      </c>
      <c r="L29" s="248">
        <f t="shared" si="4"/>
        <v>446.50813184000003</v>
      </c>
      <c r="M29" s="248">
        <f t="shared" si="4"/>
        <v>441.43499520000006</v>
      </c>
      <c r="N29" s="248">
        <f t="shared" si="4"/>
        <v>438.09705728</v>
      </c>
      <c r="O29" s="248">
        <f t="shared" si="4"/>
        <v>448.58728448000005</v>
      </c>
      <c r="P29" s="248">
        <f t="shared" si="4"/>
        <v>443.77266432000005</v>
      </c>
    </row>
    <row r="30" spans="1:16">
      <c r="A30" s="66" t="s">
        <v>7</v>
      </c>
      <c r="B30" s="272" t="s">
        <v>89</v>
      </c>
      <c r="C30" s="272" t="s">
        <v>229</v>
      </c>
      <c r="D30" s="272" t="s">
        <v>89</v>
      </c>
      <c r="E30" s="248">
        <f t="shared" ref="E30:P30" si="5">(E25*1.014)+100</f>
        <v>518.25512559999993</v>
      </c>
      <c r="F30" s="248">
        <f t="shared" si="5"/>
        <v>528.78196660000003</v>
      </c>
      <c r="G30" s="248">
        <f t="shared" si="5"/>
        <v>593.13446260000001</v>
      </c>
      <c r="H30" s="248">
        <f t="shared" si="5"/>
        <v>592.34739579999996</v>
      </c>
      <c r="I30" s="248">
        <f t="shared" si="5"/>
        <v>549.35653359999992</v>
      </c>
      <c r="J30" s="248">
        <f t="shared" si="5"/>
        <v>541.47562419999997</v>
      </c>
      <c r="K30" s="248">
        <f t="shared" si="5"/>
        <v>535.96352019999995</v>
      </c>
      <c r="L30" s="248">
        <f t="shared" si="5"/>
        <v>531.36361060000002</v>
      </c>
      <c r="M30" s="248">
        <f t="shared" si="5"/>
        <v>526.46254299999998</v>
      </c>
      <c r="N30" s="248">
        <f t="shared" si="5"/>
        <v>523.23782019999999</v>
      </c>
      <c r="O30" s="248">
        <f t="shared" si="5"/>
        <v>533.37224319999996</v>
      </c>
      <c r="P30" s="248">
        <f t="shared" si="5"/>
        <v>528.72092380000004</v>
      </c>
    </row>
    <row r="31" spans="1:16">
      <c r="A31" s="66" t="s">
        <v>7</v>
      </c>
      <c r="B31" s="272" t="s">
        <v>89</v>
      </c>
      <c r="C31" s="272" t="s">
        <v>167</v>
      </c>
      <c r="D31" s="272" t="s">
        <v>89</v>
      </c>
      <c r="E31" s="248">
        <f>ROUND(IF(0.86*E5&lt;410,410,0.86*E5),4)</f>
        <v>441.42189999999999</v>
      </c>
      <c r="F31" s="248">
        <f t="shared" ref="F31:P31" si="6">ROUND(IF(0.86*F5&lt;410,410,0.86*F5),4)</f>
        <v>485.58319999999998</v>
      </c>
      <c r="G31" s="248">
        <f t="shared" si="6"/>
        <v>510.32119999999998</v>
      </c>
      <c r="H31" s="248">
        <f t="shared" si="6"/>
        <v>491.15210000000002</v>
      </c>
      <c r="I31" s="248">
        <f t="shared" si="6"/>
        <v>511.61399999999998</v>
      </c>
      <c r="J31" s="248">
        <f t="shared" si="6"/>
        <v>510.06599999999997</v>
      </c>
      <c r="K31" s="248">
        <f t="shared" si="6"/>
        <v>510.06599999999997</v>
      </c>
      <c r="L31" s="248">
        <f t="shared" si="6"/>
        <v>509.29199999999997</v>
      </c>
      <c r="M31" s="248">
        <f t="shared" si="6"/>
        <v>506.97</v>
      </c>
      <c r="N31" s="248">
        <f t="shared" si="6"/>
        <v>505.42200000000003</v>
      </c>
      <c r="O31" s="248">
        <f t="shared" si="6"/>
        <v>509.29199999999997</v>
      </c>
      <c r="P31" s="248">
        <f t="shared" si="6"/>
        <v>513.93600000000004</v>
      </c>
    </row>
    <row r="32" spans="1:16" s="65" customFormat="1" ht="23.5">
      <c r="A32" s="63" t="s">
        <v>4</v>
      </c>
      <c r="B32" s="64"/>
      <c r="D32" s="64"/>
    </row>
    <row r="33" spans="1:16" ht="14" customHeight="1">
      <c r="A33" s="381" t="s">
        <v>1</v>
      </c>
      <c r="B33" s="381" t="s">
        <v>92</v>
      </c>
      <c r="C33" s="381" t="s">
        <v>93</v>
      </c>
      <c r="D33" s="381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83"/>
      <c r="B34" s="382"/>
      <c r="C34" s="382"/>
      <c r="D34" s="382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 t="s">
        <v>7</v>
      </c>
      <c r="B35" s="68"/>
      <c r="C35" s="265" t="s">
        <v>62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7</v>
      </c>
      <c r="B36" s="68" t="s">
        <v>89</v>
      </c>
      <c r="C36" s="69" t="s">
        <v>2</v>
      </c>
      <c r="D36" s="68" t="s">
        <v>89</v>
      </c>
      <c r="E36" s="248">
        <f>E10+(0.8*D17)+27-15</f>
        <v>644.84764444444443</v>
      </c>
      <c r="F36" s="248">
        <f t="shared" ref="F36:P36" si="7">F10+(0.8*E17)+27-15</f>
        <v>690.85712000000001</v>
      </c>
      <c r="G36" s="248">
        <f t="shared" si="7"/>
        <v>667.98506666666663</v>
      </c>
      <c r="H36" s="248">
        <f t="shared" si="7"/>
        <v>600.21860869565216</v>
      </c>
      <c r="I36" s="248">
        <f t="shared" si="7"/>
        <v>548.09712000000002</v>
      </c>
      <c r="J36" s="248">
        <f t="shared" si="7"/>
        <v>550.56704561391587</v>
      </c>
      <c r="K36" s="248">
        <f t="shared" si="7"/>
        <v>553.67897744348124</v>
      </c>
      <c r="L36" s="248">
        <f t="shared" si="7"/>
        <v>564.902841102612</v>
      </c>
      <c r="M36" s="248">
        <f t="shared" si="7"/>
        <v>578.01477293217749</v>
      </c>
      <c r="N36" s="248">
        <f t="shared" si="7"/>
        <v>591.12670476174287</v>
      </c>
      <c r="O36" s="248">
        <f t="shared" si="7"/>
        <v>602.35056842087374</v>
      </c>
      <c r="P36" s="248">
        <f t="shared" si="7"/>
        <v>613.5744320800045</v>
      </c>
    </row>
    <row r="37" spans="1:16">
      <c r="A37" s="66" t="s">
        <v>7</v>
      </c>
      <c r="B37" s="95" t="s">
        <v>115</v>
      </c>
      <c r="C37" s="69" t="s">
        <v>2</v>
      </c>
      <c r="D37" s="68" t="s">
        <v>89</v>
      </c>
      <c r="E37" s="67">
        <f>E10+(0.8*D17)+27-15</f>
        <v>644.84764444444443</v>
      </c>
      <c r="F37" s="67">
        <f t="shared" ref="F37:P37" si="8">F10+(0.8*E17)+27-15</f>
        <v>690.85712000000001</v>
      </c>
      <c r="G37" s="67">
        <f t="shared" si="8"/>
        <v>667.98506666666663</v>
      </c>
      <c r="H37" s="67">
        <f t="shared" si="8"/>
        <v>600.21860869565216</v>
      </c>
      <c r="I37" s="67">
        <f t="shared" si="8"/>
        <v>548.09712000000002</v>
      </c>
      <c r="J37" s="67">
        <f t="shared" si="8"/>
        <v>550.56704561391587</v>
      </c>
      <c r="K37" s="67">
        <f t="shared" si="8"/>
        <v>553.67897744348124</v>
      </c>
      <c r="L37" s="67">
        <f t="shared" si="8"/>
        <v>564.902841102612</v>
      </c>
      <c r="M37" s="67">
        <f t="shared" si="8"/>
        <v>578.01477293217749</v>
      </c>
      <c r="N37" s="67">
        <f t="shared" si="8"/>
        <v>591.12670476174287</v>
      </c>
      <c r="O37" s="67">
        <f t="shared" si="8"/>
        <v>602.35056842087374</v>
      </c>
      <c r="P37" s="67">
        <f t="shared" si="8"/>
        <v>613.5744320800045</v>
      </c>
    </row>
    <row r="38" spans="1:16">
      <c r="A38" s="66" t="s">
        <v>7</v>
      </c>
      <c r="B38" s="70"/>
      <c r="C38" s="71" t="s">
        <v>63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7</v>
      </c>
      <c r="B39" s="70" t="s">
        <v>89</v>
      </c>
      <c r="C39" s="72" t="s">
        <v>197</v>
      </c>
      <c r="D39" s="70" t="s">
        <v>89</v>
      </c>
      <c r="E39" s="364">
        <f>ROUND(IF(E10+(0.8*D17)+17+7.0563&lt;330,330,E10+(0.8*D17)+17+7.8217),4)</f>
        <v>657.66930000000002</v>
      </c>
      <c r="F39" s="248">
        <f t="shared" ref="F39:P39" si="9">ROUND(IF(F10+(0.8*E17)+17+7.0563&lt;330,330,F10+(0.8*E17)+17+7.8217),4)</f>
        <v>703.67880000000002</v>
      </c>
      <c r="G39" s="248">
        <f t="shared" si="9"/>
        <v>680.80679999999995</v>
      </c>
      <c r="H39" s="248">
        <f t="shared" si="9"/>
        <v>613.0403</v>
      </c>
      <c r="I39" s="248">
        <f t="shared" si="9"/>
        <v>560.91880000000003</v>
      </c>
      <c r="J39" s="248">
        <f t="shared" si="9"/>
        <v>563.38869999999997</v>
      </c>
      <c r="K39" s="248">
        <f t="shared" si="9"/>
        <v>566.50070000000005</v>
      </c>
      <c r="L39" s="248">
        <f t="shared" si="9"/>
        <v>577.72450000000003</v>
      </c>
      <c r="M39" s="248">
        <f t="shared" si="9"/>
        <v>590.8365</v>
      </c>
      <c r="N39" s="248">
        <f t="shared" si="9"/>
        <v>603.94839999999999</v>
      </c>
      <c r="O39" s="248">
        <f t="shared" si="9"/>
        <v>615.17229999999995</v>
      </c>
      <c r="P39" s="248">
        <f t="shared" si="9"/>
        <v>626.39610000000005</v>
      </c>
    </row>
    <row r="40" spans="1:16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ROUND(IF(E10+(0.8*D17)+17+7.0563&lt;330,330,E10+(0.8*D17)+17+7.8217),4)</f>
        <v>657.66930000000002</v>
      </c>
      <c r="F40" s="67">
        <f t="shared" ref="F40:P40" si="10">ROUND(IF(F10+(0.8*E17)+17+7.0563&lt;330,330,F10+(0.8*E17)+17+7.8217),4)</f>
        <v>703.67880000000002</v>
      </c>
      <c r="G40" s="67">
        <f t="shared" si="10"/>
        <v>680.80679999999995</v>
      </c>
      <c r="H40" s="67">
        <f t="shared" si="10"/>
        <v>613.0403</v>
      </c>
      <c r="I40" s="67">
        <f t="shared" si="10"/>
        <v>560.91880000000003</v>
      </c>
      <c r="J40" s="67">
        <f t="shared" si="10"/>
        <v>563.38869999999997</v>
      </c>
      <c r="K40" s="67">
        <f t="shared" si="10"/>
        <v>566.50070000000005</v>
      </c>
      <c r="L40" s="67">
        <f t="shared" si="10"/>
        <v>577.72450000000003</v>
      </c>
      <c r="M40" s="67">
        <f t="shared" si="10"/>
        <v>590.8365</v>
      </c>
      <c r="N40" s="67">
        <f t="shared" si="10"/>
        <v>603.94839999999999</v>
      </c>
      <c r="O40" s="67">
        <f t="shared" si="10"/>
        <v>615.17229999999995</v>
      </c>
      <c r="P40" s="67">
        <f t="shared" si="10"/>
        <v>626.39610000000005</v>
      </c>
    </row>
    <row r="41" spans="1:16">
      <c r="A41" s="66" t="s">
        <v>7</v>
      </c>
      <c r="B41" s="59"/>
      <c r="C41" s="73" t="s">
        <v>64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7</v>
      </c>
      <c r="B42" s="59" t="s">
        <v>89</v>
      </c>
      <c r="C42" s="74" t="s">
        <v>196</v>
      </c>
      <c r="D42" s="59" t="s">
        <v>89</v>
      </c>
      <c r="E42" s="248">
        <f>(D15*0.295)+72</f>
        <v>445.72812499999998</v>
      </c>
      <c r="F42" s="248">
        <f t="shared" ref="F42:P42" si="11">(E15*0.295)+72</f>
        <v>436.32499999999999</v>
      </c>
      <c r="G42" s="248">
        <f t="shared" si="11"/>
        <v>467.20781249999999</v>
      </c>
      <c r="H42" s="248">
        <f t="shared" si="11"/>
        <v>520.4</v>
      </c>
      <c r="I42" s="248">
        <f t="shared" si="11"/>
        <v>493.11249999999995</v>
      </c>
      <c r="J42" s="248">
        <f t="shared" si="11"/>
        <v>458.45</v>
      </c>
      <c r="K42" s="248">
        <f t="shared" si="11"/>
        <v>449.59999999999997</v>
      </c>
      <c r="L42" s="248">
        <f t="shared" si="11"/>
        <v>446.06</v>
      </c>
      <c r="M42" s="248">
        <f t="shared" si="11"/>
        <v>436.32499999999999</v>
      </c>
      <c r="N42" s="248">
        <f t="shared" si="11"/>
        <v>427.47499999999997</v>
      </c>
      <c r="O42" s="248">
        <f t="shared" si="11"/>
        <v>435.44</v>
      </c>
      <c r="P42" s="248">
        <f t="shared" si="11"/>
        <v>436.62</v>
      </c>
    </row>
    <row r="43" spans="1:16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(D15*0.295)+72</f>
        <v>445.72812499999998</v>
      </c>
      <c r="F43" s="67">
        <f t="shared" ref="F43:P43" si="12">(E15*0.295)+72</f>
        <v>436.32499999999999</v>
      </c>
      <c r="G43" s="67">
        <f t="shared" si="12"/>
        <v>467.20781249999999</v>
      </c>
      <c r="H43" s="67">
        <f t="shared" si="12"/>
        <v>520.4</v>
      </c>
      <c r="I43" s="67">
        <f t="shared" si="12"/>
        <v>493.11249999999995</v>
      </c>
      <c r="J43" s="67">
        <f t="shared" si="12"/>
        <v>458.45</v>
      </c>
      <c r="K43" s="67">
        <f t="shared" si="12"/>
        <v>449.59999999999997</v>
      </c>
      <c r="L43" s="67">
        <f t="shared" si="12"/>
        <v>446.06</v>
      </c>
      <c r="M43" s="67">
        <f t="shared" si="12"/>
        <v>436.32499999999999</v>
      </c>
      <c r="N43" s="67">
        <f t="shared" si="12"/>
        <v>427.47499999999997</v>
      </c>
      <c r="O43" s="67">
        <f t="shared" si="12"/>
        <v>435.44</v>
      </c>
      <c r="P43" s="67">
        <f t="shared" si="12"/>
        <v>436.62</v>
      </c>
    </row>
    <row r="44" spans="1:16">
      <c r="A44" s="66" t="s">
        <v>7</v>
      </c>
      <c r="B44" s="59" t="s">
        <v>89</v>
      </c>
      <c r="C44" s="74" t="s">
        <v>252</v>
      </c>
      <c r="D44" s="59" t="s">
        <v>89</v>
      </c>
      <c r="E44" s="67">
        <f>E10+(0.8*D17)+20</f>
        <v>652.84764444444443</v>
      </c>
      <c r="F44" s="67">
        <f t="shared" ref="F44:P44" si="13">F10+(0.8*E17)+20</f>
        <v>698.85712000000001</v>
      </c>
      <c r="G44" s="67">
        <f t="shared" si="13"/>
        <v>675.98506666666663</v>
      </c>
      <c r="H44" s="67">
        <f t="shared" si="13"/>
        <v>608.21860869565216</v>
      </c>
      <c r="I44" s="67">
        <f t="shared" si="13"/>
        <v>556.09712000000002</v>
      </c>
      <c r="J44" s="67">
        <f t="shared" si="13"/>
        <v>558.56704561391587</v>
      </c>
      <c r="K44" s="67">
        <f t="shared" si="13"/>
        <v>561.67897744348124</v>
      </c>
      <c r="L44" s="67">
        <f t="shared" si="13"/>
        <v>572.902841102612</v>
      </c>
      <c r="M44" s="67">
        <f t="shared" si="13"/>
        <v>586.01477293217749</v>
      </c>
      <c r="N44" s="67">
        <f t="shared" si="13"/>
        <v>599.12670476174287</v>
      </c>
      <c r="O44" s="67">
        <f t="shared" si="13"/>
        <v>610.35056842087374</v>
      </c>
      <c r="P44" s="67">
        <f t="shared" si="13"/>
        <v>621.5744320800045</v>
      </c>
    </row>
    <row r="45" spans="1:16">
      <c r="A45" s="66"/>
      <c r="B45" s="59"/>
      <c r="C45" s="73" t="s">
        <v>149</v>
      </c>
      <c r="D45" s="59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7</v>
      </c>
      <c r="B46" s="270" t="s">
        <v>89</v>
      </c>
      <c r="C46" s="316" t="s">
        <v>194</v>
      </c>
      <c r="D46" s="270" t="s">
        <v>89</v>
      </c>
      <c r="E46" s="248">
        <f>E10+(0.71*D17)+17-10</f>
        <v>630.52728444444449</v>
      </c>
      <c r="F46" s="248">
        <f t="shared" ref="F46:P46" si="14">F10+(0.71*E17)+17-10</f>
        <v>677.54819399999997</v>
      </c>
      <c r="G46" s="248">
        <f t="shared" si="14"/>
        <v>659.49924666666664</v>
      </c>
      <c r="H46" s="248">
        <f t="shared" si="14"/>
        <v>592.04401521739123</v>
      </c>
      <c r="I46" s="248">
        <f t="shared" si="14"/>
        <v>538.47369400000002</v>
      </c>
      <c r="J46" s="248">
        <f t="shared" si="14"/>
        <v>540.66575298235034</v>
      </c>
      <c r="K46" s="248">
        <f t="shared" si="14"/>
        <v>543.42759248108962</v>
      </c>
      <c r="L46" s="248">
        <f t="shared" si="14"/>
        <v>553.95127147856817</v>
      </c>
      <c r="M46" s="248">
        <f t="shared" si="14"/>
        <v>566.71311097730745</v>
      </c>
      <c r="N46" s="248">
        <f t="shared" si="14"/>
        <v>579.47495047604684</v>
      </c>
      <c r="O46" s="248">
        <f t="shared" si="14"/>
        <v>589.9986294735254</v>
      </c>
      <c r="P46" s="248">
        <f t="shared" si="14"/>
        <v>600.52230847100407</v>
      </c>
    </row>
    <row r="47" spans="1:16">
      <c r="A47" s="66" t="s">
        <v>7</v>
      </c>
      <c r="B47" s="268" t="s">
        <v>115</v>
      </c>
      <c r="C47" s="316" t="s">
        <v>194</v>
      </c>
      <c r="D47" s="270" t="s">
        <v>89</v>
      </c>
      <c r="E47" s="67">
        <f>E10+(0.71*D17)</f>
        <v>623.52728444444449</v>
      </c>
      <c r="F47" s="67">
        <f t="shared" ref="F47:P47" si="15">F10+(0.71*E17)</f>
        <v>670.54819399999997</v>
      </c>
      <c r="G47" s="67">
        <f t="shared" si="15"/>
        <v>652.49924666666664</v>
      </c>
      <c r="H47" s="67">
        <f t="shared" si="15"/>
        <v>585.04401521739123</v>
      </c>
      <c r="I47" s="67">
        <f t="shared" si="15"/>
        <v>531.47369400000002</v>
      </c>
      <c r="J47" s="67">
        <f t="shared" si="15"/>
        <v>533.66575298235034</v>
      </c>
      <c r="K47" s="67">
        <f t="shared" si="15"/>
        <v>536.42759248108962</v>
      </c>
      <c r="L47" s="67">
        <f t="shared" si="15"/>
        <v>546.95127147856817</v>
      </c>
      <c r="M47" s="67">
        <f t="shared" si="15"/>
        <v>559.71311097730745</v>
      </c>
      <c r="N47" s="67">
        <f t="shared" si="15"/>
        <v>572.47495047604684</v>
      </c>
      <c r="O47" s="67">
        <f t="shared" si="15"/>
        <v>582.9986294735254</v>
      </c>
      <c r="P47" s="67">
        <f t="shared" si="15"/>
        <v>593.52230847100407</v>
      </c>
    </row>
    <row r="48" spans="1:16">
      <c r="A48" s="66" t="s">
        <v>7</v>
      </c>
      <c r="B48" s="270" t="s">
        <v>89</v>
      </c>
      <c r="C48" s="316" t="s">
        <v>195</v>
      </c>
      <c r="D48" s="270" t="s">
        <v>89</v>
      </c>
      <c r="E48" s="248">
        <f>E10+(0.73*D17)+17-10</f>
        <v>632.59847555555552</v>
      </c>
      <c r="F48" s="248">
        <f t="shared" ref="F48:P48" si="16">F10+(0.73*E17)+17-10</f>
        <v>679.39462200000003</v>
      </c>
      <c r="G48" s="248">
        <f t="shared" si="16"/>
        <v>660.27387333333331</v>
      </c>
      <c r="H48" s="248">
        <f t="shared" si="16"/>
        <v>592.74948043478264</v>
      </c>
      <c r="I48" s="248">
        <f t="shared" si="16"/>
        <v>539.50112200000001</v>
      </c>
      <c r="J48" s="248">
        <f t="shared" si="16"/>
        <v>541.75492912269817</v>
      </c>
      <c r="K48" s="248">
        <f t="shared" si="16"/>
        <v>544.59456691717662</v>
      </c>
      <c r="L48" s="248">
        <f t="shared" si="16"/>
        <v>555.27384250613352</v>
      </c>
      <c r="M48" s="248">
        <f t="shared" si="16"/>
        <v>568.11348030061197</v>
      </c>
      <c r="N48" s="248">
        <f t="shared" si="16"/>
        <v>580.95311809509042</v>
      </c>
      <c r="O48" s="248">
        <f t="shared" si="16"/>
        <v>591.6323936840472</v>
      </c>
      <c r="P48" s="248">
        <f t="shared" si="16"/>
        <v>602.3116692730041</v>
      </c>
    </row>
    <row r="49" spans="1:18">
      <c r="A49" s="66" t="s">
        <v>7</v>
      </c>
      <c r="B49" s="268" t="s">
        <v>115</v>
      </c>
      <c r="C49" s="316" t="s">
        <v>195</v>
      </c>
      <c r="D49" s="270" t="s">
        <v>89</v>
      </c>
      <c r="E49" s="67">
        <f>E10+(0.73*D17)</f>
        <v>625.59847555555552</v>
      </c>
      <c r="F49" s="67">
        <f t="shared" ref="F49:P49" si="17">F10+(0.73*E17)</f>
        <v>672.39462200000003</v>
      </c>
      <c r="G49" s="67">
        <f t="shared" si="17"/>
        <v>653.27387333333331</v>
      </c>
      <c r="H49" s="67">
        <f t="shared" si="17"/>
        <v>585.74948043478264</v>
      </c>
      <c r="I49" s="67">
        <f t="shared" si="17"/>
        <v>532.50112200000001</v>
      </c>
      <c r="J49" s="67">
        <f t="shared" si="17"/>
        <v>534.75492912269817</v>
      </c>
      <c r="K49" s="67">
        <f t="shared" si="17"/>
        <v>537.59456691717662</v>
      </c>
      <c r="L49" s="67">
        <f t="shared" si="17"/>
        <v>548.27384250613352</v>
      </c>
      <c r="M49" s="67">
        <f t="shared" si="17"/>
        <v>561.11348030061197</v>
      </c>
      <c r="N49" s="67">
        <f t="shared" si="17"/>
        <v>573.95311809509042</v>
      </c>
      <c r="O49" s="67">
        <f t="shared" si="17"/>
        <v>584.6323936840472</v>
      </c>
      <c r="P49" s="67">
        <f t="shared" si="17"/>
        <v>595.3116692730041</v>
      </c>
    </row>
    <row r="50" spans="1:18">
      <c r="A50" s="66" t="s">
        <v>7</v>
      </c>
      <c r="B50" s="270" t="s">
        <v>89</v>
      </c>
      <c r="C50" s="316" t="s">
        <v>223</v>
      </c>
      <c r="D50" s="270" t="s">
        <v>89</v>
      </c>
      <c r="E50" s="67">
        <f>E10+(0.71*D17)+17-10</f>
        <v>630.52728444444449</v>
      </c>
      <c r="F50" s="67">
        <f t="shared" ref="F50:P50" si="18">F10+(0.71*E17)+17-10</f>
        <v>677.54819399999997</v>
      </c>
      <c r="G50" s="67">
        <f t="shared" si="18"/>
        <v>659.49924666666664</v>
      </c>
      <c r="H50" s="67">
        <f t="shared" si="18"/>
        <v>592.04401521739123</v>
      </c>
      <c r="I50" s="67">
        <f t="shared" si="18"/>
        <v>538.47369400000002</v>
      </c>
      <c r="J50" s="67">
        <f t="shared" si="18"/>
        <v>540.66575298235034</v>
      </c>
      <c r="K50" s="67">
        <f t="shared" si="18"/>
        <v>543.42759248108962</v>
      </c>
      <c r="L50" s="67">
        <f t="shared" si="18"/>
        <v>553.95127147856817</v>
      </c>
      <c r="M50" s="67">
        <f t="shared" si="18"/>
        <v>566.71311097730745</v>
      </c>
      <c r="N50" s="67">
        <f t="shared" si="18"/>
        <v>579.47495047604684</v>
      </c>
      <c r="O50" s="67">
        <f t="shared" si="18"/>
        <v>589.9986294735254</v>
      </c>
      <c r="P50" s="67">
        <f t="shared" si="18"/>
        <v>600.52230847100407</v>
      </c>
    </row>
    <row r="51" spans="1:18">
      <c r="A51" s="66" t="s">
        <v>7</v>
      </c>
      <c r="B51" s="268" t="s">
        <v>115</v>
      </c>
      <c r="C51" s="316" t="s">
        <v>223</v>
      </c>
      <c r="D51" s="270" t="s">
        <v>89</v>
      </c>
      <c r="E51" s="67">
        <f>E10+(0.71*D17)</f>
        <v>623.52728444444449</v>
      </c>
      <c r="F51" s="67">
        <f t="shared" ref="F51:P51" si="19">F10+(0.71*E17)</f>
        <v>670.54819399999997</v>
      </c>
      <c r="G51" s="67">
        <f t="shared" si="19"/>
        <v>652.49924666666664</v>
      </c>
      <c r="H51" s="67">
        <f t="shared" si="19"/>
        <v>585.04401521739123</v>
      </c>
      <c r="I51" s="67">
        <f t="shared" si="19"/>
        <v>531.47369400000002</v>
      </c>
      <c r="J51" s="67">
        <f t="shared" si="19"/>
        <v>533.66575298235034</v>
      </c>
      <c r="K51" s="67">
        <f t="shared" si="19"/>
        <v>536.42759248108962</v>
      </c>
      <c r="L51" s="67">
        <f t="shared" si="19"/>
        <v>546.95127147856817</v>
      </c>
      <c r="M51" s="67">
        <f t="shared" si="19"/>
        <v>559.71311097730745</v>
      </c>
      <c r="N51" s="67">
        <f t="shared" si="19"/>
        <v>572.47495047604684</v>
      </c>
      <c r="O51" s="67">
        <f t="shared" si="19"/>
        <v>582.9986294735254</v>
      </c>
      <c r="P51" s="67">
        <f t="shared" si="19"/>
        <v>593.52230847100407</v>
      </c>
    </row>
    <row r="52" spans="1:18">
      <c r="A52" s="66" t="s">
        <v>7</v>
      </c>
      <c r="B52" s="59" t="s">
        <v>89</v>
      </c>
      <c r="C52" s="59" t="s">
        <v>95</v>
      </c>
      <c r="D52" s="59" t="s">
        <v>89</v>
      </c>
      <c r="E52" s="67">
        <f>E19+(0.53*1000/E20)</f>
        <v>448.91665895731614</v>
      </c>
      <c r="F52" s="67">
        <f t="shared" ref="F52:P52" si="20">F19+(0.53*1000/F20)</f>
        <v>450.4711844789357</v>
      </c>
      <c r="G52" s="67">
        <f t="shared" si="20"/>
        <v>446.66019427987624</v>
      </c>
      <c r="H52" s="67">
        <f t="shared" si="20"/>
        <v>434.29441967700188</v>
      </c>
      <c r="I52" s="67">
        <f t="shared" si="20"/>
        <v>442.81991749370633</v>
      </c>
      <c r="J52" s="67">
        <f t="shared" si="20"/>
        <v>444.93141945773527</v>
      </c>
      <c r="K52" s="67">
        <f t="shared" si="20"/>
        <v>444.08150270614448</v>
      </c>
      <c r="L52" s="67">
        <f t="shared" si="20"/>
        <v>444.86891964509317</v>
      </c>
      <c r="M52" s="67">
        <f t="shared" si="20"/>
        <v>444.86891964509317</v>
      </c>
      <c r="N52" s="67">
        <f t="shared" si="20"/>
        <v>448.00682161116947</v>
      </c>
      <c r="O52" s="67">
        <f t="shared" si="20"/>
        <v>451.12368933848438</v>
      </c>
      <c r="P52" s="67">
        <f t="shared" si="20"/>
        <v>451.12368933848438</v>
      </c>
    </row>
    <row r="53" spans="1:18" s="65" customFormat="1" ht="23.5">
      <c r="A53" s="63" t="s">
        <v>5</v>
      </c>
      <c r="B53" s="64"/>
      <c r="D53" s="64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</row>
    <row r="54" spans="1:18" ht="14" customHeight="1">
      <c r="A54" s="384" t="s">
        <v>1</v>
      </c>
      <c r="B54" s="381" t="s">
        <v>92</v>
      </c>
      <c r="C54" s="381" t="s">
        <v>93</v>
      </c>
      <c r="D54" s="381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8">
      <c r="A55" s="386"/>
      <c r="B55" s="382"/>
      <c r="C55" s="382"/>
      <c r="D55" s="382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8">
      <c r="A56" s="66"/>
      <c r="B56" s="68"/>
      <c r="C56" s="265" t="s">
        <v>65</v>
      </c>
      <c r="D56" s="265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</row>
    <row r="57" spans="1:18">
      <c r="A57" s="66" t="s">
        <v>7</v>
      </c>
      <c r="B57" s="68" t="s">
        <v>89</v>
      </c>
      <c r="C57" s="69" t="s">
        <v>81</v>
      </c>
      <c r="D57" s="68" t="s">
        <v>89</v>
      </c>
      <c r="E57" s="67">
        <f>E9+(0.8*D17)+20-13</f>
        <v>629.84764444444443</v>
      </c>
      <c r="F57" s="67">
        <f t="shared" ref="F57:P57" si="21">F9+(0.8*E17)+20-13</f>
        <v>675.85712000000001</v>
      </c>
      <c r="G57" s="67">
        <f t="shared" si="21"/>
        <v>647.98506666666663</v>
      </c>
      <c r="H57" s="67">
        <f t="shared" si="21"/>
        <v>580.21860869565216</v>
      </c>
      <c r="I57" s="67">
        <f t="shared" si="21"/>
        <v>533.09712000000002</v>
      </c>
      <c r="J57" s="67">
        <f t="shared" si="21"/>
        <v>538.06704561391587</v>
      </c>
      <c r="K57" s="67">
        <f t="shared" si="21"/>
        <v>541.17897744348124</v>
      </c>
      <c r="L57" s="67">
        <f t="shared" si="21"/>
        <v>554.902841102612</v>
      </c>
      <c r="M57" s="67">
        <f t="shared" si="21"/>
        <v>573.01477293217749</v>
      </c>
      <c r="N57" s="67">
        <f t="shared" si="21"/>
        <v>586.12670476174287</v>
      </c>
      <c r="O57" s="67">
        <f t="shared" si="21"/>
        <v>597.35056842087374</v>
      </c>
      <c r="P57" s="67">
        <f t="shared" si="21"/>
        <v>608.5744320800045</v>
      </c>
    </row>
    <row r="58" spans="1:18">
      <c r="A58" s="66" t="s">
        <v>7</v>
      </c>
      <c r="B58" s="95" t="s">
        <v>115</v>
      </c>
      <c r="C58" s="69" t="s">
        <v>82</v>
      </c>
      <c r="D58" s="68" t="s">
        <v>89</v>
      </c>
      <c r="E58" s="67">
        <f>E9+(0.8*D17)+20-13</f>
        <v>629.84764444444443</v>
      </c>
      <c r="F58" s="67">
        <f t="shared" ref="F58:P58" si="22">F9+(0.8*E17)+20-13</f>
        <v>675.85712000000001</v>
      </c>
      <c r="G58" s="67">
        <f t="shared" si="22"/>
        <v>647.98506666666663</v>
      </c>
      <c r="H58" s="67">
        <f t="shared" si="22"/>
        <v>580.21860869565216</v>
      </c>
      <c r="I58" s="67">
        <f t="shared" si="22"/>
        <v>533.09712000000002</v>
      </c>
      <c r="J58" s="67">
        <f t="shared" si="22"/>
        <v>538.06704561391587</v>
      </c>
      <c r="K58" s="67">
        <f t="shared" si="22"/>
        <v>541.17897744348124</v>
      </c>
      <c r="L58" s="67">
        <f t="shared" si="22"/>
        <v>554.902841102612</v>
      </c>
      <c r="M58" s="67">
        <f t="shared" si="22"/>
        <v>573.01477293217749</v>
      </c>
      <c r="N58" s="67">
        <f t="shared" si="22"/>
        <v>586.12670476174287</v>
      </c>
      <c r="O58" s="67">
        <f t="shared" si="22"/>
        <v>597.35056842087374</v>
      </c>
      <c r="P58" s="67">
        <f t="shared" si="22"/>
        <v>608.5744320800045</v>
      </c>
    </row>
    <row r="59" spans="1:18">
      <c r="A59" s="66"/>
      <c r="B59" s="268"/>
      <c r="C59" s="269" t="s">
        <v>198</v>
      </c>
      <c r="D59" s="270"/>
      <c r="E59" s="248"/>
      <c r="F59" s="248"/>
      <c r="G59" s="248"/>
      <c r="H59" s="248"/>
      <c r="I59" s="248"/>
      <c r="J59" s="248"/>
      <c r="K59" s="248"/>
      <c r="L59" s="248"/>
      <c r="M59" s="248"/>
      <c r="N59" s="248"/>
      <c r="O59" s="248"/>
      <c r="P59" s="248"/>
    </row>
    <row r="60" spans="1:18">
      <c r="A60" s="66" t="s">
        <v>7</v>
      </c>
      <c r="B60" s="270" t="s">
        <v>89</v>
      </c>
      <c r="C60" s="271" t="s">
        <v>202</v>
      </c>
      <c r="D60" s="270" t="s">
        <v>89</v>
      </c>
      <c r="E60" s="248">
        <f>E5-80</f>
        <v>433.28125</v>
      </c>
      <c r="F60" s="248">
        <f>F5-0</f>
        <v>564.63157894736844</v>
      </c>
      <c r="G60" s="248">
        <f t="shared" ref="G60:P60" si="23">G5-80</f>
        <v>513.39673913043475</v>
      </c>
      <c r="H60" s="248">
        <f t="shared" si="23"/>
        <v>491.10714285714289</v>
      </c>
      <c r="I60" s="248">
        <f t="shared" si="23"/>
        <v>514.9</v>
      </c>
      <c r="J60" s="248">
        <f t="shared" si="23"/>
        <v>513.1</v>
      </c>
      <c r="K60" s="248">
        <f t="shared" si="23"/>
        <v>513.1</v>
      </c>
      <c r="L60" s="248">
        <f t="shared" si="23"/>
        <v>512.20000000000005</v>
      </c>
      <c r="M60" s="248">
        <f t="shared" si="23"/>
        <v>509.5</v>
      </c>
      <c r="N60" s="248">
        <f t="shared" si="23"/>
        <v>507.70000000000005</v>
      </c>
      <c r="O60" s="248">
        <f t="shared" si="23"/>
        <v>512.20000000000005</v>
      </c>
      <c r="P60" s="248">
        <f t="shared" si="23"/>
        <v>517.6</v>
      </c>
      <c r="R60" s="206"/>
    </row>
    <row r="61" spans="1:18">
      <c r="A61" s="66" t="s">
        <v>7</v>
      </c>
      <c r="B61" s="270" t="s">
        <v>89</v>
      </c>
      <c r="C61" s="271" t="s">
        <v>203</v>
      </c>
      <c r="D61" s="270" t="s">
        <v>89</v>
      </c>
      <c r="E61" s="248">
        <f>E9+(0.71*D17)+17-10</f>
        <v>620.52728444444449</v>
      </c>
      <c r="F61" s="248">
        <f t="shared" ref="F61:P61" si="24">F9+(0.71*E17)+17-10</f>
        <v>667.54819399999997</v>
      </c>
      <c r="G61" s="248">
        <f t="shared" si="24"/>
        <v>644.49924666666664</v>
      </c>
      <c r="H61" s="248">
        <f t="shared" si="24"/>
        <v>577.04401521739123</v>
      </c>
      <c r="I61" s="248">
        <f t="shared" si="24"/>
        <v>528.47369400000002</v>
      </c>
      <c r="J61" s="248">
        <f t="shared" si="24"/>
        <v>533.16575298235034</v>
      </c>
      <c r="K61" s="248">
        <f t="shared" si="24"/>
        <v>535.92759248108962</v>
      </c>
      <c r="L61" s="248">
        <f t="shared" si="24"/>
        <v>548.95127147856817</v>
      </c>
      <c r="M61" s="248">
        <f t="shared" si="24"/>
        <v>566.71311097730745</v>
      </c>
      <c r="N61" s="248">
        <f t="shared" si="24"/>
        <v>579.47495047604684</v>
      </c>
      <c r="O61" s="248">
        <f t="shared" si="24"/>
        <v>589.9986294735254</v>
      </c>
      <c r="P61" s="248">
        <f t="shared" si="24"/>
        <v>600.52230847100407</v>
      </c>
    </row>
    <row r="62" spans="1:18">
      <c r="A62" s="66" t="s">
        <v>7</v>
      </c>
      <c r="B62" s="270" t="s">
        <v>89</v>
      </c>
      <c r="C62" s="271" t="s">
        <v>199</v>
      </c>
      <c r="D62" s="270" t="s">
        <v>89</v>
      </c>
      <c r="E62" s="248">
        <f>E9+(0.73*D17)+17-10</f>
        <v>622.59847555555552</v>
      </c>
      <c r="F62" s="248">
        <f t="shared" ref="F62:P62" si="25">F9+(0.73*E17)+17-10</f>
        <v>669.39462200000003</v>
      </c>
      <c r="G62" s="248">
        <f t="shared" si="25"/>
        <v>645.27387333333331</v>
      </c>
      <c r="H62" s="248">
        <f t="shared" si="25"/>
        <v>577.74948043478264</v>
      </c>
      <c r="I62" s="248">
        <f t="shared" si="25"/>
        <v>529.50112200000001</v>
      </c>
      <c r="J62" s="248">
        <f t="shared" si="25"/>
        <v>534.25492912269817</v>
      </c>
      <c r="K62" s="248">
        <f t="shared" si="25"/>
        <v>537.09456691717662</v>
      </c>
      <c r="L62" s="248">
        <f t="shared" si="25"/>
        <v>550.27384250613352</v>
      </c>
      <c r="M62" s="248">
        <f t="shared" si="25"/>
        <v>568.11348030061197</v>
      </c>
      <c r="N62" s="248">
        <f t="shared" si="25"/>
        <v>580.95311809509042</v>
      </c>
      <c r="O62" s="248">
        <f t="shared" si="25"/>
        <v>591.6323936840472</v>
      </c>
      <c r="P62" s="248">
        <f t="shared" si="25"/>
        <v>602.3116692730041</v>
      </c>
    </row>
    <row r="63" spans="1:18">
      <c r="A63" s="66" t="s">
        <v>7</v>
      </c>
      <c r="B63" s="268" t="s">
        <v>115</v>
      </c>
      <c r="C63" s="271" t="s">
        <v>254</v>
      </c>
      <c r="D63" s="270" t="s">
        <v>89</v>
      </c>
      <c r="E63" s="248">
        <f>(E9+E18+3.6)+17-10</f>
        <v>647.12072000000001</v>
      </c>
      <c r="F63" s="248">
        <f t="shared" ref="F63:P63" si="26">(F9+F18+3.6)+17-10</f>
        <v>664.7524928571429</v>
      </c>
      <c r="G63" s="248">
        <f t="shared" si="26"/>
        <v>650.35892666666666</v>
      </c>
      <c r="H63" s="248">
        <f t="shared" si="26"/>
        <v>594.87025333333338</v>
      </c>
      <c r="I63" s="248">
        <f t="shared" si="26"/>
        <v>539.16704561391589</v>
      </c>
      <c r="J63" s="248">
        <f t="shared" si="26"/>
        <v>544.77897744348127</v>
      </c>
      <c r="K63" s="248">
        <f t="shared" si="26"/>
        <v>551.00284110261202</v>
      </c>
      <c r="L63" s="248">
        <f t="shared" si="26"/>
        <v>561.61477293217752</v>
      </c>
      <c r="M63" s="248">
        <f t="shared" si="26"/>
        <v>579.72670476174289</v>
      </c>
      <c r="N63" s="248">
        <f t="shared" si="26"/>
        <v>595.95056842087376</v>
      </c>
      <c r="O63" s="248">
        <f t="shared" si="26"/>
        <v>607.17443208000452</v>
      </c>
      <c r="P63" s="248">
        <f t="shared" si="26"/>
        <v>621.51022756870077</v>
      </c>
    </row>
    <row r="64" spans="1:18">
      <c r="A64" s="66" t="s">
        <v>7</v>
      </c>
      <c r="B64" s="76" t="s">
        <v>89</v>
      </c>
      <c r="C64" s="76" t="s">
        <v>96</v>
      </c>
      <c r="D64" s="76" t="s">
        <v>89</v>
      </c>
      <c r="E64" s="67">
        <f t="shared" ref="E64:P64" si="27">E19+(2500/E20)</f>
        <v>514.15936728074519</v>
      </c>
      <c r="F64" s="67">
        <f t="shared" si="27"/>
        <v>515.76208645925283</v>
      </c>
      <c r="G64" s="67">
        <f t="shared" si="27"/>
        <v>511.32409078629985</v>
      </c>
      <c r="H64" s="67">
        <f t="shared" si="27"/>
        <v>497.17497471121271</v>
      </c>
      <c r="I64" s="67">
        <f t="shared" si="27"/>
        <v>505.36061960449894</v>
      </c>
      <c r="J64" s="67">
        <f t="shared" si="27"/>
        <v>507.77033492822966</v>
      </c>
      <c r="K64" s="67">
        <f t="shared" si="27"/>
        <v>506.80038204393497</v>
      </c>
      <c r="L64" s="67">
        <f t="shared" si="27"/>
        <v>507.58779898288367</v>
      </c>
      <c r="M64" s="67">
        <f t="shared" si="27"/>
        <v>507.58779898288367</v>
      </c>
      <c r="N64" s="67">
        <f t="shared" si="27"/>
        <v>511.16809124887385</v>
      </c>
      <c r="O64" s="67">
        <f t="shared" si="27"/>
        <v>514.28495897618882</v>
      </c>
      <c r="P64" s="67">
        <f t="shared" si="27"/>
        <v>514.28495897618882</v>
      </c>
    </row>
    <row r="65" spans="1:18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E9</f>
        <v>540</v>
      </c>
      <c r="F65" s="67">
        <f t="shared" ref="F65:P65" si="28">F9</f>
        <v>595</v>
      </c>
      <c r="G65" s="67">
        <f t="shared" si="28"/>
        <v>610</v>
      </c>
      <c r="H65" s="67">
        <f t="shared" si="28"/>
        <v>545</v>
      </c>
      <c r="I65" s="67">
        <f t="shared" si="28"/>
        <v>485</v>
      </c>
      <c r="J65" s="67">
        <f t="shared" si="28"/>
        <v>487.5</v>
      </c>
      <c r="K65" s="67">
        <f t="shared" si="28"/>
        <v>487.5</v>
      </c>
      <c r="L65" s="67">
        <f t="shared" si="28"/>
        <v>495</v>
      </c>
      <c r="M65" s="67">
        <f t="shared" si="28"/>
        <v>510</v>
      </c>
      <c r="N65" s="67">
        <f t="shared" si="28"/>
        <v>520</v>
      </c>
      <c r="O65" s="67">
        <f t="shared" si="28"/>
        <v>525</v>
      </c>
      <c r="P65" s="67">
        <f t="shared" si="28"/>
        <v>530</v>
      </c>
    </row>
    <row r="66" spans="1:18">
      <c r="A66" s="66" t="s">
        <v>7</v>
      </c>
      <c r="B66" s="77" t="s">
        <v>115</v>
      </c>
      <c r="C66" s="77" t="s">
        <v>97</v>
      </c>
      <c r="D66" s="77" t="s">
        <v>98</v>
      </c>
      <c r="E66" s="67">
        <f>E8+E18-(550/E20)</f>
        <v>648.95575067112384</v>
      </c>
      <c r="F66" s="67">
        <f t="shared" ref="F66:P66" si="29">F8+F18-(550/F20)</f>
        <v>610.85827897271031</v>
      </c>
      <c r="G66" s="67">
        <f t="shared" si="29"/>
        <v>555.87946758906219</v>
      </c>
      <c r="H66" s="67">
        <f t="shared" si="29"/>
        <v>494.97667318720966</v>
      </c>
      <c r="I66" s="67">
        <f t="shared" si="29"/>
        <v>511.10644350176563</v>
      </c>
      <c r="J66" s="67">
        <f t="shared" si="29"/>
        <v>516.63511779435839</v>
      </c>
      <c r="K66" s="67">
        <f t="shared" si="29"/>
        <v>522.89249407937098</v>
      </c>
      <c r="L66" s="67">
        <f t="shared" si="29"/>
        <v>533.50442590893647</v>
      </c>
      <c r="M66" s="67">
        <f t="shared" si="29"/>
        <v>551.61635773850185</v>
      </c>
      <c r="N66" s="67">
        <f t="shared" si="29"/>
        <v>567.71671141542333</v>
      </c>
      <c r="O66" s="67">
        <f t="shared" si="29"/>
        <v>578.94057507455409</v>
      </c>
      <c r="P66" s="67">
        <f t="shared" si="29"/>
        <v>593.27637056325034</v>
      </c>
      <c r="R66" s="188">
        <f>E66*$E$20/1000</f>
        <v>19.595183303618583</v>
      </c>
    </row>
    <row r="67" spans="1:18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E8+E18-(510/E20)</f>
        <v>650.28047571322395</v>
      </c>
      <c r="F67" s="67">
        <f t="shared" ref="F67:P67" si="30">F8+F18-(510/F20)</f>
        <v>612.18398256621924</v>
      </c>
      <c r="G67" s="67">
        <f t="shared" si="30"/>
        <v>557.19244010695911</v>
      </c>
      <c r="H67" s="67">
        <f t="shared" si="30"/>
        <v>496.25343572597535</v>
      </c>
      <c r="I67" s="67">
        <f t="shared" si="30"/>
        <v>512.37630547355843</v>
      </c>
      <c r="J67" s="67">
        <f t="shared" si="30"/>
        <v>517.91103485974918</v>
      </c>
      <c r="K67" s="67">
        <f t="shared" si="30"/>
        <v>524.16597386287947</v>
      </c>
      <c r="L67" s="67">
        <f t="shared" si="30"/>
        <v>534.77790569244496</v>
      </c>
      <c r="M67" s="67">
        <f t="shared" si="30"/>
        <v>552.88983752201034</v>
      </c>
      <c r="N67" s="67">
        <f t="shared" si="30"/>
        <v>568.99917374309246</v>
      </c>
      <c r="O67" s="67">
        <f t="shared" si="30"/>
        <v>580.22303740222321</v>
      </c>
      <c r="P67" s="67">
        <f t="shared" si="30"/>
        <v>594.55883289091946</v>
      </c>
      <c r="R67" s="188">
        <f t="shared" ref="R67:R69" si="31">E67*$E$20/1000</f>
        <v>19.635183303618582</v>
      </c>
    </row>
    <row r="68" spans="1:18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E8+E18-(510/E20)</f>
        <v>650.28047571322395</v>
      </c>
      <c r="F68" s="67">
        <f t="shared" ref="F68:P68" si="32">F8+F18-(510/F20)</f>
        <v>612.18398256621924</v>
      </c>
      <c r="G68" s="67">
        <f t="shared" si="32"/>
        <v>557.19244010695911</v>
      </c>
      <c r="H68" s="67">
        <f t="shared" si="32"/>
        <v>496.25343572597535</v>
      </c>
      <c r="I68" s="67">
        <f t="shared" si="32"/>
        <v>512.37630547355843</v>
      </c>
      <c r="J68" s="67">
        <f t="shared" si="32"/>
        <v>517.91103485974918</v>
      </c>
      <c r="K68" s="67">
        <f t="shared" si="32"/>
        <v>524.16597386287947</v>
      </c>
      <c r="L68" s="67">
        <f t="shared" si="32"/>
        <v>534.77790569244496</v>
      </c>
      <c r="M68" s="67">
        <f t="shared" si="32"/>
        <v>552.88983752201034</v>
      </c>
      <c r="N68" s="67">
        <f t="shared" si="32"/>
        <v>568.99917374309246</v>
      </c>
      <c r="O68" s="67">
        <f t="shared" si="32"/>
        <v>580.22303740222321</v>
      </c>
      <c r="P68" s="67">
        <f t="shared" si="32"/>
        <v>594.55883289091946</v>
      </c>
      <c r="R68" s="188">
        <f t="shared" si="31"/>
        <v>19.635183303618582</v>
      </c>
    </row>
    <row r="69" spans="1:18">
      <c r="A69" s="66" t="s">
        <v>7</v>
      </c>
      <c r="B69" s="76" t="s">
        <v>89</v>
      </c>
      <c r="C69" s="76" t="s">
        <v>97</v>
      </c>
      <c r="D69" s="76" t="s">
        <v>98</v>
      </c>
      <c r="E69" s="67">
        <f>E19-(550/E20)</f>
        <v>413.14908282061396</v>
      </c>
      <c r="F69" s="67">
        <f t="shared" ref="F69:P69" si="33">F19-(550/F20)</f>
        <v>414.67718745419336</v>
      </c>
      <c r="G69" s="67">
        <f t="shared" si="33"/>
        <v>411.20993629665918</v>
      </c>
      <c r="H69" s="67">
        <f t="shared" si="33"/>
        <v>399.82183113032795</v>
      </c>
      <c r="I69" s="67">
        <f t="shared" si="33"/>
        <v>408.53364425530231</v>
      </c>
      <c r="J69" s="67">
        <f t="shared" si="33"/>
        <v>410.48165869218502</v>
      </c>
      <c r="K69" s="67">
        <f t="shared" si="33"/>
        <v>409.69754855141667</v>
      </c>
      <c r="L69" s="67">
        <f t="shared" si="33"/>
        <v>410.48496549036537</v>
      </c>
      <c r="M69" s="67">
        <f t="shared" si="33"/>
        <v>410.48496549036537</v>
      </c>
      <c r="N69" s="67">
        <f t="shared" si="33"/>
        <v>413.3803387641031</v>
      </c>
      <c r="O69" s="67">
        <f t="shared" si="33"/>
        <v>416.49720649141801</v>
      </c>
      <c r="P69" s="67">
        <f t="shared" si="33"/>
        <v>416.49720649141801</v>
      </c>
      <c r="R69" s="188">
        <f t="shared" si="31"/>
        <v>12.475013899205832</v>
      </c>
    </row>
    <row r="70" spans="1:18">
      <c r="A70" s="66" t="s">
        <v>7</v>
      </c>
      <c r="B70" s="76" t="s">
        <v>89</v>
      </c>
      <c r="C70" s="76" t="s">
        <v>97</v>
      </c>
      <c r="D70" s="76" t="s">
        <v>99</v>
      </c>
      <c r="E70" s="67">
        <f>E19-(550/E20)</f>
        <v>413.14908282061396</v>
      </c>
      <c r="F70" s="67">
        <f t="shared" ref="F70:P70" si="34">F19-(550/F20)</f>
        <v>414.67718745419336</v>
      </c>
      <c r="G70" s="67">
        <f t="shared" si="34"/>
        <v>411.20993629665918</v>
      </c>
      <c r="H70" s="67">
        <f t="shared" si="34"/>
        <v>399.82183113032795</v>
      </c>
      <c r="I70" s="67">
        <f t="shared" si="34"/>
        <v>408.53364425530231</v>
      </c>
      <c r="J70" s="67">
        <f t="shared" si="34"/>
        <v>410.48165869218502</v>
      </c>
      <c r="K70" s="67">
        <f t="shared" si="34"/>
        <v>409.69754855141667</v>
      </c>
      <c r="L70" s="67">
        <f t="shared" si="34"/>
        <v>410.48496549036537</v>
      </c>
      <c r="M70" s="67">
        <f t="shared" si="34"/>
        <v>410.48496549036537</v>
      </c>
      <c r="N70" s="67">
        <f t="shared" si="34"/>
        <v>413.3803387641031</v>
      </c>
      <c r="O70" s="67">
        <f t="shared" si="34"/>
        <v>416.49720649141801</v>
      </c>
      <c r="P70" s="67">
        <f t="shared" si="34"/>
        <v>416.49720649141801</v>
      </c>
      <c r="R70" s="188"/>
    </row>
    <row r="71" spans="1:18">
      <c r="A71" s="66" t="s">
        <v>7</v>
      </c>
      <c r="B71" s="76" t="s">
        <v>89</v>
      </c>
      <c r="C71" s="76" t="s">
        <v>97</v>
      </c>
      <c r="D71" s="76" t="s">
        <v>100</v>
      </c>
      <c r="E71" s="67">
        <f>E19-(550/E20)-(150/E20)</f>
        <v>408.18136391273868</v>
      </c>
      <c r="F71" s="67">
        <f t="shared" ref="F71:P71" si="35">F19-(550/F20)-(150/F20)</f>
        <v>409.70579897853469</v>
      </c>
      <c r="G71" s="67">
        <f t="shared" si="35"/>
        <v>406.28628935454572</v>
      </c>
      <c r="H71" s="67">
        <f t="shared" si="35"/>
        <v>395.03397160995655</v>
      </c>
      <c r="I71" s="67">
        <f t="shared" si="35"/>
        <v>403.77166186107951</v>
      </c>
      <c r="J71" s="67">
        <f t="shared" si="35"/>
        <v>405.69696969696969</v>
      </c>
      <c r="K71" s="67">
        <f t="shared" si="35"/>
        <v>404.92199936326006</v>
      </c>
      <c r="L71" s="67">
        <f t="shared" si="35"/>
        <v>405.70941630220875</v>
      </c>
      <c r="M71" s="67">
        <f t="shared" si="35"/>
        <v>405.70941630220875</v>
      </c>
      <c r="N71" s="67">
        <f t="shared" si="35"/>
        <v>408.57110503534386</v>
      </c>
      <c r="O71" s="67">
        <f t="shared" si="35"/>
        <v>411.68797276265877</v>
      </c>
      <c r="P71" s="67">
        <f t="shared" si="35"/>
        <v>411.68797276265877</v>
      </c>
    </row>
    <row r="72" spans="1:18">
      <c r="A72" s="66" t="s">
        <v>7</v>
      </c>
      <c r="B72" s="76" t="s">
        <v>89</v>
      </c>
      <c r="C72" s="76" t="s">
        <v>97</v>
      </c>
      <c r="D72" s="76" t="s">
        <v>112</v>
      </c>
      <c r="E72" s="67">
        <f>E19-(550/E20)-(150/E20)+(250/E20)</f>
        <v>416.46089542586418</v>
      </c>
      <c r="F72" s="67">
        <f t="shared" ref="F72:P72" si="36">F19-(550/F20)-(150/F20)+(250/F20)</f>
        <v>417.99144643796581</v>
      </c>
      <c r="G72" s="67">
        <f t="shared" si="36"/>
        <v>414.49236759140149</v>
      </c>
      <c r="H72" s="67">
        <f t="shared" si="36"/>
        <v>403.01373747724222</v>
      </c>
      <c r="I72" s="67">
        <f t="shared" si="36"/>
        <v>411.70829918478415</v>
      </c>
      <c r="J72" s="67">
        <f t="shared" si="36"/>
        <v>413.67145135566187</v>
      </c>
      <c r="K72" s="67">
        <f t="shared" si="36"/>
        <v>412.88124801018779</v>
      </c>
      <c r="L72" s="67">
        <f t="shared" si="36"/>
        <v>413.66866494913648</v>
      </c>
      <c r="M72" s="67">
        <f t="shared" si="36"/>
        <v>413.66866494913648</v>
      </c>
      <c r="N72" s="67">
        <f t="shared" si="36"/>
        <v>416.58649458327591</v>
      </c>
      <c r="O72" s="67">
        <f t="shared" si="36"/>
        <v>419.70336231059082</v>
      </c>
      <c r="P72" s="67">
        <f t="shared" si="36"/>
        <v>419.70336231059082</v>
      </c>
    </row>
    <row r="73" spans="1:18">
      <c r="A73" s="66" t="s">
        <v>7</v>
      </c>
      <c r="B73" s="76" t="s">
        <v>89</v>
      </c>
      <c r="C73" s="76" t="s">
        <v>101</v>
      </c>
      <c r="D73" s="76" t="s">
        <v>98</v>
      </c>
      <c r="E73" s="67">
        <f>E19-(510/E20)</f>
        <v>414.47380786271401</v>
      </c>
      <c r="F73" s="67">
        <f t="shared" ref="F73:P73" si="37">F19-(510/F20)</f>
        <v>416.00289104770229</v>
      </c>
      <c r="G73" s="67">
        <f t="shared" si="37"/>
        <v>412.5229088145561</v>
      </c>
      <c r="H73" s="67">
        <f t="shared" si="37"/>
        <v>401.09859366909365</v>
      </c>
      <c r="I73" s="67">
        <f t="shared" si="37"/>
        <v>409.803506227095</v>
      </c>
      <c r="J73" s="67">
        <f t="shared" si="37"/>
        <v>411.75757575757575</v>
      </c>
      <c r="K73" s="67">
        <f t="shared" si="37"/>
        <v>410.97102833492511</v>
      </c>
      <c r="L73" s="67">
        <f t="shared" si="37"/>
        <v>411.7584452738738</v>
      </c>
      <c r="M73" s="67">
        <f t="shared" si="37"/>
        <v>411.7584452738738</v>
      </c>
      <c r="N73" s="67">
        <f t="shared" si="37"/>
        <v>414.66280109177222</v>
      </c>
      <c r="O73" s="67">
        <f t="shared" si="37"/>
        <v>417.77966881908714</v>
      </c>
      <c r="P73" s="67">
        <f t="shared" si="37"/>
        <v>417.77966881908714</v>
      </c>
    </row>
    <row r="74" spans="1:18">
      <c r="A74" s="66" t="s">
        <v>7</v>
      </c>
      <c r="B74" s="76" t="s">
        <v>89</v>
      </c>
      <c r="C74" s="76" t="s">
        <v>102</v>
      </c>
      <c r="D74" s="76" t="s">
        <v>98</v>
      </c>
      <c r="E74" s="67">
        <f>E19-(510/E20)</f>
        <v>414.47380786271401</v>
      </c>
      <c r="F74" s="67">
        <f t="shared" ref="F74:P74" si="38">F19-(510/F20)</f>
        <v>416.00289104770229</v>
      </c>
      <c r="G74" s="67">
        <f t="shared" si="38"/>
        <v>412.5229088145561</v>
      </c>
      <c r="H74" s="67">
        <f t="shared" si="38"/>
        <v>401.09859366909365</v>
      </c>
      <c r="I74" s="67">
        <f t="shared" si="38"/>
        <v>409.803506227095</v>
      </c>
      <c r="J74" s="67">
        <f t="shared" si="38"/>
        <v>411.75757575757575</v>
      </c>
      <c r="K74" s="67">
        <f t="shared" si="38"/>
        <v>410.97102833492511</v>
      </c>
      <c r="L74" s="67">
        <f t="shared" si="38"/>
        <v>411.7584452738738</v>
      </c>
      <c r="M74" s="67">
        <f t="shared" si="38"/>
        <v>411.7584452738738</v>
      </c>
      <c r="N74" s="67">
        <f t="shared" si="38"/>
        <v>414.66280109177222</v>
      </c>
      <c r="O74" s="67">
        <f t="shared" si="38"/>
        <v>417.77966881908714</v>
      </c>
      <c r="P74" s="67">
        <f t="shared" si="38"/>
        <v>417.77966881908714</v>
      </c>
    </row>
    <row r="75" spans="1:18">
      <c r="A75" s="66" t="s">
        <v>7</v>
      </c>
      <c r="B75" s="76" t="s">
        <v>89</v>
      </c>
      <c r="C75" s="76" t="s">
        <v>265</v>
      </c>
      <c r="D75" s="76" t="s">
        <v>98</v>
      </c>
      <c r="E75" s="67">
        <f>E19+(150/E20)</f>
        <v>436.33177105736536</v>
      </c>
      <c r="F75" s="67">
        <f t="shared" ref="F75:P75" si="39">F19+(150/F20)</f>
        <v>437.87700034060043</v>
      </c>
      <c r="G75" s="67">
        <f t="shared" si="39"/>
        <v>434.1869553598554</v>
      </c>
      <c r="H75" s="67">
        <f t="shared" si="39"/>
        <v>422.16517555872775</v>
      </c>
      <c r="I75" s="67">
        <f t="shared" si="39"/>
        <v>430.75622876167529</v>
      </c>
      <c r="J75" s="67">
        <f t="shared" si="39"/>
        <v>432.81020733652315</v>
      </c>
      <c r="K75" s="67">
        <f t="shared" si="39"/>
        <v>431.98344476281432</v>
      </c>
      <c r="L75" s="67">
        <f t="shared" si="39"/>
        <v>432.77086170176301</v>
      </c>
      <c r="M75" s="67">
        <f t="shared" si="39"/>
        <v>432.77086170176301</v>
      </c>
      <c r="N75" s="67">
        <f t="shared" si="39"/>
        <v>435.82342949831281</v>
      </c>
      <c r="O75" s="67">
        <f t="shared" si="39"/>
        <v>438.94029722562772</v>
      </c>
      <c r="P75" s="67">
        <f t="shared" si="39"/>
        <v>438.94029722562772</v>
      </c>
    </row>
    <row r="76" spans="1:18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E19</f>
        <v>431.36405214949008</v>
      </c>
      <c r="F76" s="67">
        <f t="shared" ref="F76:P76" si="40">F19</f>
        <v>432.90561186494176</v>
      </c>
      <c r="G76" s="67">
        <f t="shared" si="40"/>
        <v>429.26330841774194</v>
      </c>
      <c r="H76" s="67">
        <f t="shared" si="40"/>
        <v>417.37731603835635</v>
      </c>
      <c r="I76" s="67">
        <f t="shared" si="40"/>
        <v>425.99424636745249</v>
      </c>
      <c r="J76" s="67">
        <f t="shared" si="40"/>
        <v>428.02551834130782</v>
      </c>
      <c r="K76" s="67">
        <f t="shared" si="40"/>
        <v>427.2078955746577</v>
      </c>
      <c r="L76" s="67">
        <f t="shared" si="40"/>
        <v>427.99531251360639</v>
      </c>
      <c r="M76" s="67">
        <f t="shared" si="40"/>
        <v>427.99531251360639</v>
      </c>
      <c r="N76" s="67">
        <f t="shared" si="40"/>
        <v>431.01419576955357</v>
      </c>
      <c r="O76" s="67">
        <f t="shared" si="40"/>
        <v>434.13106349686848</v>
      </c>
      <c r="P76" s="67">
        <f t="shared" si="40"/>
        <v>434.13106349686848</v>
      </c>
    </row>
    <row r="77" spans="1:18">
      <c r="A77" s="66" t="s">
        <v>7</v>
      </c>
      <c r="B77" s="76" t="s">
        <v>89</v>
      </c>
      <c r="C77" s="76" t="s">
        <v>104</v>
      </c>
      <c r="D77" s="76" t="s">
        <v>98</v>
      </c>
      <c r="E77" s="67">
        <f>E19-(400/E20)+(150/E20)</f>
        <v>423.08452063636457</v>
      </c>
      <c r="F77" s="67">
        <f t="shared" ref="F77:P77" si="41">F19-(400/F20)+(150/F20)</f>
        <v>424.61996440551064</v>
      </c>
      <c r="G77" s="67">
        <f t="shared" si="41"/>
        <v>421.05723018088611</v>
      </c>
      <c r="H77" s="67">
        <f t="shared" si="41"/>
        <v>409.39755017107075</v>
      </c>
      <c r="I77" s="67">
        <f t="shared" si="41"/>
        <v>418.05760904374785</v>
      </c>
      <c r="J77" s="67">
        <f t="shared" si="41"/>
        <v>420.05103668261563</v>
      </c>
      <c r="K77" s="67">
        <f t="shared" si="41"/>
        <v>419.24864692772996</v>
      </c>
      <c r="L77" s="67">
        <f t="shared" si="41"/>
        <v>420.03606386667866</v>
      </c>
      <c r="M77" s="67">
        <f t="shared" si="41"/>
        <v>420.03606386667866</v>
      </c>
      <c r="N77" s="67">
        <f t="shared" si="41"/>
        <v>422.99880622162158</v>
      </c>
      <c r="O77" s="67">
        <f t="shared" si="41"/>
        <v>426.11567394893649</v>
      </c>
      <c r="P77" s="67">
        <f t="shared" si="41"/>
        <v>426.11567394893649</v>
      </c>
    </row>
    <row r="78" spans="1:18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E19-(400/E20)</f>
        <v>418.11680172848924</v>
      </c>
      <c r="F78" s="67">
        <f t="shared" ref="F78:P78" si="42">F19-(400/F20)</f>
        <v>419.64857592985197</v>
      </c>
      <c r="G78" s="67">
        <f t="shared" si="42"/>
        <v>416.13358323877264</v>
      </c>
      <c r="H78" s="67">
        <f t="shared" si="42"/>
        <v>404.60969065069935</v>
      </c>
      <c r="I78" s="67">
        <f t="shared" si="42"/>
        <v>413.29562664952505</v>
      </c>
      <c r="J78" s="67">
        <f t="shared" si="42"/>
        <v>415.2663476874003</v>
      </c>
      <c r="K78" s="67">
        <f t="shared" si="42"/>
        <v>414.47309773957335</v>
      </c>
      <c r="L78" s="67">
        <f t="shared" si="42"/>
        <v>415.26051467852204</v>
      </c>
      <c r="M78" s="67">
        <f t="shared" si="42"/>
        <v>415.26051467852204</v>
      </c>
      <c r="N78" s="67">
        <f t="shared" si="42"/>
        <v>418.18957249286234</v>
      </c>
      <c r="O78" s="67">
        <f t="shared" si="42"/>
        <v>421.30644022017725</v>
      </c>
      <c r="P78" s="67">
        <f t="shared" si="42"/>
        <v>421.30644022017725</v>
      </c>
    </row>
    <row r="79" spans="1:18">
      <c r="A79" s="66" t="s">
        <v>7</v>
      </c>
      <c r="B79" s="76" t="s">
        <v>89</v>
      </c>
      <c r="C79" s="76" t="s">
        <v>105</v>
      </c>
      <c r="D79" s="76" t="s">
        <v>98</v>
      </c>
      <c r="E79" s="67">
        <f>E19-(400/E20)+(150/E20)</f>
        <v>423.08452063636457</v>
      </c>
      <c r="F79" s="67">
        <f t="shared" ref="F79:P79" si="43">F19-(400/F20)+(150/F20)</f>
        <v>424.61996440551064</v>
      </c>
      <c r="G79" s="67">
        <f t="shared" si="43"/>
        <v>421.05723018088611</v>
      </c>
      <c r="H79" s="67">
        <f t="shared" si="43"/>
        <v>409.39755017107075</v>
      </c>
      <c r="I79" s="67">
        <f t="shared" si="43"/>
        <v>418.05760904374785</v>
      </c>
      <c r="J79" s="67">
        <f t="shared" si="43"/>
        <v>420.05103668261563</v>
      </c>
      <c r="K79" s="67">
        <f t="shared" si="43"/>
        <v>419.24864692772996</v>
      </c>
      <c r="L79" s="67">
        <f t="shared" si="43"/>
        <v>420.03606386667866</v>
      </c>
      <c r="M79" s="67">
        <f t="shared" si="43"/>
        <v>420.03606386667866</v>
      </c>
      <c r="N79" s="67">
        <f t="shared" si="43"/>
        <v>422.99880622162158</v>
      </c>
      <c r="O79" s="67">
        <f t="shared" si="43"/>
        <v>426.11567394893649</v>
      </c>
      <c r="P79" s="67">
        <f t="shared" si="43"/>
        <v>426.11567394893649</v>
      </c>
    </row>
    <row r="80" spans="1:18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E19-(400/E20)</f>
        <v>418.11680172848924</v>
      </c>
      <c r="F80" s="67">
        <f t="shared" ref="F80:P80" si="44">F19-(400/F20)</f>
        <v>419.64857592985197</v>
      </c>
      <c r="G80" s="67">
        <f t="shared" si="44"/>
        <v>416.13358323877264</v>
      </c>
      <c r="H80" s="67">
        <f t="shared" si="44"/>
        <v>404.60969065069935</v>
      </c>
      <c r="I80" s="67">
        <f t="shared" si="44"/>
        <v>413.29562664952505</v>
      </c>
      <c r="J80" s="67">
        <f t="shared" si="44"/>
        <v>415.2663476874003</v>
      </c>
      <c r="K80" s="67">
        <f t="shared" si="44"/>
        <v>414.47309773957335</v>
      </c>
      <c r="L80" s="67">
        <f t="shared" si="44"/>
        <v>415.26051467852204</v>
      </c>
      <c r="M80" s="67">
        <f t="shared" si="44"/>
        <v>415.26051467852204</v>
      </c>
      <c r="N80" s="67">
        <f t="shared" si="44"/>
        <v>418.18957249286234</v>
      </c>
      <c r="O80" s="67">
        <f t="shared" si="44"/>
        <v>421.30644022017725</v>
      </c>
      <c r="P80" s="67">
        <f t="shared" si="44"/>
        <v>421.30644022017725</v>
      </c>
    </row>
    <row r="81" spans="1:17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E19-(400/E20)+(250/E20)</f>
        <v>426.39633324161474</v>
      </c>
      <c r="F81" s="67">
        <f t="shared" ref="F81:P81" si="45">F19-(400/F20)+(250/F20)</f>
        <v>427.93422338928309</v>
      </c>
      <c r="G81" s="67">
        <f t="shared" si="45"/>
        <v>424.33966147562842</v>
      </c>
      <c r="H81" s="67">
        <f t="shared" si="45"/>
        <v>412.58945651798501</v>
      </c>
      <c r="I81" s="67">
        <f t="shared" si="45"/>
        <v>421.23226397322969</v>
      </c>
      <c r="J81" s="67">
        <f t="shared" si="45"/>
        <v>423.24082934609248</v>
      </c>
      <c r="K81" s="67">
        <f t="shared" si="45"/>
        <v>422.43234638650108</v>
      </c>
      <c r="L81" s="67">
        <f t="shared" si="45"/>
        <v>423.21976332544978</v>
      </c>
      <c r="M81" s="67">
        <f t="shared" si="45"/>
        <v>423.21976332544978</v>
      </c>
      <c r="N81" s="67">
        <f t="shared" si="45"/>
        <v>426.20496204079438</v>
      </c>
      <c r="O81" s="67">
        <f t="shared" si="45"/>
        <v>429.3218297681093</v>
      </c>
      <c r="P81" s="67">
        <f t="shared" si="45"/>
        <v>429.3218297681093</v>
      </c>
    </row>
    <row r="82" spans="1:17">
      <c r="A82" s="66" t="s">
        <v>7</v>
      </c>
      <c r="B82" s="76" t="s">
        <v>89</v>
      </c>
      <c r="C82" s="76" t="s">
        <v>106</v>
      </c>
      <c r="D82" s="76" t="s">
        <v>98</v>
      </c>
      <c r="E82" s="67">
        <f>E19-(620/E20)+(150/E20)</f>
        <v>415.79853290481412</v>
      </c>
      <c r="F82" s="67">
        <f t="shared" ref="F82:P82" si="46">F19-(620/F20)+(150/F20)</f>
        <v>417.32859464121128</v>
      </c>
      <c r="G82" s="67">
        <f t="shared" si="46"/>
        <v>413.83588133245303</v>
      </c>
      <c r="H82" s="67">
        <f t="shared" si="46"/>
        <v>402.37535620785934</v>
      </c>
      <c r="I82" s="67">
        <f t="shared" si="46"/>
        <v>411.07336819888775</v>
      </c>
      <c r="J82" s="67">
        <f t="shared" si="46"/>
        <v>413.03349282296654</v>
      </c>
      <c r="K82" s="67">
        <f t="shared" si="46"/>
        <v>412.24450811843354</v>
      </c>
      <c r="L82" s="67">
        <f t="shared" si="46"/>
        <v>413.03192505738224</v>
      </c>
      <c r="M82" s="67">
        <f t="shared" si="46"/>
        <v>413.03192505738224</v>
      </c>
      <c r="N82" s="67">
        <f t="shared" si="46"/>
        <v>415.94526341944135</v>
      </c>
      <c r="O82" s="67">
        <f t="shared" si="46"/>
        <v>419.06213114675626</v>
      </c>
      <c r="P82" s="67">
        <f t="shared" si="46"/>
        <v>419.06213114675626</v>
      </c>
    </row>
    <row r="83" spans="1:17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E19-(620/E20)</f>
        <v>410.83081399693879</v>
      </c>
      <c r="F83" s="67">
        <f t="shared" ref="F83:P83" si="47">F19-(620/F20)</f>
        <v>412.35720616555261</v>
      </c>
      <c r="G83" s="67">
        <f t="shared" si="47"/>
        <v>408.91223439033956</v>
      </c>
      <c r="H83" s="67">
        <f t="shared" si="47"/>
        <v>397.58749668748794</v>
      </c>
      <c r="I83" s="67">
        <f t="shared" si="47"/>
        <v>406.31138580466495</v>
      </c>
      <c r="J83" s="67">
        <f t="shared" si="47"/>
        <v>408.2488038277512</v>
      </c>
      <c r="K83" s="67">
        <f t="shared" si="47"/>
        <v>407.46895893027693</v>
      </c>
      <c r="L83" s="67">
        <f t="shared" si="47"/>
        <v>408.25637586922562</v>
      </c>
      <c r="M83" s="67">
        <f t="shared" si="47"/>
        <v>408.25637586922562</v>
      </c>
      <c r="N83" s="67">
        <f t="shared" si="47"/>
        <v>411.13602969068211</v>
      </c>
      <c r="O83" s="67">
        <f t="shared" si="47"/>
        <v>414.25289741799702</v>
      </c>
      <c r="P83" s="67">
        <f t="shared" si="47"/>
        <v>414.25289741799702</v>
      </c>
    </row>
    <row r="84" spans="1:17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E19</f>
        <v>431.36405214949008</v>
      </c>
      <c r="F84" s="67">
        <f t="shared" ref="F84:P84" si="48">F19</f>
        <v>432.90561186494176</v>
      </c>
      <c r="G84" s="67">
        <f t="shared" si="48"/>
        <v>429.26330841774194</v>
      </c>
      <c r="H84" s="67">
        <f t="shared" si="48"/>
        <v>417.37731603835635</v>
      </c>
      <c r="I84" s="67">
        <f t="shared" si="48"/>
        <v>425.99424636745249</v>
      </c>
      <c r="J84" s="67">
        <f t="shared" si="48"/>
        <v>428.02551834130782</v>
      </c>
      <c r="K84" s="67">
        <f t="shared" si="48"/>
        <v>427.2078955746577</v>
      </c>
      <c r="L84" s="67">
        <f t="shared" si="48"/>
        <v>427.99531251360639</v>
      </c>
      <c r="M84" s="67">
        <f t="shared" si="48"/>
        <v>427.99531251360639</v>
      </c>
      <c r="N84" s="67">
        <f t="shared" si="48"/>
        <v>431.01419576955357</v>
      </c>
      <c r="O84" s="67">
        <f t="shared" si="48"/>
        <v>434.13106349686848</v>
      </c>
      <c r="P84" s="67">
        <f t="shared" si="48"/>
        <v>434.13106349686848</v>
      </c>
      <c r="Q84" s="276"/>
    </row>
    <row r="85" spans="1:17">
      <c r="A85" s="66" t="s">
        <v>7</v>
      </c>
      <c r="B85" s="76" t="s">
        <v>89</v>
      </c>
      <c r="C85" s="76" t="s">
        <v>107</v>
      </c>
      <c r="D85" s="76" t="s">
        <v>98</v>
      </c>
      <c r="E85" s="67">
        <f>E19-(400/E20)+(150/E20)</f>
        <v>423.08452063636457</v>
      </c>
      <c r="F85" s="67">
        <f t="shared" ref="F85:P85" si="49">F19-(400/F20)+(150/F20)</f>
        <v>424.61996440551064</v>
      </c>
      <c r="G85" s="67">
        <f t="shared" si="49"/>
        <v>421.05723018088611</v>
      </c>
      <c r="H85" s="67">
        <f t="shared" si="49"/>
        <v>409.39755017107075</v>
      </c>
      <c r="I85" s="67">
        <f t="shared" si="49"/>
        <v>418.05760904374785</v>
      </c>
      <c r="J85" s="67">
        <f t="shared" si="49"/>
        <v>420.05103668261563</v>
      </c>
      <c r="K85" s="67">
        <f t="shared" si="49"/>
        <v>419.24864692772996</v>
      </c>
      <c r="L85" s="67">
        <f t="shared" si="49"/>
        <v>420.03606386667866</v>
      </c>
      <c r="M85" s="67">
        <f t="shared" si="49"/>
        <v>420.03606386667866</v>
      </c>
      <c r="N85" s="67">
        <f t="shared" si="49"/>
        <v>422.99880622162158</v>
      </c>
      <c r="O85" s="67">
        <f t="shared" si="49"/>
        <v>426.11567394893649</v>
      </c>
      <c r="P85" s="67">
        <f t="shared" si="49"/>
        <v>426.11567394893649</v>
      </c>
    </row>
    <row r="86" spans="1:17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E19-(400/E20)</f>
        <v>418.11680172848924</v>
      </c>
      <c r="F86" s="67">
        <f t="shared" ref="F86:P86" si="50">F19-(400/F20)</f>
        <v>419.64857592985197</v>
      </c>
      <c r="G86" s="67">
        <f t="shared" si="50"/>
        <v>416.13358323877264</v>
      </c>
      <c r="H86" s="67">
        <f t="shared" si="50"/>
        <v>404.60969065069935</v>
      </c>
      <c r="I86" s="67">
        <f t="shared" si="50"/>
        <v>413.29562664952505</v>
      </c>
      <c r="J86" s="67">
        <f t="shared" si="50"/>
        <v>415.2663476874003</v>
      </c>
      <c r="K86" s="67">
        <f t="shared" si="50"/>
        <v>414.47309773957335</v>
      </c>
      <c r="L86" s="67">
        <f t="shared" si="50"/>
        <v>415.26051467852204</v>
      </c>
      <c r="M86" s="67">
        <f t="shared" si="50"/>
        <v>415.26051467852204</v>
      </c>
      <c r="N86" s="67">
        <f t="shared" si="50"/>
        <v>418.18957249286234</v>
      </c>
      <c r="O86" s="67">
        <f t="shared" si="50"/>
        <v>421.30644022017725</v>
      </c>
      <c r="P86" s="67">
        <f t="shared" si="50"/>
        <v>421.30644022017725</v>
      </c>
    </row>
    <row r="87" spans="1:17">
      <c r="A87" s="66" t="s">
        <v>7</v>
      </c>
      <c r="B87" s="76" t="s">
        <v>89</v>
      </c>
      <c r="C87" s="76" t="s">
        <v>215</v>
      </c>
      <c r="D87" s="76" t="s">
        <v>98</v>
      </c>
      <c r="E87" s="67">
        <f>E19-(400/E20)+(150/E20)</f>
        <v>423.08452063636457</v>
      </c>
      <c r="F87" s="67">
        <f t="shared" ref="F87:P87" si="51">F19-(400/F20)+(150/F20)</f>
        <v>424.61996440551064</v>
      </c>
      <c r="G87" s="67">
        <f t="shared" si="51"/>
        <v>421.05723018088611</v>
      </c>
      <c r="H87" s="67">
        <f t="shared" si="51"/>
        <v>409.39755017107075</v>
      </c>
      <c r="I87" s="67">
        <f t="shared" si="51"/>
        <v>418.05760904374785</v>
      </c>
      <c r="J87" s="67">
        <f t="shared" si="51"/>
        <v>420.05103668261563</v>
      </c>
      <c r="K87" s="67">
        <f t="shared" si="51"/>
        <v>419.24864692772996</v>
      </c>
      <c r="L87" s="67">
        <f t="shared" si="51"/>
        <v>420.03606386667866</v>
      </c>
      <c r="M87" s="67">
        <f t="shared" si="51"/>
        <v>420.03606386667866</v>
      </c>
      <c r="N87" s="67">
        <f t="shared" si="51"/>
        <v>422.99880622162158</v>
      </c>
      <c r="O87" s="67">
        <f t="shared" si="51"/>
        <v>426.11567394893649</v>
      </c>
      <c r="P87" s="67">
        <f t="shared" si="51"/>
        <v>426.11567394893649</v>
      </c>
    </row>
    <row r="88" spans="1:17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E19-(400/E20)</f>
        <v>418.11680172848924</v>
      </c>
      <c r="F88" s="67">
        <f t="shared" ref="F88:P88" si="52">F19-(400/F20)</f>
        <v>419.64857592985197</v>
      </c>
      <c r="G88" s="67">
        <f t="shared" si="52"/>
        <v>416.13358323877264</v>
      </c>
      <c r="H88" s="67">
        <f t="shared" si="52"/>
        <v>404.60969065069935</v>
      </c>
      <c r="I88" s="67">
        <f t="shared" si="52"/>
        <v>413.29562664952505</v>
      </c>
      <c r="J88" s="67">
        <f t="shared" si="52"/>
        <v>415.2663476874003</v>
      </c>
      <c r="K88" s="67">
        <f t="shared" si="52"/>
        <v>414.47309773957335</v>
      </c>
      <c r="L88" s="67">
        <f t="shared" si="52"/>
        <v>415.26051467852204</v>
      </c>
      <c r="M88" s="67">
        <f t="shared" si="52"/>
        <v>415.26051467852204</v>
      </c>
      <c r="N88" s="67">
        <f t="shared" si="52"/>
        <v>418.18957249286234</v>
      </c>
      <c r="O88" s="67">
        <f t="shared" si="52"/>
        <v>421.30644022017725</v>
      </c>
      <c r="P88" s="67">
        <f t="shared" si="52"/>
        <v>421.30644022017725</v>
      </c>
    </row>
    <row r="89" spans="1:17">
      <c r="A89" s="66" t="s">
        <v>7</v>
      </c>
      <c r="B89" s="76" t="s">
        <v>89</v>
      </c>
      <c r="C89" s="76" t="s">
        <v>109</v>
      </c>
      <c r="D89" s="76" t="s">
        <v>98</v>
      </c>
      <c r="E89" s="67">
        <f>E19+(150/E20)</f>
        <v>436.33177105736536</v>
      </c>
      <c r="F89" s="67">
        <f t="shared" ref="F89:P89" si="53">F19+(150/F20)</f>
        <v>437.87700034060043</v>
      </c>
      <c r="G89" s="67">
        <f t="shared" si="53"/>
        <v>434.1869553598554</v>
      </c>
      <c r="H89" s="67">
        <f t="shared" si="53"/>
        <v>422.16517555872775</v>
      </c>
      <c r="I89" s="67">
        <f t="shared" si="53"/>
        <v>430.75622876167529</v>
      </c>
      <c r="J89" s="67">
        <f t="shared" si="53"/>
        <v>432.81020733652315</v>
      </c>
      <c r="K89" s="67">
        <f t="shared" si="53"/>
        <v>431.98344476281432</v>
      </c>
      <c r="L89" s="67">
        <f t="shared" si="53"/>
        <v>432.77086170176301</v>
      </c>
      <c r="M89" s="67">
        <f t="shared" si="53"/>
        <v>432.77086170176301</v>
      </c>
      <c r="N89" s="67">
        <f t="shared" si="53"/>
        <v>435.82342949831281</v>
      </c>
      <c r="O89" s="67">
        <f t="shared" si="53"/>
        <v>438.94029722562772</v>
      </c>
      <c r="P89" s="67">
        <f t="shared" si="53"/>
        <v>438.94029722562772</v>
      </c>
    </row>
    <row r="90" spans="1:17">
      <c r="A90" s="66" t="s">
        <v>7</v>
      </c>
      <c r="B90" s="76" t="s">
        <v>89</v>
      </c>
      <c r="C90" s="76" t="s">
        <v>109</v>
      </c>
      <c r="D90" s="76" t="s">
        <v>99</v>
      </c>
      <c r="E90" s="67">
        <f>E19+(150/E20)</f>
        <v>436.33177105736536</v>
      </c>
      <c r="F90" s="67">
        <f t="shared" ref="F90:P90" si="54">F19+(150/F20)</f>
        <v>437.87700034060043</v>
      </c>
      <c r="G90" s="67">
        <f t="shared" si="54"/>
        <v>434.1869553598554</v>
      </c>
      <c r="H90" s="67">
        <f t="shared" si="54"/>
        <v>422.16517555872775</v>
      </c>
      <c r="I90" s="67">
        <f t="shared" si="54"/>
        <v>430.75622876167529</v>
      </c>
      <c r="J90" s="67">
        <f t="shared" si="54"/>
        <v>432.81020733652315</v>
      </c>
      <c r="K90" s="67">
        <f t="shared" si="54"/>
        <v>431.98344476281432</v>
      </c>
      <c r="L90" s="67">
        <f t="shared" si="54"/>
        <v>432.77086170176301</v>
      </c>
      <c r="M90" s="67">
        <f t="shared" si="54"/>
        <v>432.77086170176301</v>
      </c>
      <c r="N90" s="67">
        <f t="shared" si="54"/>
        <v>435.82342949831281</v>
      </c>
      <c r="O90" s="67">
        <f t="shared" si="54"/>
        <v>438.94029722562772</v>
      </c>
      <c r="P90" s="67">
        <f t="shared" si="54"/>
        <v>438.94029722562772</v>
      </c>
    </row>
    <row r="91" spans="1:17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E19</f>
        <v>431.36405214949008</v>
      </c>
      <c r="F91" s="67">
        <f t="shared" ref="F91:P91" si="55">F19</f>
        <v>432.90561186494176</v>
      </c>
      <c r="G91" s="67">
        <f t="shared" si="55"/>
        <v>429.26330841774194</v>
      </c>
      <c r="H91" s="67">
        <f t="shared" si="55"/>
        <v>417.37731603835635</v>
      </c>
      <c r="I91" s="67">
        <f t="shared" si="55"/>
        <v>425.99424636745249</v>
      </c>
      <c r="J91" s="67">
        <f t="shared" si="55"/>
        <v>428.02551834130782</v>
      </c>
      <c r="K91" s="67">
        <f t="shared" si="55"/>
        <v>427.2078955746577</v>
      </c>
      <c r="L91" s="67">
        <f t="shared" si="55"/>
        <v>427.99531251360639</v>
      </c>
      <c r="M91" s="67">
        <f t="shared" si="55"/>
        <v>427.99531251360639</v>
      </c>
      <c r="N91" s="67">
        <f t="shared" si="55"/>
        <v>431.01419576955357</v>
      </c>
      <c r="O91" s="67">
        <f t="shared" si="55"/>
        <v>434.13106349686848</v>
      </c>
      <c r="P91" s="67">
        <f t="shared" si="55"/>
        <v>434.13106349686848</v>
      </c>
    </row>
    <row r="92" spans="1:17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E19</f>
        <v>431.36405214949008</v>
      </c>
      <c r="F92" s="67">
        <f t="shared" ref="F92:P92" si="56">F19</f>
        <v>432.90561186494176</v>
      </c>
      <c r="G92" s="67">
        <f t="shared" si="56"/>
        <v>429.26330841774194</v>
      </c>
      <c r="H92" s="67">
        <f t="shared" si="56"/>
        <v>417.37731603835635</v>
      </c>
      <c r="I92" s="67">
        <f t="shared" si="56"/>
        <v>425.99424636745249</v>
      </c>
      <c r="J92" s="67">
        <f t="shared" si="56"/>
        <v>428.02551834130782</v>
      </c>
      <c r="K92" s="67">
        <f t="shared" si="56"/>
        <v>427.2078955746577</v>
      </c>
      <c r="L92" s="67">
        <f t="shared" si="56"/>
        <v>427.99531251360639</v>
      </c>
      <c r="M92" s="67">
        <f t="shared" si="56"/>
        <v>427.99531251360639</v>
      </c>
      <c r="N92" s="67">
        <f t="shared" si="56"/>
        <v>431.01419576955357</v>
      </c>
      <c r="O92" s="67">
        <f t="shared" si="56"/>
        <v>434.13106349686848</v>
      </c>
      <c r="P92" s="67">
        <f t="shared" si="56"/>
        <v>434.13106349686848</v>
      </c>
    </row>
    <row r="93" spans="1:17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E19</f>
        <v>431.36405214949008</v>
      </c>
      <c r="F93" s="67">
        <f t="shared" ref="F93:P93" si="57">F19</f>
        <v>432.90561186494176</v>
      </c>
      <c r="G93" s="67">
        <f t="shared" si="57"/>
        <v>429.26330841774194</v>
      </c>
      <c r="H93" s="67">
        <f t="shared" si="57"/>
        <v>417.37731603835635</v>
      </c>
      <c r="I93" s="67">
        <f t="shared" si="57"/>
        <v>425.99424636745249</v>
      </c>
      <c r="J93" s="67">
        <f t="shared" si="57"/>
        <v>428.02551834130782</v>
      </c>
      <c r="K93" s="67">
        <f t="shared" si="57"/>
        <v>427.2078955746577</v>
      </c>
      <c r="L93" s="67">
        <f t="shared" si="57"/>
        <v>427.99531251360639</v>
      </c>
      <c r="M93" s="67">
        <f t="shared" si="57"/>
        <v>427.99531251360639</v>
      </c>
      <c r="N93" s="67">
        <f t="shared" si="57"/>
        <v>431.01419576955357</v>
      </c>
      <c r="O93" s="67">
        <f t="shared" si="57"/>
        <v>434.13106349686848</v>
      </c>
      <c r="P93" s="67">
        <f t="shared" si="57"/>
        <v>434.13106349686848</v>
      </c>
    </row>
    <row r="94" spans="1:17">
      <c r="A94" s="66" t="s">
        <v>7</v>
      </c>
      <c r="B94" s="76" t="s">
        <v>107</v>
      </c>
      <c r="C94" s="76" t="s">
        <v>97</v>
      </c>
      <c r="D94" s="76" t="s">
        <v>107</v>
      </c>
      <c r="E94" s="249">
        <f>E8+E18-(550/E20)-(150/E20)</f>
        <v>643.9880317632485</v>
      </c>
      <c r="F94" s="249">
        <f t="shared" ref="F94:P94" si="58">F8+F18-(550/F20)-(150/F20)</f>
        <v>605.8868904970517</v>
      </c>
      <c r="G94" s="249">
        <f t="shared" si="58"/>
        <v>550.95582064694872</v>
      </c>
      <c r="H94" s="249">
        <f t="shared" si="58"/>
        <v>490.18881366683826</v>
      </c>
      <c r="I94" s="249">
        <f t="shared" si="58"/>
        <v>506.34446110754283</v>
      </c>
      <c r="J94" s="249">
        <f t="shared" si="58"/>
        <v>511.85042879914306</v>
      </c>
      <c r="K94" s="249">
        <f t="shared" si="58"/>
        <v>518.1169448912143</v>
      </c>
      <c r="L94" s="249">
        <f t="shared" si="58"/>
        <v>528.72887672077979</v>
      </c>
      <c r="M94" s="249">
        <f t="shared" si="58"/>
        <v>546.84080855034517</v>
      </c>
      <c r="N94" s="249">
        <f t="shared" si="58"/>
        <v>562.90747768666415</v>
      </c>
      <c r="O94" s="249">
        <f t="shared" si="58"/>
        <v>574.13134134579491</v>
      </c>
      <c r="P94" s="249">
        <f t="shared" si="58"/>
        <v>588.46713683449116</v>
      </c>
    </row>
    <row r="95" spans="1:17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E8+E18-(620/E20)</f>
        <v>646.63748184744873</v>
      </c>
      <c r="F95" s="67">
        <f t="shared" ref="F95:P95" si="59">F8+F18-(620/F20)</f>
        <v>608.53829768406956</v>
      </c>
      <c r="G95" s="67">
        <f t="shared" si="59"/>
        <v>553.58176568274257</v>
      </c>
      <c r="H95" s="67">
        <f t="shared" si="59"/>
        <v>492.7423387443697</v>
      </c>
      <c r="I95" s="67">
        <f t="shared" si="59"/>
        <v>508.88418505112833</v>
      </c>
      <c r="J95" s="67">
        <f t="shared" si="59"/>
        <v>514.40226292992463</v>
      </c>
      <c r="K95" s="67">
        <f t="shared" si="59"/>
        <v>520.66390445823117</v>
      </c>
      <c r="L95" s="67">
        <f t="shared" si="59"/>
        <v>531.27583628779666</v>
      </c>
      <c r="M95" s="67">
        <f t="shared" si="59"/>
        <v>549.38776811736216</v>
      </c>
      <c r="N95" s="67">
        <f t="shared" si="59"/>
        <v>565.47240234200228</v>
      </c>
      <c r="O95" s="67">
        <f t="shared" si="59"/>
        <v>576.69626600113304</v>
      </c>
      <c r="P95" s="67">
        <f t="shared" si="59"/>
        <v>591.03206148982929</v>
      </c>
    </row>
    <row r="96" spans="1:17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E8+E18-(500/E20)</f>
        <v>650.61165697374895</v>
      </c>
      <c r="F96" s="67">
        <f t="shared" ref="F96:P96" si="60">F8+F18-(500/F20)</f>
        <v>612.51540846459648</v>
      </c>
      <c r="G96" s="67">
        <f t="shared" si="60"/>
        <v>557.52068323643334</v>
      </c>
      <c r="H96" s="67">
        <f t="shared" si="60"/>
        <v>496.57262636066679</v>
      </c>
      <c r="I96" s="67">
        <f t="shared" si="60"/>
        <v>512.69377096650658</v>
      </c>
      <c r="J96" s="67">
        <f t="shared" si="60"/>
        <v>518.23001412609688</v>
      </c>
      <c r="K96" s="67">
        <f t="shared" si="60"/>
        <v>524.48434380875653</v>
      </c>
      <c r="L96" s="67">
        <f t="shared" si="60"/>
        <v>535.09627563832203</v>
      </c>
      <c r="M96" s="67">
        <f t="shared" si="60"/>
        <v>553.20820746788741</v>
      </c>
      <c r="N96" s="67">
        <f t="shared" si="60"/>
        <v>569.31978932500965</v>
      </c>
      <c r="O96" s="67">
        <f t="shared" si="60"/>
        <v>580.54365298414041</v>
      </c>
      <c r="P96" s="67">
        <f t="shared" si="60"/>
        <v>594.87944847283666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>E8+E18-(550/E20)</f>
        <v>648.95575067112384</v>
      </c>
      <c r="F97" s="67">
        <f t="shared" ref="F97:P97" si="61">F8+F18-(550/F20)</f>
        <v>610.85827897271031</v>
      </c>
      <c r="G97" s="67">
        <f t="shared" si="61"/>
        <v>555.87946758906219</v>
      </c>
      <c r="H97" s="67">
        <f t="shared" si="61"/>
        <v>494.97667318720966</v>
      </c>
      <c r="I97" s="67">
        <f t="shared" si="61"/>
        <v>511.10644350176563</v>
      </c>
      <c r="J97" s="67">
        <f t="shared" si="61"/>
        <v>516.63511779435839</v>
      </c>
      <c r="K97" s="67">
        <f t="shared" si="61"/>
        <v>522.89249407937098</v>
      </c>
      <c r="L97" s="67">
        <f t="shared" si="61"/>
        <v>533.50442590893647</v>
      </c>
      <c r="M97" s="67">
        <f t="shared" si="61"/>
        <v>551.61635773850185</v>
      </c>
      <c r="N97" s="67">
        <f t="shared" si="61"/>
        <v>567.71671141542333</v>
      </c>
      <c r="O97" s="67">
        <f t="shared" si="61"/>
        <v>578.94057507455409</v>
      </c>
      <c r="P97" s="67">
        <f t="shared" si="61"/>
        <v>593.27637056325034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E8+E18-(550/E20)-(150/E20)</f>
        <v>643.9880317632485</v>
      </c>
      <c r="F98" s="67">
        <f t="shared" ref="F98:P98" si="62">F8+F18-(550/F20)-(150/F20)</f>
        <v>605.8868904970517</v>
      </c>
      <c r="G98" s="67">
        <f t="shared" si="62"/>
        <v>550.95582064694872</v>
      </c>
      <c r="H98" s="67">
        <f t="shared" si="62"/>
        <v>490.18881366683826</v>
      </c>
      <c r="I98" s="67">
        <f t="shared" si="62"/>
        <v>506.34446110754283</v>
      </c>
      <c r="J98" s="67">
        <f t="shared" si="62"/>
        <v>511.85042879914306</v>
      </c>
      <c r="K98" s="67">
        <f t="shared" si="62"/>
        <v>518.1169448912143</v>
      </c>
      <c r="L98" s="67">
        <f t="shared" si="62"/>
        <v>528.72887672077979</v>
      </c>
      <c r="M98" s="67">
        <f t="shared" si="62"/>
        <v>546.84080855034517</v>
      </c>
      <c r="N98" s="67">
        <f t="shared" si="62"/>
        <v>562.90747768666415</v>
      </c>
      <c r="O98" s="67">
        <f t="shared" si="62"/>
        <v>574.13134134579491</v>
      </c>
      <c r="P98" s="67">
        <f t="shared" si="62"/>
        <v>588.46713683449116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>E8+E18-(550/E20)-(150/E20)+(250/E20)</f>
        <v>652.26756327637406</v>
      </c>
      <c r="F99" s="67">
        <f t="shared" ref="F99:P99" si="63">F8+F18-(550/F20)-(150/F20)+(250/F20)</f>
        <v>614.17253795648276</v>
      </c>
      <c r="G99" s="67">
        <f t="shared" si="63"/>
        <v>559.1618988838045</v>
      </c>
      <c r="H99" s="67">
        <f t="shared" si="63"/>
        <v>498.16857953412392</v>
      </c>
      <c r="I99" s="67">
        <f t="shared" si="63"/>
        <v>514.28109843124741</v>
      </c>
      <c r="J99" s="67">
        <f t="shared" si="63"/>
        <v>519.82491045783524</v>
      </c>
      <c r="K99" s="67">
        <f t="shared" si="63"/>
        <v>526.07619353814198</v>
      </c>
      <c r="L99" s="67">
        <f t="shared" si="63"/>
        <v>536.68812536770747</v>
      </c>
      <c r="M99" s="67">
        <f t="shared" si="63"/>
        <v>554.80005719727285</v>
      </c>
      <c r="N99" s="67">
        <f t="shared" si="63"/>
        <v>570.9228672345962</v>
      </c>
      <c r="O99" s="67">
        <f t="shared" si="63"/>
        <v>582.14673089372695</v>
      </c>
      <c r="P99" s="67">
        <f t="shared" si="63"/>
        <v>596.4825263824232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E8+E18+(150/E20)</f>
        <v>672.1384389078753</v>
      </c>
      <c r="F100" s="67">
        <f t="shared" ref="F100:P100" si="64">F8+F18+(150/F20)</f>
        <v>634.05809185911733</v>
      </c>
      <c r="G100" s="67">
        <f t="shared" si="64"/>
        <v>578.85648665225835</v>
      </c>
      <c r="H100" s="67">
        <f t="shared" si="64"/>
        <v>517.32001761560946</v>
      </c>
      <c r="I100" s="67">
        <f t="shared" si="64"/>
        <v>533.32902800813861</v>
      </c>
      <c r="J100" s="67">
        <f t="shared" si="64"/>
        <v>538.96366643869658</v>
      </c>
      <c r="K100" s="67">
        <f t="shared" si="64"/>
        <v>545.17839029076868</v>
      </c>
      <c r="L100" s="67">
        <f t="shared" si="64"/>
        <v>555.79032212033417</v>
      </c>
      <c r="M100" s="67">
        <f t="shared" si="64"/>
        <v>573.90225394989955</v>
      </c>
      <c r="N100" s="67">
        <f t="shared" si="64"/>
        <v>590.15980214963292</v>
      </c>
      <c r="O100" s="67">
        <f t="shared" si="64"/>
        <v>601.38366580876368</v>
      </c>
      <c r="P100" s="67">
        <f t="shared" si="64"/>
        <v>615.71946129745993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E8+E18</f>
        <v>667.17071999999996</v>
      </c>
      <c r="F101" s="67">
        <f t="shared" ref="F101:P101" si="65">F8+F18</f>
        <v>629.08670338345871</v>
      </c>
      <c r="G101" s="67">
        <f t="shared" si="65"/>
        <v>573.93283971014489</v>
      </c>
      <c r="H101" s="67">
        <f t="shared" si="65"/>
        <v>512.53215809523806</v>
      </c>
      <c r="I101" s="67">
        <f t="shared" si="65"/>
        <v>528.56704561391587</v>
      </c>
      <c r="J101" s="67">
        <f t="shared" si="65"/>
        <v>534.17897744348124</v>
      </c>
      <c r="K101" s="67">
        <f t="shared" si="65"/>
        <v>540.402841102612</v>
      </c>
      <c r="L101" s="67">
        <f t="shared" si="65"/>
        <v>551.01477293217749</v>
      </c>
      <c r="M101" s="67">
        <f t="shared" si="65"/>
        <v>569.12670476174287</v>
      </c>
      <c r="N101" s="67">
        <f t="shared" si="65"/>
        <v>585.35056842087374</v>
      </c>
      <c r="O101" s="67">
        <f t="shared" si="65"/>
        <v>596.5744320800045</v>
      </c>
      <c r="P101" s="67">
        <f t="shared" si="65"/>
        <v>610.91022756870075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E8+E18-(400/E20)+(150/E20)</f>
        <v>658.89118848687451</v>
      </c>
      <c r="F102" s="67">
        <f t="shared" ref="F102:P102" si="66">F8+F18-(400/F20)+(150/F20)</f>
        <v>620.80105592402754</v>
      </c>
      <c r="G102" s="67">
        <f t="shared" si="66"/>
        <v>565.72676147328912</v>
      </c>
      <c r="H102" s="67">
        <f t="shared" si="66"/>
        <v>504.55239222795245</v>
      </c>
      <c r="I102" s="67">
        <f t="shared" si="66"/>
        <v>520.63040829021122</v>
      </c>
      <c r="J102" s="67">
        <f t="shared" si="66"/>
        <v>526.20449578478906</v>
      </c>
      <c r="K102" s="67">
        <f t="shared" si="66"/>
        <v>532.44359245568432</v>
      </c>
      <c r="L102" s="67">
        <f t="shared" si="66"/>
        <v>543.05552428524982</v>
      </c>
      <c r="M102" s="67">
        <f t="shared" si="66"/>
        <v>561.1674561148152</v>
      </c>
      <c r="N102" s="67">
        <f t="shared" si="66"/>
        <v>577.3351788729417</v>
      </c>
      <c r="O102" s="67">
        <f t="shared" si="66"/>
        <v>588.55904253207245</v>
      </c>
      <c r="P102" s="67">
        <f t="shared" si="66"/>
        <v>602.8948380207687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E8+E18-(400/E20)</f>
        <v>653.92346957899917</v>
      </c>
      <c r="F103" s="67">
        <f t="shared" ref="F103:P103" si="67">F8+F18-(400/F20)</f>
        <v>615.82966744836892</v>
      </c>
      <c r="G103" s="67">
        <f t="shared" si="67"/>
        <v>560.80311453117565</v>
      </c>
      <c r="H103" s="67">
        <f t="shared" si="67"/>
        <v>499.76453270758105</v>
      </c>
      <c r="I103" s="67">
        <f t="shared" si="67"/>
        <v>515.86842589598848</v>
      </c>
      <c r="J103" s="67">
        <f t="shared" si="67"/>
        <v>521.41980678957373</v>
      </c>
      <c r="K103" s="67">
        <f t="shared" si="67"/>
        <v>527.66804326752765</v>
      </c>
      <c r="L103" s="67">
        <f t="shared" si="67"/>
        <v>538.27997509709314</v>
      </c>
      <c r="M103" s="67">
        <f t="shared" si="67"/>
        <v>556.39190692665852</v>
      </c>
      <c r="N103" s="67">
        <f t="shared" si="67"/>
        <v>572.52594514418251</v>
      </c>
      <c r="O103" s="67">
        <f t="shared" si="67"/>
        <v>583.74980880331327</v>
      </c>
      <c r="P103" s="67">
        <f t="shared" si="67"/>
        <v>598.08560429200952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E8+E18-(400/E20)+(250/E20)</f>
        <v>662.20300109212474</v>
      </c>
      <c r="F104" s="67">
        <f t="shared" ref="F104:P104" si="68">F8+F18-(400/F20)+(250/F20)</f>
        <v>624.11531490779998</v>
      </c>
      <c r="G104" s="67">
        <f t="shared" si="68"/>
        <v>569.00919276803143</v>
      </c>
      <c r="H104" s="67">
        <f t="shared" si="68"/>
        <v>507.74429857486672</v>
      </c>
      <c r="I104" s="67">
        <f t="shared" si="68"/>
        <v>523.80506321969312</v>
      </c>
      <c r="J104" s="67">
        <f t="shared" si="68"/>
        <v>529.39428844826591</v>
      </c>
      <c r="K104" s="67">
        <f t="shared" si="68"/>
        <v>535.62729191445533</v>
      </c>
      <c r="L104" s="67">
        <f t="shared" si="68"/>
        <v>546.23922374402082</v>
      </c>
      <c r="M104" s="67">
        <f t="shared" si="68"/>
        <v>564.3511555735862</v>
      </c>
      <c r="N104" s="67">
        <f t="shared" si="68"/>
        <v>580.54133469211456</v>
      </c>
      <c r="O104" s="67">
        <f t="shared" si="68"/>
        <v>591.76519835124532</v>
      </c>
      <c r="P104" s="67">
        <f t="shared" si="68"/>
        <v>606.10099383994157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E8+E18-(620/E20)+(150/E20)</f>
        <v>651.60520075532406</v>
      </c>
      <c r="F105" s="67">
        <f t="shared" ref="F105:P105" si="69">F8+F18-(620/F20)+(150/F20)</f>
        <v>613.50968615972818</v>
      </c>
      <c r="G105" s="67">
        <f t="shared" si="69"/>
        <v>558.50541262485604</v>
      </c>
      <c r="H105" s="67">
        <f t="shared" si="69"/>
        <v>497.5301982647411</v>
      </c>
      <c r="I105" s="67">
        <f t="shared" si="69"/>
        <v>513.64616744535113</v>
      </c>
      <c r="J105" s="67">
        <f t="shared" si="69"/>
        <v>519.18695192513997</v>
      </c>
      <c r="K105" s="67">
        <f t="shared" si="69"/>
        <v>525.43945364638785</v>
      </c>
      <c r="L105" s="67">
        <f t="shared" si="69"/>
        <v>536.05138547595334</v>
      </c>
      <c r="M105" s="67">
        <f t="shared" si="69"/>
        <v>554.16331730551883</v>
      </c>
      <c r="N105" s="67">
        <f t="shared" si="69"/>
        <v>570.28163607076146</v>
      </c>
      <c r="O105" s="67">
        <f t="shared" si="69"/>
        <v>581.50549972989222</v>
      </c>
      <c r="P105" s="67">
        <f t="shared" si="69"/>
        <v>595.84129521858847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E8+E18-(620/E20)</f>
        <v>646.63748184744873</v>
      </c>
      <c r="F106" s="67">
        <f t="shared" ref="F106:P106" si="70">F8+F18-(620/F20)</f>
        <v>608.53829768406956</v>
      </c>
      <c r="G106" s="67">
        <f t="shared" si="70"/>
        <v>553.58176568274257</v>
      </c>
      <c r="H106" s="67">
        <f t="shared" si="70"/>
        <v>492.7423387443697</v>
      </c>
      <c r="I106" s="67">
        <f t="shared" si="70"/>
        <v>508.88418505112833</v>
      </c>
      <c r="J106" s="67">
        <f t="shared" si="70"/>
        <v>514.40226292992463</v>
      </c>
      <c r="K106" s="67">
        <f t="shared" si="70"/>
        <v>520.66390445823117</v>
      </c>
      <c r="L106" s="67">
        <f t="shared" si="70"/>
        <v>531.27583628779666</v>
      </c>
      <c r="M106" s="67">
        <f t="shared" si="70"/>
        <v>549.38776811736216</v>
      </c>
      <c r="N106" s="67">
        <f t="shared" si="70"/>
        <v>565.47240234200228</v>
      </c>
      <c r="O106" s="67">
        <f t="shared" si="70"/>
        <v>576.69626600113304</v>
      </c>
      <c r="P106" s="67">
        <f t="shared" si="70"/>
        <v>591.03206148982929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E8+E18-(400/E20)+(150/E20)</f>
        <v>658.89118848687451</v>
      </c>
      <c r="F107" s="67">
        <f t="shared" ref="F107:P107" si="71">F8+F18-(400/F20)+(150/F20)</f>
        <v>620.80105592402754</v>
      </c>
      <c r="G107" s="67">
        <f t="shared" si="71"/>
        <v>565.72676147328912</v>
      </c>
      <c r="H107" s="67">
        <f t="shared" si="71"/>
        <v>504.55239222795245</v>
      </c>
      <c r="I107" s="67">
        <f t="shared" si="71"/>
        <v>520.63040829021122</v>
      </c>
      <c r="J107" s="67">
        <f t="shared" si="71"/>
        <v>526.20449578478906</v>
      </c>
      <c r="K107" s="67">
        <f t="shared" si="71"/>
        <v>532.44359245568432</v>
      </c>
      <c r="L107" s="67">
        <f t="shared" si="71"/>
        <v>543.05552428524982</v>
      </c>
      <c r="M107" s="67">
        <f t="shared" si="71"/>
        <v>561.1674561148152</v>
      </c>
      <c r="N107" s="67">
        <f t="shared" si="71"/>
        <v>577.3351788729417</v>
      </c>
      <c r="O107" s="67">
        <f t="shared" si="71"/>
        <v>588.55904253207245</v>
      </c>
      <c r="P107" s="67">
        <f t="shared" si="71"/>
        <v>602.8948380207687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E8+E18-(400/E20)</f>
        <v>653.92346957899917</v>
      </c>
      <c r="F108" s="67">
        <f t="shared" ref="F108:P108" si="72">F8+F18-(400/F20)</f>
        <v>615.82966744836892</v>
      </c>
      <c r="G108" s="67">
        <f t="shared" si="72"/>
        <v>560.80311453117565</v>
      </c>
      <c r="H108" s="67">
        <f t="shared" si="72"/>
        <v>499.76453270758105</v>
      </c>
      <c r="I108" s="67">
        <f t="shared" si="72"/>
        <v>515.86842589598848</v>
      </c>
      <c r="J108" s="67">
        <f t="shared" si="72"/>
        <v>521.41980678957373</v>
      </c>
      <c r="K108" s="67">
        <f t="shared" si="72"/>
        <v>527.66804326752765</v>
      </c>
      <c r="L108" s="67">
        <f t="shared" si="72"/>
        <v>538.27997509709314</v>
      </c>
      <c r="M108" s="67">
        <f t="shared" si="72"/>
        <v>556.39190692665852</v>
      </c>
      <c r="N108" s="67">
        <f t="shared" si="72"/>
        <v>572.52594514418251</v>
      </c>
      <c r="O108" s="67">
        <f t="shared" si="72"/>
        <v>583.74980880331327</v>
      </c>
      <c r="P108" s="67">
        <f t="shared" si="72"/>
        <v>598.08560429200952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E8+E18-(400/E20)+(150/E20)</f>
        <v>658.89118848687451</v>
      </c>
      <c r="F109" s="67">
        <f t="shared" ref="F109:P109" si="73">F8+F18-(400/F20)+(150/F20)</f>
        <v>620.80105592402754</v>
      </c>
      <c r="G109" s="67">
        <f t="shared" si="73"/>
        <v>565.72676147328912</v>
      </c>
      <c r="H109" s="67">
        <f t="shared" si="73"/>
        <v>504.55239222795245</v>
      </c>
      <c r="I109" s="67">
        <f t="shared" si="73"/>
        <v>520.63040829021122</v>
      </c>
      <c r="J109" s="67">
        <f t="shared" si="73"/>
        <v>526.20449578478906</v>
      </c>
      <c r="K109" s="67">
        <f t="shared" si="73"/>
        <v>532.44359245568432</v>
      </c>
      <c r="L109" s="67">
        <f t="shared" si="73"/>
        <v>543.05552428524982</v>
      </c>
      <c r="M109" s="67">
        <f t="shared" si="73"/>
        <v>561.1674561148152</v>
      </c>
      <c r="N109" s="67">
        <f t="shared" si="73"/>
        <v>577.3351788729417</v>
      </c>
      <c r="O109" s="67">
        <f t="shared" si="73"/>
        <v>588.55904253207245</v>
      </c>
      <c r="P109" s="67">
        <f t="shared" si="73"/>
        <v>602.8948380207687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E8+E18-(400/E20)</f>
        <v>653.92346957899917</v>
      </c>
      <c r="F110" s="67">
        <f t="shared" ref="F110:P110" si="74">F8+F18-(400/F20)</f>
        <v>615.82966744836892</v>
      </c>
      <c r="G110" s="67">
        <f t="shared" si="74"/>
        <v>560.80311453117565</v>
      </c>
      <c r="H110" s="67">
        <f t="shared" si="74"/>
        <v>499.76453270758105</v>
      </c>
      <c r="I110" s="67">
        <f t="shared" si="74"/>
        <v>515.86842589598848</v>
      </c>
      <c r="J110" s="67">
        <f t="shared" si="74"/>
        <v>521.41980678957373</v>
      </c>
      <c r="K110" s="67">
        <f t="shared" si="74"/>
        <v>527.66804326752765</v>
      </c>
      <c r="L110" s="67">
        <f t="shared" si="74"/>
        <v>538.27997509709314</v>
      </c>
      <c r="M110" s="67">
        <f t="shared" si="74"/>
        <v>556.39190692665852</v>
      </c>
      <c r="N110" s="67">
        <f t="shared" si="74"/>
        <v>572.52594514418251</v>
      </c>
      <c r="O110" s="67">
        <f t="shared" si="74"/>
        <v>583.74980880331327</v>
      </c>
      <c r="P110" s="67">
        <f t="shared" si="74"/>
        <v>598.08560429200952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E8+E18+(150/E20)</f>
        <v>672.1384389078753</v>
      </c>
      <c r="F111" s="67">
        <f t="shared" ref="F111:P111" si="75">F8+F18+(150/F20)</f>
        <v>634.05809185911733</v>
      </c>
      <c r="G111" s="67">
        <f t="shared" si="75"/>
        <v>578.85648665225835</v>
      </c>
      <c r="H111" s="67">
        <f t="shared" si="75"/>
        <v>517.32001761560946</v>
      </c>
      <c r="I111" s="67">
        <f t="shared" si="75"/>
        <v>533.32902800813861</v>
      </c>
      <c r="J111" s="67">
        <f t="shared" si="75"/>
        <v>538.96366643869658</v>
      </c>
      <c r="K111" s="67">
        <f t="shared" si="75"/>
        <v>545.17839029076868</v>
      </c>
      <c r="L111" s="67">
        <f t="shared" si="75"/>
        <v>555.79032212033417</v>
      </c>
      <c r="M111" s="67">
        <f t="shared" si="75"/>
        <v>573.90225394989955</v>
      </c>
      <c r="N111" s="67">
        <f t="shared" si="75"/>
        <v>590.15980214963292</v>
      </c>
      <c r="O111" s="67">
        <f t="shared" si="75"/>
        <v>601.38366580876368</v>
      </c>
      <c r="P111" s="67">
        <f t="shared" si="75"/>
        <v>615.71946129745993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E8+E18</f>
        <v>667.17071999999996</v>
      </c>
      <c r="F112" s="67">
        <f t="shared" ref="F112:P112" si="76">F8+F18</f>
        <v>629.08670338345871</v>
      </c>
      <c r="G112" s="67">
        <f t="shared" si="76"/>
        <v>573.93283971014489</v>
      </c>
      <c r="H112" s="67">
        <f t="shared" si="76"/>
        <v>512.53215809523806</v>
      </c>
      <c r="I112" s="67">
        <f t="shared" si="76"/>
        <v>528.56704561391587</v>
      </c>
      <c r="J112" s="67">
        <f t="shared" si="76"/>
        <v>534.17897744348124</v>
      </c>
      <c r="K112" s="67">
        <f t="shared" si="76"/>
        <v>540.402841102612</v>
      </c>
      <c r="L112" s="67">
        <f t="shared" si="76"/>
        <v>551.01477293217749</v>
      </c>
      <c r="M112" s="67">
        <f t="shared" si="76"/>
        <v>569.12670476174287</v>
      </c>
      <c r="N112" s="67">
        <f t="shared" si="76"/>
        <v>585.35056842087374</v>
      </c>
      <c r="O112" s="67">
        <f t="shared" si="76"/>
        <v>596.5744320800045</v>
      </c>
      <c r="P112" s="67">
        <f t="shared" si="76"/>
        <v>610.91022756870075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E8+E18</f>
        <v>667.17071999999996</v>
      </c>
      <c r="F113" s="67">
        <f t="shared" ref="F113:P113" si="77">F8+F18</f>
        <v>629.08670338345871</v>
      </c>
      <c r="G113" s="67">
        <f t="shared" si="77"/>
        <v>573.93283971014489</v>
      </c>
      <c r="H113" s="67">
        <f t="shared" si="77"/>
        <v>512.53215809523806</v>
      </c>
      <c r="I113" s="67">
        <f t="shared" si="77"/>
        <v>528.56704561391587</v>
      </c>
      <c r="J113" s="67">
        <f t="shared" si="77"/>
        <v>534.17897744348124</v>
      </c>
      <c r="K113" s="67">
        <f t="shared" si="77"/>
        <v>540.402841102612</v>
      </c>
      <c r="L113" s="67">
        <f t="shared" si="77"/>
        <v>551.01477293217749</v>
      </c>
      <c r="M113" s="67">
        <f t="shared" si="77"/>
        <v>569.12670476174287</v>
      </c>
      <c r="N113" s="67">
        <f t="shared" si="77"/>
        <v>585.35056842087374</v>
      </c>
      <c r="O113" s="67">
        <f t="shared" si="77"/>
        <v>596.5744320800045</v>
      </c>
      <c r="P113" s="67">
        <f t="shared" si="77"/>
        <v>610.91022756870075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E8+E18-(510/E20)</f>
        <v>650.28047571322395</v>
      </c>
      <c r="F114" s="67">
        <f t="shared" ref="F114:P114" si="78">F8+F18-(510/F20)</f>
        <v>612.18398256621924</v>
      </c>
      <c r="G114" s="67">
        <f t="shared" si="78"/>
        <v>557.19244010695911</v>
      </c>
      <c r="H114" s="67">
        <f t="shared" si="78"/>
        <v>496.25343572597535</v>
      </c>
      <c r="I114" s="67">
        <f t="shared" si="78"/>
        <v>512.37630547355843</v>
      </c>
      <c r="J114" s="67">
        <f t="shared" si="78"/>
        <v>517.91103485974918</v>
      </c>
      <c r="K114" s="67">
        <f t="shared" si="78"/>
        <v>524.16597386287947</v>
      </c>
      <c r="L114" s="67">
        <f t="shared" si="78"/>
        <v>534.77790569244496</v>
      </c>
      <c r="M114" s="67">
        <f t="shared" si="78"/>
        <v>552.88983752201034</v>
      </c>
      <c r="N114" s="67">
        <f t="shared" si="78"/>
        <v>568.99917374309246</v>
      </c>
      <c r="O114" s="67">
        <f t="shared" si="78"/>
        <v>580.22303740222321</v>
      </c>
      <c r="P114" s="67">
        <f t="shared" si="78"/>
        <v>594.55883289091946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E8+E18-(550/E20)-(300/E20)</f>
        <v>639.02031285537328</v>
      </c>
      <c r="F115" s="67">
        <f t="shared" ref="F115:P115" si="79">F8+F18-(550/F20)-(300/F20)</f>
        <v>600.91550202139297</v>
      </c>
      <c r="G115" s="67">
        <f t="shared" si="79"/>
        <v>546.03217370483526</v>
      </c>
      <c r="H115" s="67">
        <f t="shared" si="79"/>
        <v>485.40095414646692</v>
      </c>
      <c r="I115" s="67">
        <f t="shared" si="79"/>
        <v>501.58247871332003</v>
      </c>
      <c r="J115" s="67">
        <f t="shared" si="79"/>
        <v>507.06573980392778</v>
      </c>
      <c r="K115" s="67">
        <f t="shared" si="79"/>
        <v>513.34139570305774</v>
      </c>
      <c r="L115" s="67">
        <f t="shared" si="79"/>
        <v>523.95332753262323</v>
      </c>
      <c r="M115" s="67">
        <f t="shared" si="79"/>
        <v>542.06525936218861</v>
      </c>
      <c r="N115" s="67">
        <f t="shared" si="79"/>
        <v>558.09824395790486</v>
      </c>
      <c r="O115" s="67">
        <f t="shared" si="79"/>
        <v>569.32210761703561</v>
      </c>
      <c r="P115" s="67">
        <f t="shared" si="79"/>
        <v>583.65790310573186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E8+E18-(400/E20)</f>
        <v>653.92346957899917</v>
      </c>
      <c r="F116" s="67">
        <f t="shared" ref="F116:P116" si="80">F8+F18-(400/F20)</f>
        <v>615.82966744836892</v>
      </c>
      <c r="G116" s="67">
        <f t="shared" si="80"/>
        <v>560.80311453117565</v>
      </c>
      <c r="H116" s="67">
        <f t="shared" si="80"/>
        <v>499.76453270758105</v>
      </c>
      <c r="I116" s="67">
        <f t="shared" si="80"/>
        <v>515.86842589598848</v>
      </c>
      <c r="J116" s="67">
        <f t="shared" si="80"/>
        <v>521.41980678957373</v>
      </c>
      <c r="K116" s="67">
        <f t="shared" si="80"/>
        <v>527.66804326752765</v>
      </c>
      <c r="L116" s="67">
        <f t="shared" si="80"/>
        <v>538.27997509709314</v>
      </c>
      <c r="M116" s="67">
        <f t="shared" si="80"/>
        <v>556.39190692665852</v>
      </c>
      <c r="N116" s="67">
        <f t="shared" si="80"/>
        <v>572.52594514418251</v>
      </c>
      <c r="O116" s="67">
        <f t="shared" si="80"/>
        <v>583.74980880331327</v>
      </c>
      <c r="P116" s="67">
        <f t="shared" si="80"/>
        <v>598.08560429200952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E8+E18-(620/E20)</f>
        <v>646.63748184744873</v>
      </c>
      <c r="F117" s="67">
        <f t="shared" ref="F117:P117" si="81">F8+F18-(620/F20)</f>
        <v>608.53829768406956</v>
      </c>
      <c r="G117" s="67">
        <f t="shared" si="81"/>
        <v>553.58176568274257</v>
      </c>
      <c r="H117" s="67">
        <f t="shared" si="81"/>
        <v>492.7423387443697</v>
      </c>
      <c r="I117" s="67">
        <f t="shared" si="81"/>
        <v>508.88418505112833</v>
      </c>
      <c r="J117" s="67">
        <f t="shared" si="81"/>
        <v>514.40226292992463</v>
      </c>
      <c r="K117" s="67">
        <f t="shared" si="81"/>
        <v>520.66390445823117</v>
      </c>
      <c r="L117" s="67">
        <f t="shared" si="81"/>
        <v>531.27583628779666</v>
      </c>
      <c r="M117" s="67">
        <f t="shared" si="81"/>
        <v>549.38776811736216</v>
      </c>
      <c r="N117" s="67">
        <f t="shared" si="81"/>
        <v>565.47240234200228</v>
      </c>
      <c r="O117" s="67">
        <f t="shared" si="81"/>
        <v>576.69626600113304</v>
      </c>
      <c r="P117" s="67">
        <f t="shared" si="81"/>
        <v>591.03206148982929</v>
      </c>
    </row>
    <row r="118" spans="1:16">
      <c r="A118" s="365" t="s">
        <v>7</v>
      </c>
      <c r="B118" s="76" t="s">
        <v>83</v>
      </c>
      <c r="C118" s="76" t="s">
        <v>215</v>
      </c>
      <c r="D118" s="250" t="s">
        <v>85</v>
      </c>
      <c r="E118" s="67">
        <f>E8+E18-(500/E20)</f>
        <v>650.61165697374895</v>
      </c>
      <c r="F118" s="67">
        <f t="shared" ref="F118:P118" si="82">F8+F18-(500/F20)</f>
        <v>612.51540846459648</v>
      </c>
      <c r="G118" s="67">
        <f t="shared" si="82"/>
        <v>557.52068323643334</v>
      </c>
      <c r="H118" s="67">
        <f t="shared" si="82"/>
        <v>496.57262636066679</v>
      </c>
      <c r="I118" s="67">
        <f t="shared" si="82"/>
        <v>512.69377096650658</v>
      </c>
      <c r="J118" s="67">
        <f t="shared" si="82"/>
        <v>518.23001412609688</v>
      </c>
      <c r="K118" s="67">
        <f t="shared" si="82"/>
        <v>524.48434380875653</v>
      </c>
      <c r="L118" s="67">
        <f t="shared" si="82"/>
        <v>535.09627563832203</v>
      </c>
      <c r="M118" s="67">
        <f t="shared" si="82"/>
        <v>553.20820746788741</v>
      </c>
      <c r="N118" s="67">
        <f t="shared" si="82"/>
        <v>569.31978932500965</v>
      </c>
      <c r="O118" s="67">
        <f t="shared" si="82"/>
        <v>580.54365298414041</v>
      </c>
      <c r="P118" s="67">
        <f t="shared" si="82"/>
        <v>594.87944847283666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E8+E18+(100/E20)</f>
        <v>670.48253260525019</v>
      </c>
      <c r="F119" s="67">
        <f t="shared" ref="F119:P119" si="83">F8+F18+(100/F20)</f>
        <v>632.40096236723116</v>
      </c>
      <c r="G119" s="67">
        <f t="shared" si="83"/>
        <v>577.2152710048872</v>
      </c>
      <c r="H119" s="67">
        <f t="shared" si="83"/>
        <v>515.72406444215233</v>
      </c>
      <c r="I119" s="67">
        <f t="shared" si="83"/>
        <v>531.74170054339777</v>
      </c>
      <c r="J119" s="67">
        <f t="shared" si="83"/>
        <v>537.3687701069581</v>
      </c>
      <c r="K119" s="67">
        <f t="shared" si="83"/>
        <v>543.58654056138312</v>
      </c>
      <c r="L119" s="67">
        <f t="shared" si="83"/>
        <v>554.19847239094861</v>
      </c>
      <c r="M119" s="67">
        <f t="shared" si="83"/>
        <v>572.31040422051399</v>
      </c>
      <c r="N119" s="67">
        <f t="shared" si="83"/>
        <v>588.55672424004661</v>
      </c>
      <c r="O119" s="67">
        <f t="shared" si="83"/>
        <v>599.78058789917736</v>
      </c>
      <c r="P119" s="67">
        <f t="shared" si="83"/>
        <v>614.11638338787361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E19-(550/E20)</f>
        <v>413.14908282061396</v>
      </c>
      <c r="F120" s="67">
        <f t="shared" ref="F120:P120" si="84">F19-(550/F20)</f>
        <v>414.67718745419336</v>
      </c>
      <c r="G120" s="67">
        <f t="shared" si="84"/>
        <v>411.20993629665918</v>
      </c>
      <c r="H120" s="67">
        <f t="shared" si="84"/>
        <v>399.82183113032795</v>
      </c>
      <c r="I120" s="67">
        <f t="shared" si="84"/>
        <v>408.53364425530231</v>
      </c>
      <c r="J120" s="67">
        <f t="shared" si="84"/>
        <v>410.48165869218502</v>
      </c>
      <c r="K120" s="67">
        <f t="shared" si="84"/>
        <v>409.69754855141667</v>
      </c>
      <c r="L120" s="67">
        <f t="shared" si="84"/>
        <v>410.48496549036537</v>
      </c>
      <c r="M120" s="67">
        <f t="shared" si="84"/>
        <v>410.48496549036537</v>
      </c>
      <c r="N120" s="67">
        <f t="shared" si="84"/>
        <v>413.3803387641031</v>
      </c>
      <c r="O120" s="67">
        <f t="shared" si="84"/>
        <v>416.49720649141801</v>
      </c>
      <c r="P120" s="67">
        <f t="shared" si="84"/>
        <v>416.49720649141801</v>
      </c>
    </row>
    <row r="121" spans="1:16" s="65" customFormat="1" ht="23.5">
      <c r="A121" s="63" t="s">
        <v>6</v>
      </c>
      <c r="B121" s="64"/>
      <c r="D121" s="64"/>
    </row>
    <row r="122" spans="1:16" ht="14" customHeight="1">
      <c r="A122" s="384" t="s">
        <v>1</v>
      </c>
      <c r="B122" s="381" t="s">
        <v>92</v>
      </c>
      <c r="C122" s="381" t="s">
        <v>93</v>
      </c>
      <c r="D122" s="381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86"/>
      <c r="B123" s="382"/>
      <c r="C123" s="382"/>
      <c r="D123" s="382"/>
      <c r="E123" s="267">
        <v>23377</v>
      </c>
      <c r="F123" s="267">
        <v>23408</v>
      </c>
      <c r="G123" s="267">
        <v>23437</v>
      </c>
      <c r="H123" s="267">
        <v>23468</v>
      </c>
      <c r="I123" s="267">
        <v>23498</v>
      </c>
      <c r="J123" s="267">
        <v>23529</v>
      </c>
      <c r="K123" s="267">
        <v>23559</v>
      </c>
      <c r="L123" s="267">
        <v>23590</v>
      </c>
      <c r="M123" s="267">
        <v>23621</v>
      </c>
      <c r="N123" s="267">
        <v>23651</v>
      </c>
      <c r="O123" s="267">
        <v>23682</v>
      </c>
      <c r="P123" s="267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366">
        <f>E5-12.5</f>
        <v>500.78125</v>
      </c>
      <c r="F124" s="67">
        <f t="shared" ref="F124:P124" si="85">F5-12.5</f>
        <v>552.13157894736844</v>
      </c>
      <c r="G124" s="67">
        <f t="shared" si="85"/>
        <v>580.89673913043475</v>
      </c>
      <c r="H124" s="67">
        <f t="shared" si="85"/>
        <v>558.60714285714289</v>
      </c>
      <c r="I124" s="67">
        <f t="shared" si="85"/>
        <v>582.4</v>
      </c>
      <c r="J124" s="67">
        <f t="shared" si="85"/>
        <v>580.6</v>
      </c>
      <c r="K124" s="67">
        <f t="shared" si="85"/>
        <v>580.6</v>
      </c>
      <c r="L124" s="67">
        <f t="shared" si="85"/>
        <v>579.70000000000005</v>
      </c>
      <c r="M124" s="67">
        <f t="shared" si="85"/>
        <v>577</v>
      </c>
      <c r="N124" s="67">
        <f t="shared" si="85"/>
        <v>575.20000000000005</v>
      </c>
      <c r="O124" s="67">
        <f t="shared" si="85"/>
        <v>579.70000000000005</v>
      </c>
      <c r="P124" s="67">
        <f t="shared" si="85"/>
        <v>585.1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366">
        <f>E5-12</f>
        <v>501.28125</v>
      </c>
      <c r="F125" s="67">
        <f t="shared" ref="F125:P125" si="86">F5-12</f>
        <v>552.63157894736844</v>
      </c>
      <c r="G125" s="67">
        <f t="shared" si="86"/>
        <v>581.39673913043475</v>
      </c>
      <c r="H125" s="67">
        <f t="shared" si="86"/>
        <v>559.10714285714289</v>
      </c>
      <c r="I125" s="67">
        <f t="shared" si="86"/>
        <v>582.9</v>
      </c>
      <c r="J125" s="67">
        <f t="shared" si="86"/>
        <v>581.1</v>
      </c>
      <c r="K125" s="67">
        <f t="shared" si="86"/>
        <v>581.1</v>
      </c>
      <c r="L125" s="67">
        <f t="shared" si="86"/>
        <v>580.20000000000005</v>
      </c>
      <c r="M125" s="67">
        <f t="shared" si="86"/>
        <v>577.5</v>
      </c>
      <c r="N125" s="67">
        <f t="shared" si="86"/>
        <v>575.70000000000005</v>
      </c>
      <c r="O125" s="67">
        <f t="shared" si="86"/>
        <v>580.20000000000005</v>
      </c>
      <c r="P125" s="67">
        <f t="shared" si="86"/>
        <v>585.6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366">
        <f>E6+$B$145</f>
        <v>459.37895061156661</v>
      </c>
      <c r="F126" s="67">
        <f t="shared" ref="F126:P126" si="87">F6+$B$145</f>
        <v>517.74935220465863</v>
      </c>
      <c r="G126" s="67">
        <f t="shared" si="87"/>
        <v>548.40835935819814</v>
      </c>
      <c r="H126" s="67">
        <f t="shared" si="87"/>
        <v>523.06250513088276</v>
      </c>
      <c r="I126" s="67">
        <f t="shared" si="87"/>
        <v>501.70950274915714</v>
      </c>
      <c r="J126" s="67">
        <f t="shared" si="87"/>
        <v>499.90950274915718</v>
      </c>
      <c r="K126" s="67">
        <f t="shared" si="87"/>
        <v>499.90950274915718</v>
      </c>
      <c r="L126" s="67">
        <f t="shared" si="87"/>
        <v>499.00950274915721</v>
      </c>
      <c r="M126" s="67">
        <f t="shared" si="87"/>
        <v>496.30950274915716</v>
      </c>
      <c r="N126" s="67">
        <f t="shared" si="87"/>
        <v>494.50950274915721</v>
      </c>
      <c r="O126" s="67">
        <f t="shared" si="87"/>
        <v>499.00950274915721</v>
      </c>
      <c r="P126" s="67">
        <f t="shared" si="87"/>
        <v>504.40950274915718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366">
        <f>E6+$B$149</f>
        <v>459.37895061156661</v>
      </c>
      <c r="F127" s="67">
        <f t="shared" ref="F127:P127" si="88">F6+$B$149</f>
        <v>517.74935220465863</v>
      </c>
      <c r="G127" s="67">
        <f t="shared" si="88"/>
        <v>548.40835935819814</v>
      </c>
      <c r="H127" s="67">
        <f t="shared" si="88"/>
        <v>523.06250513088276</v>
      </c>
      <c r="I127" s="67">
        <f t="shared" si="88"/>
        <v>501.70950274915714</v>
      </c>
      <c r="J127" s="67">
        <f t="shared" si="88"/>
        <v>499.90950274915718</v>
      </c>
      <c r="K127" s="67">
        <f t="shared" si="88"/>
        <v>499.90950274915718</v>
      </c>
      <c r="L127" s="67">
        <f t="shared" si="88"/>
        <v>499.00950274915721</v>
      </c>
      <c r="M127" s="67">
        <f t="shared" si="88"/>
        <v>496.30950274915716</v>
      </c>
      <c r="N127" s="67">
        <f t="shared" si="88"/>
        <v>494.50950274915721</v>
      </c>
      <c r="O127" s="67">
        <f t="shared" si="88"/>
        <v>499.00950274915721</v>
      </c>
      <c r="P127" s="67">
        <f t="shared" si="88"/>
        <v>504.40950274915718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367">
        <f>E5-10-22.5</f>
        <v>480.78125</v>
      </c>
      <c r="F128" s="302">
        <f t="shared" ref="F128:P128" si="89">F5-10-22.5</f>
        <v>532.13157894736844</v>
      </c>
      <c r="G128" s="302">
        <f t="shared" si="89"/>
        <v>560.89673913043475</v>
      </c>
      <c r="H128" s="302">
        <f t="shared" si="89"/>
        <v>538.60714285714289</v>
      </c>
      <c r="I128" s="302">
        <f t="shared" si="89"/>
        <v>562.4</v>
      </c>
      <c r="J128" s="302">
        <f t="shared" si="89"/>
        <v>560.6</v>
      </c>
      <c r="K128" s="302">
        <f t="shared" si="89"/>
        <v>560.6</v>
      </c>
      <c r="L128" s="302">
        <f t="shared" si="89"/>
        <v>559.70000000000005</v>
      </c>
      <c r="M128" s="302">
        <f t="shared" si="89"/>
        <v>557</v>
      </c>
      <c r="N128" s="302">
        <f t="shared" si="89"/>
        <v>555.20000000000005</v>
      </c>
      <c r="O128" s="302">
        <f t="shared" si="89"/>
        <v>559.70000000000005</v>
      </c>
      <c r="P128" s="302">
        <f t="shared" si="89"/>
        <v>565.1</v>
      </c>
    </row>
    <row r="129" spans="1:16" s="65" customFormat="1" ht="23.5">
      <c r="A129" s="63" t="s">
        <v>88</v>
      </c>
      <c r="B129" s="64"/>
      <c r="D129" s="64"/>
    </row>
    <row r="130" spans="1:16" ht="14" customHeight="1">
      <c r="A130" s="384" t="s">
        <v>1</v>
      </c>
      <c r="B130" s="381" t="s">
        <v>88</v>
      </c>
      <c r="C130" s="381" t="s">
        <v>93</v>
      </c>
      <c r="D130" s="381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86"/>
      <c r="B131" s="382"/>
      <c r="C131" s="382"/>
      <c r="D131" s="382"/>
      <c r="E131" s="267">
        <v>23377</v>
      </c>
      <c r="F131" s="267">
        <v>23408</v>
      </c>
      <c r="G131" s="267">
        <v>23437</v>
      </c>
      <c r="H131" s="267">
        <v>23468</v>
      </c>
      <c r="I131" s="267">
        <v>23498</v>
      </c>
      <c r="J131" s="267">
        <v>23529</v>
      </c>
      <c r="K131" s="267">
        <v>23559</v>
      </c>
      <c r="L131" s="267">
        <v>23590</v>
      </c>
      <c r="M131" s="267">
        <v>23621</v>
      </c>
      <c r="N131" s="267">
        <v>23651</v>
      </c>
      <c r="O131" s="267">
        <v>23682</v>
      </c>
      <c r="P131" s="267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E5-100</f>
        <v>413.28125</v>
      </c>
      <c r="F132" s="67">
        <f t="shared" ref="F132:P132" si="90">F5-100</f>
        <v>464.63157894736844</v>
      </c>
      <c r="G132" s="67">
        <f t="shared" si="90"/>
        <v>493.39673913043475</v>
      </c>
      <c r="H132" s="67">
        <f t="shared" si="90"/>
        <v>471.10714285714289</v>
      </c>
      <c r="I132" s="67">
        <f t="shared" si="90"/>
        <v>494.9</v>
      </c>
      <c r="J132" s="67">
        <f t="shared" si="90"/>
        <v>493.1</v>
      </c>
      <c r="K132" s="67">
        <f t="shared" si="90"/>
        <v>493.1</v>
      </c>
      <c r="L132" s="67">
        <f t="shared" si="90"/>
        <v>492.20000000000005</v>
      </c>
      <c r="M132" s="67">
        <f t="shared" si="90"/>
        <v>489.5</v>
      </c>
      <c r="N132" s="67">
        <f t="shared" si="90"/>
        <v>487.70000000000005</v>
      </c>
      <c r="O132" s="67">
        <f t="shared" si="90"/>
        <v>492.20000000000005</v>
      </c>
      <c r="P132" s="67">
        <f t="shared" si="90"/>
        <v>497.6</v>
      </c>
    </row>
    <row r="133" spans="1:16" s="65" customFormat="1" ht="23.5">
      <c r="A133" s="63" t="s">
        <v>140</v>
      </c>
      <c r="B133" s="64"/>
      <c r="D133" s="64"/>
    </row>
    <row r="134" spans="1:16">
      <c r="A134" s="384" t="s">
        <v>1</v>
      </c>
      <c r="B134" s="381" t="s">
        <v>140</v>
      </c>
      <c r="C134" s="381" t="s">
        <v>93</v>
      </c>
      <c r="D134" s="381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86"/>
      <c r="B135" s="382"/>
      <c r="C135" s="382"/>
      <c r="D135" s="382"/>
      <c r="E135" s="267">
        <v>23377</v>
      </c>
      <c r="F135" s="267">
        <v>23408</v>
      </c>
      <c r="G135" s="267">
        <v>23437</v>
      </c>
      <c r="H135" s="267">
        <v>23468</v>
      </c>
      <c r="I135" s="267">
        <v>23498</v>
      </c>
      <c r="J135" s="267">
        <v>23529</v>
      </c>
      <c r="K135" s="267">
        <v>23559</v>
      </c>
      <c r="L135" s="267">
        <v>23590</v>
      </c>
      <c r="M135" s="267">
        <v>23621</v>
      </c>
      <c r="N135" s="267">
        <v>23651</v>
      </c>
      <c r="O135" s="267">
        <v>23682</v>
      </c>
      <c r="P135" s="267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v>583.21</v>
      </c>
      <c r="F136" s="67">
        <v>583.21</v>
      </c>
      <c r="G136" s="67">
        <v>583.21</v>
      </c>
      <c r="H136" s="67">
        <v>583.21</v>
      </c>
      <c r="I136" s="67">
        <v>583.21</v>
      </c>
      <c r="J136" s="67">
        <v>583.21</v>
      </c>
      <c r="K136" s="67">
        <v>583.21</v>
      </c>
      <c r="L136" s="67">
        <v>583.21</v>
      </c>
      <c r="M136" s="67">
        <v>583.21</v>
      </c>
      <c r="N136" s="67">
        <v>583.21</v>
      </c>
      <c r="O136" s="67">
        <v>583.21</v>
      </c>
      <c r="P136" s="67">
        <v>583.21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v>583.21</v>
      </c>
      <c r="F137" s="67">
        <v>583.21</v>
      </c>
      <c r="G137" s="67">
        <v>583.21</v>
      </c>
      <c r="H137" s="67">
        <v>583.21</v>
      </c>
      <c r="I137" s="67">
        <v>583.21</v>
      </c>
      <c r="J137" s="67">
        <v>583.21</v>
      </c>
      <c r="K137" s="67">
        <v>583.21</v>
      </c>
      <c r="L137" s="67">
        <v>583.21</v>
      </c>
      <c r="M137" s="67">
        <v>583.21</v>
      </c>
      <c r="N137" s="67">
        <v>583.21</v>
      </c>
      <c r="O137" s="67">
        <v>583.21</v>
      </c>
      <c r="P137" s="67">
        <v>583.21</v>
      </c>
    </row>
    <row r="143" spans="1:16">
      <c r="A143" s="388" t="s">
        <v>39</v>
      </c>
      <c r="B143" s="388"/>
      <c r="C143" s="92" t="s">
        <v>57</v>
      </c>
      <c r="D143" s="16">
        <v>-0.2</v>
      </c>
      <c r="E143" t="s">
        <v>58</v>
      </c>
    </row>
    <row r="144" spans="1:16">
      <c r="A144" s="9" t="s">
        <v>24</v>
      </c>
      <c r="B144" s="7">
        <f>-0.2-8-0.01</f>
        <v>-8.2099999999999991</v>
      </c>
      <c r="C144" s="92" t="s">
        <v>59</v>
      </c>
      <c r="D144" s="17">
        <v>-8</v>
      </c>
      <c r="E144" t="s">
        <v>58</v>
      </c>
    </row>
    <row r="145" spans="1:6">
      <c r="A145" s="9" t="s">
        <v>27</v>
      </c>
      <c r="B145" s="7">
        <f>B144/158.987/0.648*1000</f>
        <v>-79.690497250842839</v>
      </c>
      <c r="C145" s="92" t="s">
        <v>60</v>
      </c>
      <c r="D145" s="16">
        <v>-0.01</v>
      </c>
      <c r="E145" t="s">
        <v>58</v>
      </c>
    </row>
    <row r="146" spans="1:6">
      <c r="A146" s="9"/>
      <c r="B146" s="8"/>
      <c r="C146" s="93"/>
      <c r="D146" s="56">
        <f>SUM(D143:D145)</f>
        <v>-8.2099999999999991</v>
      </c>
      <c r="E146" s="12" t="s">
        <v>58</v>
      </c>
    </row>
    <row r="147" spans="1:6">
      <c r="A147" s="388" t="s">
        <v>40</v>
      </c>
      <c r="B147" s="388"/>
      <c r="C147" s="6"/>
      <c r="D147" s="6"/>
      <c r="E147" s="6"/>
      <c r="F147" s="6"/>
    </row>
    <row r="148" spans="1:6">
      <c r="A148" s="9" t="s">
        <v>24</v>
      </c>
      <c r="B148" s="7">
        <f>-0.2-8-0.01</f>
        <v>-8.2099999999999991</v>
      </c>
      <c r="C148" s="6"/>
      <c r="D148" s="6"/>
      <c r="E148" s="6"/>
      <c r="F148" s="6"/>
    </row>
    <row r="149" spans="1:6">
      <c r="A149" s="9" t="s">
        <v>27</v>
      </c>
      <c r="B149" s="7">
        <f>B148/158.987/0.648*1000</f>
        <v>-79.690497250842839</v>
      </c>
      <c r="C149" s="6"/>
      <c r="D149" s="6"/>
      <c r="E149" s="6"/>
      <c r="F149" s="6"/>
    </row>
    <row r="152" spans="1:6">
      <c r="E152" s="189"/>
    </row>
    <row r="153" spans="1:6">
      <c r="B153" s="76" t="s">
        <v>89</v>
      </c>
      <c r="C153" s="76" t="s">
        <v>108</v>
      </c>
      <c r="D153" s="76" t="s">
        <v>98</v>
      </c>
      <c r="E153" s="189">
        <f>E19-(400/E20)+(150/E20)</f>
        <v>423.08452063636457</v>
      </c>
    </row>
    <row r="154" spans="1:6">
      <c r="B154" s="76" t="s">
        <v>89</v>
      </c>
      <c r="C154" s="76" t="s">
        <v>108</v>
      </c>
      <c r="D154" s="76" t="s">
        <v>100</v>
      </c>
      <c r="E154" s="189">
        <f>E19-(400/E20)</f>
        <v>418.11680172848924</v>
      </c>
    </row>
    <row r="155" spans="1:6">
      <c r="E155" s="189"/>
    </row>
    <row r="156" spans="1:6">
      <c r="B156" s="76" t="s">
        <v>2</v>
      </c>
      <c r="C156" s="76" t="s">
        <v>108</v>
      </c>
      <c r="D156" s="250" t="s">
        <v>98</v>
      </c>
      <c r="E156" s="189">
        <f>E8+E18-(400/E20)+(150/E20)</f>
        <v>658.89118848687451</v>
      </c>
    </row>
    <row r="157" spans="1:6">
      <c r="B157" s="76" t="s">
        <v>2</v>
      </c>
      <c r="C157" s="76" t="s">
        <v>108</v>
      </c>
      <c r="D157" s="250" t="s">
        <v>100</v>
      </c>
      <c r="E157" s="189">
        <f>E8+E18-(400/E20)</f>
        <v>653.92346957899917</v>
      </c>
    </row>
    <row r="158" spans="1:6">
      <c r="E158" s="189"/>
    </row>
    <row r="159" spans="1:6">
      <c r="B159" s="76" t="s">
        <v>2</v>
      </c>
      <c r="C159" s="76" t="s">
        <v>104</v>
      </c>
      <c r="D159" s="250" t="s">
        <v>98</v>
      </c>
      <c r="E159" s="189">
        <f>E8+E18-(400/E20)+(150/E20)</f>
        <v>658.89118848687451</v>
      </c>
    </row>
    <row r="160" spans="1:6">
      <c r="B160" s="76" t="s">
        <v>2</v>
      </c>
      <c r="C160" s="76" t="s">
        <v>104</v>
      </c>
      <c r="D160" s="250" t="s">
        <v>100</v>
      </c>
      <c r="E160" s="189">
        <f>E8+E18-(400/E20)</f>
        <v>653.92346957899917</v>
      </c>
    </row>
  </sheetData>
  <mergeCells count="28">
    <mergeCell ref="C33:C34"/>
    <mergeCell ref="D33:D34"/>
    <mergeCell ref="A23:A24"/>
    <mergeCell ref="B23:B24"/>
    <mergeCell ref="C23:C24"/>
    <mergeCell ref="D23:D24"/>
    <mergeCell ref="D54:D55"/>
    <mergeCell ref="A147:B147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C122:C123"/>
    <mergeCell ref="D122:D123"/>
    <mergeCell ref="C54:C55"/>
    <mergeCell ref="A2:A3"/>
    <mergeCell ref="B2:B3"/>
    <mergeCell ref="A143:B143"/>
    <mergeCell ref="A122:A123"/>
    <mergeCell ref="B122:B123"/>
    <mergeCell ref="A54:A55"/>
    <mergeCell ref="B54:B55"/>
    <mergeCell ref="A33:A34"/>
    <mergeCell ref="B33:B3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W137"/>
  <sheetViews>
    <sheetView topLeftCell="A94" zoomScaleNormal="100" workbookViewId="0">
      <selection activeCell="B97" sqref="B97:E99"/>
    </sheetView>
  </sheetViews>
  <sheetFormatPr defaultColWidth="8.6328125" defaultRowHeight="14.5"/>
  <cols>
    <col min="1" max="1" width="8.6328125" style="60"/>
    <col min="2" max="2" width="13.453125" style="60" bestFit="1" customWidth="1"/>
    <col min="3" max="3" width="39.6328125" style="61" bestFit="1" customWidth="1"/>
    <col min="4" max="4" width="17.90625" style="60" bestFit="1" customWidth="1"/>
    <col min="5" max="5" width="22.54296875" style="61" customWidth="1"/>
    <col min="6" max="6" width="13.26953125" style="61" customWidth="1"/>
    <col min="7" max="7" width="7.81640625" style="61" bestFit="1" customWidth="1"/>
    <col min="8" max="8" width="8.453125" style="61" bestFit="1" customWidth="1"/>
    <col min="9" max="9" width="8" style="61" bestFit="1" customWidth="1"/>
    <col min="10" max="11" width="7.81640625" style="61" bestFit="1" customWidth="1"/>
    <col min="12" max="12" width="7.6328125" style="61" bestFit="1" customWidth="1"/>
    <col min="13" max="14" width="7.81640625" style="61" bestFit="1" customWidth="1"/>
    <col min="15" max="15" width="8" style="61" bestFit="1" customWidth="1"/>
    <col min="16" max="16" width="7.6328125" style="61" bestFit="1" customWidth="1"/>
    <col min="17" max="17" width="8.6328125" style="61"/>
    <col min="18" max="18" width="10.1796875" style="61" bestFit="1" customWidth="1"/>
    <col min="19" max="19" width="11.36328125" style="61" bestFit="1" customWidth="1"/>
    <col min="20" max="16384" width="8.6328125" style="61"/>
  </cols>
  <sheetData>
    <row r="1" spans="1:16" ht="23.5">
      <c r="A1" s="62" t="s">
        <v>23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>
      <c r="A2" s="384" t="s">
        <v>1</v>
      </c>
      <c r="B2" s="385" t="s">
        <v>23</v>
      </c>
      <c r="C2" s="244"/>
      <c r="D2" s="329">
        <v>44166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</row>
    <row r="3" spans="1:16">
      <c r="A3" s="384"/>
      <c r="B3" s="385"/>
      <c r="C3" s="57"/>
      <c r="D3" s="259">
        <v>242492</v>
      </c>
      <c r="E3" s="259">
        <v>23377</v>
      </c>
      <c r="F3" s="259">
        <v>23408</v>
      </c>
      <c r="G3" s="259">
        <v>23437</v>
      </c>
      <c r="H3" s="259">
        <v>23468</v>
      </c>
      <c r="I3" s="259">
        <v>23498</v>
      </c>
      <c r="J3" s="259">
        <v>23529</v>
      </c>
      <c r="K3" s="259">
        <v>23559</v>
      </c>
      <c r="L3" s="259">
        <v>23590</v>
      </c>
      <c r="M3" s="259">
        <v>23621</v>
      </c>
      <c r="N3" s="259">
        <v>23651</v>
      </c>
      <c r="O3" s="259">
        <v>23682</v>
      </c>
      <c r="P3" s="259">
        <v>23712</v>
      </c>
    </row>
    <row r="4" spans="1:16">
      <c r="A4" s="4" t="s">
        <v>24</v>
      </c>
      <c r="B4" s="273" t="s">
        <v>9</v>
      </c>
      <c r="C4" s="15"/>
      <c r="D4" s="243">
        <f>'Reference Price จจ'!C4</f>
        <v>49.81522727272727</v>
      </c>
      <c r="E4" s="243">
        <f>'Reference Price จจ'!D4</f>
        <v>54.772000000000006</v>
      </c>
      <c r="F4" s="243">
        <f>'Reference Price จจ'!E4</f>
        <v>60.854999999999997</v>
      </c>
      <c r="G4" s="243">
        <f>'Reference Price จจ'!F4</f>
        <v>64.414347826086953</v>
      </c>
      <c r="H4" s="243">
        <f>'Reference Price จจ'!G4</f>
        <v>62.894285714285715</v>
      </c>
      <c r="I4" s="243">
        <f>'Reference Price จจ'!H4</f>
        <v>65.3</v>
      </c>
      <c r="J4" s="243">
        <f>'Reference Price จจ'!I4</f>
        <v>65.3</v>
      </c>
      <c r="K4" s="243">
        <f>'Reference Price จจ'!J4</f>
        <v>65.5</v>
      </c>
      <c r="L4" s="243">
        <f>'Reference Price จจ'!K4</f>
        <v>65.3</v>
      </c>
      <c r="M4" s="243">
        <f>'Reference Price จจ'!L4</f>
        <v>64.900000000000006</v>
      </c>
      <c r="N4" s="243">
        <f>'Reference Price จจ'!M4</f>
        <v>64.7</v>
      </c>
      <c r="O4" s="243">
        <f>'Reference Price จจ'!N4</f>
        <v>65.099999999999994</v>
      </c>
      <c r="P4" s="243">
        <f>'Reference Price จจ'!O4</f>
        <v>65.599999999999994</v>
      </c>
    </row>
    <row r="5" spans="1:16">
      <c r="A5" s="4" t="s">
        <v>7</v>
      </c>
      <c r="B5" s="273" t="s">
        <v>10</v>
      </c>
      <c r="C5" s="15"/>
      <c r="D5" s="243">
        <f>'Reference Price จจ'!C5</f>
        <v>449.01704545454544</v>
      </c>
      <c r="E5" s="243">
        <f>'Reference Price จจ'!D5</f>
        <v>513.28125</v>
      </c>
      <c r="F5" s="243">
        <f>'Reference Price จจ'!E5</f>
        <v>564.63157894736844</v>
      </c>
      <c r="G5" s="243">
        <f>'Reference Price จจ'!F5</f>
        <v>593.39673913043475</v>
      </c>
      <c r="H5" s="243">
        <f>'Reference Price จจ'!G5</f>
        <v>571.10714285714289</v>
      </c>
      <c r="I5" s="243">
        <f>'Reference Price จจ'!H5</f>
        <v>594.9</v>
      </c>
      <c r="J5" s="243">
        <f>'Reference Price จจ'!I5</f>
        <v>593.1</v>
      </c>
      <c r="K5" s="243">
        <f>'Reference Price จจ'!J5</f>
        <v>593.1</v>
      </c>
      <c r="L5" s="243">
        <f>'Reference Price จจ'!K5</f>
        <v>592.20000000000005</v>
      </c>
      <c r="M5" s="243">
        <f>'Reference Price จจ'!L5</f>
        <v>589.5</v>
      </c>
      <c r="N5" s="243">
        <f>'Reference Price จจ'!M5</f>
        <v>587.70000000000005</v>
      </c>
      <c r="O5" s="243">
        <f>'Reference Price จจ'!N5</f>
        <v>592.20000000000005</v>
      </c>
      <c r="P5" s="243">
        <f>'Reference Price จจ'!O5</f>
        <v>597.6</v>
      </c>
    </row>
    <row r="6" spans="1:16">
      <c r="A6" s="4" t="s">
        <v>7</v>
      </c>
      <c r="B6" s="274" t="s">
        <v>11</v>
      </c>
      <c r="C6" s="15"/>
      <c r="D6" s="243">
        <f>'Reference Price จจ'!C6</f>
        <v>461.54136125093669</v>
      </c>
      <c r="E6" s="243">
        <f>'Reference Price จจ'!D6</f>
        <v>539.06944786240945</v>
      </c>
      <c r="F6" s="243">
        <f>'Reference Price จจ'!E6</f>
        <v>597.43984945550153</v>
      </c>
      <c r="G6" s="243">
        <f>'Reference Price จจ'!F6</f>
        <v>628.09885660904092</v>
      </c>
      <c r="H6" s="243">
        <f>'Reference Price จจ'!G6</f>
        <v>602.75300238172554</v>
      </c>
      <c r="I6" s="243">
        <f>'Reference Price จจ'!H6</f>
        <v>581.4</v>
      </c>
      <c r="J6" s="243">
        <f>'Reference Price จจ'!I6</f>
        <v>579.6</v>
      </c>
      <c r="K6" s="243">
        <f>'Reference Price จจ'!J6</f>
        <v>579.6</v>
      </c>
      <c r="L6" s="243">
        <f>'Reference Price จจ'!K6</f>
        <v>578.70000000000005</v>
      </c>
      <c r="M6" s="243">
        <f>'Reference Price จจ'!L6</f>
        <v>576</v>
      </c>
      <c r="N6" s="243">
        <f>'Reference Price จจ'!M6</f>
        <v>574.20000000000005</v>
      </c>
      <c r="O6" s="243">
        <f>'Reference Price จจ'!N6</f>
        <v>578.70000000000005</v>
      </c>
      <c r="P6" s="243">
        <f>'Reference Price จจ'!O6</f>
        <v>584.1</v>
      </c>
    </row>
    <row r="7" spans="1:16">
      <c r="A7" s="4" t="s">
        <v>24</v>
      </c>
      <c r="B7" s="274" t="s">
        <v>11</v>
      </c>
      <c r="C7" s="15"/>
      <c r="D7" s="243">
        <f>'Reference Price จจ'!C7</f>
        <v>47.59</v>
      </c>
      <c r="E7" s="243">
        <f>'Reference Price จจ'!D7</f>
        <v>55.584000000000003</v>
      </c>
      <c r="F7" s="243">
        <f>'Reference Price จจ'!E7</f>
        <v>61.602631578947374</v>
      </c>
      <c r="G7" s="243">
        <f>'Reference Price จจ'!F7</f>
        <v>64.763913043478254</v>
      </c>
      <c r="H7" s="243">
        <f>'Reference Price จจ'!G7</f>
        <v>62.150476190476198</v>
      </c>
      <c r="I7" s="243">
        <f>'Reference Price จจ'!H7</f>
        <v>64.599999999999994</v>
      </c>
      <c r="J7" s="243">
        <f>'Reference Price จจ'!I7</f>
        <v>64.400000000000006</v>
      </c>
      <c r="K7" s="243">
        <f>'Reference Price จจ'!J7</f>
        <v>64.400000000000006</v>
      </c>
      <c r="L7" s="243">
        <f>'Reference Price จจ'!K7</f>
        <v>64.300000000000011</v>
      </c>
      <c r="M7" s="243">
        <f>'Reference Price จจ'!L7</f>
        <v>64</v>
      </c>
      <c r="N7" s="243">
        <f>'Reference Price จจ'!M7</f>
        <v>63.800000000000004</v>
      </c>
      <c r="O7" s="243">
        <f>'Reference Price จจ'!N7</f>
        <v>64.300000000000011</v>
      </c>
      <c r="P7" s="243">
        <f>'Reference Price จจ'!O7</f>
        <v>64.900000000000006</v>
      </c>
    </row>
    <row r="8" spans="1:16">
      <c r="A8" s="4" t="s">
        <v>7</v>
      </c>
      <c r="B8" s="275" t="s">
        <v>44</v>
      </c>
      <c r="C8" s="15"/>
      <c r="D8" s="243">
        <f>'Reference Price จจ'!C8</f>
        <v>448.57142857142856</v>
      </c>
      <c r="E8" s="243">
        <f>'Reference Price จจ'!D8</f>
        <v>570.65</v>
      </c>
      <c r="F8" s="243">
        <f>'Reference Price จจ'!E8</f>
        <v>569.93421052631584</v>
      </c>
      <c r="G8" s="243">
        <f>'Reference Price จจ'!F8</f>
        <v>544.17391304347825</v>
      </c>
      <c r="H8" s="243">
        <f>'Reference Price จจ'!G8</f>
        <v>473.26190476190476</v>
      </c>
      <c r="I8" s="243">
        <f>'Reference Price จจ'!H8</f>
        <v>485</v>
      </c>
      <c r="J8" s="243">
        <f>'Reference Price จจ'!I8</f>
        <v>487.5</v>
      </c>
      <c r="K8" s="243">
        <f>'Reference Price จจ'!J8</f>
        <v>487.5</v>
      </c>
      <c r="L8" s="243">
        <f>'Reference Price จจ'!K8</f>
        <v>495</v>
      </c>
      <c r="M8" s="243">
        <f>'Reference Price จจ'!L8</f>
        <v>510</v>
      </c>
      <c r="N8" s="243">
        <f>'Reference Price จจ'!M8</f>
        <v>520</v>
      </c>
      <c r="O8" s="243">
        <f>'Reference Price จจ'!N8</f>
        <v>525</v>
      </c>
      <c r="P8" s="243">
        <f>'Reference Price จจ'!O8</f>
        <v>530</v>
      </c>
    </row>
    <row r="9" spans="1:16">
      <c r="A9" s="4" t="s">
        <v>7</v>
      </c>
      <c r="B9" s="275" t="s">
        <v>43</v>
      </c>
      <c r="C9" s="15"/>
      <c r="D9" s="243">
        <f>'Reference Price จจ'!C9</f>
        <v>455</v>
      </c>
      <c r="E9" s="243">
        <f>'Reference Price จจ'!D9</f>
        <v>540</v>
      </c>
      <c r="F9" s="243">
        <f>'Reference Price จจ'!E9</f>
        <v>595</v>
      </c>
      <c r="G9" s="243">
        <f>'Reference Price จจ'!F9</f>
        <v>610</v>
      </c>
      <c r="H9" s="243">
        <f>'Reference Price จจ'!G9</f>
        <v>545</v>
      </c>
      <c r="I9" s="243">
        <f>'Reference Price จจ'!H9</f>
        <v>485</v>
      </c>
      <c r="J9" s="243">
        <f>'Reference Price จจ'!I9</f>
        <v>487.5</v>
      </c>
      <c r="K9" s="243">
        <f>'Reference Price จจ'!J9</f>
        <v>487.5</v>
      </c>
      <c r="L9" s="243">
        <f>'Reference Price จจ'!K9</f>
        <v>495</v>
      </c>
      <c r="M9" s="243">
        <f>'Reference Price จจ'!L9</f>
        <v>510</v>
      </c>
      <c r="N9" s="243">
        <f>'Reference Price จจ'!M9</f>
        <v>520</v>
      </c>
      <c r="O9" s="243">
        <f>'Reference Price จจ'!N9</f>
        <v>525</v>
      </c>
      <c r="P9" s="243">
        <f>'Reference Price จจ'!O9</f>
        <v>530</v>
      </c>
    </row>
    <row r="10" spans="1:16">
      <c r="A10" s="4" t="s">
        <v>7</v>
      </c>
      <c r="B10" s="275" t="s">
        <v>21</v>
      </c>
      <c r="C10" s="15"/>
      <c r="D10" s="243">
        <f>'Reference Price จจ'!C10</f>
        <v>450</v>
      </c>
      <c r="E10" s="243">
        <f>'Reference Price จจ'!D10</f>
        <v>550</v>
      </c>
      <c r="F10" s="243">
        <f>'Reference Price จจ'!E10</f>
        <v>605</v>
      </c>
      <c r="G10" s="243">
        <f>'Reference Price จจ'!F10</f>
        <v>625</v>
      </c>
      <c r="H10" s="243">
        <f>'Reference Price จจ'!G10</f>
        <v>560</v>
      </c>
      <c r="I10" s="243">
        <f>'Reference Price จจ'!H10</f>
        <v>495</v>
      </c>
      <c r="J10" s="243">
        <f>'Reference Price จจ'!I10</f>
        <v>495</v>
      </c>
      <c r="K10" s="243">
        <f>'Reference Price จจ'!J10</f>
        <v>495</v>
      </c>
      <c r="L10" s="243">
        <f>'Reference Price จจ'!K10</f>
        <v>500</v>
      </c>
      <c r="M10" s="243">
        <f>'Reference Price จจ'!L10</f>
        <v>510</v>
      </c>
      <c r="N10" s="243">
        <f>'Reference Price จจ'!M10</f>
        <v>520</v>
      </c>
      <c r="O10" s="243">
        <f>'Reference Price จจ'!N10</f>
        <v>525</v>
      </c>
      <c r="P10" s="243">
        <f>'Reference Price จจ'!O10</f>
        <v>530</v>
      </c>
    </row>
    <row r="11" spans="1:16">
      <c r="A11" s="4" t="s">
        <v>7</v>
      </c>
      <c r="B11" s="275" t="s">
        <v>22</v>
      </c>
      <c r="C11" s="15"/>
      <c r="D11" s="243">
        <f>'Reference Price จจ'!C11</f>
        <v>460</v>
      </c>
      <c r="E11" s="243">
        <f>'Reference Price จจ'!D11</f>
        <v>530</v>
      </c>
      <c r="F11" s="243">
        <f>'Reference Price จจ'!E11</f>
        <v>585</v>
      </c>
      <c r="G11" s="243">
        <f>'Reference Price จจ'!F11</f>
        <v>595</v>
      </c>
      <c r="H11" s="243">
        <f>'Reference Price จจ'!G11</f>
        <v>530</v>
      </c>
      <c r="I11" s="243">
        <f>'Reference Price จจ'!H11</f>
        <v>475</v>
      </c>
      <c r="J11" s="243">
        <f>'Reference Price จจ'!I11</f>
        <v>480</v>
      </c>
      <c r="K11" s="243">
        <f>'Reference Price จจ'!J11</f>
        <v>480</v>
      </c>
      <c r="L11" s="243">
        <f>'Reference Price จจ'!K11</f>
        <v>490</v>
      </c>
      <c r="M11" s="243">
        <f>'Reference Price จจ'!L11</f>
        <v>510</v>
      </c>
      <c r="N11" s="243">
        <f>'Reference Price จจ'!M11</f>
        <v>520</v>
      </c>
      <c r="O11" s="243">
        <f>'Reference Price จจ'!N11</f>
        <v>525</v>
      </c>
      <c r="P11" s="243">
        <f>'Reference Price จจ'!O11</f>
        <v>530</v>
      </c>
    </row>
    <row r="12" spans="1:16">
      <c r="A12" s="4" t="s">
        <v>7</v>
      </c>
      <c r="B12" s="274" t="s">
        <v>8</v>
      </c>
      <c r="C12" s="15"/>
      <c r="D12" s="243">
        <f>'Reference Price จจ'!C12</f>
        <v>1068.75</v>
      </c>
      <c r="E12" s="243">
        <f>'Reference Price จจ'!D12</f>
        <v>1061.25</v>
      </c>
      <c r="F12" s="243">
        <f>'Reference Price จจ'!E12</f>
        <v>1088.75</v>
      </c>
      <c r="G12" s="243">
        <f>'Reference Price จจ'!F12</f>
        <v>1285.625</v>
      </c>
      <c r="H12" s="243">
        <f>'Reference Price จจ'!G12</f>
        <v>1283</v>
      </c>
      <c r="I12" s="243">
        <f>'Reference Price จจ'!H12</f>
        <v>1155</v>
      </c>
      <c r="J12" s="243">
        <f>'Reference Price จจ'!I12</f>
        <v>1130</v>
      </c>
      <c r="K12" s="243">
        <f>'Reference Price จจ'!J12</f>
        <v>1108</v>
      </c>
      <c r="L12" s="243">
        <f>'Reference Price จจ'!K12</f>
        <v>1093</v>
      </c>
      <c r="M12" s="243">
        <f>'Reference Price จจ'!L12</f>
        <v>1078</v>
      </c>
      <c r="N12" s="243">
        <f>'Reference Price จจ'!M12</f>
        <v>1073</v>
      </c>
      <c r="O12" s="243">
        <f>'Reference Price จจ'!N12</f>
        <v>1097</v>
      </c>
      <c r="P12" s="243">
        <f>'Reference Price จจ'!O12</f>
        <v>1080</v>
      </c>
    </row>
    <row r="13" spans="1:16">
      <c r="A13" s="4" t="s">
        <v>7</v>
      </c>
      <c r="B13" s="274" t="s">
        <v>13</v>
      </c>
      <c r="C13" s="15"/>
      <c r="D13" s="243">
        <f>'Reference Price จจ'!C13</f>
        <v>1418.75</v>
      </c>
      <c r="E13" s="243">
        <f>'Reference Price จจ'!D13</f>
        <v>1443.75</v>
      </c>
      <c r="F13" s="243">
        <f>'Reference Price จจ'!E13</f>
        <v>1475</v>
      </c>
      <c r="G13" s="243">
        <f>'Reference Price จจ'!F13</f>
        <v>1680</v>
      </c>
      <c r="H13" s="243">
        <f>'Reference Price จจ'!G13</f>
        <v>1690</v>
      </c>
      <c r="I13" s="243">
        <f>'Reference Price จจ'!H13</f>
        <v>1545</v>
      </c>
      <c r="J13" s="243">
        <f>'Reference Price จจ'!I13</f>
        <v>1523</v>
      </c>
      <c r="K13" s="243">
        <f>'Reference Price จจ'!J13</f>
        <v>1507</v>
      </c>
      <c r="L13" s="243">
        <f>'Reference Price จจ'!K13</f>
        <v>1487</v>
      </c>
      <c r="M13" s="243">
        <f>'Reference Price จจ'!L13</f>
        <v>1464</v>
      </c>
      <c r="N13" s="243">
        <f>'Reference Price จจ'!M13</f>
        <v>1443</v>
      </c>
      <c r="O13" s="243">
        <f>'Reference Price จจ'!N13</f>
        <v>1472</v>
      </c>
      <c r="P13" s="243">
        <f>'Reference Price จจ'!O13</f>
        <v>1461</v>
      </c>
    </row>
    <row r="14" spans="1:16">
      <c r="A14" s="4" t="s">
        <v>7</v>
      </c>
      <c r="B14" s="274" t="s">
        <v>14</v>
      </c>
      <c r="C14" s="15"/>
      <c r="D14" s="243">
        <f>'Reference Price จจ'!C14</f>
        <v>1063.75</v>
      </c>
      <c r="E14" s="243">
        <f>'Reference Price จจ'!D14</f>
        <v>1060</v>
      </c>
      <c r="F14" s="243">
        <f>'Reference Price จจ'!E14</f>
        <v>1096.25</v>
      </c>
      <c r="G14" s="243">
        <f>'Reference Price จจ'!F14</f>
        <v>1281.25</v>
      </c>
      <c r="H14" s="243">
        <f>'Reference Price จจ'!G14</f>
        <v>1274</v>
      </c>
      <c r="I14" s="243">
        <f>'Reference Price จจ'!H14</f>
        <v>1150</v>
      </c>
      <c r="J14" s="243">
        <f>'Reference Price จจ'!I14</f>
        <v>1127</v>
      </c>
      <c r="K14" s="243">
        <f>'Reference Price จจ'!J14</f>
        <v>1116</v>
      </c>
      <c r="L14" s="243">
        <f>'Reference Price จจ'!K14</f>
        <v>1106</v>
      </c>
      <c r="M14" s="243">
        <f>'Reference Price จจ'!L14</f>
        <v>1095</v>
      </c>
      <c r="N14" s="243">
        <f>'Reference Price จจ'!M14</f>
        <v>1085</v>
      </c>
      <c r="O14" s="243">
        <f>'Reference Price จจ'!N14</f>
        <v>1123</v>
      </c>
      <c r="P14" s="243">
        <f>'Reference Price จจ'!O14</f>
        <v>1111</v>
      </c>
    </row>
    <row r="15" spans="1:16">
      <c r="A15" s="4" t="s">
        <v>7</v>
      </c>
      <c r="B15" s="274" t="s">
        <v>15</v>
      </c>
      <c r="C15" s="15"/>
      <c r="D15" s="243">
        <f>'Reference Price จจ'!C15</f>
        <v>1266.875</v>
      </c>
      <c r="E15" s="243">
        <f>'Reference Price จจ'!D15</f>
        <v>1235</v>
      </c>
      <c r="F15" s="243">
        <f>'Reference Price จจ'!E15</f>
        <v>1339.6875</v>
      </c>
      <c r="G15" s="243">
        <f>'Reference Price จจ'!F15</f>
        <v>1520</v>
      </c>
      <c r="H15" s="243">
        <f>'Reference Price จจ'!G15</f>
        <v>1427.5</v>
      </c>
      <c r="I15" s="243">
        <f>'Reference Price จจ'!H15</f>
        <v>1310</v>
      </c>
      <c r="J15" s="243">
        <f>'Reference Price จจ'!I15</f>
        <v>1280</v>
      </c>
      <c r="K15" s="243">
        <f>'Reference Price จจ'!J15</f>
        <v>1268</v>
      </c>
      <c r="L15" s="243">
        <f>'Reference Price จจ'!K15</f>
        <v>1235</v>
      </c>
      <c r="M15" s="243">
        <f>'Reference Price จจ'!L15</f>
        <v>1205</v>
      </c>
      <c r="N15" s="243">
        <f>'Reference Price จจ'!M15</f>
        <v>1232</v>
      </c>
      <c r="O15" s="243">
        <f>'Reference Price จจ'!N15</f>
        <v>1236</v>
      </c>
      <c r="P15" s="243">
        <f>'Reference Price จจ'!O15</f>
        <v>1198</v>
      </c>
    </row>
    <row r="16" spans="1:16">
      <c r="A16" s="4" t="s">
        <v>7</v>
      </c>
      <c r="B16" s="273" t="s">
        <v>16</v>
      </c>
      <c r="C16" s="15"/>
      <c r="D16" s="243">
        <f>'Reference Price จจ'!C16</f>
        <v>0</v>
      </c>
      <c r="E16" s="243">
        <f>'Reference Price จจ'!D16</f>
        <v>913.125</v>
      </c>
      <c r="F16" s="243">
        <f>'Reference Price จจ'!E16</f>
        <v>938.75</v>
      </c>
      <c r="G16" s="243">
        <f>'Reference Price จจ'!F16</f>
        <v>1107.5</v>
      </c>
      <c r="H16" s="243">
        <f>'Reference Price จจ'!G16</f>
        <v>1041.5</v>
      </c>
      <c r="I16" s="243">
        <f>'Reference Price จจ'!H16</f>
        <v>1014.97</v>
      </c>
      <c r="J16" s="243">
        <f>'Reference Price จจ'!I16</f>
        <v>1009.8</v>
      </c>
      <c r="K16" s="243">
        <f>'Reference Price จจ'!J16</f>
        <v>973.17</v>
      </c>
      <c r="L16" s="243">
        <f>'Reference Price จจ'!K16</f>
        <v>949</v>
      </c>
      <c r="M16" s="243">
        <f>'Reference Price จจ'!L16</f>
        <v>930.2</v>
      </c>
      <c r="N16" s="243">
        <f>'Reference Price จจ'!M16</f>
        <v>919.8</v>
      </c>
      <c r="O16" s="243">
        <f>'Reference Price จจ'!N16</f>
        <v>903.37</v>
      </c>
      <c r="P16" s="243">
        <f>'Reference Price จจ'!O16</f>
        <v>880.22</v>
      </c>
    </row>
    <row r="17" spans="1:16">
      <c r="A17" s="4" t="s">
        <v>7</v>
      </c>
      <c r="B17" s="273" t="s">
        <v>17</v>
      </c>
      <c r="C17" s="15"/>
      <c r="D17" s="243">
        <f>'Reference Price จจ'!C17</f>
        <v>103.55955555555556</v>
      </c>
      <c r="E17" s="243">
        <f>'Reference Price จจ'!D17</f>
        <v>92.321400000000011</v>
      </c>
      <c r="F17" s="243">
        <f>'Reference Price จจ'!E17</f>
        <v>38.731333333333332</v>
      </c>
      <c r="G17" s="243">
        <f>'Reference Price จจ'!F17</f>
        <v>35.273260869565199</v>
      </c>
      <c r="H17" s="243">
        <f>'Reference Price จจ'!G17</f>
        <v>51.371399999999994</v>
      </c>
      <c r="I17" s="243">
        <f>'Reference Price จจ'!H17</f>
        <v>54.458807017394768</v>
      </c>
      <c r="J17" s="243">
        <f>'Reference Price จจ'!I17</f>
        <v>58.348721804351534</v>
      </c>
      <c r="K17" s="243">
        <f>'Reference Price จจ'!J17</f>
        <v>66.128551378265072</v>
      </c>
      <c r="L17" s="243">
        <f>'Reference Price จจ'!K17</f>
        <v>70.018466165221838</v>
      </c>
      <c r="M17" s="243">
        <f>'Reference Price จจ'!L17</f>
        <v>73.908380952178589</v>
      </c>
      <c r="N17" s="243">
        <f>'Reference Price จจ'!M17</f>
        <v>81.688210526092135</v>
      </c>
      <c r="O17" s="243">
        <f>'Reference Price จจ'!N17</f>
        <v>89.468040100005666</v>
      </c>
      <c r="P17" s="243">
        <f>'Reference Price จจ'!O17</f>
        <v>101.13778446087596</v>
      </c>
    </row>
    <row r="18" spans="1:16">
      <c r="A18" s="4" t="s">
        <v>7</v>
      </c>
      <c r="B18" s="273" t="s">
        <v>18</v>
      </c>
      <c r="C18" s="15"/>
      <c r="D18" s="243">
        <f>'Reference Price จจ'!C18</f>
        <v>75.243419999999986</v>
      </c>
      <c r="E18" s="243">
        <f>'Reference Price จจ'!D18</f>
        <v>96.520719999999969</v>
      </c>
      <c r="F18" s="243">
        <f>'Reference Price จจ'!E18</f>
        <v>59.152492857142839</v>
      </c>
      <c r="G18" s="243">
        <f>'Reference Price จจ'!F18</f>
        <v>29.758926666666682</v>
      </c>
      <c r="H18" s="243">
        <f>'Reference Price จจ'!G18</f>
        <v>39.270253333333322</v>
      </c>
      <c r="I18" s="243">
        <f>'Reference Price จจ'!H18</f>
        <v>43.567045613915816</v>
      </c>
      <c r="J18" s="243">
        <f>'Reference Price จจ'!I18</f>
        <v>46.67897744348123</v>
      </c>
      <c r="K18" s="243">
        <f>'Reference Price จจ'!J18</f>
        <v>52.902841102612058</v>
      </c>
      <c r="L18" s="243">
        <f>'Reference Price จจ'!K18</f>
        <v>56.014772932177472</v>
      </c>
      <c r="M18" s="243">
        <f>'Reference Price จจ'!L18</f>
        <v>59.126704761742879</v>
      </c>
      <c r="N18" s="243">
        <f>'Reference Price จจ'!M18</f>
        <v>65.350568420873714</v>
      </c>
      <c r="O18" s="243">
        <f>'Reference Price จจ'!N18</f>
        <v>71.574432080004541</v>
      </c>
      <c r="P18" s="243">
        <f>'Reference Price จจ'!O18</f>
        <v>80.910227568700776</v>
      </c>
    </row>
    <row r="19" spans="1:16">
      <c r="A19" s="4" t="s">
        <v>7</v>
      </c>
      <c r="B19" s="273" t="s">
        <v>19</v>
      </c>
      <c r="C19" s="15"/>
      <c r="D19" s="243">
        <f>'Reference Price จจ'!C19</f>
        <v>428.57401184440261</v>
      </c>
      <c r="E19" s="243">
        <f>'Reference Price จจ'!D19</f>
        <v>431.36405214949008</v>
      </c>
      <c r="F19" s="243">
        <f>'Reference Price จจ'!E19</f>
        <v>432.90561186494176</v>
      </c>
      <c r="G19" s="243">
        <f>'Reference Price จจ'!F19</f>
        <v>429.26330841774194</v>
      </c>
      <c r="H19" s="243">
        <f>'Reference Price จจ'!G19</f>
        <v>417.37731603835635</v>
      </c>
      <c r="I19" s="243">
        <f>'Reference Price จจ'!H19</f>
        <v>425.99424636745249</v>
      </c>
      <c r="J19" s="243">
        <f>'Reference Price จจ'!I19</f>
        <v>428.02551834130782</v>
      </c>
      <c r="K19" s="243">
        <f>'Reference Price จจ'!J19</f>
        <v>427.2078955746577</v>
      </c>
      <c r="L19" s="243">
        <f>'Reference Price จจ'!K19</f>
        <v>427.99531251360639</v>
      </c>
      <c r="M19" s="243">
        <f>'Reference Price จจ'!L19</f>
        <v>427.99531251360639</v>
      </c>
      <c r="N19" s="243">
        <f>'Reference Price จจ'!M19</f>
        <v>431.01419576955357</v>
      </c>
      <c r="O19" s="243">
        <f>'Reference Price จจ'!N19</f>
        <v>434.13106349686848</v>
      </c>
      <c r="P19" s="243">
        <f>'Reference Price จจ'!O19</f>
        <v>434.13106349686848</v>
      </c>
    </row>
    <row r="20" spans="1:16">
      <c r="A20" s="4" t="s">
        <v>25</v>
      </c>
      <c r="B20" s="273" t="s">
        <v>20</v>
      </c>
      <c r="C20" s="15"/>
      <c r="D20" s="5">
        <f>'Reference Price จจ'!C20</f>
        <v>30.391203225806454</v>
      </c>
      <c r="E20" s="5">
        <f>'Reference Price จจ'!D20</f>
        <v>30.194945161290324</v>
      </c>
      <c r="F20" s="5">
        <f>'Reference Price จจ'!E20</f>
        <v>30.172657142857133</v>
      </c>
      <c r="G20" s="5">
        <f>'Reference Price จจ'!F20</f>
        <v>30.465222580645165</v>
      </c>
      <c r="H20" s="5">
        <f>'Reference Price จจ'!G20</f>
        <v>31.329240000000009</v>
      </c>
      <c r="I20" s="5">
        <f>'Reference Price จจ'!H20</f>
        <v>31.499486470588234</v>
      </c>
      <c r="J20" s="5">
        <f>'Reference Price จจ'!I20</f>
        <v>31.35</v>
      </c>
      <c r="K20" s="5">
        <f>'Reference Price จจ'!J20</f>
        <v>31.41</v>
      </c>
      <c r="L20" s="5">
        <f>'Reference Price จจ'!K20</f>
        <v>31.41</v>
      </c>
      <c r="M20" s="5">
        <f>'Reference Price จจ'!L20</f>
        <v>31.41</v>
      </c>
      <c r="N20" s="5">
        <f>'Reference Price จจ'!M20</f>
        <v>31.19</v>
      </c>
      <c r="O20" s="5">
        <f>'Reference Price จจ'!N20</f>
        <v>31.19</v>
      </c>
      <c r="P20" s="5">
        <f>'Reference Price จจ'!O20</f>
        <v>31.19</v>
      </c>
    </row>
    <row r="21" spans="1:16" ht="23.5">
      <c r="A21" s="62" t="s">
        <v>26</v>
      </c>
    </row>
    <row r="22" spans="1:16" s="65" customFormat="1" ht="23.5">
      <c r="A22" s="63" t="s">
        <v>0</v>
      </c>
      <c r="B22" s="64"/>
      <c r="D22" s="64"/>
    </row>
    <row r="23" spans="1:16">
      <c r="A23" s="381" t="s">
        <v>1</v>
      </c>
      <c r="B23" s="381" t="s">
        <v>92</v>
      </c>
      <c r="C23" s="381" t="s">
        <v>93</v>
      </c>
      <c r="D23" s="381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83"/>
      <c r="B24" s="382"/>
      <c r="C24" s="382"/>
      <c r="D24" s="382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'Cost วผก.'!C$8</f>
        <v>391.17791947652825</v>
      </c>
      <c r="F25" s="67">
        <f>'Cost วผก.'!D$8</f>
        <v>389.44497084904788</v>
      </c>
      <c r="G25" s="67">
        <f>'Cost วผก.'!E$8</f>
        <v>379.98676001718832</v>
      </c>
      <c r="H25" s="67">
        <f>'Cost วผก.'!F$8</f>
        <v>390.44843831394945</v>
      </c>
      <c r="I25" s="67">
        <f>'Cost วผก.'!G$8</f>
        <v>398.07241564069693</v>
      </c>
      <c r="J25" s="67">
        <f>'Cost วผก.'!H$8</f>
        <v>399.91870289225943</v>
      </c>
      <c r="K25" s="67">
        <f>'Cost วผก.'!I$8</f>
        <v>400.94463147816953</v>
      </c>
      <c r="L25" s="67">
        <f>'Cost วผก.'!J$8</f>
        <v>408.25471687875154</v>
      </c>
      <c r="M25" s="67">
        <f>'Cost วผก.'!K$8</f>
        <v>404.51027911826515</v>
      </c>
      <c r="N25" s="67">
        <f>'Cost วผก.'!L$8</f>
        <v>400.32297343172081</v>
      </c>
      <c r="O25" s="67">
        <f>'Cost วผก.'!M$8</f>
        <v>408.72102578847586</v>
      </c>
      <c r="P25" s="67">
        <f>'Cost วผก.'!N$8</f>
        <v>408.72102578847586</v>
      </c>
    </row>
    <row r="26" spans="1:16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'Cost วผก.'!C$8</f>
        <v>391.17791947652825</v>
      </c>
      <c r="F26" s="67">
        <f>'Cost วผก.'!D$8</f>
        <v>389.44497084904788</v>
      </c>
      <c r="G26" s="67">
        <f>'Cost วผก.'!E$8</f>
        <v>379.98676001718832</v>
      </c>
      <c r="H26" s="67">
        <f>'Cost วผก.'!F$8</f>
        <v>390.44843831394945</v>
      </c>
      <c r="I26" s="67">
        <f>'Cost วผก.'!G$8</f>
        <v>398.07241564069693</v>
      </c>
      <c r="J26" s="67">
        <f>'Cost วผก.'!H$8</f>
        <v>399.91870289225943</v>
      </c>
      <c r="K26" s="67">
        <f>'Cost วผก.'!I$8</f>
        <v>400.94463147816953</v>
      </c>
      <c r="L26" s="67">
        <f>'Cost วผก.'!J$8</f>
        <v>408.25471687875154</v>
      </c>
      <c r="M26" s="67">
        <f>'Cost วผก.'!K$8</f>
        <v>404.51027911826515</v>
      </c>
      <c r="N26" s="67">
        <f>'Cost วผก.'!L$8</f>
        <v>400.32297343172081</v>
      </c>
      <c r="O26" s="67">
        <f>'Cost วผก.'!M$8</f>
        <v>408.72102578847586</v>
      </c>
      <c r="P26" s="67">
        <f>'Cost วผก.'!N$8</f>
        <v>408.72102578847586</v>
      </c>
    </row>
    <row r="27" spans="1:16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'Cost วผก.'!C$8</f>
        <v>391.17791947652825</v>
      </c>
      <c r="F27" s="67">
        <f>'Cost วผก.'!D$8</f>
        <v>389.44497084904788</v>
      </c>
      <c r="G27" s="67">
        <f>'Cost วผก.'!E$8</f>
        <v>379.98676001718832</v>
      </c>
      <c r="H27" s="67">
        <f>'Cost วผก.'!F$8</f>
        <v>390.44843831394945</v>
      </c>
      <c r="I27" s="67">
        <f>'Cost วผก.'!G$8</f>
        <v>398.07241564069693</v>
      </c>
      <c r="J27" s="67">
        <f>'Cost วผก.'!H$8</f>
        <v>399.91870289225943</v>
      </c>
      <c r="K27" s="67">
        <f>'Cost วผก.'!I$8</f>
        <v>400.94463147816953</v>
      </c>
      <c r="L27" s="67">
        <f>'Cost วผก.'!J$8</f>
        <v>408.25471687875154</v>
      </c>
      <c r="M27" s="67">
        <f>'Cost วผก.'!K$8</f>
        <v>404.51027911826515</v>
      </c>
      <c r="N27" s="67">
        <f>'Cost วผก.'!L$8</f>
        <v>400.32297343172081</v>
      </c>
      <c r="O27" s="67">
        <f>'Cost วผก.'!M$8</f>
        <v>408.72102578847586</v>
      </c>
      <c r="P27" s="67">
        <f>'Cost วผก.'!N$8</f>
        <v>408.72102578847586</v>
      </c>
    </row>
    <row r="28" spans="1:16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'Cost วผก.'!C$8</f>
        <v>391.17791947652825</v>
      </c>
      <c r="F28" s="67">
        <f>'Cost วผก.'!D$8</f>
        <v>389.44497084904788</v>
      </c>
      <c r="G28" s="67">
        <f>'Cost วผก.'!E$8</f>
        <v>379.98676001718832</v>
      </c>
      <c r="H28" s="67">
        <f>'Cost วผก.'!F$8</f>
        <v>390.44843831394945</v>
      </c>
      <c r="I28" s="67">
        <f>'Cost วผก.'!G$8</f>
        <v>398.07241564069693</v>
      </c>
      <c r="J28" s="67">
        <f>'Cost วผก.'!H$8</f>
        <v>399.91870289225943</v>
      </c>
      <c r="K28" s="67">
        <f>'Cost วผก.'!I$8</f>
        <v>400.94463147816953</v>
      </c>
      <c r="L28" s="67">
        <f>'Cost วผก.'!J$8</f>
        <v>408.25471687875154</v>
      </c>
      <c r="M28" s="67">
        <f>'Cost วผก.'!K$8</f>
        <v>404.51027911826515</v>
      </c>
      <c r="N28" s="67">
        <f>'Cost วผก.'!L$8</f>
        <v>400.32297343172081</v>
      </c>
      <c r="O28" s="67">
        <f>'Cost วผก.'!M$8</f>
        <v>408.72102578847586</v>
      </c>
      <c r="P28" s="67">
        <f>'Cost วผก.'!N$8</f>
        <v>408.72102578847586</v>
      </c>
    </row>
    <row r="29" spans="1:16">
      <c r="A29" s="66" t="s">
        <v>7</v>
      </c>
      <c r="B29" s="272" t="s">
        <v>89</v>
      </c>
      <c r="C29" s="272" t="s">
        <v>228</v>
      </c>
      <c r="D29" s="272" t="s">
        <v>89</v>
      </c>
      <c r="E29" s="67">
        <f>'Cost วผก.'!C$8</f>
        <v>391.17791947652825</v>
      </c>
      <c r="F29" s="67">
        <f>'Cost วผก.'!D$8</f>
        <v>389.44497084904788</v>
      </c>
      <c r="G29" s="67">
        <f>'Cost วผก.'!E$8</f>
        <v>379.98676001718832</v>
      </c>
      <c r="H29" s="67">
        <f>'Cost วผก.'!F$8</f>
        <v>390.44843831394945</v>
      </c>
      <c r="I29" s="67">
        <f>'Cost วผก.'!G$8</f>
        <v>398.07241564069693</v>
      </c>
      <c r="J29" s="67">
        <f>'Cost วผก.'!H$8</f>
        <v>399.91870289225943</v>
      </c>
      <c r="K29" s="67">
        <f>'Cost วผก.'!I$8</f>
        <v>400.94463147816953</v>
      </c>
      <c r="L29" s="67">
        <f>'Cost วผก.'!J$8</f>
        <v>408.25471687875154</v>
      </c>
      <c r="M29" s="67">
        <f>'Cost วผก.'!K$8</f>
        <v>404.51027911826515</v>
      </c>
      <c r="N29" s="67">
        <f>'Cost วผก.'!L$8</f>
        <v>400.32297343172081</v>
      </c>
      <c r="O29" s="67">
        <f>'Cost วผก.'!M$8</f>
        <v>408.72102578847586</v>
      </c>
      <c r="P29" s="67">
        <f>'Cost วผก.'!N$8</f>
        <v>408.72102578847586</v>
      </c>
    </row>
    <row r="30" spans="1:16">
      <c r="A30" s="66" t="s">
        <v>7</v>
      </c>
      <c r="B30" s="272" t="s">
        <v>89</v>
      </c>
      <c r="C30" s="272" t="s">
        <v>229</v>
      </c>
      <c r="D30" s="272" t="s">
        <v>89</v>
      </c>
      <c r="E30" s="67">
        <f>'Cost วผก.'!C$8</f>
        <v>391.17791947652825</v>
      </c>
      <c r="F30" s="67">
        <f>'Cost วผก.'!D$8</f>
        <v>389.44497084904788</v>
      </c>
      <c r="G30" s="67">
        <f>'Cost วผก.'!E$8</f>
        <v>379.98676001718832</v>
      </c>
      <c r="H30" s="67">
        <f>'Cost วผก.'!F$8</f>
        <v>390.44843831394945</v>
      </c>
      <c r="I30" s="67">
        <f>'Cost วผก.'!G$8</f>
        <v>398.07241564069693</v>
      </c>
      <c r="J30" s="67">
        <f>'Cost วผก.'!H$8</f>
        <v>399.91870289225943</v>
      </c>
      <c r="K30" s="67">
        <f>'Cost วผก.'!I$8</f>
        <v>400.94463147816953</v>
      </c>
      <c r="L30" s="67">
        <f>'Cost วผก.'!J$8</f>
        <v>408.25471687875154</v>
      </c>
      <c r="M30" s="67">
        <f>'Cost วผก.'!K$8</f>
        <v>404.51027911826515</v>
      </c>
      <c r="N30" s="67">
        <f>'Cost วผก.'!L$8</f>
        <v>400.32297343172081</v>
      </c>
      <c r="O30" s="67">
        <f>'Cost วผก.'!M$8</f>
        <v>408.72102578847586</v>
      </c>
      <c r="P30" s="67">
        <f>'Cost วผก.'!N$8</f>
        <v>408.72102578847586</v>
      </c>
    </row>
    <row r="31" spans="1:16">
      <c r="A31" s="66" t="s">
        <v>7</v>
      </c>
      <c r="B31" s="272" t="s">
        <v>89</v>
      </c>
      <c r="C31" s="272" t="s">
        <v>167</v>
      </c>
      <c r="D31" s="272" t="s">
        <v>89</v>
      </c>
      <c r="E31" s="67">
        <f>'Cost วผก.'!C$8</f>
        <v>391.17791947652825</v>
      </c>
      <c r="F31" s="67">
        <f>'Cost วผก.'!D$8</f>
        <v>389.44497084904788</v>
      </c>
      <c r="G31" s="67">
        <f>'Cost วผก.'!E$8</f>
        <v>379.98676001718832</v>
      </c>
      <c r="H31" s="67">
        <f>'Cost วผก.'!F$8</f>
        <v>390.44843831394945</v>
      </c>
      <c r="I31" s="67">
        <f>'Cost วผก.'!G$8</f>
        <v>398.07241564069693</v>
      </c>
      <c r="J31" s="67">
        <f>'Cost วผก.'!H$8</f>
        <v>399.91870289225943</v>
      </c>
      <c r="K31" s="67">
        <f>'Cost วผก.'!I$8</f>
        <v>400.94463147816953</v>
      </c>
      <c r="L31" s="67">
        <f>'Cost วผก.'!J$8</f>
        <v>408.25471687875154</v>
      </c>
      <c r="M31" s="67">
        <f>'Cost วผก.'!K$8</f>
        <v>404.51027911826515</v>
      </c>
      <c r="N31" s="67">
        <f>'Cost วผก.'!L$8</f>
        <v>400.32297343172081</v>
      </c>
      <c r="O31" s="67">
        <f>'Cost วผก.'!M$8</f>
        <v>408.72102578847586</v>
      </c>
      <c r="P31" s="67">
        <f>'Cost วผก.'!N$8</f>
        <v>408.72102578847586</v>
      </c>
    </row>
    <row r="32" spans="1:16" s="65" customFormat="1" ht="23.5">
      <c r="A32" s="63" t="s">
        <v>4</v>
      </c>
      <c r="B32" s="64"/>
      <c r="D32" s="64"/>
    </row>
    <row r="33" spans="1:16">
      <c r="A33" s="381" t="s">
        <v>1</v>
      </c>
      <c r="B33" s="381" t="s">
        <v>92</v>
      </c>
      <c r="C33" s="381" t="s">
        <v>93</v>
      </c>
      <c r="D33" s="381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83"/>
      <c r="B34" s="382"/>
      <c r="C34" s="382"/>
      <c r="D34" s="382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/>
      <c r="B35" s="68"/>
      <c r="C35" s="265" t="s">
        <v>62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7</v>
      </c>
      <c r="B36" s="68" t="s">
        <v>89</v>
      </c>
      <c r="C36" s="69" t="s">
        <v>2</v>
      </c>
      <c r="D36" s="68" t="s">
        <v>89</v>
      </c>
      <c r="E36" s="67">
        <f>'Cost วผก.'!C17</f>
        <v>384.33023924292752</v>
      </c>
      <c r="F36" s="67">
        <f>'Cost วผก.'!D17</f>
        <v>382.6334256642395</v>
      </c>
      <c r="G36" s="67">
        <f>'Cost วผก.'!E17</f>
        <v>373.33857824932954</v>
      </c>
      <c r="H36" s="67">
        <f>'Cost วผก.'!F17</f>
        <v>383.57570064013032</v>
      </c>
      <c r="I36" s="67">
        <f>'Cost วผก.'!G17</f>
        <v>391.0504645878288</v>
      </c>
      <c r="J36" s="67">
        <f>'Cost วผก.'!H17</f>
        <v>392.86552519619295</v>
      </c>
      <c r="K36" s="67">
        <f>'Cost วผก.'!I17</f>
        <v>393.88217646123991</v>
      </c>
      <c r="L36" s="67">
        <f>'Cost วผก.'!J17</f>
        <v>401.04307644548345</v>
      </c>
      <c r="M36" s="67">
        <f>'Cost วผก.'!K17</f>
        <v>397.37505578214984</v>
      </c>
      <c r="N36" s="67">
        <f>'Cost วผก.'!L17</f>
        <v>393.27652901839457</v>
      </c>
      <c r="O36" s="67">
        <f>'Cost วผก.'!M17</f>
        <v>401.50319255154238</v>
      </c>
      <c r="P36" s="67">
        <f>'Cost วผก.'!N17</f>
        <v>401.50319255154238</v>
      </c>
    </row>
    <row r="37" spans="1:16">
      <c r="A37" s="66" t="s">
        <v>7</v>
      </c>
      <c r="B37" s="95" t="s">
        <v>115</v>
      </c>
      <c r="C37" s="69" t="s">
        <v>2</v>
      </c>
      <c r="D37" s="68" t="s">
        <v>89</v>
      </c>
      <c r="E37" s="310">
        <f>E66</f>
        <v>505.74859227690081</v>
      </c>
      <c r="F37" s="310">
        <f>F66</f>
        <v>610.82225278008286</v>
      </c>
      <c r="G37" s="310">
        <f>G66</f>
        <v>610.82225278008286</v>
      </c>
      <c r="H37" s="310">
        <f>H66</f>
        <v>588.82342331602592</v>
      </c>
      <c r="I37" s="310">
        <f>I66</f>
        <v>588.82342331602592</v>
      </c>
      <c r="J37" s="67">
        <f t="shared" ref="J37:P37" si="0">J9+(70.8%*I17)</f>
        <v>526.05683536831555</v>
      </c>
      <c r="K37" s="67">
        <f t="shared" si="0"/>
        <v>528.81089503748092</v>
      </c>
      <c r="L37" s="67">
        <f t="shared" si="0"/>
        <v>541.81901437581166</v>
      </c>
      <c r="M37" s="67">
        <f t="shared" si="0"/>
        <v>559.57307404497703</v>
      </c>
      <c r="N37" s="67">
        <f t="shared" si="0"/>
        <v>572.32713371414241</v>
      </c>
      <c r="O37" s="67">
        <f t="shared" si="0"/>
        <v>582.83525305247326</v>
      </c>
      <c r="P37" s="67">
        <f t="shared" si="0"/>
        <v>593.34337239080401</v>
      </c>
    </row>
    <row r="38" spans="1:16">
      <c r="A38" s="66"/>
      <c r="B38" s="70"/>
      <c r="C38" s="71" t="s">
        <v>63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'Cost วผก.'!C17</f>
        <v>384.33023924292752</v>
      </c>
      <c r="F39" s="67">
        <f>'Cost วผก.'!D17</f>
        <v>382.6334256642395</v>
      </c>
      <c r="G39" s="67">
        <f>'Cost วผก.'!E17</f>
        <v>373.33857824932954</v>
      </c>
      <c r="H39" s="67">
        <f>'Cost วผก.'!F17</f>
        <v>383.57570064013032</v>
      </c>
      <c r="I39" s="67">
        <f>'Cost วผก.'!G17</f>
        <v>391.0504645878288</v>
      </c>
      <c r="J39" s="67">
        <f>'Cost วผก.'!H17</f>
        <v>392.86552519619295</v>
      </c>
      <c r="K39" s="67">
        <f>'Cost วผก.'!I17</f>
        <v>393.88217646123991</v>
      </c>
      <c r="L39" s="67">
        <f>'Cost วผก.'!J17</f>
        <v>401.04307644548345</v>
      </c>
      <c r="M39" s="67">
        <f>'Cost วผก.'!K17</f>
        <v>397.37505578214984</v>
      </c>
      <c r="N39" s="67">
        <f>'Cost วผก.'!L17</f>
        <v>393.27652901839457</v>
      </c>
      <c r="O39" s="67">
        <f>'Cost วผก.'!M17</f>
        <v>401.50319255154238</v>
      </c>
      <c r="P39" s="67">
        <f>'Cost วผก.'!N17</f>
        <v>401.50319255154238</v>
      </c>
    </row>
    <row r="40" spans="1:16">
      <c r="A40" s="66" t="s">
        <v>7</v>
      </c>
      <c r="B40" s="94" t="s">
        <v>115</v>
      </c>
      <c r="C40" s="72" t="s">
        <v>197</v>
      </c>
      <c r="D40" s="70" t="s">
        <v>89</v>
      </c>
      <c r="E40" s="310">
        <f>E66</f>
        <v>505.74859227690081</v>
      </c>
      <c r="F40" s="310">
        <f>F66</f>
        <v>610.82225278008286</v>
      </c>
      <c r="G40" s="310">
        <f>G66</f>
        <v>610.82225278008286</v>
      </c>
      <c r="H40" s="310">
        <f>H66</f>
        <v>588.82342331602592</v>
      </c>
      <c r="I40" s="310">
        <f>I66</f>
        <v>588.82342331602592</v>
      </c>
      <c r="J40" s="67">
        <f t="shared" ref="J40:P40" si="1">J9+(70.8%*I17)</f>
        <v>526.05683536831555</v>
      </c>
      <c r="K40" s="67">
        <f t="shared" si="1"/>
        <v>528.81089503748092</v>
      </c>
      <c r="L40" s="67">
        <f t="shared" si="1"/>
        <v>541.81901437581166</v>
      </c>
      <c r="M40" s="67">
        <f t="shared" si="1"/>
        <v>559.57307404497703</v>
      </c>
      <c r="N40" s="67">
        <f t="shared" si="1"/>
        <v>572.32713371414241</v>
      </c>
      <c r="O40" s="67">
        <f t="shared" si="1"/>
        <v>582.83525305247326</v>
      </c>
      <c r="P40" s="67">
        <f t="shared" si="1"/>
        <v>593.34337239080401</v>
      </c>
    </row>
    <row r="41" spans="1:16">
      <c r="A41" s="66"/>
      <c r="B41" s="59"/>
      <c r="C41" s="73" t="s">
        <v>64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'Cost วผก.'!C17</f>
        <v>384.33023924292752</v>
      </c>
      <c r="F42" s="67">
        <f>'Cost วผก.'!D17</f>
        <v>382.6334256642395</v>
      </c>
      <c r="G42" s="67">
        <f>'Cost วผก.'!E17</f>
        <v>373.33857824932954</v>
      </c>
      <c r="H42" s="67">
        <f>'Cost วผก.'!F17</f>
        <v>383.57570064013032</v>
      </c>
      <c r="I42" s="67">
        <f>'Cost วผก.'!G17</f>
        <v>391.0504645878288</v>
      </c>
      <c r="J42" s="67">
        <f>'Cost วผก.'!H17</f>
        <v>392.86552519619295</v>
      </c>
      <c r="K42" s="67">
        <f>'Cost วผก.'!I17</f>
        <v>393.88217646123991</v>
      </c>
      <c r="L42" s="67">
        <f>'Cost วผก.'!J17</f>
        <v>401.04307644548345</v>
      </c>
      <c r="M42" s="67">
        <f>'Cost วผก.'!K17</f>
        <v>397.37505578214984</v>
      </c>
      <c r="N42" s="67">
        <f>'Cost วผก.'!L17</f>
        <v>393.27652901839457</v>
      </c>
      <c r="O42" s="67">
        <f>'Cost วผก.'!M17</f>
        <v>401.50319255154238</v>
      </c>
      <c r="P42" s="67">
        <f>'Cost วผก.'!N17</f>
        <v>401.50319255154238</v>
      </c>
    </row>
    <row r="43" spans="1:16">
      <c r="A43" s="66" t="s">
        <v>7</v>
      </c>
      <c r="B43" s="266" t="s">
        <v>115</v>
      </c>
      <c r="C43" s="74" t="s">
        <v>196</v>
      </c>
      <c r="D43" s="59" t="s">
        <v>89</v>
      </c>
      <c r="E43" s="310">
        <f>E66</f>
        <v>505.74859227690081</v>
      </c>
      <c r="F43" s="310">
        <f>F66</f>
        <v>610.82225278008286</v>
      </c>
      <c r="G43" s="310">
        <f>G66</f>
        <v>610.82225278008286</v>
      </c>
      <c r="H43" s="310">
        <f>H66</f>
        <v>588.82342331602592</v>
      </c>
      <c r="I43" s="310">
        <f>I66</f>
        <v>588.82342331602592</v>
      </c>
      <c r="J43" s="67">
        <f t="shared" ref="J43:P43" si="2">J9+(70.8%*I17)</f>
        <v>526.05683536831555</v>
      </c>
      <c r="K43" s="67">
        <f t="shared" si="2"/>
        <v>528.81089503748092</v>
      </c>
      <c r="L43" s="67">
        <f t="shared" si="2"/>
        <v>541.81901437581166</v>
      </c>
      <c r="M43" s="67">
        <f t="shared" si="2"/>
        <v>559.57307404497703</v>
      </c>
      <c r="N43" s="67">
        <f t="shared" si="2"/>
        <v>572.32713371414241</v>
      </c>
      <c r="O43" s="67">
        <f t="shared" si="2"/>
        <v>582.83525305247326</v>
      </c>
      <c r="P43" s="67">
        <f t="shared" si="2"/>
        <v>593.34337239080401</v>
      </c>
    </row>
    <row r="44" spans="1:16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'Cost วผก.'!C17</f>
        <v>384.33023924292752</v>
      </c>
      <c r="F44" s="67">
        <f>'Cost วผก.'!D17</f>
        <v>382.6334256642395</v>
      </c>
      <c r="G44" s="67">
        <f>'Cost วผก.'!E17</f>
        <v>373.33857824932954</v>
      </c>
      <c r="H44" s="67">
        <f>'Cost วผก.'!F17</f>
        <v>383.57570064013032</v>
      </c>
      <c r="I44" s="67">
        <f>'Cost วผก.'!G17</f>
        <v>391.0504645878288</v>
      </c>
      <c r="J44" s="67">
        <f>'Cost วผก.'!H17</f>
        <v>392.86552519619295</v>
      </c>
      <c r="K44" s="67">
        <f>'Cost วผก.'!I17</f>
        <v>393.88217646123991</v>
      </c>
      <c r="L44" s="67">
        <f>'Cost วผก.'!J17</f>
        <v>401.04307644548345</v>
      </c>
      <c r="M44" s="67">
        <f>'Cost วผก.'!K17</f>
        <v>397.37505578214984</v>
      </c>
      <c r="N44" s="67">
        <f>'Cost วผก.'!L17</f>
        <v>393.27652901839457</v>
      </c>
      <c r="O44" s="67">
        <f>'Cost วผก.'!M17</f>
        <v>401.50319255154238</v>
      </c>
      <c r="P44" s="67">
        <f>'Cost วผก.'!N17</f>
        <v>401.50319255154238</v>
      </c>
    </row>
    <row r="45" spans="1:16">
      <c r="A45" s="66"/>
      <c r="B45" s="70"/>
      <c r="C45" s="71" t="s">
        <v>149</v>
      </c>
      <c r="D45" s="70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'Cost วผก.'!C17</f>
        <v>384.33023924292752</v>
      </c>
      <c r="F46" s="67">
        <f>'Cost วผก.'!D17</f>
        <v>382.6334256642395</v>
      </c>
      <c r="G46" s="67">
        <f>'Cost วผก.'!E17</f>
        <v>373.33857824932954</v>
      </c>
      <c r="H46" s="67">
        <f>'Cost วผก.'!F17</f>
        <v>383.57570064013032</v>
      </c>
      <c r="I46" s="67">
        <f>'Cost วผก.'!G17</f>
        <v>391.0504645878288</v>
      </c>
      <c r="J46" s="67">
        <f>'Cost วผก.'!H17</f>
        <v>392.86552519619295</v>
      </c>
      <c r="K46" s="67">
        <f>'Cost วผก.'!I17</f>
        <v>393.88217646123991</v>
      </c>
      <c r="L46" s="67">
        <f>'Cost วผก.'!J17</f>
        <v>401.04307644548345</v>
      </c>
      <c r="M46" s="67">
        <f>'Cost วผก.'!K17</f>
        <v>397.37505578214984</v>
      </c>
      <c r="N46" s="67">
        <f>'Cost วผก.'!L17</f>
        <v>393.27652901839457</v>
      </c>
      <c r="O46" s="67">
        <f>'Cost วผก.'!M17</f>
        <v>401.50319255154238</v>
      </c>
      <c r="P46" s="67">
        <f>'Cost วผก.'!N17</f>
        <v>401.50319255154238</v>
      </c>
    </row>
    <row r="47" spans="1:16">
      <c r="A47" s="66" t="s">
        <v>7</v>
      </c>
      <c r="B47" s="94" t="s">
        <v>115</v>
      </c>
      <c r="C47" s="72" t="s">
        <v>194</v>
      </c>
      <c r="D47" s="70" t="s">
        <v>89</v>
      </c>
      <c r="E47" s="369">
        <f>E66</f>
        <v>505.74859227690081</v>
      </c>
      <c r="F47" s="310">
        <f>F66</f>
        <v>610.82225278008286</v>
      </c>
      <c r="G47" s="310">
        <f>G66</f>
        <v>610.82225278008286</v>
      </c>
      <c r="H47" s="341">
        <f>H10+38</f>
        <v>598</v>
      </c>
      <c r="I47" s="310">
        <f>I66</f>
        <v>588.82342331602592</v>
      </c>
      <c r="J47" s="67">
        <f t="shared" ref="J47:P47" si="3">J9+(70.8%*I17)</f>
        <v>526.05683536831555</v>
      </c>
      <c r="K47" s="67">
        <f t="shared" si="3"/>
        <v>528.81089503748092</v>
      </c>
      <c r="L47" s="67">
        <f t="shared" si="3"/>
        <v>541.81901437581166</v>
      </c>
      <c r="M47" s="67">
        <f t="shared" si="3"/>
        <v>559.57307404497703</v>
      </c>
      <c r="N47" s="67">
        <f t="shared" si="3"/>
        <v>572.32713371414241</v>
      </c>
      <c r="O47" s="67">
        <f t="shared" si="3"/>
        <v>582.83525305247326</v>
      </c>
      <c r="P47" s="67">
        <f t="shared" si="3"/>
        <v>593.34337239080401</v>
      </c>
    </row>
    <row r="48" spans="1:16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'Cost วผก.'!C17</f>
        <v>384.33023924292752</v>
      </c>
      <c r="F48" s="67">
        <f>'Cost วผก.'!D17</f>
        <v>382.6334256642395</v>
      </c>
      <c r="G48" s="67">
        <f>'Cost วผก.'!E17</f>
        <v>373.33857824932954</v>
      </c>
      <c r="H48" s="67">
        <f>'Cost วผก.'!F17</f>
        <v>383.57570064013032</v>
      </c>
      <c r="I48" s="67">
        <f>'Cost วผก.'!G17</f>
        <v>391.0504645878288</v>
      </c>
      <c r="J48" s="67">
        <f>'Cost วผก.'!H17</f>
        <v>392.86552519619295</v>
      </c>
      <c r="K48" s="67">
        <f>'Cost วผก.'!I17</f>
        <v>393.88217646123991</v>
      </c>
      <c r="L48" s="67">
        <f>'Cost วผก.'!J17</f>
        <v>401.04307644548345</v>
      </c>
      <c r="M48" s="67">
        <f>'Cost วผก.'!K17</f>
        <v>397.37505578214984</v>
      </c>
      <c r="N48" s="67">
        <f>'Cost วผก.'!L17</f>
        <v>393.27652901839457</v>
      </c>
      <c r="O48" s="67">
        <f>'Cost วผก.'!M17</f>
        <v>401.50319255154238</v>
      </c>
      <c r="P48" s="67">
        <f>'Cost วผก.'!N17</f>
        <v>401.50319255154238</v>
      </c>
    </row>
    <row r="49" spans="1:16">
      <c r="A49" s="66" t="s">
        <v>7</v>
      </c>
      <c r="B49" s="94" t="s">
        <v>115</v>
      </c>
      <c r="C49" s="72" t="s">
        <v>195</v>
      </c>
      <c r="D49" s="70" t="s">
        <v>89</v>
      </c>
      <c r="E49" s="310">
        <f>E66</f>
        <v>505.74859227690081</v>
      </c>
      <c r="F49" s="310">
        <f>F66</f>
        <v>610.82225278008286</v>
      </c>
      <c r="G49" s="310">
        <f>G66</f>
        <v>610.82225278008286</v>
      </c>
      <c r="H49" s="310">
        <f>H66</f>
        <v>588.82342331602592</v>
      </c>
      <c r="I49" s="310">
        <f>I66</f>
        <v>588.82342331602592</v>
      </c>
      <c r="J49" s="67">
        <f t="shared" ref="J49:P49" si="4">J9+(70.8%*I17)</f>
        <v>526.05683536831555</v>
      </c>
      <c r="K49" s="67">
        <f t="shared" si="4"/>
        <v>528.81089503748092</v>
      </c>
      <c r="L49" s="67">
        <f t="shared" si="4"/>
        <v>541.81901437581166</v>
      </c>
      <c r="M49" s="67">
        <f t="shared" si="4"/>
        <v>559.57307404497703</v>
      </c>
      <c r="N49" s="67">
        <f t="shared" si="4"/>
        <v>572.32713371414241</v>
      </c>
      <c r="O49" s="67">
        <f t="shared" si="4"/>
        <v>582.83525305247326</v>
      </c>
      <c r="P49" s="67">
        <f t="shared" si="4"/>
        <v>593.34337239080401</v>
      </c>
    </row>
    <row r="50" spans="1:16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'Cost วผก.'!C17</f>
        <v>384.33023924292752</v>
      </c>
      <c r="F50" s="67">
        <f>'Cost วผก.'!D17</f>
        <v>382.6334256642395</v>
      </c>
      <c r="G50" s="67">
        <f>'Cost วผก.'!E17</f>
        <v>373.33857824932954</v>
      </c>
      <c r="H50" s="67">
        <f>'Cost วผก.'!F17</f>
        <v>383.57570064013032</v>
      </c>
      <c r="I50" s="67">
        <f>'Cost วผก.'!G17</f>
        <v>391.0504645878288</v>
      </c>
      <c r="J50" s="67">
        <f>'Cost วผก.'!H17</f>
        <v>392.86552519619295</v>
      </c>
      <c r="K50" s="67">
        <f>'Cost วผก.'!I17</f>
        <v>393.88217646123991</v>
      </c>
      <c r="L50" s="67">
        <f>'Cost วผก.'!J17</f>
        <v>401.04307644548345</v>
      </c>
      <c r="M50" s="67">
        <f>'Cost วผก.'!K17</f>
        <v>397.37505578214984</v>
      </c>
      <c r="N50" s="67">
        <f>'Cost วผก.'!L17</f>
        <v>393.27652901839457</v>
      </c>
      <c r="O50" s="67">
        <f>'Cost วผก.'!M17</f>
        <v>401.50319255154238</v>
      </c>
      <c r="P50" s="67">
        <f>'Cost วผก.'!N17</f>
        <v>401.50319255154238</v>
      </c>
    </row>
    <row r="51" spans="1:16">
      <c r="A51" s="66" t="s">
        <v>7</v>
      </c>
      <c r="B51" s="94" t="s">
        <v>115</v>
      </c>
      <c r="C51" s="72" t="s">
        <v>223</v>
      </c>
      <c r="D51" s="70" t="s">
        <v>89</v>
      </c>
      <c r="E51" s="310">
        <f>E66</f>
        <v>505.74859227690081</v>
      </c>
      <c r="F51" s="310">
        <f t="shared" ref="F51:G51" si="5">F66</f>
        <v>610.82225278008286</v>
      </c>
      <c r="G51" s="310">
        <f t="shared" si="5"/>
        <v>610.82225278008286</v>
      </c>
      <c r="H51" s="310">
        <f t="shared" ref="H51:I51" si="6">H66</f>
        <v>588.82342331602592</v>
      </c>
      <c r="I51" s="310">
        <f t="shared" si="6"/>
        <v>588.82342331602592</v>
      </c>
      <c r="J51" s="67">
        <f t="shared" ref="J51:P51" si="7">J9+(70.8%*I17)</f>
        <v>526.05683536831555</v>
      </c>
      <c r="K51" s="67">
        <f t="shared" si="7"/>
        <v>528.81089503748092</v>
      </c>
      <c r="L51" s="67">
        <f t="shared" si="7"/>
        <v>541.81901437581166</v>
      </c>
      <c r="M51" s="67">
        <f t="shared" si="7"/>
        <v>559.57307404497703</v>
      </c>
      <c r="N51" s="67">
        <f t="shared" si="7"/>
        <v>572.32713371414241</v>
      </c>
      <c r="O51" s="67">
        <f t="shared" si="7"/>
        <v>582.83525305247326</v>
      </c>
      <c r="P51" s="67">
        <f t="shared" si="7"/>
        <v>593.34337239080401</v>
      </c>
    </row>
    <row r="52" spans="1:16">
      <c r="A52" s="66" t="s">
        <v>7</v>
      </c>
      <c r="B52" s="59" t="s">
        <v>89</v>
      </c>
      <c r="C52" s="59" t="s">
        <v>95</v>
      </c>
      <c r="D52" s="59" t="s">
        <v>89</v>
      </c>
      <c r="E52" s="67">
        <f>'Cost วผก.'!C17</f>
        <v>384.33023924292752</v>
      </c>
      <c r="F52" s="67">
        <f>'Cost วผก.'!D17</f>
        <v>382.6334256642395</v>
      </c>
      <c r="G52" s="67">
        <f>'Cost วผก.'!E17</f>
        <v>373.33857824932954</v>
      </c>
      <c r="H52" s="67">
        <f>'Cost วผก.'!F17</f>
        <v>383.57570064013032</v>
      </c>
      <c r="I52" s="67">
        <f>'Cost วผก.'!G17</f>
        <v>391.0504645878288</v>
      </c>
      <c r="J52" s="67">
        <f>'Cost วผก.'!H17</f>
        <v>392.86552519619295</v>
      </c>
      <c r="K52" s="67">
        <f>'Cost วผก.'!I17</f>
        <v>393.88217646123991</v>
      </c>
      <c r="L52" s="67">
        <f>'Cost วผก.'!J17</f>
        <v>401.04307644548345</v>
      </c>
      <c r="M52" s="67">
        <f>'Cost วผก.'!K17</f>
        <v>397.37505578214984</v>
      </c>
      <c r="N52" s="67">
        <f>'Cost วผก.'!L17</f>
        <v>393.27652901839457</v>
      </c>
      <c r="O52" s="67">
        <f>'Cost วผก.'!M17</f>
        <v>401.50319255154238</v>
      </c>
      <c r="P52" s="67">
        <f>'Cost วผก.'!N17</f>
        <v>401.50319255154238</v>
      </c>
    </row>
    <row r="53" spans="1:16" s="65" customFormat="1" ht="23.5">
      <c r="A53" s="63" t="s">
        <v>264</v>
      </c>
      <c r="B53" s="64"/>
      <c r="D53" s="64"/>
    </row>
    <row r="54" spans="1:16">
      <c r="A54" s="384" t="s">
        <v>1</v>
      </c>
      <c r="B54" s="381" t="s">
        <v>92</v>
      </c>
      <c r="C54" s="381" t="s">
        <v>93</v>
      </c>
      <c r="D54" s="381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86"/>
      <c r="B55" s="382"/>
      <c r="C55" s="382"/>
      <c r="D55" s="382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6">
      <c r="A56" s="66"/>
      <c r="B56" s="68"/>
      <c r="C56" s="265" t="s">
        <v>65</v>
      </c>
      <c r="D56" s="265"/>
      <c r="E56" s="370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</row>
    <row r="57" spans="1:16">
      <c r="A57" s="66" t="s">
        <v>7</v>
      </c>
      <c r="B57" s="68" t="s">
        <v>89</v>
      </c>
      <c r="C57" s="69" t="s">
        <v>81</v>
      </c>
      <c r="D57" s="68" t="s">
        <v>89</v>
      </c>
      <c r="E57" s="370">
        <f>'Cost วผก.'!C26</f>
        <v>377.48255900932685</v>
      </c>
      <c r="F57" s="67">
        <f>'Cost วผก.'!D26</f>
        <v>375.82188047943117</v>
      </c>
      <c r="G57" s="67">
        <f>'Cost วผก.'!E26</f>
        <v>366.69039648147071</v>
      </c>
      <c r="H57" s="67">
        <f>'Cost วผก.'!F26</f>
        <v>376.7029629663113</v>
      </c>
      <c r="I57" s="67">
        <f>'Cost วผก.'!G26</f>
        <v>384.02851353496072</v>
      </c>
      <c r="J57" s="67">
        <f>'Cost วผก.'!H26</f>
        <v>385.81234750012646</v>
      </c>
      <c r="K57" s="67">
        <f>'Cost วผก.'!I26</f>
        <v>386.81972144431023</v>
      </c>
      <c r="L57" s="67">
        <f>'Cost วผก.'!J26</f>
        <v>393.83143601221548</v>
      </c>
      <c r="M57" s="67">
        <f>'Cost วผก.'!K26</f>
        <v>390.2398324460346</v>
      </c>
      <c r="N57" s="67">
        <f>'Cost วผก.'!L26</f>
        <v>386.23008460506821</v>
      </c>
      <c r="O57" s="67">
        <f>'Cost วผก.'!M26</f>
        <v>394.2853593146088</v>
      </c>
      <c r="P57" s="67">
        <f>'Cost วผก.'!N26</f>
        <v>394.2853593146088</v>
      </c>
    </row>
    <row r="58" spans="1:16">
      <c r="A58" s="66" t="s">
        <v>7</v>
      </c>
      <c r="B58" s="95" t="s">
        <v>115</v>
      </c>
      <c r="C58" s="69" t="s">
        <v>82</v>
      </c>
      <c r="D58" s="68" t="s">
        <v>89</v>
      </c>
      <c r="E58" s="371">
        <f>E66</f>
        <v>505.74859227690081</v>
      </c>
      <c r="F58" s="310">
        <f>F66</f>
        <v>610.82225278008286</v>
      </c>
      <c r="G58" s="310">
        <f>G66</f>
        <v>610.82225278008286</v>
      </c>
      <c r="H58" s="310">
        <f>H66</f>
        <v>588.82342331602592</v>
      </c>
      <c r="I58" s="310">
        <f>I66</f>
        <v>588.82342331602592</v>
      </c>
      <c r="J58" s="67">
        <f t="shared" ref="J58:P58" si="8">J9+(70.8%*I17)</f>
        <v>526.05683536831555</v>
      </c>
      <c r="K58" s="67">
        <f t="shared" si="8"/>
        <v>528.81089503748092</v>
      </c>
      <c r="L58" s="67">
        <f t="shared" si="8"/>
        <v>541.81901437581166</v>
      </c>
      <c r="M58" s="67">
        <f t="shared" si="8"/>
        <v>559.57307404497703</v>
      </c>
      <c r="N58" s="67">
        <f t="shared" si="8"/>
        <v>572.32713371414241</v>
      </c>
      <c r="O58" s="67">
        <f t="shared" si="8"/>
        <v>582.83525305247326</v>
      </c>
      <c r="P58" s="67">
        <f t="shared" si="8"/>
        <v>593.34337239080401</v>
      </c>
    </row>
    <row r="59" spans="1:16">
      <c r="A59" s="66"/>
      <c r="B59" s="268"/>
      <c r="C59" s="269" t="s">
        <v>198</v>
      </c>
      <c r="D59" s="270"/>
      <c r="E59" s="370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</row>
    <row r="60" spans="1:16">
      <c r="A60" s="66" t="s">
        <v>7</v>
      </c>
      <c r="B60" s="270" t="s">
        <v>89</v>
      </c>
      <c r="C60" s="271" t="s">
        <v>202</v>
      </c>
      <c r="D60" s="270" t="s">
        <v>89</v>
      </c>
      <c r="E60" s="370">
        <f>'Cost วผก.'!C26</f>
        <v>377.48255900932685</v>
      </c>
      <c r="F60" s="67">
        <f>'Cost วผก.'!D26</f>
        <v>375.82188047943117</v>
      </c>
      <c r="G60" s="67">
        <f>'Cost วผก.'!E26</f>
        <v>366.69039648147071</v>
      </c>
      <c r="H60" s="67">
        <f>'Cost วผก.'!F26</f>
        <v>376.7029629663113</v>
      </c>
      <c r="I60" s="67">
        <f>'Cost วผก.'!G26</f>
        <v>384.02851353496072</v>
      </c>
      <c r="J60" s="67">
        <f>'Cost วผก.'!H26</f>
        <v>385.81234750012646</v>
      </c>
      <c r="K60" s="67">
        <f>'Cost วผก.'!I26</f>
        <v>386.81972144431023</v>
      </c>
      <c r="L60" s="67">
        <f>'Cost วผก.'!J26</f>
        <v>393.83143601221548</v>
      </c>
      <c r="M60" s="67">
        <f>'Cost วผก.'!K26</f>
        <v>390.2398324460346</v>
      </c>
      <c r="N60" s="67">
        <f>'Cost วผก.'!L26</f>
        <v>386.23008460506821</v>
      </c>
      <c r="O60" s="67">
        <f>'Cost วผก.'!M26</f>
        <v>394.2853593146088</v>
      </c>
      <c r="P60" s="67">
        <f>'Cost วผก.'!N26</f>
        <v>394.2853593146088</v>
      </c>
    </row>
    <row r="61" spans="1:16">
      <c r="A61" s="66" t="s">
        <v>7</v>
      </c>
      <c r="B61" s="270" t="s">
        <v>89</v>
      </c>
      <c r="C61" s="271" t="s">
        <v>203</v>
      </c>
      <c r="D61" s="270" t="s">
        <v>89</v>
      </c>
      <c r="E61" s="370">
        <f>'Cost วผก.'!C26</f>
        <v>377.48255900932685</v>
      </c>
      <c r="F61" s="67">
        <f>'Cost วผก.'!D26</f>
        <v>375.82188047943117</v>
      </c>
      <c r="G61" s="67">
        <f>'Cost วผก.'!E26</f>
        <v>366.69039648147071</v>
      </c>
      <c r="H61" s="67">
        <f>'Cost วผก.'!F26</f>
        <v>376.7029629663113</v>
      </c>
      <c r="I61" s="67">
        <f>'Cost วผก.'!G26</f>
        <v>384.02851353496072</v>
      </c>
      <c r="J61" s="67">
        <f>'Cost วผก.'!H26</f>
        <v>385.81234750012646</v>
      </c>
      <c r="K61" s="67">
        <f>'Cost วผก.'!I26</f>
        <v>386.81972144431023</v>
      </c>
      <c r="L61" s="67">
        <f>'Cost วผก.'!J26</f>
        <v>393.83143601221548</v>
      </c>
      <c r="M61" s="67">
        <f>'Cost วผก.'!K26</f>
        <v>390.2398324460346</v>
      </c>
      <c r="N61" s="67">
        <f>'Cost วผก.'!L26</f>
        <v>386.23008460506821</v>
      </c>
      <c r="O61" s="67">
        <f>'Cost วผก.'!M26</f>
        <v>394.2853593146088</v>
      </c>
      <c r="P61" s="67">
        <f>'Cost วผก.'!N26</f>
        <v>394.2853593146088</v>
      </c>
    </row>
    <row r="62" spans="1:16">
      <c r="A62" s="66" t="s">
        <v>7</v>
      </c>
      <c r="B62" s="270" t="s">
        <v>89</v>
      </c>
      <c r="C62" s="271" t="s">
        <v>199</v>
      </c>
      <c r="D62" s="270" t="s">
        <v>89</v>
      </c>
      <c r="E62" s="370">
        <f>'Cost วผก.'!C26</f>
        <v>377.48255900932685</v>
      </c>
      <c r="F62" s="67">
        <f>'Cost วผก.'!D26</f>
        <v>375.82188047943117</v>
      </c>
      <c r="G62" s="67">
        <f>'Cost วผก.'!E26</f>
        <v>366.69039648147071</v>
      </c>
      <c r="H62" s="67">
        <f>'Cost วผก.'!F26</f>
        <v>376.7029629663113</v>
      </c>
      <c r="I62" s="67">
        <f>'Cost วผก.'!G26</f>
        <v>384.02851353496072</v>
      </c>
      <c r="J62" s="67">
        <f>'Cost วผก.'!H26</f>
        <v>385.81234750012646</v>
      </c>
      <c r="K62" s="67">
        <f>'Cost วผก.'!I26</f>
        <v>386.81972144431023</v>
      </c>
      <c r="L62" s="67">
        <f>'Cost วผก.'!J26</f>
        <v>393.83143601221548</v>
      </c>
      <c r="M62" s="67">
        <f>'Cost วผก.'!K26</f>
        <v>390.2398324460346</v>
      </c>
      <c r="N62" s="67">
        <f>'Cost วผก.'!L26</f>
        <v>386.23008460506821</v>
      </c>
      <c r="O62" s="67">
        <f>'Cost วผก.'!M26</f>
        <v>394.2853593146088</v>
      </c>
      <c r="P62" s="67">
        <f>'Cost วผก.'!N26</f>
        <v>394.2853593146088</v>
      </c>
    </row>
    <row r="63" spans="1:16">
      <c r="A63" s="66" t="s">
        <v>7</v>
      </c>
      <c r="B63" s="268" t="s">
        <v>115</v>
      </c>
      <c r="C63" s="271" t="s">
        <v>254</v>
      </c>
      <c r="D63" s="270" t="s">
        <v>89</v>
      </c>
      <c r="E63" s="370">
        <f t="shared" ref="E63:P63" si="9">E9+E18+3.6</f>
        <v>640.12072000000001</v>
      </c>
      <c r="F63" s="67">
        <f t="shared" si="9"/>
        <v>657.7524928571429</v>
      </c>
      <c r="G63" s="67">
        <f t="shared" si="9"/>
        <v>643.35892666666666</v>
      </c>
      <c r="H63" s="67">
        <f t="shared" si="9"/>
        <v>587.87025333333338</v>
      </c>
      <c r="I63" s="67">
        <f t="shared" si="9"/>
        <v>532.16704561391589</v>
      </c>
      <c r="J63" s="67">
        <f t="shared" si="9"/>
        <v>537.77897744348127</v>
      </c>
      <c r="K63" s="67">
        <f t="shared" si="9"/>
        <v>544.00284110261202</v>
      </c>
      <c r="L63" s="67">
        <f t="shared" si="9"/>
        <v>554.61477293217752</v>
      </c>
      <c r="M63" s="67">
        <f t="shared" si="9"/>
        <v>572.72670476174289</v>
      </c>
      <c r="N63" s="67">
        <f t="shared" si="9"/>
        <v>588.95056842087376</v>
      </c>
      <c r="O63" s="67">
        <f t="shared" si="9"/>
        <v>600.17443208000452</v>
      </c>
      <c r="P63" s="67">
        <f t="shared" si="9"/>
        <v>614.51022756870077</v>
      </c>
    </row>
    <row r="64" spans="1:16">
      <c r="A64" s="66" t="s">
        <v>7</v>
      </c>
      <c r="B64" s="76" t="s">
        <v>89</v>
      </c>
      <c r="C64" s="76" t="s">
        <v>96</v>
      </c>
      <c r="D64" s="76" t="s">
        <v>89</v>
      </c>
      <c r="E64" s="370">
        <f>'Cost วผก.'!C26+(2100/E20)</f>
        <v>447.03062371958117</v>
      </c>
      <c r="F64" s="67">
        <f>'Cost วผก.'!D26+(2100/F20)</f>
        <v>445.42131913865245</v>
      </c>
      <c r="G64" s="67">
        <f>'Cost วผก.'!E26+(2100/G20)</f>
        <v>435.62145367105938</v>
      </c>
      <c r="H64" s="67">
        <f>'Cost วผก.'!F26+(2100/H20)</f>
        <v>443.73299625151066</v>
      </c>
      <c r="I64" s="67">
        <f>'Cost วผก.'!G26+(2100/I20)</f>
        <v>450.69626705407973</v>
      </c>
      <c r="J64" s="67">
        <f>'Cost วผก.'!H26+(2100/J20)</f>
        <v>452.79799343314085</v>
      </c>
      <c r="K64" s="67">
        <f>'Cost วผก.'!I26+(2100/K20)</f>
        <v>453.67741007850316</v>
      </c>
      <c r="L64" s="67">
        <f>'Cost วผก.'!J26+(2100/L20)</f>
        <v>460.6891246464084</v>
      </c>
      <c r="M64" s="67">
        <f>'Cost วผก.'!K26+(2100/M20)</f>
        <v>457.09752108022752</v>
      </c>
      <c r="N64" s="67">
        <f>'Cost วผก.'!L26+(2100/N20)</f>
        <v>453.55935680769727</v>
      </c>
      <c r="O64" s="67">
        <f>'Cost วผก.'!M26+(2100/O20)</f>
        <v>461.61463151723785</v>
      </c>
      <c r="P64" s="67">
        <f>'Cost วผก.'!N26+(2100/P20)</f>
        <v>461.61463151723785</v>
      </c>
    </row>
    <row r="65" spans="1:23">
      <c r="A65" s="66" t="s">
        <v>7</v>
      </c>
      <c r="B65" s="205" t="s">
        <v>42</v>
      </c>
      <c r="C65" s="205" t="s">
        <v>151</v>
      </c>
      <c r="D65" s="205" t="s">
        <v>98</v>
      </c>
      <c r="E65" s="370">
        <f>'Cost วผก.'!C44</f>
        <v>394.75710039515002</v>
      </c>
      <c r="F65" s="67">
        <f>'Cost วผก.'!D44</f>
        <v>393.10811654605658</v>
      </c>
      <c r="G65" s="67">
        <f>'Cost วผก.'!E44</f>
        <v>383.52540751848375</v>
      </c>
      <c r="H65" s="67">
        <f>'Cost วผก.'!F44</f>
        <v>393.36984042042741</v>
      </c>
      <c r="I65" s="67">
        <f>'Cost วผก.'!G44</f>
        <v>400.79241679573079</v>
      </c>
      <c r="J65" s="67">
        <f>'Cost วผก.'!H44</f>
        <v>402.67441284895574</v>
      </c>
      <c r="K65" s="67">
        <f>'Cost วผก.'!I44</f>
        <v>403.85916552133227</v>
      </c>
      <c r="L65" s="67">
        <f>'Cost วผก.'!J44</f>
        <v>410.87088008923752</v>
      </c>
      <c r="M65" s="67">
        <f>'Cost วผก.'!K44</f>
        <v>407.27927652305664</v>
      </c>
      <c r="N65" s="67">
        <f>'Cost วผก.'!L44</f>
        <v>403.32009083068675</v>
      </c>
      <c r="O65" s="67">
        <f>'Cost วผก.'!M44</f>
        <v>411.37536554022734</v>
      </c>
      <c r="P65" s="67">
        <f>'Cost วผก.'!N44</f>
        <v>411.37536554022734</v>
      </c>
    </row>
    <row r="66" spans="1:23">
      <c r="A66" s="66" t="s">
        <v>7</v>
      </c>
      <c r="B66" s="77" t="s">
        <v>115</v>
      </c>
      <c r="C66" s="77" t="s">
        <v>97</v>
      </c>
      <c r="D66" s="77" t="s">
        <v>98</v>
      </c>
      <c r="E66" s="371">
        <v>505.74859227690081</v>
      </c>
      <c r="F66" s="310">
        <v>610.82225278008286</v>
      </c>
      <c r="G66" s="310">
        <v>610.82225278008286</v>
      </c>
      <c r="H66" s="310">
        <v>588.82342331602592</v>
      </c>
      <c r="I66" s="310">
        <v>588.82342331602592</v>
      </c>
      <c r="J66" s="67">
        <f t="shared" ref="J66:P66" si="10">J9+(70.8%*I17)</f>
        <v>526.05683536831555</v>
      </c>
      <c r="K66" s="67">
        <f t="shared" si="10"/>
        <v>528.81089503748092</v>
      </c>
      <c r="L66" s="67">
        <f t="shared" si="10"/>
        <v>541.81901437581166</v>
      </c>
      <c r="M66" s="67">
        <f t="shared" si="10"/>
        <v>559.57307404497703</v>
      </c>
      <c r="N66" s="67">
        <f t="shared" si="10"/>
        <v>572.32713371414241</v>
      </c>
      <c r="O66" s="67">
        <f t="shared" si="10"/>
        <v>582.83525305247326</v>
      </c>
      <c r="P66" s="67">
        <f t="shared" si="10"/>
        <v>593.34337239080401</v>
      </c>
    </row>
    <row r="67" spans="1:23">
      <c r="A67" s="66" t="s">
        <v>7</v>
      </c>
      <c r="B67" s="77" t="s">
        <v>115</v>
      </c>
      <c r="C67" s="77" t="s">
        <v>101</v>
      </c>
      <c r="D67" s="77" t="s">
        <v>98</v>
      </c>
      <c r="E67" s="371">
        <f>E66</f>
        <v>505.74859227690081</v>
      </c>
      <c r="F67" s="310">
        <f t="shared" ref="F67:I67" si="11">F66</f>
        <v>610.82225278008286</v>
      </c>
      <c r="G67" s="310">
        <f t="shared" si="11"/>
        <v>610.82225278008286</v>
      </c>
      <c r="H67" s="310">
        <f t="shared" si="11"/>
        <v>588.82342331602592</v>
      </c>
      <c r="I67" s="310">
        <f t="shared" si="11"/>
        <v>588.82342331602592</v>
      </c>
      <c r="J67" s="67">
        <f t="shared" ref="J67:P67" si="12">J9+(70.8%*I17)</f>
        <v>526.05683536831555</v>
      </c>
      <c r="K67" s="67">
        <f t="shared" si="12"/>
        <v>528.81089503748092</v>
      </c>
      <c r="L67" s="67">
        <f t="shared" si="12"/>
        <v>541.81901437581166</v>
      </c>
      <c r="M67" s="67">
        <f t="shared" si="12"/>
        <v>559.57307404497703</v>
      </c>
      <c r="N67" s="67">
        <f t="shared" si="12"/>
        <v>572.32713371414241</v>
      </c>
      <c r="O67" s="67">
        <f t="shared" si="12"/>
        <v>582.83525305247326</v>
      </c>
      <c r="P67" s="67">
        <f t="shared" si="12"/>
        <v>593.34337239080401</v>
      </c>
    </row>
    <row r="68" spans="1:23">
      <c r="A68" s="66" t="s">
        <v>7</v>
      </c>
      <c r="B68" s="77" t="s">
        <v>115</v>
      </c>
      <c r="C68" s="77" t="s">
        <v>102</v>
      </c>
      <c r="D68" s="77" t="s">
        <v>98</v>
      </c>
      <c r="E68" s="371">
        <f>E66</f>
        <v>505.74859227690081</v>
      </c>
      <c r="F68" s="310">
        <f t="shared" ref="F68:I68" si="13">F66</f>
        <v>610.82225278008286</v>
      </c>
      <c r="G68" s="310">
        <f t="shared" si="13"/>
        <v>610.82225278008286</v>
      </c>
      <c r="H68" s="310">
        <f t="shared" si="13"/>
        <v>588.82342331602592</v>
      </c>
      <c r="I68" s="310">
        <f t="shared" si="13"/>
        <v>588.82342331602592</v>
      </c>
      <c r="J68" s="67">
        <f t="shared" ref="J68:P68" si="14">J9+(70.8%*I17)</f>
        <v>526.05683536831555</v>
      </c>
      <c r="K68" s="67">
        <f t="shared" si="14"/>
        <v>528.81089503748092</v>
      </c>
      <c r="L68" s="67">
        <f t="shared" si="14"/>
        <v>541.81901437581166</v>
      </c>
      <c r="M68" s="67">
        <f t="shared" si="14"/>
        <v>559.57307404497703</v>
      </c>
      <c r="N68" s="67">
        <f t="shared" si="14"/>
        <v>572.32713371414241</v>
      </c>
      <c r="O68" s="67">
        <f t="shared" si="14"/>
        <v>582.83525305247326</v>
      </c>
      <c r="P68" s="67">
        <f t="shared" si="14"/>
        <v>593.34337239080401</v>
      </c>
    </row>
    <row r="69" spans="1:23">
      <c r="A69" s="66" t="s">
        <v>7</v>
      </c>
      <c r="B69" s="76" t="s">
        <v>89</v>
      </c>
      <c r="C69" s="76" t="s">
        <v>97</v>
      </c>
      <c r="D69" s="76" t="s">
        <v>98</v>
      </c>
      <c r="E69" s="370">
        <f>'Cost วผก.'!C44</f>
        <v>394.75710039515002</v>
      </c>
      <c r="F69" s="67">
        <f>'Cost วผก.'!D44</f>
        <v>393.10811654605658</v>
      </c>
      <c r="G69" s="67">
        <f>'Cost วผก.'!E44</f>
        <v>383.52540751848375</v>
      </c>
      <c r="H69" s="67">
        <f>'Cost วผก.'!F44</f>
        <v>393.36984042042741</v>
      </c>
      <c r="I69" s="67">
        <f>'Cost วผก.'!G44</f>
        <v>400.79241679573079</v>
      </c>
      <c r="J69" s="67">
        <f>'Cost วผก.'!H44</f>
        <v>402.67441284895574</v>
      </c>
      <c r="K69" s="67">
        <f>'Cost วผก.'!I44</f>
        <v>403.85916552133227</v>
      </c>
      <c r="L69" s="67">
        <f>'Cost วผก.'!J44</f>
        <v>410.87088008923752</v>
      </c>
      <c r="M69" s="67">
        <f>'Cost วผก.'!K44</f>
        <v>407.27927652305664</v>
      </c>
      <c r="N69" s="67">
        <f>'Cost วผก.'!L44</f>
        <v>403.32009083068675</v>
      </c>
      <c r="O69" s="67">
        <f>'Cost วผก.'!M44</f>
        <v>411.37536554022734</v>
      </c>
      <c r="P69" s="67">
        <f>'Cost วผก.'!N44</f>
        <v>411.37536554022734</v>
      </c>
    </row>
    <row r="70" spans="1:23">
      <c r="A70" s="66" t="s">
        <v>7</v>
      </c>
      <c r="B70" s="76" t="s">
        <v>89</v>
      </c>
      <c r="C70" s="76" t="s">
        <v>97</v>
      </c>
      <c r="D70" s="76" t="s">
        <v>99</v>
      </c>
      <c r="E70" s="370">
        <f>'Cost วผก.'!C44</f>
        <v>394.75710039515002</v>
      </c>
      <c r="F70" s="67">
        <f>'Cost วผก.'!D44</f>
        <v>393.10811654605658</v>
      </c>
      <c r="G70" s="67">
        <f>'Cost วผก.'!E44</f>
        <v>383.52540751848375</v>
      </c>
      <c r="H70" s="67">
        <f>'Cost วผก.'!F44</f>
        <v>393.36984042042741</v>
      </c>
      <c r="I70" s="67">
        <f>'Cost วผก.'!G44</f>
        <v>400.79241679573079</v>
      </c>
      <c r="J70" s="67">
        <f>'Cost วผก.'!H44</f>
        <v>402.67441284895574</v>
      </c>
      <c r="K70" s="67">
        <f>'Cost วผก.'!I44</f>
        <v>403.85916552133227</v>
      </c>
      <c r="L70" s="67">
        <f>'Cost วผก.'!J44</f>
        <v>410.87088008923752</v>
      </c>
      <c r="M70" s="67">
        <f>'Cost วผก.'!K44</f>
        <v>407.27927652305664</v>
      </c>
      <c r="N70" s="67">
        <f>'Cost วผก.'!L44</f>
        <v>403.32009083068675</v>
      </c>
      <c r="O70" s="67">
        <f>'Cost วผก.'!M44</f>
        <v>411.37536554022734</v>
      </c>
      <c r="P70" s="67">
        <f>'Cost วผก.'!N44</f>
        <v>411.37536554022734</v>
      </c>
    </row>
    <row r="71" spans="1:23">
      <c r="A71" s="66" t="s">
        <v>7</v>
      </c>
      <c r="B71" s="76" t="s">
        <v>89</v>
      </c>
      <c r="C71" s="76" t="s">
        <v>97</v>
      </c>
      <c r="D71" s="76" t="s">
        <v>100</v>
      </c>
      <c r="E71" s="370">
        <f>'Cost วผก.'!C35+(462.267/E20)</f>
        <v>392.79197578523883</v>
      </c>
      <c r="F71" s="67">
        <f>'Cost วผก.'!D35+(462.267/F20)</f>
        <v>391.14260605594654</v>
      </c>
      <c r="G71" s="67">
        <f>'Cost วผก.'!E35+(462.267/G20)</f>
        <v>381.86399315473716</v>
      </c>
      <c r="H71" s="67">
        <f>'Cost วผก.'!F35+(462.267/H20)</f>
        <v>391.45809267900142</v>
      </c>
      <c r="I71" s="67">
        <f>'Cost วผก.'!G35+(462.267/I20)</f>
        <v>398.70389563782862</v>
      </c>
      <c r="J71" s="67">
        <f>'Cost วผก.'!H35+(462.267/J20)</f>
        <v>400.55770635180113</v>
      </c>
      <c r="K71" s="67">
        <f>'Cost วผก.'!I35+(462.267/K20)</f>
        <v>401.53691342138762</v>
      </c>
      <c r="L71" s="67">
        <f>'Cost วผก.'!J35+(462.267/L20)</f>
        <v>408.54862798929287</v>
      </c>
      <c r="M71" s="67">
        <f>'Cost วผก.'!K35+(462.267/M20)</f>
        <v>404.95702442311199</v>
      </c>
      <c r="N71" s="67">
        <f>'Cost วผก.'!L35+(462.267/N20)</f>
        <v>401.05108492568377</v>
      </c>
      <c r="O71" s="67">
        <f>'Cost วผก.'!M35+(462.267/O20)</f>
        <v>409.10635963522441</v>
      </c>
      <c r="P71" s="67">
        <f>'Cost วผก.'!N35+(462.267/P20)</f>
        <v>409.10635963522441</v>
      </c>
      <c r="R71" s="320" t="s">
        <v>204</v>
      </c>
      <c r="S71" s="320">
        <v>462.267</v>
      </c>
      <c r="T71" s="320" t="s">
        <v>237</v>
      </c>
      <c r="U71" s="256"/>
      <c r="V71" s="256"/>
      <c r="W71" s="256"/>
    </row>
    <row r="72" spans="1:23">
      <c r="A72" s="66" t="s">
        <v>7</v>
      </c>
      <c r="B72" s="76" t="s">
        <v>89</v>
      </c>
      <c r="C72" s="76" t="s">
        <v>97</v>
      </c>
      <c r="D72" s="76" t="s">
        <v>112</v>
      </c>
      <c r="E72" s="370">
        <f>'Cost วผก.'!C35+(250/E20)</f>
        <v>385.76209052245235</v>
      </c>
      <c r="F72" s="67">
        <f>'Cost วผก.'!D35+(250/F20)</f>
        <v>384.10752793886229</v>
      </c>
      <c r="G72" s="67">
        <f>'Cost วผก.'!E35+(250/G20)</f>
        <v>374.89647471832649</v>
      </c>
      <c r="H72" s="67">
        <f>'Cost วผก.'!F35+(250/H20)</f>
        <v>384.68272883359697</v>
      </c>
      <c r="I72" s="67">
        <f>'Cost วผก.'!G35+(250/I20)</f>
        <v>391.96515085866537</v>
      </c>
      <c r="J72" s="67">
        <f>'Cost วผก.'!H35+(250/J20)</f>
        <v>393.78682915881865</v>
      </c>
      <c r="K72" s="67">
        <f>'Cost วผก.'!I35+(250/K20)</f>
        <v>394.77897009123797</v>
      </c>
      <c r="L72" s="67">
        <f>'Cost วผก.'!J35+(250/L20)</f>
        <v>401.79068465914321</v>
      </c>
      <c r="M72" s="67">
        <f>'Cost วผก.'!K35+(250/M20)</f>
        <v>398.19908109296233</v>
      </c>
      <c r="N72" s="67">
        <f>'Cost วผก.'!L35+(250/N20)</f>
        <v>394.24547415300026</v>
      </c>
      <c r="O72" s="67">
        <f>'Cost วผก.'!M35+(250/O20)</f>
        <v>402.30074886254084</v>
      </c>
      <c r="P72" s="67">
        <f>'Cost วผก.'!N35+(250/P20)</f>
        <v>402.30074886254084</v>
      </c>
      <c r="R72" s="320" t="s">
        <v>240</v>
      </c>
      <c r="S72" s="321">
        <v>138680000</v>
      </c>
      <c r="T72" s="320" t="s">
        <v>239</v>
      </c>
      <c r="U72" s="320" t="s">
        <v>241</v>
      </c>
      <c r="V72" s="320"/>
      <c r="W72" s="320" t="s">
        <v>242</v>
      </c>
    </row>
    <row r="73" spans="1:23">
      <c r="A73" s="66" t="s">
        <v>7</v>
      </c>
      <c r="B73" s="76" t="s">
        <v>89</v>
      </c>
      <c r="C73" s="76" t="s">
        <v>101</v>
      </c>
      <c r="D73" s="76" t="s">
        <v>98</v>
      </c>
      <c r="E73" s="370">
        <f>'Cost วผก.'!C44</f>
        <v>394.75710039515002</v>
      </c>
      <c r="F73" s="67">
        <f>'Cost วผก.'!D44</f>
        <v>393.10811654605658</v>
      </c>
      <c r="G73" s="67">
        <f>'Cost วผก.'!E44</f>
        <v>383.52540751848375</v>
      </c>
      <c r="H73" s="67">
        <f>'Cost วผก.'!F44</f>
        <v>393.36984042042741</v>
      </c>
      <c r="I73" s="67">
        <f>'Cost วผก.'!G44</f>
        <v>400.79241679573079</v>
      </c>
      <c r="J73" s="67">
        <f>'Cost วผก.'!H44</f>
        <v>402.67441284895574</v>
      </c>
      <c r="K73" s="67">
        <f>'Cost วผก.'!I44</f>
        <v>403.85916552133227</v>
      </c>
      <c r="L73" s="67">
        <f>'Cost วผก.'!J44</f>
        <v>410.87088008923752</v>
      </c>
      <c r="M73" s="67">
        <f>'Cost วผก.'!K44</f>
        <v>407.27927652305664</v>
      </c>
      <c r="N73" s="67">
        <f>'Cost วผก.'!L44</f>
        <v>403.32009083068675</v>
      </c>
      <c r="O73" s="67">
        <f>'Cost วผก.'!M44</f>
        <v>411.37536554022734</v>
      </c>
      <c r="P73" s="67">
        <f>'Cost วผก.'!N44</f>
        <v>411.37536554022734</v>
      </c>
      <c r="R73" s="320" t="s">
        <v>84</v>
      </c>
      <c r="S73" s="321">
        <v>300000</v>
      </c>
      <c r="T73" s="320" t="s">
        <v>238</v>
      </c>
      <c r="U73" s="320"/>
      <c r="V73" s="320"/>
      <c r="W73" s="320"/>
    </row>
    <row r="74" spans="1:23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'Cost วผก.'!C44</f>
        <v>394.75710039515002</v>
      </c>
      <c r="F74" s="67">
        <f>'Cost วผก.'!D44</f>
        <v>393.10811654605658</v>
      </c>
      <c r="G74" s="67">
        <f>'Cost วผก.'!E44</f>
        <v>383.52540751848375</v>
      </c>
      <c r="H74" s="67">
        <f>'Cost วผก.'!F44</f>
        <v>393.36984042042741</v>
      </c>
      <c r="I74" s="67">
        <f>'Cost วผก.'!G44</f>
        <v>400.79241679573079</v>
      </c>
      <c r="J74" s="67">
        <f>'Cost วผก.'!H44</f>
        <v>402.67441284895574</v>
      </c>
      <c r="K74" s="67">
        <f>'Cost วผก.'!I44</f>
        <v>403.85916552133227</v>
      </c>
      <c r="L74" s="67">
        <f>'Cost วผก.'!J44</f>
        <v>410.87088008923752</v>
      </c>
      <c r="M74" s="67">
        <f>'Cost วผก.'!K44</f>
        <v>407.27927652305664</v>
      </c>
      <c r="N74" s="67">
        <f>'Cost วผก.'!L44</f>
        <v>403.32009083068675</v>
      </c>
      <c r="O74" s="67">
        <f>'Cost วผก.'!M44</f>
        <v>411.37536554022734</v>
      </c>
      <c r="P74" s="67">
        <f>'Cost วผก.'!N44</f>
        <v>411.37536554022734</v>
      </c>
    </row>
    <row r="75" spans="1:23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'Cost วผก.'!C44</f>
        <v>394.75710039515002</v>
      </c>
      <c r="F75" s="67">
        <f>'Cost วผก.'!D44</f>
        <v>393.10811654605658</v>
      </c>
      <c r="G75" s="67">
        <f>'Cost วผก.'!E44</f>
        <v>383.52540751848375</v>
      </c>
      <c r="H75" s="67">
        <f>'Cost วผก.'!F44</f>
        <v>393.36984042042741</v>
      </c>
      <c r="I75" s="67">
        <f>'Cost วผก.'!G44</f>
        <v>400.79241679573079</v>
      </c>
      <c r="J75" s="67">
        <f>'Cost วผก.'!H44</f>
        <v>402.67441284895574</v>
      </c>
      <c r="K75" s="67">
        <f>'Cost วผก.'!I44</f>
        <v>403.85916552133227</v>
      </c>
      <c r="L75" s="67">
        <f>'Cost วผก.'!J44</f>
        <v>410.87088008923752</v>
      </c>
      <c r="M75" s="67">
        <f>'Cost วผก.'!K44</f>
        <v>407.27927652305664</v>
      </c>
      <c r="N75" s="67">
        <f>'Cost วผก.'!L44</f>
        <v>403.32009083068675</v>
      </c>
      <c r="O75" s="67">
        <f>'Cost วผก.'!M44</f>
        <v>411.37536554022734</v>
      </c>
      <c r="P75" s="67">
        <f>'Cost วผก.'!N44</f>
        <v>411.37536554022734</v>
      </c>
    </row>
    <row r="76" spans="1:23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'Cost วผก.'!C35+(462.267/E20)</f>
        <v>392.79197578523883</v>
      </c>
      <c r="F76" s="67">
        <f>'Cost วผก.'!D35+(462.267/F20)</f>
        <v>391.14260605594654</v>
      </c>
      <c r="G76" s="67">
        <f>'Cost วผก.'!E35+(462.267/G20)</f>
        <v>381.86399315473716</v>
      </c>
      <c r="H76" s="67">
        <f>'Cost วผก.'!F35+(462.267/H20)</f>
        <v>391.45809267900142</v>
      </c>
      <c r="I76" s="67">
        <f>'Cost วผก.'!G35+(462.267/I20)</f>
        <v>398.70389563782862</v>
      </c>
      <c r="J76" s="67">
        <f>'Cost วผก.'!H35+(462.267/J20)</f>
        <v>400.55770635180113</v>
      </c>
      <c r="K76" s="67">
        <f>'Cost วผก.'!I35+(462.267/K20)</f>
        <v>401.53691342138762</v>
      </c>
      <c r="L76" s="67">
        <f>'Cost วผก.'!J35+(462.267/L20)</f>
        <v>408.54862798929287</v>
      </c>
      <c r="M76" s="67">
        <f>'Cost วผก.'!K35+(462.267/M20)</f>
        <v>404.95702442311199</v>
      </c>
      <c r="N76" s="67">
        <f>'Cost วผก.'!L35+(462.267/N20)</f>
        <v>401.05108492568377</v>
      </c>
      <c r="O76" s="67">
        <f>'Cost วผก.'!M35+(462.267/O20)</f>
        <v>409.10635963522441</v>
      </c>
      <c r="P76" s="67">
        <f>'Cost วผก.'!N35+(462.267/P20)</f>
        <v>409.10635963522441</v>
      </c>
    </row>
    <row r="77" spans="1:23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'Cost วผก.'!C44</f>
        <v>394.75710039515002</v>
      </c>
      <c r="F77" s="67">
        <f>'Cost วผก.'!D44</f>
        <v>393.10811654605658</v>
      </c>
      <c r="G77" s="67">
        <f>'Cost วผก.'!E44</f>
        <v>383.52540751848375</v>
      </c>
      <c r="H77" s="67">
        <f>'Cost วผก.'!F44</f>
        <v>393.36984042042741</v>
      </c>
      <c r="I77" s="67">
        <f>'Cost วผก.'!G44</f>
        <v>400.79241679573079</v>
      </c>
      <c r="J77" s="67">
        <f>'Cost วผก.'!H44</f>
        <v>402.67441284895574</v>
      </c>
      <c r="K77" s="67">
        <f>'Cost วผก.'!I44</f>
        <v>403.85916552133227</v>
      </c>
      <c r="L77" s="67">
        <f>'Cost วผก.'!J44</f>
        <v>410.87088008923752</v>
      </c>
      <c r="M77" s="67">
        <f>'Cost วผก.'!K44</f>
        <v>407.27927652305664</v>
      </c>
      <c r="N77" s="67">
        <f>'Cost วผก.'!L44</f>
        <v>403.32009083068675</v>
      </c>
      <c r="O77" s="67">
        <f>'Cost วผก.'!M44</f>
        <v>411.37536554022734</v>
      </c>
      <c r="P77" s="67">
        <f>'Cost วผก.'!N44</f>
        <v>411.37536554022734</v>
      </c>
    </row>
    <row r="78" spans="1:23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'Cost วผก.'!C35+(462.267/E20)</f>
        <v>392.79197578523883</v>
      </c>
      <c r="F78" s="67">
        <f>'Cost วผก.'!D35+(462.267/F20)</f>
        <v>391.14260605594654</v>
      </c>
      <c r="G78" s="67">
        <f>'Cost วผก.'!E35+(462.267/G20)</f>
        <v>381.86399315473716</v>
      </c>
      <c r="H78" s="67">
        <f>'Cost วผก.'!F35+(462.267/H20)</f>
        <v>391.45809267900142</v>
      </c>
      <c r="I78" s="67">
        <f>'Cost วผก.'!G35+(462.267/I20)</f>
        <v>398.70389563782862</v>
      </c>
      <c r="J78" s="67">
        <f>'Cost วผก.'!H35+(462.267/J20)</f>
        <v>400.55770635180113</v>
      </c>
      <c r="K78" s="67">
        <f>'Cost วผก.'!I35+(462.267/K20)</f>
        <v>401.53691342138762</v>
      </c>
      <c r="L78" s="67">
        <f>'Cost วผก.'!J35+(462.267/L20)</f>
        <v>408.54862798929287</v>
      </c>
      <c r="M78" s="67">
        <f>'Cost วผก.'!K35+(462.267/M20)</f>
        <v>404.95702442311199</v>
      </c>
      <c r="N78" s="67">
        <f>'Cost วผก.'!L35+(462.267/N20)</f>
        <v>401.05108492568377</v>
      </c>
      <c r="O78" s="67">
        <f>'Cost วผก.'!M35+(462.267/O20)</f>
        <v>409.10635963522441</v>
      </c>
      <c r="P78" s="67">
        <f>'Cost วผก.'!N35+(462.267/P20)</f>
        <v>409.10635963522441</v>
      </c>
    </row>
    <row r="79" spans="1:23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'Cost วผก.'!C44</f>
        <v>394.75710039515002</v>
      </c>
      <c r="F79" s="67">
        <f>'Cost วผก.'!D44</f>
        <v>393.10811654605658</v>
      </c>
      <c r="G79" s="67">
        <f>'Cost วผก.'!E44</f>
        <v>383.52540751848375</v>
      </c>
      <c r="H79" s="67">
        <f>'Cost วผก.'!F44</f>
        <v>393.36984042042741</v>
      </c>
      <c r="I79" s="67">
        <f>'Cost วผก.'!G44</f>
        <v>400.79241679573079</v>
      </c>
      <c r="J79" s="67">
        <f>'Cost วผก.'!H44</f>
        <v>402.67441284895574</v>
      </c>
      <c r="K79" s="67">
        <f>'Cost วผก.'!I44</f>
        <v>403.85916552133227</v>
      </c>
      <c r="L79" s="67">
        <f>'Cost วผก.'!J44</f>
        <v>410.87088008923752</v>
      </c>
      <c r="M79" s="67">
        <f>'Cost วผก.'!K44</f>
        <v>407.27927652305664</v>
      </c>
      <c r="N79" s="67">
        <f>'Cost วผก.'!L44</f>
        <v>403.32009083068675</v>
      </c>
      <c r="O79" s="67">
        <f>'Cost วผก.'!M44</f>
        <v>411.37536554022734</v>
      </c>
      <c r="P79" s="67">
        <f>'Cost วผก.'!N44</f>
        <v>411.37536554022734</v>
      </c>
    </row>
    <row r="80" spans="1:23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'Cost วผก.'!C35+(462.267/E20)</f>
        <v>392.79197578523883</v>
      </c>
      <c r="F80" s="67">
        <f>'Cost วผก.'!D35+(462.267/F20)</f>
        <v>391.14260605594654</v>
      </c>
      <c r="G80" s="67">
        <f>'Cost วผก.'!E35+(462.267/G20)</f>
        <v>381.86399315473716</v>
      </c>
      <c r="H80" s="67">
        <f>'Cost วผก.'!F35+(462.267/H20)</f>
        <v>391.45809267900142</v>
      </c>
      <c r="I80" s="67">
        <f>'Cost วผก.'!G35+(462.267/I20)</f>
        <v>398.70389563782862</v>
      </c>
      <c r="J80" s="67">
        <f>'Cost วผก.'!H35+(462.267/J20)</f>
        <v>400.55770635180113</v>
      </c>
      <c r="K80" s="67">
        <f>'Cost วผก.'!I35+(462.267/K20)</f>
        <v>401.53691342138762</v>
      </c>
      <c r="L80" s="67">
        <f>'Cost วผก.'!J35+(462.267/L20)</f>
        <v>408.54862798929287</v>
      </c>
      <c r="M80" s="67">
        <f>'Cost วผก.'!K35+(462.267/M20)</f>
        <v>404.95702442311199</v>
      </c>
      <c r="N80" s="67">
        <f>'Cost วผก.'!L35+(462.267/N20)</f>
        <v>401.05108492568377</v>
      </c>
      <c r="O80" s="67">
        <f>'Cost วผก.'!M35+(462.267/O20)</f>
        <v>409.10635963522441</v>
      </c>
      <c r="P80" s="67">
        <f>'Cost วผก.'!N35+(462.267/P20)</f>
        <v>409.10635963522441</v>
      </c>
    </row>
    <row r="81" spans="1:16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'Cost วผก.'!C35+(250/E20)</f>
        <v>385.76209052245235</v>
      </c>
      <c r="F81" s="67">
        <f>'Cost วผก.'!D35+(250/F20)</f>
        <v>384.10752793886229</v>
      </c>
      <c r="G81" s="67">
        <f>'Cost วผก.'!E35+(250/G20)</f>
        <v>374.89647471832649</v>
      </c>
      <c r="H81" s="67">
        <f>'Cost วผก.'!F35+(250/H20)</f>
        <v>384.68272883359697</v>
      </c>
      <c r="I81" s="67">
        <f>'Cost วผก.'!G35+(250/I20)</f>
        <v>391.96515085866537</v>
      </c>
      <c r="J81" s="67">
        <f>'Cost วผก.'!H35+(250/J20)</f>
        <v>393.78682915881865</v>
      </c>
      <c r="K81" s="67">
        <f>'Cost วผก.'!I35+(250/K20)</f>
        <v>394.77897009123797</v>
      </c>
      <c r="L81" s="67">
        <f>'Cost วผก.'!J35+(250/L20)</f>
        <v>401.79068465914321</v>
      </c>
      <c r="M81" s="67">
        <f>'Cost วผก.'!K35+(250/M20)</f>
        <v>398.19908109296233</v>
      </c>
      <c r="N81" s="67">
        <f>'Cost วผก.'!L35+(250/N20)</f>
        <v>394.24547415300026</v>
      </c>
      <c r="O81" s="67">
        <f>'Cost วผก.'!M35+(250/O20)</f>
        <v>402.30074886254084</v>
      </c>
      <c r="P81" s="67">
        <f>'Cost วผก.'!N35+(250/P20)</f>
        <v>402.30074886254084</v>
      </c>
    </row>
    <row r="82" spans="1:16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'Cost วผก.'!C44</f>
        <v>394.75710039515002</v>
      </c>
      <c r="F82" s="67">
        <f>'Cost วผก.'!D44</f>
        <v>393.10811654605658</v>
      </c>
      <c r="G82" s="67">
        <f>'Cost วผก.'!E44</f>
        <v>383.52540751848375</v>
      </c>
      <c r="H82" s="67">
        <f>'Cost วผก.'!F44</f>
        <v>393.36984042042741</v>
      </c>
      <c r="I82" s="67">
        <f>'Cost วผก.'!G44</f>
        <v>400.79241679573079</v>
      </c>
      <c r="J82" s="67">
        <f>'Cost วผก.'!H44</f>
        <v>402.67441284895574</v>
      </c>
      <c r="K82" s="67">
        <f>'Cost วผก.'!I44</f>
        <v>403.85916552133227</v>
      </c>
      <c r="L82" s="67">
        <f>'Cost วผก.'!J44</f>
        <v>410.87088008923752</v>
      </c>
      <c r="M82" s="67">
        <f>'Cost วผก.'!K44</f>
        <v>407.27927652305664</v>
      </c>
      <c r="N82" s="67">
        <f>'Cost วผก.'!L44</f>
        <v>403.32009083068675</v>
      </c>
      <c r="O82" s="67">
        <f>'Cost วผก.'!M44</f>
        <v>411.37536554022734</v>
      </c>
      <c r="P82" s="67">
        <f>'Cost วผก.'!N44</f>
        <v>411.37536554022734</v>
      </c>
    </row>
    <row r="83" spans="1:16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'Cost วผก.'!C35+(462.267/E20)</f>
        <v>392.79197578523883</v>
      </c>
      <c r="F83" s="67">
        <f>'Cost วผก.'!D35+(462.267/F20)</f>
        <v>391.14260605594654</v>
      </c>
      <c r="G83" s="67">
        <f>'Cost วผก.'!E35+(462.267/G20)</f>
        <v>381.86399315473716</v>
      </c>
      <c r="H83" s="67">
        <f>'Cost วผก.'!F35+(462.267/H20)</f>
        <v>391.45809267900142</v>
      </c>
      <c r="I83" s="67">
        <f>'Cost วผก.'!G35+(462.267/I20)</f>
        <v>398.70389563782862</v>
      </c>
      <c r="J83" s="67">
        <f>'Cost วผก.'!H35+(462.267/J20)</f>
        <v>400.55770635180113</v>
      </c>
      <c r="K83" s="67">
        <f>'Cost วผก.'!I35+(462.267/K20)</f>
        <v>401.53691342138762</v>
      </c>
      <c r="L83" s="67">
        <f>'Cost วผก.'!J35+(462.267/L20)</f>
        <v>408.54862798929287</v>
      </c>
      <c r="M83" s="67">
        <f>'Cost วผก.'!K35+(462.267/M20)</f>
        <v>404.95702442311199</v>
      </c>
      <c r="N83" s="67">
        <f>'Cost วผก.'!L35+(462.267/N20)</f>
        <v>401.05108492568377</v>
      </c>
      <c r="O83" s="67">
        <f>'Cost วผก.'!M35+(462.267/O20)</f>
        <v>409.10635963522441</v>
      </c>
      <c r="P83" s="67">
        <f>'Cost วผก.'!N35+(462.267/P20)</f>
        <v>409.10635963522441</v>
      </c>
    </row>
    <row r="84" spans="1:16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'Cost วผก.'!C35+(462.267/E20)</f>
        <v>392.79197578523883</v>
      </c>
      <c r="F84" s="67">
        <f>'Cost วผก.'!D35+(462.267/F20)</f>
        <v>391.14260605594654</v>
      </c>
      <c r="G84" s="67">
        <f>'Cost วผก.'!E35+(462.267/G20)</f>
        <v>381.86399315473716</v>
      </c>
      <c r="H84" s="67">
        <f>'Cost วผก.'!F35+(462.267/H20)</f>
        <v>391.45809267900142</v>
      </c>
      <c r="I84" s="67">
        <f>'Cost วผก.'!G35+(462.267/I20)</f>
        <v>398.70389563782862</v>
      </c>
      <c r="J84" s="67">
        <f>'Cost วผก.'!H35+(462.267/J20)</f>
        <v>400.55770635180113</v>
      </c>
      <c r="K84" s="67">
        <f>'Cost วผก.'!I35+(462.267/K20)</f>
        <v>401.53691342138762</v>
      </c>
      <c r="L84" s="67">
        <f>'Cost วผก.'!J35+(462.267/L20)</f>
        <v>408.54862798929287</v>
      </c>
      <c r="M84" s="67">
        <f>'Cost วผก.'!K35+(462.267/M20)</f>
        <v>404.95702442311199</v>
      </c>
      <c r="N84" s="67">
        <f>'Cost วผก.'!L35+(462.267/N20)</f>
        <v>401.05108492568377</v>
      </c>
      <c r="O84" s="67">
        <f>'Cost วผก.'!M35+(462.267/O20)</f>
        <v>409.10635963522441</v>
      </c>
      <c r="P84" s="67">
        <f>'Cost วผก.'!N35+(462.267/P20)</f>
        <v>409.10635963522441</v>
      </c>
    </row>
    <row r="85" spans="1:16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'Cost วผก.'!C44</f>
        <v>394.75710039515002</v>
      </c>
      <c r="F85" s="67">
        <f>'Cost วผก.'!D44</f>
        <v>393.10811654605658</v>
      </c>
      <c r="G85" s="67">
        <f>'Cost วผก.'!E44</f>
        <v>383.52540751848375</v>
      </c>
      <c r="H85" s="67">
        <f>'Cost วผก.'!F44</f>
        <v>393.36984042042741</v>
      </c>
      <c r="I85" s="67">
        <f>'Cost วผก.'!G44</f>
        <v>400.79241679573079</v>
      </c>
      <c r="J85" s="67">
        <f>'Cost วผก.'!H44</f>
        <v>402.67441284895574</v>
      </c>
      <c r="K85" s="67">
        <f>'Cost วผก.'!I44</f>
        <v>403.85916552133227</v>
      </c>
      <c r="L85" s="67">
        <f>'Cost วผก.'!J44</f>
        <v>410.87088008923752</v>
      </c>
      <c r="M85" s="67">
        <f>'Cost วผก.'!K44</f>
        <v>407.27927652305664</v>
      </c>
      <c r="N85" s="67">
        <f>'Cost วผก.'!L44</f>
        <v>403.32009083068675</v>
      </c>
      <c r="O85" s="67">
        <f>'Cost วผก.'!M44</f>
        <v>411.37536554022734</v>
      </c>
      <c r="P85" s="67">
        <f>'Cost วผก.'!N44</f>
        <v>411.37536554022734</v>
      </c>
    </row>
    <row r="86" spans="1:16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'Cost วผก.'!C35+(462.267/E20)</f>
        <v>392.79197578523883</v>
      </c>
      <c r="F86" s="67">
        <f>'Cost วผก.'!D35+(462.267/F20)</f>
        <v>391.14260605594654</v>
      </c>
      <c r="G86" s="67">
        <f>'Cost วผก.'!E35+(462.267/G20)</f>
        <v>381.86399315473716</v>
      </c>
      <c r="H86" s="67">
        <f>'Cost วผก.'!F35+(462.267/H20)</f>
        <v>391.45809267900142</v>
      </c>
      <c r="I86" s="67">
        <f>'Cost วผก.'!G35+(462.267/I20)</f>
        <v>398.70389563782862</v>
      </c>
      <c r="J86" s="67">
        <f>'Cost วผก.'!H35+(462.267/J20)</f>
        <v>400.55770635180113</v>
      </c>
      <c r="K86" s="67">
        <f>'Cost วผก.'!I35+(462.267/K20)</f>
        <v>401.53691342138762</v>
      </c>
      <c r="L86" s="67">
        <f>'Cost วผก.'!J35+(462.267/L20)</f>
        <v>408.54862798929287</v>
      </c>
      <c r="M86" s="67">
        <f>'Cost วผก.'!K35+(462.267/M20)</f>
        <v>404.95702442311199</v>
      </c>
      <c r="N86" s="67">
        <f>'Cost วผก.'!L35+(462.267/N20)</f>
        <v>401.05108492568377</v>
      </c>
      <c r="O86" s="67">
        <f>'Cost วผก.'!M35+(462.267/O20)</f>
        <v>409.10635963522441</v>
      </c>
      <c r="P86" s="67">
        <f>'Cost วผก.'!N35+(462.267/P20)</f>
        <v>409.10635963522441</v>
      </c>
    </row>
    <row r="87" spans="1:16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'Cost วผก.'!C44</f>
        <v>394.75710039515002</v>
      </c>
      <c r="F87" s="67">
        <f>'Cost วผก.'!D44</f>
        <v>393.10811654605658</v>
      </c>
      <c r="G87" s="67">
        <f>'Cost วผก.'!E44</f>
        <v>383.52540751848375</v>
      </c>
      <c r="H87" s="67">
        <f>'Cost วผก.'!F44</f>
        <v>393.36984042042741</v>
      </c>
      <c r="I87" s="67">
        <f>'Cost วผก.'!G44</f>
        <v>400.79241679573079</v>
      </c>
      <c r="J87" s="67">
        <f>'Cost วผก.'!H44</f>
        <v>402.67441284895574</v>
      </c>
      <c r="K87" s="67">
        <f>'Cost วผก.'!I44</f>
        <v>403.85916552133227</v>
      </c>
      <c r="L87" s="67">
        <f>'Cost วผก.'!J44</f>
        <v>410.87088008923752</v>
      </c>
      <c r="M87" s="67">
        <f>'Cost วผก.'!K44</f>
        <v>407.27927652305664</v>
      </c>
      <c r="N87" s="67">
        <f>'Cost วผก.'!L44</f>
        <v>403.32009083068675</v>
      </c>
      <c r="O87" s="67">
        <f>'Cost วผก.'!M44</f>
        <v>411.37536554022734</v>
      </c>
      <c r="P87" s="67">
        <f>'Cost วผก.'!N44</f>
        <v>411.37536554022734</v>
      </c>
    </row>
    <row r="88" spans="1:16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'Cost วผก.'!C35+(462.267/E20)</f>
        <v>392.79197578523883</v>
      </c>
      <c r="F88" s="67">
        <f>'Cost วผก.'!D35+(462.267/F20)</f>
        <v>391.14260605594654</v>
      </c>
      <c r="G88" s="67">
        <f>'Cost วผก.'!E35+(462.267/G20)</f>
        <v>381.86399315473716</v>
      </c>
      <c r="H88" s="67">
        <f>'Cost วผก.'!F35+(462.267/H20)</f>
        <v>391.45809267900142</v>
      </c>
      <c r="I88" s="67">
        <f>'Cost วผก.'!G35+(462.267/I20)</f>
        <v>398.70389563782862</v>
      </c>
      <c r="J88" s="67">
        <f>'Cost วผก.'!H35+(462.267/J20)</f>
        <v>400.55770635180113</v>
      </c>
      <c r="K88" s="67">
        <f>'Cost วผก.'!I35+(462.267/K20)</f>
        <v>401.53691342138762</v>
      </c>
      <c r="L88" s="67">
        <f>'Cost วผก.'!J35+(462.267/L20)</f>
        <v>408.54862798929287</v>
      </c>
      <c r="M88" s="67">
        <f>'Cost วผก.'!K35+(462.267/M20)</f>
        <v>404.95702442311199</v>
      </c>
      <c r="N88" s="67">
        <f>'Cost วผก.'!L35+(462.267/N20)</f>
        <v>401.05108492568377</v>
      </c>
      <c r="O88" s="67">
        <f>'Cost วผก.'!M35+(462.267/O20)</f>
        <v>409.10635963522441</v>
      </c>
      <c r="P88" s="67">
        <f>'Cost วผก.'!N35+(462.267/P20)</f>
        <v>409.10635963522441</v>
      </c>
    </row>
    <row r="89" spans="1:16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'Cost วผก.'!C44</f>
        <v>394.75710039515002</v>
      </c>
      <c r="F89" s="67">
        <f>'Cost วผก.'!D44</f>
        <v>393.10811654605658</v>
      </c>
      <c r="G89" s="67">
        <f>'Cost วผก.'!E44</f>
        <v>383.52540751848375</v>
      </c>
      <c r="H89" s="67">
        <f>'Cost วผก.'!F44</f>
        <v>393.36984042042741</v>
      </c>
      <c r="I89" s="67">
        <f>'Cost วผก.'!G44</f>
        <v>400.79241679573079</v>
      </c>
      <c r="J89" s="67">
        <f>'Cost วผก.'!H44</f>
        <v>402.67441284895574</v>
      </c>
      <c r="K89" s="67">
        <f>'Cost วผก.'!I44</f>
        <v>403.85916552133227</v>
      </c>
      <c r="L89" s="67">
        <f>'Cost วผก.'!J44</f>
        <v>410.87088008923752</v>
      </c>
      <c r="M89" s="67">
        <f>'Cost วผก.'!K44</f>
        <v>407.27927652305664</v>
      </c>
      <c r="N89" s="67">
        <f>'Cost วผก.'!L44</f>
        <v>403.32009083068675</v>
      </c>
      <c r="O89" s="67">
        <f>'Cost วผก.'!M44</f>
        <v>411.37536554022734</v>
      </c>
      <c r="P89" s="67">
        <f>'Cost วผก.'!N44</f>
        <v>411.37536554022734</v>
      </c>
    </row>
    <row r="90" spans="1:16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'Cost วผก.'!C44</f>
        <v>394.75710039515002</v>
      </c>
      <c r="F90" s="67">
        <f>'Cost วผก.'!D44</f>
        <v>393.10811654605658</v>
      </c>
      <c r="G90" s="67">
        <f>'Cost วผก.'!E44</f>
        <v>383.52540751848375</v>
      </c>
      <c r="H90" s="67">
        <f>'Cost วผก.'!F44</f>
        <v>393.36984042042741</v>
      </c>
      <c r="I90" s="67">
        <f>'Cost วผก.'!G44</f>
        <v>400.79241679573079</v>
      </c>
      <c r="J90" s="67">
        <f>'Cost วผก.'!H44</f>
        <v>402.67441284895574</v>
      </c>
      <c r="K90" s="67">
        <f>'Cost วผก.'!I44</f>
        <v>403.85916552133227</v>
      </c>
      <c r="L90" s="67">
        <f>'Cost วผก.'!J44</f>
        <v>410.87088008923752</v>
      </c>
      <c r="M90" s="67">
        <f>'Cost วผก.'!K44</f>
        <v>407.27927652305664</v>
      </c>
      <c r="N90" s="67">
        <f>'Cost วผก.'!L44</f>
        <v>403.32009083068675</v>
      </c>
      <c r="O90" s="67">
        <f>'Cost วผก.'!M44</f>
        <v>411.37536554022734</v>
      </c>
      <c r="P90" s="67">
        <f>'Cost วผก.'!N44</f>
        <v>411.37536554022734</v>
      </c>
    </row>
    <row r="91" spans="1:16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'Cost วผก.'!C35+(462.267/E20)</f>
        <v>392.79197578523883</v>
      </c>
      <c r="F91" s="67">
        <f>'Cost วผก.'!D35+(462.267/F20)</f>
        <v>391.14260605594654</v>
      </c>
      <c r="G91" s="67">
        <f>'Cost วผก.'!E35+(462.267/G20)</f>
        <v>381.86399315473716</v>
      </c>
      <c r="H91" s="67">
        <f>'Cost วผก.'!F35+(462.267/H20)</f>
        <v>391.45809267900142</v>
      </c>
      <c r="I91" s="67">
        <f>'Cost วผก.'!G35+(462.267/I20)</f>
        <v>398.70389563782862</v>
      </c>
      <c r="J91" s="67">
        <f>'Cost วผก.'!H35+(462.267/J20)</f>
        <v>400.55770635180113</v>
      </c>
      <c r="K91" s="67">
        <f>'Cost วผก.'!I35+(462.267/K20)</f>
        <v>401.53691342138762</v>
      </c>
      <c r="L91" s="67">
        <f>'Cost วผก.'!J35+(462.267/L20)</f>
        <v>408.54862798929287</v>
      </c>
      <c r="M91" s="67">
        <f>'Cost วผก.'!K35+(462.267/M20)</f>
        <v>404.95702442311199</v>
      </c>
      <c r="N91" s="67">
        <f>'Cost วผก.'!L35+(462.267/N20)</f>
        <v>401.05108492568377</v>
      </c>
      <c r="O91" s="67">
        <f>'Cost วผก.'!M35+(462.267/O20)</f>
        <v>409.10635963522441</v>
      </c>
      <c r="P91" s="67">
        <f>'Cost วผก.'!N35+(462.267/P20)</f>
        <v>409.10635963522441</v>
      </c>
    </row>
    <row r="92" spans="1:16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'Cost วผก.'!C35+(462.267/E20)</f>
        <v>392.79197578523883</v>
      </c>
      <c r="F92" s="67">
        <f>'Cost วผก.'!D35+(462.267/F20)</f>
        <v>391.14260605594654</v>
      </c>
      <c r="G92" s="67">
        <f>'Cost วผก.'!E35+(462.267/G20)</f>
        <v>381.86399315473716</v>
      </c>
      <c r="H92" s="67">
        <f>'Cost วผก.'!F35+(462.267/H20)</f>
        <v>391.45809267900142</v>
      </c>
      <c r="I92" s="67">
        <f>'Cost วผก.'!G35+(462.267/I20)</f>
        <v>398.70389563782862</v>
      </c>
      <c r="J92" s="67">
        <f>'Cost วผก.'!H35+(462.267/J20)</f>
        <v>400.55770635180113</v>
      </c>
      <c r="K92" s="67">
        <f>'Cost วผก.'!I35+(462.267/K20)</f>
        <v>401.53691342138762</v>
      </c>
      <c r="L92" s="67">
        <f>'Cost วผก.'!J35+(462.267/L20)</f>
        <v>408.54862798929287</v>
      </c>
      <c r="M92" s="67">
        <f>'Cost วผก.'!K35+(462.267/M20)</f>
        <v>404.95702442311199</v>
      </c>
      <c r="N92" s="67">
        <f>'Cost วผก.'!L35+(462.267/N20)</f>
        <v>401.05108492568377</v>
      </c>
      <c r="O92" s="67">
        <f>'Cost วผก.'!M35+(462.267/O20)</f>
        <v>409.10635963522441</v>
      </c>
      <c r="P92" s="67">
        <f>'Cost วผก.'!N35+(462.267/P20)</f>
        <v>409.10635963522441</v>
      </c>
    </row>
    <row r="93" spans="1:16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'Cost วผก.'!C35+(462.267/E20)</f>
        <v>392.79197578523883</v>
      </c>
      <c r="F93" s="67">
        <f>'Cost วผก.'!D35+(462.267/F20)</f>
        <v>391.14260605594654</v>
      </c>
      <c r="G93" s="67">
        <f>'Cost วผก.'!E35+(462.267/G20)</f>
        <v>381.86399315473716</v>
      </c>
      <c r="H93" s="67">
        <f>'Cost วผก.'!F35+(462.267/H20)</f>
        <v>391.45809267900142</v>
      </c>
      <c r="I93" s="67">
        <f>'Cost วผก.'!G35+(462.267/I20)</f>
        <v>398.70389563782862</v>
      </c>
      <c r="J93" s="67">
        <f>'Cost วผก.'!H35+(462.267/J20)</f>
        <v>400.55770635180113</v>
      </c>
      <c r="K93" s="67">
        <f>'Cost วผก.'!I35+(462.267/K20)</f>
        <v>401.53691342138762</v>
      </c>
      <c r="L93" s="67">
        <f>'Cost วผก.'!J35+(462.267/L20)</f>
        <v>408.54862798929287</v>
      </c>
      <c r="M93" s="67">
        <f>'Cost วผก.'!K35+(462.267/M20)</f>
        <v>404.95702442311199</v>
      </c>
      <c r="N93" s="67">
        <f>'Cost วผก.'!L35+(462.267/N20)</f>
        <v>401.05108492568377</v>
      </c>
      <c r="O93" s="67">
        <f>'Cost วผก.'!M35+(462.267/O20)</f>
        <v>409.10635963522441</v>
      </c>
      <c r="P93" s="67">
        <f>'Cost วผก.'!N35+(462.267/P20)</f>
        <v>409.10635963522441</v>
      </c>
    </row>
    <row r="94" spans="1:16">
      <c r="A94" s="66" t="s">
        <v>7</v>
      </c>
      <c r="B94" s="76" t="s">
        <v>107</v>
      </c>
      <c r="C94" s="76" t="s">
        <v>97</v>
      </c>
      <c r="D94" s="76" t="s">
        <v>107</v>
      </c>
      <c r="E94" s="67">
        <f t="shared" ref="E94:P94" si="15">E8+E18-(730/E20)</f>
        <v>642.9944879816735</v>
      </c>
      <c r="F94" s="67">
        <f t="shared" si="15"/>
        <v>604.89261280191988</v>
      </c>
      <c r="G94" s="67">
        <f t="shared" si="15"/>
        <v>549.97109125852592</v>
      </c>
      <c r="H94" s="67">
        <f t="shared" si="15"/>
        <v>489.231241762764</v>
      </c>
      <c r="I94" s="67">
        <f t="shared" si="15"/>
        <v>505.39206462869834</v>
      </c>
      <c r="J94" s="67">
        <f t="shared" si="15"/>
        <v>510.89349100010008</v>
      </c>
      <c r="K94" s="67">
        <f t="shared" si="15"/>
        <v>517.16183505358299</v>
      </c>
      <c r="L94" s="67">
        <f t="shared" si="15"/>
        <v>527.77376688314848</v>
      </c>
      <c r="M94" s="67">
        <f t="shared" si="15"/>
        <v>545.88569871271386</v>
      </c>
      <c r="N94" s="67">
        <f t="shared" si="15"/>
        <v>561.94563094091222</v>
      </c>
      <c r="O94" s="67">
        <f t="shared" si="15"/>
        <v>573.16949460004298</v>
      </c>
      <c r="P94" s="67">
        <f t="shared" si="15"/>
        <v>587.50529008873923</v>
      </c>
    </row>
    <row r="95" spans="1:16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 t="shared" ref="E95:P95" si="16">E8+E18-(730/E20)</f>
        <v>642.9944879816735</v>
      </c>
      <c r="F95" s="67">
        <f t="shared" si="16"/>
        <v>604.89261280191988</v>
      </c>
      <c r="G95" s="67">
        <f t="shared" si="16"/>
        <v>549.97109125852592</v>
      </c>
      <c r="H95" s="67">
        <f t="shared" si="16"/>
        <v>489.231241762764</v>
      </c>
      <c r="I95" s="67">
        <f t="shared" si="16"/>
        <v>505.39206462869834</v>
      </c>
      <c r="J95" s="67">
        <f t="shared" si="16"/>
        <v>510.89349100010008</v>
      </c>
      <c r="K95" s="67">
        <f t="shared" si="16"/>
        <v>517.16183505358299</v>
      </c>
      <c r="L95" s="67">
        <f t="shared" si="16"/>
        <v>527.77376688314848</v>
      </c>
      <c r="M95" s="67">
        <f t="shared" si="16"/>
        <v>545.88569871271386</v>
      </c>
      <c r="N95" s="67">
        <f t="shared" si="16"/>
        <v>561.94563094091222</v>
      </c>
      <c r="O95" s="67">
        <f t="shared" si="16"/>
        <v>573.16949460004298</v>
      </c>
      <c r="P95" s="67">
        <f t="shared" si="16"/>
        <v>587.50529008873923</v>
      </c>
    </row>
    <row r="96" spans="1:16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 t="shared" ref="E96:P96" si="17">E8+E18-(730/E20)</f>
        <v>642.9944879816735</v>
      </c>
      <c r="F96" s="67">
        <f t="shared" si="17"/>
        <v>604.89261280191988</v>
      </c>
      <c r="G96" s="67">
        <f t="shared" si="17"/>
        <v>549.97109125852592</v>
      </c>
      <c r="H96" s="67">
        <f t="shared" si="17"/>
        <v>489.231241762764</v>
      </c>
      <c r="I96" s="67">
        <f t="shared" si="17"/>
        <v>505.39206462869834</v>
      </c>
      <c r="J96" s="67">
        <f t="shared" si="17"/>
        <v>510.89349100010008</v>
      </c>
      <c r="K96" s="67">
        <f t="shared" si="17"/>
        <v>517.16183505358299</v>
      </c>
      <c r="L96" s="67">
        <f t="shared" si="17"/>
        <v>527.77376688314848</v>
      </c>
      <c r="M96" s="67">
        <f t="shared" si="17"/>
        <v>545.88569871271386</v>
      </c>
      <c r="N96" s="67">
        <f t="shared" si="17"/>
        <v>561.94563094091222</v>
      </c>
      <c r="O96" s="67">
        <f t="shared" si="17"/>
        <v>573.16949460004298</v>
      </c>
      <c r="P96" s="67">
        <f t="shared" si="17"/>
        <v>587.50529008873923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 t="shared" ref="E97" si="18">E8+E18-((485+495+720+490)/E20)</f>
        <v>594.64202394502047</v>
      </c>
      <c r="F97" s="67">
        <f t="shared" ref="F97:P97" si="19">F8+F18-((485+495+720+490)/F20)</f>
        <v>556.50443163884222</v>
      </c>
      <c r="G97" s="67">
        <f t="shared" si="19"/>
        <v>502.04759435528814</v>
      </c>
      <c r="H97" s="67">
        <f t="shared" si="19"/>
        <v>442.62940909781588</v>
      </c>
      <c r="I97" s="67">
        <f t="shared" si="19"/>
        <v>459.04210265826322</v>
      </c>
      <c r="J97" s="67">
        <f t="shared" si="19"/>
        <v>464.32251811333771</v>
      </c>
      <c r="K97" s="67">
        <f t="shared" si="19"/>
        <v>470.67982295552508</v>
      </c>
      <c r="L97" s="67">
        <f t="shared" si="19"/>
        <v>481.29175478509057</v>
      </c>
      <c r="M97" s="67">
        <f t="shared" si="19"/>
        <v>499.40368661465595</v>
      </c>
      <c r="N97" s="67">
        <f t="shared" si="19"/>
        <v>515.13575598098919</v>
      </c>
      <c r="O97" s="67">
        <f t="shared" si="19"/>
        <v>526.35961964011994</v>
      </c>
      <c r="P97" s="67">
        <f t="shared" si="19"/>
        <v>540.69541512881619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E8+E18-((485+495+720+490)/E20)+(462.267/E20)</f>
        <v>609.9514407209324</v>
      </c>
      <c r="F98" s="67">
        <f t="shared" ref="F98:P98" si="20">F8+F18-((485+495+720+490)/F20)+(462.267/F20)</f>
        <v>571.82515721535754</v>
      </c>
      <c r="G98" s="67">
        <f t="shared" si="20"/>
        <v>517.22119102855459</v>
      </c>
      <c r="H98" s="67">
        <f t="shared" si="20"/>
        <v>457.384538810506</v>
      </c>
      <c r="I98" s="67">
        <f t="shared" si="20"/>
        <v>473.71748476113112</v>
      </c>
      <c r="J98" s="67">
        <f t="shared" si="20"/>
        <v>479.06787696501237</v>
      </c>
      <c r="K98" s="67">
        <f t="shared" si="20"/>
        <v>485.39701493260247</v>
      </c>
      <c r="L98" s="67">
        <f t="shared" si="20"/>
        <v>496.00894676216797</v>
      </c>
      <c r="M98" s="67">
        <f t="shared" si="20"/>
        <v>514.12087859173334</v>
      </c>
      <c r="N98" s="67">
        <f t="shared" si="20"/>
        <v>529.95675630160474</v>
      </c>
      <c r="O98" s="67">
        <f t="shared" si="20"/>
        <v>541.1806199607355</v>
      </c>
      <c r="P98" s="67">
        <f t="shared" si="20"/>
        <v>555.51641544943175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 t="shared" ref="E99" si="21">E8+E18-((485+495+720+490)/E20)+(250/E20)</f>
        <v>602.92155545814603</v>
      </c>
      <c r="F99" s="67">
        <f t="shared" ref="F99:P99" si="22">F8+F18-((485+495+720+490)/F20)+(250/F20)</f>
        <v>564.79007909827328</v>
      </c>
      <c r="G99" s="67">
        <f t="shared" si="22"/>
        <v>510.25367259214391</v>
      </c>
      <c r="H99" s="67">
        <f t="shared" si="22"/>
        <v>450.60917496510154</v>
      </c>
      <c r="I99" s="67">
        <f t="shared" si="22"/>
        <v>466.97873998196786</v>
      </c>
      <c r="J99" s="67">
        <f t="shared" si="22"/>
        <v>472.29699977202989</v>
      </c>
      <c r="K99" s="67">
        <f t="shared" si="22"/>
        <v>478.63907160245282</v>
      </c>
      <c r="L99" s="67">
        <f t="shared" si="22"/>
        <v>489.25100343201831</v>
      </c>
      <c r="M99" s="67">
        <f t="shared" si="22"/>
        <v>507.36293526158369</v>
      </c>
      <c r="N99" s="67">
        <f t="shared" si="22"/>
        <v>523.15114552892123</v>
      </c>
      <c r="O99" s="67">
        <f t="shared" si="22"/>
        <v>534.37500918805199</v>
      </c>
      <c r="P99" s="67">
        <f t="shared" si="22"/>
        <v>548.71080467674824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 t="shared" ref="E100" si="23">E8+E18-((485+495+720+490)/E20)</f>
        <v>594.64202394502047</v>
      </c>
      <c r="F100" s="67">
        <f t="shared" ref="F100:P100" si="24">F8+F18-((485+495+720+490)/F20)</f>
        <v>556.50443163884222</v>
      </c>
      <c r="G100" s="67">
        <f t="shared" si="24"/>
        <v>502.04759435528814</v>
      </c>
      <c r="H100" s="67">
        <f t="shared" si="24"/>
        <v>442.62940909781588</v>
      </c>
      <c r="I100" s="67">
        <f t="shared" si="24"/>
        <v>459.04210265826322</v>
      </c>
      <c r="J100" s="67">
        <f t="shared" si="24"/>
        <v>464.32251811333771</v>
      </c>
      <c r="K100" s="67">
        <f t="shared" si="24"/>
        <v>470.67982295552508</v>
      </c>
      <c r="L100" s="67">
        <f t="shared" si="24"/>
        <v>481.29175478509057</v>
      </c>
      <c r="M100" s="67">
        <f t="shared" si="24"/>
        <v>499.40368661465595</v>
      </c>
      <c r="N100" s="67">
        <f t="shared" si="24"/>
        <v>515.13575598098919</v>
      </c>
      <c r="O100" s="67">
        <f t="shared" si="24"/>
        <v>526.35961964011994</v>
      </c>
      <c r="P100" s="67">
        <f t="shared" si="24"/>
        <v>540.69541512881619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E8+E18-((485+495+720+490)/E20)+(462.267/E20)</f>
        <v>609.9514407209324</v>
      </c>
      <c r="F101" s="67">
        <f t="shared" ref="F101:P101" si="25">F8+F18-((485+495+720+490)/F20)+(462.267/F20)</f>
        <v>571.82515721535754</v>
      </c>
      <c r="G101" s="67">
        <f t="shared" si="25"/>
        <v>517.22119102855459</v>
      </c>
      <c r="H101" s="67">
        <f t="shared" si="25"/>
        <v>457.384538810506</v>
      </c>
      <c r="I101" s="67">
        <f t="shared" si="25"/>
        <v>473.71748476113112</v>
      </c>
      <c r="J101" s="67">
        <f t="shared" si="25"/>
        <v>479.06787696501237</v>
      </c>
      <c r="K101" s="67">
        <f t="shared" si="25"/>
        <v>485.39701493260247</v>
      </c>
      <c r="L101" s="67">
        <f t="shared" si="25"/>
        <v>496.00894676216797</v>
      </c>
      <c r="M101" s="67">
        <f t="shared" si="25"/>
        <v>514.12087859173334</v>
      </c>
      <c r="N101" s="67">
        <f t="shared" si="25"/>
        <v>529.95675630160474</v>
      </c>
      <c r="O101" s="67">
        <f t="shared" si="25"/>
        <v>541.1806199607355</v>
      </c>
      <c r="P101" s="67">
        <f t="shared" si="25"/>
        <v>555.51641544943175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 t="shared" ref="E102" si="26">E8+E18-((485+495+720+490)/E20)</f>
        <v>594.64202394502047</v>
      </c>
      <c r="F102" s="67">
        <f t="shared" ref="F102:P102" si="27">F8+F18-((485+495+720+490)/F20)</f>
        <v>556.50443163884222</v>
      </c>
      <c r="G102" s="67">
        <f t="shared" si="27"/>
        <v>502.04759435528814</v>
      </c>
      <c r="H102" s="67">
        <f t="shared" si="27"/>
        <v>442.62940909781588</v>
      </c>
      <c r="I102" s="67">
        <f t="shared" si="27"/>
        <v>459.04210265826322</v>
      </c>
      <c r="J102" s="67">
        <f t="shared" si="27"/>
        <v>464.32251811333771</v>
      </c>
      <c r="K102" s="67">
        <f t="shared" si="27"/>
        <v>470.67982295552508</v>
      </c>
      <c r="L102" s="67">
        <f t="shared" si="27"/>
        <v>481.29175478509057</v>
      </c>
      <c r="M102" s="67">
        <f t="shared" si="27"/>
        <v>499.40368661465595</v>
      </c>
      <c r="N102" s="67">
        <f t="shared" si="27"/>
        <v>515.13575598098919</v>
      </c>
      <c r="O102" s="67">
        <f t="shared" si="27"/>
        <v>526.35961964011994</v>
      </c>
      <c r="P102" s="67">
        <f t="shared" si="27"/>
        <v>540.69541512881619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E8+E18-((485+495+720+490)/E20)+(462.267/E20)</f>
        <v>609.9514407209324</v>
      </c>
      <c r="F103" s="67">
        <f t="shared" ref="F103:P103" si="28">F8+F18-((485+495+720+490)/F20)+(462.267/F20)</f>
        <v>571.82515721535754</v>
      </c>
      <c r="G103" s="67">
        <f t="shared" si="28"/>
        <v>517.22119102855459</v>
      </c>
      <c r="H103" s="67">
        <f t="shared" si="28"/>
        <v>457.384538810506</v>
      </c>
      <c r="I103" s="67">
        <f t="shared" si="28"/>
        <v>473.71748476113112</v>
      </c>
      <c r="J103" s="67">
        <f t="shared" si="28"/>
        <v>479.06787696501237</v>
      </c>
      <c r="K103" s="67">
        <f t="shared" si="28"/>
        <v>485.39701493260247</v>
      </c>
      <c r="L103" s="67">
        <f t="shared" si="28"/>
        <v>496.00894676216797</v>
      </c>
      <c r="M103" s="67">
        <f t="shared" si="28"/>
        <v>514.12087859173334</v>
      </c>
      <c r="N103" s="67">
        <f t="shared" si="28"/>
        <v>529.95675630160474</v>
      </c>
      <c r="O103" s="67">
        <f t="shared" si="28"/>
        <v>541.1806199607355</v>
      </c>
      <c r="P103" s="67">
        <f t="shared" si="28"/>
        <v>555.51641544943175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 t="shared" ref="E104" si="29">E8+E18-((485+495+720+490)/E20)+(270/E20)+(250/E20)</f>
        <v>611.86344949232159</v>
      </c>
      <c r="F104" s="67">
        <f t="shared" ref="F104:P104" si="30">F8+F18-((485+495+720+490)/F20)+(270/F20)+(250/F20)</f>
        <v>573.73857835445892</v>
      </c>
      <c r="G104" s="67">
        <f t="shared" si="30"/>
        <v>519.11623708794821</v>
      </c>
      <c r="H104" s="67">
        <f t="shared" si="30"/>
        <v>459.22732210177003</v>
      </c>
      <c r="I104" s="67">
        <f t="shared" si="30"/>
        <v>475.55030829156885</v>
      </c>
      <c r="J104" s="67">
        <f t="shared" si="30"/>
        <v>480.90943996341747</v>
      </c>
      <c r="K104" s="67">
        <f t="shared" si="30"/>
        <v>487.23506014113474</v>
      </c>
      <c r="L104" s="67">
        <f t="shared" si="30"/>
        <v>497.84699197070023</v>
      </c>
      <c r="M104" s="67">
        <f t="shared" si="30"/>
        <v>515.95892380026555</v>
      </c>
      <c r="N104" s="67">
        <f t="shared" si="30"/>
        <v>531.80776624068778</v>
      </c>
      <c r="O104" s="67">
        <f t="shared" si="30"/>
        <v>543.03162989981854</v>
      </c>
      <c r="P104" s="67">
        <f t="shared" si="30"/>
        <v>557.36742538851479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 t="shared" ref="E105" si="31">E8+E18-((485+495+720+490)/E20)</f>
        <v>594.64202394502047</v>
      </c>
      <c r="F105" s="67">
        <f t="shared" ref="F105:P105" si="32">F8+F18-((485+495+720+490)/F20)</f>
        <v>556.50443163884222</v>
      </c>
      <c r="G105" s="67">
        <f t="shared" si="32"/>
        <v>502.04759435528814</v>
      </c>
      <c r="H105" s="67">
        <f t="shared" si="32"/>
        <v>442.62940909781588</v>
      </c>
      <c r="I105" s="67">
        <f t="shared" si="32"/>
        <v>459.04210265826322</v>
      </c>
      <c r="J105" s="67">
        <f t="shared" si="32"/>
        <v>464.32251811333771</v>
      </c>
      <c r="K105" s="67">
        <f t="shared" si="32"/>
        <v>470.67982295552508</v>
      </c>
      <c r="L105" s="67">
        <f t="shared" si="32"/>
        <v>481.29175478509057</v>
      </c>
      <c r="M105" s="67">
        <f t="shared" si="32"/>
        <v>499.40368661465595</v>
      </c>
      <c r="N105" s="67">
        <f t="shared" si="32"/>
        <v>515.13575598098919</v>
      </c>
      <c r="O105" s="67">
        <f t="shared" si="32"/>
        <v>526.35961964011994</v>
      </c>
      <c r="P105" s="67">
        <f t="shared" si="32"/>
        <v>540.69541512881619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E8+E18-((485+495+720+490)/E20)+(462.267/E20)</f>
        <v>609.9514407209324</v>
      </c>
      <c r="F106" s="67">
        <f t="shared" ref="F106:P106" si="33">F8+F18-((485+495+720+490)/F20)+(462.267/F20)</f>
        <v>571.82515721535754</v>
      </c>
      <c r="G106" s="67">
        <f t="shared" si="33"/>
        <v>517.22119102855459</v>
      </c>
      <c r="H106" s="67">
        <f t="shared" si="33"/>
        <v>457.384538810506</v>
      </c>
      <c r="I106" s="67">
        <f t="shared" si="33"/>
        <v>473.71748476113112</v>
      </c>
      <c r="J106" s="67">
        <f t="shared" si="33"/>
        <v>479.06787696501237</v>
      </c>
      <c r="K106" s="67">
        <f t="shared" si="33"/>
        <v>485.39701493260247</v>
      </c>
      <c r="L106" s="67">
        <f t="shared" si="33"/>
        <v>496.00894676216797</v>
      </c>
      <c r="M106" s="67">
        <f t="shared" si="33"/>
        <v>514.12087859173334</v>
      </c>
      <c r="N106" s="67">
        <f t="shared" si="33"/>
        <v>529.95675630160474</v>
      </c>
      <c r="O106" s="67">
        <f t="shared" si="33"/>
        <v>541.1806199607355</v>
      </c>
      <c r="P106" s="67">
        <f t="shared" si="33"/>
        <v>555.51641544943175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 t="shared" ref="E107" si="34">E8+E18-((485+495+720+490)/E20)</f>
        <v>594.64202394502047</v>
      </c>
      <c r="F107" s="67">
        <f t="shared" ref="F107:P107" si="35">F8+F18-((485+495+720+490)/F20)</f>
        <v>556.50443163884222</v>
      </c>
      <c r="G107" s="67">
        <f t="shared" si="35"/>
        <v>502.04759435528814</v>
      </c>
      <c r="H107" s="67">
        <f t="shared" si="35"/>
        <v>442.62940909781588</v>
      </c>
      <c r="I107" s="67">
        <f t="shared" si="35"/>
        <v>459.04210265826322</v>
      </c>
      <c r="J107" s="67">
        <f t="shared" si="35"/>
        <v>464.32251811333771</v>
      </c>
      <c r="K107" s="67">
        <f t="shared" si="35"/>
        <v>470.67982295552508</v>
      </c>
      <c r="L107" s="67">
        <f t="shared" si="35"/>
        <v>481.29175478509057</v>
      </c>
      <c r="M107" s="67">
        <f t="shared" si="35"/>
        <v>499.40368661465595</v>
      </c>
      <c r="N107" s="67">
        <f t="shared" si="35"/>
        <v>515.13575598098919</v>
      </c>
      <c r="O107" s="67">
        <f t="shared" si="35"/>
        <v>526.35961964011994</v>
      </c>
      <c r="P107" s="67">
        <f t="shared" si="35"/>
        <v>540.69541512881619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E8+E18-((485+495+720+490)/E20)+(462.267/E20)</f>
        <v>609.9514407209324</v>
      </c>
      <c r="F108" s="67">
        <f t="shared" ref="F108:P108" si="36">F8+F18-((485+495+720+490)/F20)+(462.267/F20)</f>
        <v>571.82515721535754</v>
      </c>
      <c r="G108" s="67">
        <f t="shared" si="36"/>
        <v>517.22119102855459</v>
      </c>
      <c r="H108" s="67">
        <f t="shared" si="36"/>
        <v>457.384538810506</v>
      </c>
      <c r="I108" s="67">
        <f t="shared" si="36"/>
        <v>473.71748476113112</v>
      </c>
      <c r="J108" s="67">
        <f t="shared" si="36"/>
        <v>479.06787696501237</v>
      </c>
      <c r="K108" s="67">
        <f t="shared" si="36"/>
        <v>485.39701493260247</v>
      </c>
      <c r="L108" s="67">
        <f t="shared" si="36"/>
        <v>496.00894676216797</v>
      </c>
      <c r="M108" s="67">
        <f t="shared" si="36"/>
        <v>514.12087859173334</v>
      </c>
      <c r="N108" s="67">
        <f t="shared" si="36"/>
        <v>529.95675630160474</v>
      </c>
      <c r="O108" s="67">
        <f t="shared" si="36"/>
        <v>541.1806199607355</v>
      </c>
      <c r="P108" s="67">
        <f t="shared" si="36"/>
        <v>555.51641544943175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 t="shared" ref="E109" si="37">E8+E18-((485+495+720+490)/E20)</f>
        <v>594.64202394502047</v>
      </c>
      <c r="F109" s="67">
        <f t="shared" ref="F109:P109" si="38">F8+F18-((485+495+720+490)/F20)</f>
        <v>556.50443163884222</v>
      </c>
      <c r="G109" s="67">
        <f t="shared" si="38"/>
        <v>502.04759435528814</v>
      </c>
      <c r="H109" s="67">
        <f t="shared" si="38"/>
        <v>442.62940909781588</v>
      </c>
      <c r="I109" s="67">
        <f t="shared" si="38"/>
        <v>459.04210265826322</v>
      </c>
      <c r="J109" s="67">
        <f t="shared" si="38"/>
        <v>464.32251811333771</v>
      </c>
      <c r="K109" s="67">
        <f t="shared" si="38"/>
        <v>470.67982295552508</v>
      </c>
      <c r="L109" s="67">
        <f t="shared" si="38"/>
        <v>481.29175478509057</v>
      </c>
      <c r="M109" s="67">
        <f t="shared" si="38"/>
        <v>499.40368661465595</v>
      </c>
      <c r="N109" s="67">
        <f t="shared" si="38"/>
        <v>515.13575598098919</v>
      </c>
      <c r="O109" s="67">
        <f t="shared" si="38"/>
        <v>526.35961964011994</v>
      </c>
      <c r="P109" s="67">
        <f t="shared" si="38"/>
        <v>540.69541512881619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E8+E18-((485+495+720+490)/E20)+(462.267/E20)</f>
        <v>609.9514407209324</v>
      </c>
      <c r="F110" s="67">
        <f t="shared" ref="F110:P110" si="39">F8+F18-((485+495+720+490)/F20)+(462.267/F20)</f>
        <v>571.82515721535754</v>
      </c>
      <c r="G110" s="67">
        <f t="shared" si="39"/>
        <v>517.22119102855459</v>
      </c>
      <c r="H110" s="67">
        <f t="shared" si="39"/>
        <v>457.384538810506</v>
      </c>
      <c r="I110" s="67">
        <f t="shared" si="39"/>
        <v>473.71748476113112</v>
      </c>
      <c r="J110" s="67">
        <f t="shared" si="39"/>
        <v>479.06787696501237</v>
      </c>
      <c r="K110" s="67">
        <f t="shared" si="39"/>
        <v>485.39701493260247</v>
      </c>
      <c r="L110" s="67">
        <f t="shared" si="39"/>
        <v>496.00894676216797</v>
      </c>
      <c r="M110" s="67">
        <f t="shared" si="39"/>
        <v>514.12087859173334</v>
      </c>
      <c r="N110" s="67">
        <f t="shared" si="39"/>
        <v>529.95675630160474</v>
      </c>
      <c r="O110" s="67">
        <f t="shared" si="39"/>
        <v>541.1806199607355</v>
      </c>
      <c r="P110" s="67">
        <f t="shared" si="39"/>
        <v>555.51641544943175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E8+E18-((485+495+720+490)/E20)</f>
        <v>594.64202394502047</v>
      </c>
      <c r="F111" s="67">
        <f t="shared" ref="F111:P111" si="40">F8+F18-((485+495+720+490)/F20)</f>
        <v>556.50443163884222</v>
      </c>
      <c r="G111" s="67">
        <f t="shared" si="40"/>
        <v>502.04759435528814</v>
      </c>
      <c r="H111" s="67">
        <f t="shared" si="40"/>
        <v>442.62940909781588</v>
      </c>
      <c r="I111" s="67">
        <f t="shared" si="40"/>
        <v>459.04210265826322</v>
      </c>
      <c r="J111" s="67">
        <f t="shared" si="40"/>
        <v>464.32251811333771</v>
      </c>
      <c r="K111" s="67">
        <f t="shared" si="40"/>
        <v>470.67982295552508</v>
      </c>
      <c r="L111" s="67">
        <f t="shared" si="40"/>
        <v>481.29175478509057</v>
      </c>
      <c r="M111" s="67">
        <f t="shared" si="40"/>
        <v>499.40368661465595</v>
      </c>
      <c r="N111" s="67">
        <f t="shared" si="40"/>
        <v>515.13575598098919</v>
      </c>
      <c r="O111" s="67">
        <f t="shared" si="40"/>
        <v>526.35961964011994</v>
      </c>
      <c r="P111" s="67">
        <f t="shared" si="40"/>
        <v>540.69541512881619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E8+E18-((485+495+720+490)/E20)+(462.267/E20)</f>
        <v>609.9514407209324</v>
      </c>
      <c r="F112" s="67">
        <f t="shared" ref="F112:P112" si="41">F8+F18-((485+495+720+490)/F20)+(462.267/F20)</f>
        <v>571.82515721535754</v>
      </c>
      <c r="G112" s="67">
        <f t="shared" si="41"/>
        <v>517.22119102855459</v>
      </c>
      <c r="H112" s="67">
        <f t="shared" si="41"/>
        <v>457.384538810506</v>
      </c>
      <c r="I112" s="67">
        <f t="shared" si="41"/>
        <v>473.71748476113112</v>
      </c>
      <c r="J112" s="67">
        <f t="shared" si="41"/>
        <v>479.06787696501237</v>
      </c>
      <c r="K112" s="67">
        <f t="shared" si="41"/>
        <v>485.39701493260247</v>
      </c>
      <c r="L112" s="67">
        <f t="shared" si="41"/>
        <v>496.00894676216797</v>
      </c>
      <c r="M112" s="67">
        <f t="shared" si="41"/>
        <v>514.12087859173334</v>
      </c>
      <c r="N112" s="67">
        <f t="shared" si="41"/>
        <v>529.95675630160474</v>
      </c>
      <c r="O112" s="67">
        <f t="shared" si="41"/>
        <v>541.1806199607355</v>
      </c>
      <c r="P112" s="67">
        <f t="shared" si="41"/>
        <v>555.51641544943175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E8+E18-((485+495+720+490)/E20)+(462.267/E20)</f>
        <v>609.9514407209324</v>
      </c>
      <c r="F113" s="67">
        <f t="shared" ref="F113:P113" si="42">F8+F18-((485+495+720+490)/F20)+(462.267/F20)</f>
        <v>571.82515721535754</v>
      </c>
      <c r="G113" s="67">
        <f t="shared" si="42"/>
        <v>517.22119102855459</v>
      </c>
      <c r="H113" s="67">
        <f t="shared" si="42"/>
        <v>457.384538810506</v>
      </c>
      <c r="I113" s="67">
        <f t="shared" si="42"/>
        <v>473.71748476113112</v>
      </c>
      <c r="J113" s="67">
        <f t="shared" si="42"/>
        <v>479.06787696501237</v>
      </c>
      <c r="K113" s="67">
        <f t="shared" si="42"/>
        <v>485.39701493260247</v>
      </c>
      <c r="L113" s="67">
        <f t="shared" si="42"/>
        <v>496.00894676216797</v>
      </c>
      <c r="M113" s="67">
        <f t="shared" si="42"/>
        <v>514.12087859173334</v>
      </c>
      <c r="N113" s="67">
        <f t="shared" si="42"/>
        <v>529.95675630160474</v>
      </c>
      <c r="O113" s="67">
        <f t="shared" si="42"/>
        <v>541.1806199607355</v>
      </c>
      <c r="P113" s="67">
        <f t="shared" si="42"/>
        <v>555.51641544943175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E8+E18-E18-(485/E20)+(430/E20)</f>
        <v>568.82850306711236</v>
      </c>
      <c r="F114" s="67">
        <f t="shared" ref="F114:P114" si="43">F8+F18-F18-(485/F20)+(430/F20)</f>
        <v>568.111368085241</v>
      </c>
      <c r="G114" s="67">
        <f t="shared" si="43"/>
        <v>542.36857583136998</v>
      </c>
      <c r="H114" s="67">
        <f t="shared" si="43"/>
        <v>471.50635627110194</v>
      </c>
      <c r="I114" s="67">
        <f t="shared" si="43"/>
        <v>483.25393978878503</v>
      </c>
      <c r="J114" s="67">
        <f t="shared" si="43"/>
        <v>485.74561403508773</v>
      </c>
      <c r="K114" s="67">
        <f t="shared" si="43"/>
        <v>485.74896529767585</v>
      </c>
      <c r="L114" s="67">
        <f t="shared" si="43"/>
        <v>493.24896529767591</v>
      </c>
      <c r="M114" s="67">
        <f t="shared" si="43"/>
        <v>508.24896529767591</v>
      </c>
      <c r="N114" s="67">
        <f t="shared" si="43"/>
        <v>518.23661429945491</v>
      </c>
      <c r="O114" s="67">
        <f t="shared" si="43"/>
        <v>523.23661429945491</v>
      </c>
      <c r="P114" s="67">
        <f t="shared" si="43"/>
        <v>528.23661429945491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 t="shared" ref="E115" si="44">E8+E18-E18-(485/E20)</f>
        <v>554.58770886453647</v>
      </c>
      <c r="F115" s="67">
        <f t="shared" ref="F115:P115" si="45">F8+F18-F18-(485/F20)</f>
        <v>553.86005445501951</v>
      </c>
      <c r="G115" s="67">
        <f t="shared" si="45"/>
        <v>528.25412126397805</v>
      </c>
      <c r="H115" s="67">
        <f t="shared" si="45"/>
        <v>457.78115897937062</v>
      </c>
      <c r="I115" s="67">
        <f t="shared" si="45"/>
        <v>469.60292359201304</v>
      </c>
      <c r="J115" s="67">
        <f t="shared" si="45"/>
        <v>472.02950558213718</v>
      </c>
      <c r="K115" s="67">
        <f t="shared" si="45"/>
        <v>472.05905762496013</v>
      </c>
      <c r="L115" s="67">
        <f t="shared" si="45"/>
        <v>479.55905762496019</v>
      </c>
      <c r="M115" s="67">
        <f t="shared" si="45"/>
        <v>494.55905762496019</v>
      </c>
      <c r="N115" s="67">
        <f t="shared" si="45"/>
        <v>504.45014427701187</v>
      </c>
      <c r="O115" s="67">
        <f t="shared" si="45"/>
        <v>509.45014427701187</v>
      </c>
      <c r="P115" s="67">
        <f t="shared" si="45"/>
        <v>514.45014427701187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 t="shared" ref="E116" si="46">E8+E18-E18-(485/E20)</f>
        <v>554.58770886453647</v>
      </c>
      <c r="F116" s="67">
        <f t="shared" ref="F116:P116" si="47">F8+F18-F18-(485/F20)</f>
        <v>553.86005445501951</v>
      </c>
      <c r="G116" s="67">
        <f t="shared" si="47"/>
        <v>528.25412126397805</v>
      </c>
      <c r="H116" s="67">
        <f t="shared" si="47"/>
        <v>457.78115897937062</v>
      </c>
      <c r="I116" s="67">
        <f t="shared" si="47"/>
        <v>469.60292359201304</v>
      </c>
      <c r="J116" s="67">
        <f t="shared" si="47"/>
        <v>472.02950558213718</v>
      </c>
      <c r="K116" s="67">
        <f t="shared" si="47"/>
        <v>472.05905762496013</v>
      </c>
      <c r="L116" s="67">
        <f t="shared" si="47"/>
        <v>479.55905762496019</v>
      </c>
      <c r="M116" s="67">
        <f t="shared" si="47"/>
        <v>494.55905762496019</v>
      </c>
      <c r="N116" s="67">
        <f t="shared" si="47"/>
        <v>504.45014427701187</v>
      </c>
      <c r="O116" s="67">
        <f t="shared" si="47"/>
        <v>509.45014427701187</v>
      </c>
      <c r="P116" s="67">
        <f t="shared" si="47"/>
        <v>514.45014427701187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 t="shared" ref="E117:P117" si="48">E8+E18-E18-(485/E20)</f>
        <v>554.58770886453647</v>
      </c>
      <c r="F117" s="67">
        <f t="shared" si="48"/>
        <v>553.86005445501951</v>
      </c>
      <c r="G117" s="67">
        <f t="shared" si="48"/>
        <v>528.25412126397805</v>
      </c>
      <c r="H117" s="67">
        <f t="shared" si="48"/>
        <v>457.78115897937062</v>
      </c>
      <c r="I117" s="67">
        <f t="shared" si="48"/>
        <v>469.60292359201304</v>
      </c>
      <c r="J117" s="67">
        <f t="shared" si="48"/>
        <v>472.02950558213718</v>
      </c>
      <c r="K117" s="67">
        <f t="shared" si="48"/>
        <v>472.05905762496013</v>
      </c>
      <c r="L117" s="67">
        <f t="shared" si="48"/>
        <v>479.55905762496019</v>
      </c>
      <c r="M117" s="67">
        <f t="shared" si="48"/>
        <v>494.55905762496019</v>
      </c>
      <c r="N117" s="67">
        <f t="shared" si="48"/>
        <v>504.45014427701187</v>
      </c>
      <c r="O117" s="67">
        <f t="shared" si="48"/>
        <v>509.45014427701187</v>
      </c>
      <c r="P117" s="67">
        <f t="shared" si="48"/>
        <v>514.45014427701187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 t="shared" ref="E118:P118" si="49">E8+E18-E18-(485/E20)</f>
        <v>554.58770886453647</v>
      </c>
      <c r="F118" s="67">
        <f t="shared" si="49"/>
        <v>553.86005445501951</v>
      </c>
      <c r="G118" s="67">
        <f t="shared" si="49"/>
        <v>528.25412126397805</v>
      </c>
      <c r="H118" s="67">
        <f t="shared" si="49"/>
        <v>457.78115897937062</v>
      </c>
      <c r="I118" s="67">
        <f t="shared" si="49"/>
        <v>469.60292359201304</v>
      </c>
      <c r="J118" s="67">
        <f t="shared" si="49"/>
        <v>472.02950558213718</v>
      </c>
      <c r="K118" s="67">
        <f t="shared" si="49"/>
        <v>472.05905762496013</v>
      </c>
      <c r="L118" s="67">
        <f t="shared" si="49"/>
        <v>479.55905762496019</v>
      </c>
      <c r="M118" s="67">
        <f t="shared" si="49"/>
        <v>494.55905762496019</v>
      </c>
      <c r="N118" s="67">
        <f t="shared" si="49"/>
        <v>504.45014427701187</v>
      </c>
      <c r="O118" s="67">
        <f t="shared" si="49"/>
        <v>509.45014427701187</v>
      </c>
      <c r="P118" s="67">
        <f t="shared" si="49"/>
        <v>514.45014427701187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 t="shared" ref="E119:P119" si="50">E8+E18</f>
        <v>667.17071999999996</v>
      </c>
      <c r="F119" s="67">
        <f t="shared" si="50"/>
        <v>629.08670338345871</v>
      </c>
      <c r="G119" s="67">
        <f t="shared" si="50"/>
        <v>573.93283971014489</v>
      </c>
      <c r="H119" s="67">
        <f t="shared" si="50"/>
        <v>512.53215809523806</v>
      </c>
      <c r="I119" s="67">
        <f t="shared" si="50"/>
        <v>528.56704561391587</v>
      </c>
      <c r="J119" s="67">
        <f t="shared" si="50"/>
        <v>534.17897744348124</v>
      </c>
      <c r="K119" s="67">
        <f t="shared" si="50"/>
        <v>540.402841102612</v>
      </c>
      <c r="L119" s="67">
        <f t="shared" si="50"/>
        <v>551.01477293217749</v>
      </c>
      <c r="M119" s="67">
        <f t="shared" si="50"/>
        <v>569.12670476174287</v>
      </c>
      <c r="N119" s="67">
        <f t="shared" si="50"/>
        <v>585.35056842087374</v>
      </c>
      <c r="O119" s="67">
        <f t="shared" si="50"/>
        <v>596.5744320800045</v>
      </c>
      <c r="P119" s="67">
        <f t="shared" si="50"/>
        <v>610.91022756870075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'Cost วผก.'!C44</f>
        <v>394.75710039515002</v>
      </c>
      <c r="F120" s="67">
        <f>'Cost วผก.'!D44</f>
        <v>393.10811654605658</v>
      </c>
      <c r="G120" s="67">
        <f>'Cost วผก.'!E44</f>
        <v>383.52540751848375</v>
      </c>
      <c r="H120" s="67">
        <f>'Cost วผก.'!F44</f>
        <v>393.36984042042741</v>
      </c>
      <c r="I120" s="67">
        <f>'Cost วผก.'!G44</f>
        <v>400.79241679573079</v>
      </c>
      <c r="J120" s="67">
        <f>'Cost วผก.'!H44</f>
        <v>402.67441284895574</v>
      </c>
      <c r="K120" s="67">
        <f>'Cost วผก.'!I44</f>
        <v>403.85916552133227</v>
      </c>
      <c r="L120" s="67">
        <f>'Cost วผก.'!J44</f>
        <v>410.87088008923752</v>
      </c>
      <c r="M120" s="67">
        <f>'Cost วผก.'!K44</f>
        <v>407.27927652305664</v>
      </c>
      <c r="N120" s="67">
        <f>'Cost วผก.'!L44</f>
        <v>403.32009083068675</v>
      </c>
      <c r="O120" s="67">
        <f>'Cost วผก.'!M44</f>
        <v>411.37536554022734</v>
      </c>
      <c r="P120" s="67">
        <f>'Cost วผก.'!N44</f>
        <v>411.37536554022734</v>
      </c>
    </row>
    <row r="121" spans="1:16" s="65" customFormat="1" ht="23.5">
      <c r="A121" s="63" t="s">
        <v>6</v>
      </c>
      <c r="B121" s="64"/>
      <c r="D121" s="64"/>
    </row>
    <row r="122" spans="1:16">
      <c r="A122" s="384" t="s">
        <v>1</v>
      </c>
      <c r="B122" s="381" t="s">
        <v>92</v>
      </c>
      <c r="C122" s="381" t="s">
        <v>93</v>
      </c>
      <c r="D122" s="381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86"/>
      <c r="B123" s="382"/>
      <c r="C123" s="382"/>
      <c r="D123" s="382"/>
      <c r="E123" s="267">
        <v>23377</v>
      </c>
      <c r="F123" s="267">
        <v>23408</v>
      </c>
      <c r="G123" s="267">
        <v>23437</v>
      </c>
      <c r="H123" s="267">
        <v>23468</v>
      </c>
      <c r="I123" s="267">
        <v>23498</v>
      </c>
      <c r="J123" s="267">
        <v>23529</v>
      </c>
      <c r="K123" s="267">
        <v>23559</v>
      </c>
      <c r="L123" s="267">
        <v>23590</v>
      </c>
      <c r="M123" s="267">
        <v>23621</v>
      </c>
      <c r="N123" s="267">
        <v>23651</v>
      </c>
      <c r="O123" s="267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368">
        <f>'Cost วผก.'!C60</f>
        <v>363.78719854212534</v>
      </c>
      <c r="F124" s="67">
        <f>'Cost วผก.'!D60</f>
        <v>362.19879010981441</v>
      </c>
      <c r="G124" s="67">
        <f>'Cost วผก.'!E60</f>
        <v>353.39403294575311</v>
      </c>
      <c r="H124" s="67">
        <f>'Cost วผก.'!F60</f>
        <v>362.95748761867321</v>
      </c>
      <c r="I124" s="67">
        <f>'Cost วผก.'!G60</f>
        <v>369.98461142922451</v>
      </c>
      <c r="J124" s="67">
        <f>'Cost วผก.'!H60</f>
        <v>371.7059921079935</v>
      </c>
      <c r="K124" s="67">
        <f>'Cost วผก.'!I60</f>
        <v>372.694811410451</v>
      </c>
      <c r="L124" s="67">
        <f>'Cost วผก.'!J60</f>
        <v>379.40815514567936</v>
      </c>
      <c r="M124" s="67">
        <f>'Cost วผก.'!K60</f>
        <v>375.96938577380411</v>
      </c>
      <c r="N124" s="67">
        <f>'Cost วผก.'!L60</f>
        <v>372.13719577841567</v>
      </c>
      <c r="O124" s="67">
        <f>'Cost วผก.'!M60</f>
        <v>379.84969284074168</v>
      </c>
      <c r="P124" s="247">
        <f>'Cost วผก.'!N60</f>
        <v>379.84969284074168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368">
        <f>'Cost วผก.'!C60</f>
        <v>363.78719854212534</v>
      </c>
      <c r="F125" s="67">
        <f>'Cost วผก.'!D60</f>
        <v>362.19879010981441</v>
      </c>
      <c r="G125" s="67">
        <f>'Cost วผก.'!E60</f>
        <v>353.39403294575311</v>
      </c>
      <c r="H125" s="67">
        <f>'Cost วผก.'!F60</f>
        <v>362.95748761867321</v>
      </c>
      <c r="I125" s="67">
        <f>'Cost วผก.'!G60</f>
        <v>369.98461142922451</v>
      </c>
      <c r="J125" s="67">
        <f>'Cost วผก.'!H60</f>
        <v>371.7059921079935</v>
      </c>
      <c r="K125" s="67">
        <f>'Cost วผก.'!I60</f>
        <v>372.694811410451</v>
      </c>
      <c r="L125" s="67">
        <f>'Cost วผก.'!J60</f>
        <v>379.40815514567936</v>
      </c>
      <c r="M125" s="67">
        <f>'Cost วผก.'!K60</f>
        <v>375.96938577380411</v>
      </c>
      <c r="N125" s="67">
        <f>'Cost วผก.'!L60</f>
        <v>372.13719577841567</v>
      </c>
      <c r="O125" s="67">
        <f>'Cost วผก.'!M60</f>
        <v>379.84969284074168</v>
      </c>
      <c r="P125" s="247">
        <f>'Cost วผก.'!N60</f>
        <v>379.84969284074168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368">
        <f>'Cost วผก.'!C60</f>
        <v>363.78719854212534</v>
      </c>
      <c r="F126" s="67">
        <f>'Cost วผก.'!D60</f>
        <v>362.19879010981441</v>
      </c>
      <c r="G126" s="67">
        <f>'Cost วผก.'!E60</f>
        <v>353.39403294575311</v>
      </c>
      <c r="H126" s="67">
        <f>'Cost วผก.'!F60</f>
        <v>362.95748761867321</v>
      </c>
      <c r="I126" s="67">
        <f>'Cost วผก.'!G60</f>
        <v>369.98461142922451</v>
      </c>
      <c r="J126" s="67">
        <f>'Cost วผก.'!H60</f>
        <v>371.7059921079935</v>
      </c>
      <c r="K126" s="67">
        <f>'Cost วผก.'!I60</f>
        <v>372.694811410451</v>
      </c>
      <c r="L126" s="67">
        <f>'Cost วผก.'!J60</f>
        <v>379.40815514567936</v>
      </c>
      <c r="M126" s="67">
        <f>'Cost วผก.'!K60</f>
        <v>375.96938577380411</v>
      </c>
      <c r="N126" s="67">
        <f>'Cost วผก.'!L60</f>
        <v>372.13719577841567</v>
      </c>
      <c r="O126" s="67">
        <f>'Cost วผก.'!M60</f>
        <v>379.84969284074168</v>
      </c>
      <c r="P126" s="67">
        <f>'Cost วผก.'!N60</f>
        <v>379.84969284074168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368">
        <f>'Cost วผก.'!C60</f>
        <v>363.78719854212534</v>
      </c>
      <c r="F127" s="67">
        <f>'Cost วผก.'!D60</f>
        <v>362.19879010981441</v>
      </c>
      <c r="G127" s="67">
        <f>'Cost วผก.'!E60</f>
        <v>353.39403294575311</v>
      </c>
      <c r="H127" s="67">
        <f>'Cost วผก.'!F60</f>
        <v>362.95748761867321</v>
      </c>
      <c r="I127" s="67">
        <f>'Cost วผก.'!G60</f>
        <v>369.98461142922451</v>
      </c>
      <c r="J127" s="67">
        <f>'Cost วผก.'!H60</f>
        <v>371.7059921079935</v>
      </c>
      <c r="K127" s="67">
        <f>'Cost วผก.'!I60</f>
        <v>372.694811410451</v>
      </c>
      <c r="L127" s="67">
        <f>'Cost วผก.'!J60</f>
        <v>379.40815514567936</v>
      </c>
      <c r="M127" s="67">
        <f>'Cost วผก.'!K60</f>
        <v>375.96938577380411</v>
      </c>
      <c r="N127" s="67">
        <f>'Cost วผก.'!L60</f>
        <v>372.13719577841567</v>
      </c>
      <c r="O127" s="67">
        <f>'Cost วผก.'!M60</f>
        <v>379.84969284074168</v>
      </c>
      <c r="P127" s="67">
        <f>'Cost วผก.'!N60</f>
        <v>379.84969284074168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368">
        <f>'Cost วผก.'!C60</f>
        <v>363.78719854212534</v>
      </c>
      <c r="F128" s="67">
        <f>'Cost วผก.'!D60</f>
        <v>362.19879010981441</v>
      </c>
      <c r="G128" s="67">
        <f>'Cost วผก.'!E60</f>
        <v>353.39403294575311</v>
      </c>
      <c r="H128" s="67">
        <f>'Cost วผก.'!F60</f>
        <v>362.95748761867321</v>
      </c>
      <c r="I128" s="67">
        <f>'Cost วผก.'!G60</f>
        <v>369.98461142922451</v>
      </c>
      <c r="J128" s="67">
        <f>'Cost วผก.'!H60</f>
        <v>371.7059921079935</v>
      </c>
      <c r="K128" s="67">
        <f>'Cost วผก.'!I60</f>
        <v>372.694811410451</v>
      </c>
      <c r="L128" s="67">
        <f>'Cost วผก.'!J60</f>
        <v>379.40815514567936</v>
      </c>
      <c r="M128" s="67">
        <f>'Cost วผก.'!K60</f>
        <v>375.96938577380411</v>
      </c>
      <c r="N128" s="67">
        <f>'Cost วผก.'!L60</f>
        <v>372.13719577841567</v>
      </c>
      <c r="O128" s="67">
        <f>'Cost วผก.'!M60</f>
        <v>379.84969284074168</v>
      </c>
      <c r="P128" s="67">
        <f>'Cost วผก.'!N60</f>
        <v>379.84969284074168</v>
      </c>
    </row>
    <row r="129" spans="1:16" s="65" customFormat="1" ht="23.5">
      <c r="A129" s="63" t="s">
        <v>88</v>
      </c>
      <c r="B129" s="64"/>
      <c r="D129" s="64"/>
    </row>
    <row r="130" spans="1:16">
      <c r="A130" s="384" t="s">
        <v>1</v>
      </c>
      <c r="B130" s="381" t="s">
        <v>88</v>
      </c>
      <c r="C130" s="381" t="s">
        <v>93</v>
      </c>
      <c r="D130" s="381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86"/>
      <c r="B131" s="382"/>
      <c r="C131" s="382"/>
      <c r="D131" s="382"/>
      <c r="E131" s="267">
        <v>23377</v>
      </c>
      <c r="F131" s="267">
        <v>23408</v>
      </c>
      <c r="G131" s="267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'Cost วผก.'!C60</f>
        <v>363.78719854212534</v>
      </c>
      <c r="F132" s="67">
        <f>'Cost วผก.'!D60</f>
        <v>362.19879010981441</v>
      </c>
      <c r="G132" s="67">
        <f>'Cost วผก.'!E60</f>
        <v>353.39403294575311</v>
      </c>
      <c r="H132" s="247">
        <f>'Cost วผก.'!F60</f>
        <v>362.95748761867321</v>
      </c>
      <c r="I132" s="247">
        <f>'Cost วผก.'!G60</f>
        <v>369.98461142922451</v>
      </c>
      <c r="J132" s="247">
        <f>'Cost วผก.'!H60</f>
        <v>371.7059921079935</v>
      </c>
      <c r="K132" s="247">
        <f>'Cost วผก.'!I60</f>
        <v>372.694811410451</v>
      </c>
      <c r="L132" s="247">
        <f>'Cost วผก.'!J60</f>
        <v>379.40815514567936</v>
      </c>
      <c r="M132" s="247">
        <f>'Cost วผก.'!K60</f>
        <v>375.96938577380411</v>
      </c>
      <c r="N132" s="247">
        <f>'Cost วผก.'!L60</f>
        <v>372.13719577841567</v>
      </c>
      <c r="O132" s="247">
        <f>'Cost วผก.'!M60</f>
        <v>379.84969284074168</v>
      </c>
      <c r="P132" s="247">
        <f>'Cost วผก.'!N60</f>
        <v>379.84969284074168</v>
      </c>
    </row>
    <row r="133" spans="1:16" s="65" customFormat="1" ht="23.5">
      <c r="A133" s="63" t="s">
        <v>140</v>
      </c>
      <c r="B133" s="64"/>
      <c r="D133" s="64"/>
    </row>
    <row r="134" spans="1:16">
      <c r="A134" s="384" t="s">
        <v>1</v>
      </c>
      <c r="B134" s="381" t="s">
        <v>140</v>
      </c>
      <c r="C134" s="381" t="s">
        <v>93</v>
      </c>
      <c r="D134" s="381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86"/>
      <c r="B135" s="382"/>
      <c r="C135" s="382"/>
      <c r="D135" s="382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v>0</v>
      </c>
      <c r="F136" s="67">
        <v>0</v>
      </c>
      <c r="G136" s="247">
        <v>0</v>
      </c>
      <c r="H136" s="247">
        <v>0</v>
      </c>
      <c r="I136" s="247">
        <v>0</v>
      </c>
      <c r="J136" s="247">
        <v>0</v>
      </c>
      <c r="K136" s="247">
        <v>0</v>
      </c>
      <c r="L136" s="247">
        <v>0</v>
      </c>
      <c r="M136" s="247">
        <v>0</v>
      </c>
      <c r="N136" s="247">
        <v>0</v>
      </c>
      <c r="O136" s="247">
        <v>0</v>
      </c>
      <c r="P136" s="247">
        <v>0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v>0</v>
      </c>
      <c r="F137" s="67">
        <v>0</v>
      </c>
      <c r="G137" s="247">
        <v>0</v>
      </c>
      <c r="H137" s="247">
        <v>0</v>
      </c>
      <c r="I137" s="247">
        <v>0</v>
      </c>
      <c r="J137" s="247">
        <v>0</v>
      </c>
      <c r="K137" s="247">
        <v>0</v>
      </c>
      <c r="L137" s="247">
        <v>0</v>
      </c>
      <c r="M137" s="247">
        <v>0</v>
      </c>
      <c r="N137" s="247">
        <v>0</v>
      </c>
      <c r="O137" s="247">
        <v>0</v>
      </c>
      <c r="P137" s="247">
        <v>0</v>
      </c>
    </row>
  </sheetData>
  <mergeCells count="26">
    <mergeCell ref="A134:A135"/>
    <mergeCell ref="B134:B135"/>
    <mergeCell ref="C134:C135"/>
    <mergeCell ref="D134:D135"/>
    <mergeCell ref="A130:A131"/>
    <mergeCell ref="B130:B131"/>
    <mergeCell ref="C130:C131"/>
    <mergeCell ref="D130:D131"/>
    <mergeCell ref="D122:D123"/>
    <mergeCell ref="A54:A55"/>
    <mergeCell ref="B54:B55"/>
    <mergeCell ref="C54:C55"/>
    <mergeCell ref="D54:D55"/>
    <mergeCell ref="A2:A3"/>
    <mergeCell ref="B2:B3"/>
    <mergeCell ref="A122:A123"/>
    <mergeCell ref="B122:B123"/>
    <mergeCell ref="C122:C123"/>
    <mergeCell ref="A33:A34"/>
    <mergeCell ref="B33:B34"/>
    <mergeCell ref="C33:C34"/>
    <mergeCell ref="D33:D34"/>
    <mergeCell ref="A23:A24"/>
    <mergeCell ref="B23:B24"/>
    <mergeCell ref="C23:C24"/>
    <mergeCell ref="D23:D24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</sheetPr>
  <dimension ref="A8:P147"/>
  <sheetViews>
    <sheetView tabSelected="1" topLeftCell="A13" zoomScale="70" zoomScaleNormal="70" workbookViewId="0">
      <selection activeCell="E30" sqref="E30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16" width="12.1796875" style="61" bestFit="1" customWidth="1"/>
    <col min="17" max="16384" width="8.6328125" style="61"/>
  </cols>
  <sheetData>
    <row r="8" spans="3:16">
      <c r="D8" s="229" t="s">
        <v>169</v>
      </c>
      <c r="E8" s="252">
        <f>SUM(E56:E63)</f>
        <v>34.1</v>
      </c>
      <c r="F8" s="252">
        <f t="shared" ref="F8:P8" si="0">SUM(F56:F63)</f>
        <v>37.5</v>
      </c>
      <c r="G8" s="252">
        <f t="shared" si="0"/>
        <v>35.74</v>
      </c>
      <c r="H8" s="252">
        <f t="shared" si="0"/>
        <v>55.904000000000003</v>
      </c>
      <c r="I8" s="252">
        <f t="shared" si="0"/>
        <v>45.518000000000001</v>
      </c>
      <c r="J8" s="252">
        <f t="shared" si="0"/>
        <v>35.701999999999998</v>
      </c>
      <c r="K8" s="252">
        <f t="shared" si="0"/>
        <v>69.251999999999995</v>
      </c>
      <c r="L8" s="252">
        <f t="shared" si="0"/>
        <v>36.762999999999998</v>
      </c>
      <c r="M8" s="252">
        <f t="shared" si="0"/>
        <v>35.947000000000003</v>
      </c>
      <c r="N8" s="252">
        <f t="shared" si="0"/>
        <v>37.1</v>
      </c>
      <c r="O8" s="252">
        <f t="shared" si="0"/>
        <v>36</v>
      </c>
      <c r="P8" s="252">
        <f t="shared" si="0"/>
        <v>37.1</v>
      </c>
    </row>
    <row r="9" spans="3:16">
      <c r="D9" s="229" t="s">
        <v>168</v>
      </c>
      <c r="E9" s="252">
        <f>SUM(E64:E93)+E120</f>
        <v>135.48000000000002</v>
      </c>
      <c r="F9" s="252">
        <f t="shared" ref="F9:P9" si="1">SUM(F64:F93)+F120</f>
        <v>133.96743945000003</v>
      </c>
      <c r="G9" s="252">
        <f t="shared" si="1"/>
        <v>166.89</v>
      </c>
      <c r="H9" s="252">
        <f t="shared" si="1"/>
        <v>159.22542811</v>
      </c>
      <c r="I9" s="252">
        <f t="shared" si="1"/>
        <v>164.73866386999998</v>
      </c>
      <c r="J9" s="252">
        <f t="shared" si="1"/>
        <v>160.70335404999997</v>
      </c>
      <c r="K9" s="252">
        <f t="shared" si="1"/>
        <v>234.79296321999996</v>
      </c>
      <c r="L9" s="252">
        <f t="shared" si="1"/>
        <v>166.26264504999997</v>
      </c>
      <c r="M9" s="252">
        <f t="shared" si="1"/>
        <v>164.57745453999996</v>
      </c>
      <c r="N9" s="252">
        <f t="shared" si="1"/>
        <v>165.58717172999999</v>
      </c>
      <c r="O9" s="252">
        <f t="shared" si="1"/>
        <v>165.24378417</v>
      </c>
      <c r="P9" s="252">
        <f t="shared" si="1"/>
        <v>167.32278729999999</v>
      </c>
    </row>
    <row r="10" spans="3:16">
      <c r="C10" s="232" t="s">
        <v>168</v>
      </c>
      <c r="D10" s="326" t="s">
        <v>244</v>
      </c>
      <c r="E10" s="252">
        <f>SUM(E64,E69:E93)+E120</f>
        <v>129.48000000000002</v>
      </c>
      <c r="F10" s="252">
        <f t="shared" ref="F10:P10" si="2">SUM(F64,F69:F93)+F120</f>
        <v>94.967439450000015</v>
      </c>
      <c r="G10" s="252">
        <f t="shared" si="2"/>
        <v>130.89000000000001</v>
      </c>
      <c r="H10" s="252">
        <f t="shared" si="2"/>
        <v>107.22542811000001</v>
      </c>
      <c r="I10" s="252">
        <f t="shared" si="2"/>
        <v>122.73866386999998</v>
      </c>
      <c r="J10" s="252">
        <f t="shared" si="2"/>
        <v>115.70335404999997</v>
      </c>
      <c r="K10" s="252">
        <f t="shared" si="2"/>
        <v>135.79296321999999</v>
      </c>
      <c r="L10" s="252">
        <f t="shared" si="2"/>
        <v>138.26264504999997</v>
      </c>
      <c r="M10" s="252">
        <f t="shared" si="2"/>
        <v>124.57745453999998</v>
      </c>
      <c r="N10" s="252">
        <f t="shared" si="2"/>
        <v>126.58717172999999</v>
      </c>
      <c r="O10" s="252">
        <f t="shared" si="2"/>
        <v>123.24378416999998</v>
      </c>
      <c r="P10" s="252">
        <f t="shared" si="2"/>
        <v>132.32278729999999</v>
      </c>
    </row>
    <row r="11" spans="3:16">
      <c r="C11" s="214" t="s">
        <v>262</v>
      </c>
      <c r="E11" s="61">
        <v>31</v>
      </c>
      <c r="F11" s="61">
        <v>29</v>
      </c>
      <c r="G11" s="61">
        <v>31</v>
      </c>
      <c r="H11" s="61">
        <v>30</v>
      </c>
      <c r="I11" s="61">
        <v>31</v>
      </c>
      <c r="J11" s="61">
        <v>30</v>
      </c>
      <c r="K11" s="61">
        <v>31</v>
      </c>
      <c r="L11" s="61">
        <v>31</v>
      </c>
      <c r="M11" s="61">
        <v>30</v>
      </c>
      <c r="N11" s="61">
        <v>31</v>
      </c>
      <c r="O11" s="61">
        <v>30</v>
      </c>
      <c r="P11" s="61">
        <v>31</v>
      </c>
    </row>
    <row r="12" spans="3:16">
      <c r="C12" s="18" t="s">
        <v>78</v>
      </c>
      <c r="D12" s="19" t="s">
        <v>1</v>
      </c>
      <c r="E12" s="284">
        <v>242158</v>
      </c>
      <c r="F12" s="284">
        <v>242189</v>
      </c>
      <c r="G12" s="284">
        <v>242217</v>
      </c>
      <c r="H12" s="284">
        <v>242248</v>
      </c>
      <c r="I12" s="284">
        <v>242278</v>
      </c>
      <c r="J12" s="284">
        <v>242309</v>
      </c>
      <c r="K12" s="284">
        <v>242339</v>
      </c>
      <c r="L12" s="284">
        <v>242370</v>
      </c>
      <c r="M12" s="284">
        <v>242401</v>
      </c>
      <c r="N12" s="284">
        <v>242431</v>
      </c>
      <c r="O12" s="284">
        <v>242462</v>
      </c>
      <c r="P12" s="284">
        <v>242492</v>
      </c>
    </row>
    <row r="13" spans="3:16">
      <c r="C13" s="21" t="s">
        <v>67</v>
      </c>
      <c r="D13" s="22" t="s">
        <v>61</v>
      </c>
      <c r="E13" s="289">
        <v>17.681000000000001</v>
      </c>
      <c r="F13" s="289">
        <v>26.610142522149371</v>
      </c>
      <c r="G13" s="289">
        <v>30.319500000000001</v>
      </c>
      <c r="H13" s="289">
        <v>28.199000000000002</v>
      </c>
      <c r="I13" s="289">
        <v>30.288</v>
      </c>
      <c r="J13" s="289">
        <v>29.5</v>
      </c>
      <c r="K13" s="289">
        <v>30.5</v>
      </c>
      <c r="L13" s="289">
        <v>29.8</v>
      </c>
      <c r="M13" s="289">
        <v>28.8</v>
      </c>
      <c r="N13" s="289">
        <v>28.9</v>
      </c>
      <c r="O13" s="289">
        <v>27.2</v>
      </c>
      <c r="P13" s="289">
        <v>28.1</v>
      </c>
    </row>
    <row r="14" spans="3:16">
      <c r="C14" s="21" t="s">
        <v>68</v>
      </c>
      <c r="D14" s="22" t="s">
        <v>61</v>
      </c>
      <c r="E14" s="289">
        <v>5.1266341463414626</v>
      </c>
      <c r="F14" s="289">
        <v>4.8103017845654179</v>
      </c>
      <c r="G14" s="289">
        <v>5.1803414634146341</v>
      </c>
      <c r="H14" s="289">
        <v>5.2908048780487809</v>
      </c>
      <c r="I14" s="289">
        <v>5.2409999999999997</v>
      </c>
      <c r="J14" s="289">
        <v>5</v>
      </c>
      <c r="K14" s="289">
        <v>5.2</v>
      </c>
      <c r="L14" s="289">
        <v>5.2</v>
      </c>
      <c r="M14" s="289">
        <v>5.3</v>
      </c>
      <c r="N14" s="289">
        <v>4.8</v>
      </c>
      <c r="O14" s="289">
        <v>5.8</v>
      </c>
      <c r="P14" s="289">
        <v>6</v>
      </c>
    </row>
    <row r="15" spans="3:16">
      <c r="C15" s="21" t="s">
        <v>69</v>
      </c>
      <c r="D15" s="22" t="s">
        <v>61</v>
      </c>
      <c r="E15" s="289">
        <v>7.4220731707317062</v>
      </c>
      <c r="F15" s="289">
        <v>6.1917170342926795</v>
      </c>
      <c r="G15" s="289">
        <v>8.1405365853658527</v>
      </c>
      <c r="H15" s="289">
        <v>7.0282926829268293</v>
      </c>
      <c r="I15" s="289">
        <v>7.4180000000000001</v>
      </c>
      <c r="J15" s="289">
        <v>7.2</v>
      </c>
      <c r="K15" s="289">
        <v>8.1</v>
      </c>
      <c r="L15" s="289">
        <v>8.1999999999999993</v>
      </c>
      <c r="M15" s="289">
        <v>6.1</v>
      </c>
      <c r="N15" s="289">
        <v>1.8</v>
      </c>
      <c r="O15" s="289">
        <v>7.1</v>
      </c>
      <c r="P15" s="289">
        <v>7.3</v>
      </c>
    </row>
    <row r="16" spans="3:16">
      <c r="C16" s="21" t="s">
        <v>70</v>
      </c>
      <c r="D16" s="22" t="s">
        <v>61</v>
      </c>
      <c r="E16" s="289">
        <v>32.554000000000002</v>
      </c>
      <c r="F16" s="289">
        <v>43.657837382564772</v>
      </c>
      <c r="G16" s="289">
        <v>49.847999999999999</v>
      </c>
      <c r="H16" s="289">
        <v>38.194103448275861</v>
      </c>
      <c r="I16" s="289">
        <v>48.475999999999999</v>
      </c>
      <c r="J16" s="289">
        <v>46.8</v>
      </c>
      <c r="K16" s="289">
        <v>48.4</v>
      </c>
      <c r="L16" s="289">
        <v>48.4</v>
      </c>
      <c r="M16" s="289">
        <v>46.8</v>
      </c>
      <c r="N16" s="289">
        <v>46.7</v>
      </c>
      <c r="O16" s="289">
        <v>45.2</v>
      </c>
      <c r="P16" s="289">
        <v>47.5</v>
      </c>
    </row>
    <row r="17" spans="1:16">
      <c r="C17" s="21" t="s">
        <v>71</v>
      </c>
      <c r="D17" s="22" t="s">
        <v>61</v>
      </c>
      <c r="E17" s="289">
        <v>63.412999999999997</v>
      </c>
      <c r="F17" s="289">
        <v>56.178976899051705</v>
      </c>
      <c r="G17" s="289">
        <v>61.599204545454548</v>
      </c>
      <c r="H17" s="289">
        <v>61.065590909090915</v>
      </c>
      <c r="I17" s="289">
        <v>63.59</v>
      </c>
      <c r="J17" s="289">
        <v>61.2</v>
      </c>
      <c r="K17" s="289">
        <v>10.199999999999999</v>
      </c>
      <c r="L17" s="289">
        <v>62.5</v>
      </c>
      <c r="M17" s="289">
        <v>61.9</v>
      </c>
      <c r="N17" s="289">
        <v>65.400000000000006</v>
      </c>
      <c r="O17" s="289">
        <v>62.6</v>
      </c>
      <c r="P17" s="289">
        <v>66.2</v>
      </c>
    </row>
    <row r="18" spans="1:16">
      <c r="C18" s="21" t="s">
        <v>72</v>
      </c>
      <c r="D18" s="22" t="s">
        <v>61</v>
      </c>
      <c r="E18" s="289">
        <v>50.472853658536586</v>
      </c>
      <c r="F18" s="289">
        <v>44.305273527109932</v>
      </c>
      <c r="G18" s="289">
        <v>48.84321951219512</v>
      </c>
      <c r="H18" s="289">
        <v>44.601902439024386</v>
      </c>
      <c r="I18" s="289">
        <v>48.600999999999999</v>
      </c>
      <c r="J18" s="289">
        <v>46.8</v>
      </c>
      <c r="K18" s="289">
        <v>48.4</v>
      </c>
      <c r="L18" s="289">
        <v>49.1</v>
      </c>
      <c r="M18" s="289">
        <v>34.799999999999997</v>
      </c>
      <c r="N18" s="289">
        <v>11.9</v>
      </c>
      <c r="O18" s="289">
        <v>50</v>
      </c>
      <c r="P18" s="289">
        <v>46.4</v>
      </c>
    </row>
    <row r="19" spans="1:16">
      <c r="C19" s="21" t="s">
        <v>79</v>
      </c>
      <c r="D19" s="38" t="s">
        <v>61</v>
      </c>
      <c r="E19" s="37">
        <f>SUM(E13:E18)</f>
        <v>176.66956097560976</v>
      </c>
      <c r="F19" s="37">
        <f t="shared" ref="F19" si="3">SUM(F13:F18)</f>
        <v>181.75424914973388</v>
      </c>
      <c r="G19" s="37">
        <f>SUM(G13:G18)</f>
        <v>203.93080210643012</v>
      </c>
      <c r="H19" s="37">
        <f>SUM(H13:H18)</f>
        <v>184.37969435736676</v>
      </c>
      <c r="I19" s="37">
        <f t="shared" ref="I19:P19" si="4">SUM(I13:I18)</f>
        <v>203.614</v>
      </c>
      <c r="J19" s="37">
        <f t="shared" si="4"/>
        <v>196.5</v>
      </c>
      <c r="K19" s="37">
        <f t="shared" si="4"/>
        <v>150.80000000000001</v>
      </c>
      <c r="L19" s="37">
        <f t="shared" si="4"/>
        <v>203.2</v>
      </c>
      <c r="M19" s="37">
        <f t="shared" si="4"/>
        <v>183.7</v>
      </c>
      <c r="N19" s="37">
        <f t="shared" si="4"/>
        <v>159.5</v>
      </c>
      <c r="O19" s="37">
        <f t="shared" si="4"/>
        <v>197.9</v>
      </c>
      <c r="P19" s="37">
        <f t="shared" si="4"/>
        <v>201.50000000000003</v>
      </c>
    </row>
    <row r="20" spans="1:16">
      <c r="C20" s="21" t="s">
        <v>79</v>
      </c>
      <c r="D20" s="36" t="s">
        <v>76</v>
      </c>
      <c r="E20" s="37">
        <f>E19/24/E11*1000</f>
        <v>237.45908733280882</v>
      </c>
      <c r="F20" s="37">
        <f t="shared" ref="F20" si="5">F19/24/F11*1000</f>
        <v>261.14116257145668</v>
      </c>
      <c r="G20" s="37">
        <f>G19/24/G11*1000</f>
        <v>274.10054046563187</v>
      </c>
      <c r="H20" s="37">
        <f>H19/24/H11*1000</f>
        <v>256.08290882967606</v>
      </c>
      <c r="I20" s="37">
        <f t="shared" ref="I20:P20" si="6">I19/24/I11*1000</f>
        <v>273.67473118279571</v>
      </c>
      <c r="J20" s="37">
        <f t="shared" si="6"/>
        <v>272.91666666666663</v>
      </c>
      <c r="K20" s="37">
        <f t="shared" si="6"/>
        <v>202.68817204301078</v>
      </c>
      <c r="L20" s="37">
        <f t="shared" si="6"/>
        <v>273.11827956989248</v>
      </c>
      <c r="M20" s="37">
        <f t="shared" si="6"/>
        <v>255.13888888888886</v>
      </c>
      <c r="N20" s="37">
        <f t="shared" si="6"/>
        <v>214.38172043010752</v>
      </c>
      <c r="O20" s="37">
        <f t="shared" si="6"/>
        <v>274.86111111111109</v>
      </c>
      <c r="P20" s="37">
        <f t="shared" si="6"/>
        <v>270.83333333333337</v>
      </c>
    </row>
    <row r="21" spans="1:16" ht="23.5">
      <c r="A21" s="62" t="s">
        <v>84</v>
      </c>
      <c r="C21" s="286" t="s">
        <v>205</v>
      </c>
      <c r="D21" s="287" t="s">
        <v>61</v>
      </c>
      <c r="E21" s="288">
        <f t="shared" ref="E21:P21" si="7">E32-E19</f>
        <v>0</v>
      </c>
      <c r="F21" s="288">
        <f t="shared" si="7"/>
        <v>0</v>
      </c>
      <c r="G21" s="288">
        <f t="shared" si="7"/>
        <v>0</v>
      </c>
      <c r="H21" s="288">
        <f t="shared" si="7"/>
        <v>0</v>
      </c>
      <c r="I21" s="288">
        <f t="shared" si="7"/>
        <v>0</v>
      </c>
      <c r="J21" s="288">
        <f t="shared" si="7"/>
        <v>0</v>
      </c>
      <c r="K21" s="288">
        <f t="shared" si="7"/>
        <v>0</v>
      </c>
      <c r="L21" s="288">
        <f t="shared" si="7"/>
        <v>0</v>
      </c>
      <c r="M21" s="288">
        <f t="shared" si="7"/>
        <v>0</v>
      </c>
      <c r="N21" s="288">
        <f t="shared" si="7"/>
        <v>0</v>
      </c>
      <c r="O21" s="288">
        <f t="shared" si="7"/>
        <v>0</v>
      </c>
      <c r="P21" s="288">
        <f t="shared" si="7"/>
        <v>0</v>
      </c>
    </row>
    <row r="22" spans="1:16" s="65" customFormat="1" ht="23.5">
      <c r="A22" s="63" t="s">
        <v>0</v>
      </c>
      <c r="B22" s="64"/>
      <c r="D22" s="64"/>
      <c r="E22" s="203">
        <f>SUM(E13:E18)</f>
        <v>176.66956097560976</v>
      </c>
      <c r="F22" s="203">
        <f t="shared" ref="F22:P22" si="8">SUM(F13:F18)</f>
        <v>181.75424914973388</v>
      </c>
      <c r="G22" s="203">
        <f t="shared" si="8"/>
        <v>203.93080210643012</v>
      </c>
      <c r="H22" s="203">
        <f t="shared" si="8"/>
        <v>184.37969435736676</v>
      </c>
      <c r="I22" s="203">
        <f t="shared" si="8"/>
        <v>203.614</v>
      </c>
      <c r="J22" s="203">
        <f t="shared" si="8"/>
        <v>196.5</v>
      </c>
      <c r="K22" s="203">
        <f t="shared" si="8"/>
        <v>150.80000000000001</v>
      </c>
      <c r="L22" s="203">
        <f t="shared" si="8"/>
        <v>203.2</v>
      </c>
      <c r="M22" s="203">
        <f t="shared" si="8"/>
        <v>183.7</v>
      </c>
      <c r="N22" s="203">
        <f t="shared" si="8"/>
        <v>159.5</v>
      </c>
      <c r="O22" s="203">
        <f t="shared" si="8"/>
        <v>197.9</v>
      </c>
      <c r="P22" s="203">
        <f t="shared" si="8"/>
        <v>201.50000000000003</v>
      </c>
    </row>
    <row r="23" spans="1:16">
      <c r="A23" s="381" t="s">
        <v>1</v>
      </c>
      <c r="B23" s="381" t="s">
        <v>92</v>
      </c>
      <c r="C23" s="381" t="s">
        <v>93</v>
      </c>
      <c r="D23" s="381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83"/>
      <c r="B24" s="382"/>
      <c r="C24" s="382"/>
      <c r="D24" s="382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61</v>
      </c>
      <c r="B25" s="272" t="s">
        <v>89</v>
      </c>
      <c r="C25" s="272" t="s">
        <v>224</v>
      </c>
      <c r="D25" s="272" t="s">
        <v>89</v>
      </c>
      <c r="E25" s="292">
        <f t="shared" ref="E25:O25" si="9">E13+E14+E15</f>
        <v>30.229707317073171</v>
      </c>
      <c r="F25" s="292">
        <f t="shared" si="9"/>
        <v>37.612161341007464</v>
      </c>
      <c r="G25" s="292">
        <f t="shared" si="9"/>
        <v>43.640378048780484</v>
      </c>
      <c r="H25" s="292">
        <f t="shared" si="9"/>
        <v>40.518097560975612</v>
      </c>
      <c r="I25" s="292">
        <f t="shared" si="9"/>
        <v>42.946999999999996</v>
      </c>
      <c r="J25" s="292">
        <f t="shared" si="9"/>
        <v>41.7</v>
      </c>
      <c r="K25" s="292">
        <f t="shared" si="9"/>
        <v>43.800000000000004</v>
      </c>
      <c r="L25" s="292">
        <f t="shared" si="9"/>
        <v>43.2</v>
      </c>
      <c r="M25" s="292">
        <f t="shared" si="9"/>
        <v>40.200000000000003</v>
      </c>
      <c r="N25" s="292">
        <f t="shared" si="9"/>
        <v>35.499999999999993</v>
      </c>
      <c r="O25" s="292">
        <f t="shared" si="9"/>
        <v>40.1</v>
      </c>
      <c r="P25" s="292">
        <f>P13+P14+P15</f>
        <v>41.4</v>
      </c>
    </row>
    <row r="26" spans="1:16">
      <c r="A26" s="66" t="s">
        <v>61</v>
      </c>
      <c r="B26" s="272" t="s">
        <v>89</v>
      </c>
      <c r="C26" s="272" t="s">
        <v>225</v>
      </c>
      <c r="D26" s="272" t="s">
        <v>89</v>
      </c>
      <c r="E26" s="291">
        <f>[1]C2!$D$33</f>
        <v>43.424837382564782</v>
      </c>
      <c r="F26" s="291">
        <f>[1]C2!$D$33</f>
        <v>43.424837382564782</v>
      </c>
      <c r="G26" s="291">
        <f>[1]C2!$D$33</f>
        <v>43.424837382564782</v>
      </c>
      <c r="H26" s="291">
        <f>[1]C2!$D$33</f>
        <v>43.424837382564782</v>
      </c>
      <c r="I26" s="291">
        <f>[1]C2!$D$33</f>
        <v>43.424837382564782</v>
      </c>
      <c r="J26" s="291">
        <f>[1]C2!$D$33</f>
        <v>43.424837382564782</v>
      </c>
      <c r="K26" s="291">
        <f>[1]C2!$D$33</f>
        <v>43.424837382564782</v>
      </c>
      <c r="L26" s="291">
        <f>[1]C2!$D$33</f>
        <v>43.424837382564782</v>
      </c>
      <c r="M26" s="291">
        <f>[1]C2!$D$33</f>
        <v>43.424837382564782</v>
      </c>
      <c r="N26" s="291">
        <f>[1]C2!$D$33</f>
        <v>43.424837382564782</v>
      </c>
      <c r="O26" s="291">
        <f>[1]C2!$D$33</f>
        <v>43.424837382564782</v>
      </c>
      <c r="P26" s="291">
        <f>[1]C2!$D$33</f>
        <v>43.424837382564782</v>
      </c>
    </row>
    <row r="27" spans="1:16">
      <c r="A27" s="66" t="s">
        <v>61</v>
      </c>
      <c r="B27" s="272" t="s">
        <v>89</v>
      </c>
      <c r="C27" s="272" t="s">
        <v>226</v>
      </c>
      <c r="D27" s="272" t="s">
        <v>89</v>
      </c>
      <c r="E27" s="292">
        <f t="shared" ref="E27:O27" si="10">E19-E25-E26-E30-E31</f>
        <v>101.28701627597179</v>
      </c>
      <c r="F27" s="292">
        <f t="shared" si="10"/>
        <v>97.933250426161621</v>
      </c>
      <c r="G27" s="292">
        <f t="shared" si="10"/>
        <v>108.84958667508484</v>
      </c>
      <c r="H27" s="292">
        <f t="shared" si="10"/>
        <v>91.796759413826365</v>
      </c>
      <c r="I27" s="292">
        <f t="shared" si="10"/>
        <v>103.10616261743522</v>
      </c>
      <c r="J27" s="292">
        <f t="shared" si="10"/>
        <v>97.69516261743523</v>
      </c>
      <c r="K27" s="292">
        <f t="shared" si="10"/>
        <v>53.514362617435218</v>
      </c>
      <c r="L27" s="292">
        <f t="shared" si="10"/>
        <v>102.43916261743522</v>
      </c>
      <c r="M27" s="292">
        <f t="shared" si="10"/>
        <v>87.119089890162485</v>
      </c>
      <c r="N27" s="292">
        <f t="shared" si="10"/>
        <v>68.898203300278638</v>
      </c>
      <c r="O27" s="292">
        <f t="shared" si="10"/>
        <v>100.70430964702464</v>
      </c>
      <c r="P27" s="292">
        <f>P19-P25-P26-P30-P31</f>
        <v>102.7109930173129</v>
      </c>
    </row>
    <row r="28" spans="1:16">
      <c r="A28" s="66" t="s">
        <v>61</v>
      </c>
      <c r="B28" s="272" t="s">
        <v>89</v>
      </c>
      <c r="C28" s="272" t="s">
        <v>227</v>
      </c>
      <c r="D28" s="272" t="s">
        <v>89</v>
      </c>
      <c r="E28" s="291">
        <v>0</v>
      </c>
      <c r="F28" s="291">
        <v>0</v>
      </c>
      <c r="G28" s="291">
        <v>0</v>
      </c>
      <c r="H28" s="291">
        <v>0</v>
      </c>
      <c r="I28" s="291">
        <v>0</v>
      </c>
      <c r="J28" s="291">
        <v>0</v>
      </c>
      <c r="K28" s="291">
        <v>0</v>
      </c>
      <c r="L28" s="291">
        <v>0</v>
      </c>
      <c r="M28" s="291">
        <v>0</v>
      </c>
      <c r="N28" s="291">
        <v>0</v>
      </c>
      <c r="O28" s="291">
        <v>0</v>
      </c>
      <c r="P28" s="292">
        <v>0</v>
      </c>
    </row>
    <row r="29" spans="1:16">
      <c r="A29" s="66" t="s">
        <v>61</v>
      </c>
      <c r="B29" s="272" t="s">
        <v>89</v>
      </c>
      <c r="C29" s="272" t="s">
        <v>228</v>
      </c>
      <c r="D29" s="272" t="s">
        <v>89</v>
      </c>
      <c r="E29" s="291">
        <v>0</v>
      </c>
      <c r="F29" s="291">
        <v>0</v>
      </c>
      <c r="G29" s="291">
        <v>0</v>
      </c>
      <c r="H29" s="291">
        <v>0</v>
      </c>
      <c r="I29" s="291">
        <v>0</v>
      </c>
      <c r="J29" s="291">
        <v>0</v>
      </c>
      <c r="K29" s="291">
        <v>0</v>
      </c>
      <c r="L29" s="291">
        <v>0</v>
      </c>
      <c r="M29" s="291">
        <v>0</v>
      </c>
      <c r="N29" s="291">
        <v>0</v>
      </c>
      <c r="O29" s="291">
        <v>0</v>
      </c>
      <c r="P29" s="292">
        <v>0</v>
      </c>
    </row>
    <row r="30" spans="1:16">
      <c r="A30" s="66" t="s">
        <v>61</v>
      </c>
      <c r="B30" s="272" t="s">
        <v>89</v>
      </c>
      <c r="C30" s="272" t="s">
        <v>229</v>
      </c>
      <c r="D30" s="272" t="s">
        <v>89</v>
      </c>
      <c r="E30" s="290">
        <v>1.728</v>
      </c>
      <c r="F30" s="290">
        <f t="shared" ref="F30:P30" si="11">4*24*F11/1000</f>
        <v>2.7839999999999998</v>
      </c>
      <c r="G30" s="290">
        <f t="shared" si="11"/>
        <v>2.976</v>
      </c>
      <c r="H30" s="290">
        <f t="shared" si="11"/>
        <v>2.88</v>
      </c>
      <c r="I30" s="290">
        <f t="shared" si="11"/>
        <v>2.976</v>
      </c>
      <c r="J30" s="290">
        <f t="shared" si="11"/>
        <v>2.88</v>
      </c>
      <c r="K30" s="290">
        <f t="shared" si="11"/>
        <v>2.976</v>
      </c>
      <c r="L30" s="290">
        <f t="shared" si="11"/>
        <v>2.976</v>
      </c>
      <c r="M30" s="290">
        <f t="shared" si="11"/>
        <v>2.88</v>
      </c>
      <c r="N30" s="290">
        <f t="shared" si="11"/>
        <v>2.976</v>
      </c>
      <c r="O30" s="290">
        <f t="shared" si="11"/>
        <v>2.88</v>
      </c>
      <c r="P30" s="290">
        <f t="shared" si="11"/>
        <v>2.976</v>
      </c>
    </row>
    <row r="31" spans="1:16">
      <c r="A31" s="66" t="s">
        <v>61</v>
      </c>
      <c r="B31" s="272" t="s">
        <v>89</v>
      </c>
      <c r="C31" s="272" t="s">
        <v>167</v>
      </c>
      <c r="D31" s="272" t="s">
        <v>89</v>
      </c>
      <c r="E31" s="291">
        <f>[2]C2!C27</f>
        <v>0</v>
      </c>
      <c r="F31" s="291">
        <f>[2]C2!D27</f>
        <v>0</v>
      </c>
      <c r="G31" s="291">
        <f>[2]C2!E27</f>
        <v>5.04</v>
      </c>
      <c r="H31" s="291">
        <f>[2]C2!F27</f>
        <v>5.76</v>
      </c>
      <c r="I31" s="291">
        <f>[2]C2!G27</f>
        <v>11.160000000000002</v>
      </c>
      <c r="J31" s="291">
        <f>[2]C2!H27</f>
        <v>10.800000000000002</v>
      </c>
      <c r="K31" s="291">
        <f>[2]C2!I27</f>
        <v>7.0847999999999995</v>
      </c>
      <c r="L31" s="291">
        <f>[2]C2!J27</f>
        <v>11.160000000000002</v>
      </c>
      <c r="M31" s="291">
        <f>[2]C2!K27</f>
        <v>10.076072727272727</v>
      </c>
      <c r="N31" s="291">
        <f>[2]C2!L27</f>
        <v>8.7009593171565793</v>
      </c>
      <c r="O31" s="291">
        <f>[2]C2!M27</f>
        <v>10.790852970410581</v>
      </c>
      <c r="P31" s="291">
        <f>[2]C2!N27</f>
        <v>10.988169600122337</v>
      </c>
    </row>
    <row r="32" spans="1:16" s="65" customFormat="1" ht="23.5">
      <c r="A32" s="63" t="s">
        <v>4</v>
      </c>
      <c r="B32" s="64"/>
      <c r="D32" s="64"/>
      <c r="E32" s="203">
        <f t="shared" ref="E32:P32" si="12">SUM(E25:E31)</f>
        <v>176.66956097560976</v>
      </c>
      <c r="F32" s="203">
        <f t="shared" si="12"/>
        <v>181.75424914973388</v>
      </c>
      <c r="G32" s="203">
        <f t="shared" si="12"/>
        <v>203.93080210643009</v>
      </c>
      <c r="H32" s="203">
        <f t="shared" si="12"/>
        <v>184.37969435736676</v>
      </c>
      <c r="I32" s="203">
        <f t="shared" si="12"/>
        <v>203.614</v>
      </c>
      <c r="J32" s="203">
        <f t="shared" si="12"/>
        <v>196.5</v>
      </c>
      <c r="K32" s="203">
        <f t="shared" si="12"/>
        <v>150.80000000000001</v>
      </c>
      <c r="L32" s="203">
        <f t="shared" si="12"/>
        <v>203.2</v>
      </c>
      <c r="M32" s="203">
        <f t="shared" si="12"/>
        <v>183.7</v>
      </c>
      <c r="N32" s="203">
        <f t="shared" si="12"/>
        <v>159.5</v>
      </c>
      <c r="O32" s="203">
        <f t="shared" si="12"/>
        <v>197.9</v>
      </c>
      <c r="P32" s="203">
        <f t="shared" si="12"/>
        <v>201.50000000000003</v>
      </c>
    </row>
    <row r="33" spans="1:16">
      <c r="A33" s="381" t="s">
        <v>1</v>
      </c>
      <c r="B33" s="381" t="s">
        <v>92</v>
      </c>
      <c r="C33" s="381" t="s">
        <v>93</v>
      </c>
      <c r="D33" s="381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83"/>
      <c r="B34" s="382"/>
      <c r="C34" s="382"/>
      <c r="D34" s="382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/>
      <c r="B35" s="68"/>
      <c r="C35" s="265" t="s">
        <v>62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61</v>
      </c>
      <c r="B36" s="68" t="s">
        <v>89</v>
      </c>
      <c r="C36" s="69" t="s">
        <v>2</v>
      </c>
      <c r="D36" s="68" t="s">
        <v>89</v>
      </c>
      <c r="E36" s="293">
        <f>[2]C3LPG!Y97</f>
        <v>22.32</v>
      </c>
      <c r="F36" s="293">
        <f>[2]C3LPG!Z97</f>
        <v>20.16</v>
      </c>
      <c r="G36" s="293">
        <f>[2]C3LPG!AA97</f>
        <v>18.82</v>
      </c>
      <c r="H36" s="293">
        <f>[2]C3LPG!AB97</f>
        <v>18.400000000000002</v>
      </c>
      <c r="I36" s="293">
        <f>[2]C3LPG!AC97</f>
        <v>22.32</v>
      </c>
      <c r="J36" s="293">
        <f>[2]C3LPG!AD97</f>
        <v>21.6</v>
      </c>
      <c r="K36" s="293">
        <f>[2]C3LPG!AE97</f>
        <v>22.32</v>
      </c>
      <c r="L36" s="293">
        <f>[2]C3LPG!AF97</f>
        <v>22.32</v>
      </c>
      <c r="M36" s="293">
        <f>[2]C3LPG!AG97</f>
        <v>21.6</v>
      </c>
      <c r="N36" s="293">
        <f>[2]C3LPG!AH97</f>
        <v>22.32</v>
      </c>
      <c r="O36" s="293">
        <f>[2]C3LPG!AI97</f>
        <v>21.6</v>
      </c>
      <c r="P36" s="293">
        <f>[2]C3LPG!AJ97</f>
        <v>22.32</v>
      </c>
    </row>
    <row r="37" spans="1:16">
      <c r="A37" s="66" t="s">
        <v>61</v>
      </c>
      <c r="B37" s="95" t="s">
        <v>115</v>
      </c>
      <c r="C37" s="69" t="s">
        <v>2</v>
      </c>
      <c r="D37" s="68" t="s">
        <v>89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</row>
    <row r="38" spans="1:16">
      <c r="A38" s="66"/>
      <c r="B38" s="70"/>
      <c r="C38" s="71" t="s">
        <v>63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61</v>
      </c>
      <c r="B39" s="70" t="s">
        <v>89</v>
      </c>
      <c r="C39" s="72" t="s">
        <v>197</v>
      </c>
      <c r="D39" s="70" t="s">
        <v>89</v>
      </c>
      <c r="E39" s="293">
        <f>[2]C3LPG!Y102</f>
        <v>32.24</v>
      </c>
      <c r="F39" s="293">
        <f>[2]C3LPG!Z102</f>
        <v>28.1</v>
      </c>
      <c r="G39" s="293">
        <f>[2]C3LPG!AA102</f>
        <v>32.24</v>
      </c>
      <c r="H39" s="293">
        <f>[2]C3LPG!AB102</f>
        <v>31.2</v>
      </c>
      <c r="I39" s="293">
        <f>[2]C3LPG!AC102</f>
        <v>32.24</v>
      </c>
      <c r="J39" s="293">
        <f>[2]C3LPG!AD102</f>
        <v>31.2</v>
      </c>
      <c r="K39" s="293">
        <f>[2]C3LPG!AE102</f>
        <v>24.5</v>
      </c>
      <c r="L39" s="293">
        <f>[2]C3LPG!AF102</f>
        <v>32.24</v>
      </c>
      <c r="M39" s="293">
        <f>[2]C3LPG!AG102</f>
        <v>22.7</v>
      </c>
      <c r="N39" s="293">
        <f>[2]C3LPG!AH102</f>
        <v>0</v>
      </c>
      <c r="O39" s="293">
        <f>[2]C3LPG!AI102</f>
        <v>31.2</v>
      </c>
      <c r="P39" s="293">
        <f>[2]C3LPG!AJ102</f>
        <v>32.24</v>
      </c>
    </row>
    <row r="40" spans="1:16">
      <c r="A40" s="66" t="s">
        <v>61</v>
      </c>
      <c r="B40" s="94" t="s">
        <v>115</v>
      </c>
      <c r="C40" s="72" t="s">
        <v>197</v>
      </c>
      <c r="D40" s="70" t="s">
        <v>89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</row>
    <row r="41" spans="1:16">
      <c r="A41" s="66"/>
      <c r="B41" s="59"/>
      <c r="C41" s="73" t="s">
        <v>64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61</v>
      </c>
      <c r="B42" s="59" t="s">
        <v>89</v>
      </c>
      <c r="C42" s="74" t="s">
        <v>196</v>
      </c>
      <c r="D42" s="59" t="s">
        <v>89</v>
      </c>
      <c r="E42" s="293">
        <f>[2]C3LPG!Y103</f>
        <v>26.207000000000001</v>
      </c>
      <c r="F42" s="293">
        <f>[2]C3LPG!Z103</f>
        <v>21.276</v>
      </c>
      <c r="G42" s="293">
        <f>[2]C3LPG!AA103</f>
        <v>23.556000000000001</v>
      </c>
      <c r="H42" s="293">
        <f>[2]C3LPG!AB103</f>
        <v>22.795999999999999</v>
      </c>
      <c r="I42" s="293">
        <f>[2]C3LPG!AC103</f>
        <v>23.556000000000001</v>
      </c>
      <c r="J42" s="293">
        <f>[2]C3LPG!AD103</f>
        <v>22.036000000000001</v>
      </c>
      <c r="K42" s="293">
        <f>[2]C3LPG!AE103</f>
        <v>0</v>
      </c>
      <c r="L42" s="293">
        <f>[2]C3LPG!AF103</f>
        <v>21.276</v>
      </c>
      <c r="M42" s="293">
        <f>[2]C3LPG!AG103</f>
        <v>21.884</v>
      </c>
      <c r="N42" s="293">
        <f>[2]C3LPG!AH103</f>
        <v>20.257999999999999</v>
      </c>
      <c r="O42" s="293">
        <f>[2]C3LPG!AI103</f>
        <v>22.658999999999999</v>
      </c>
      <c r="P42" s="293">
        <f>[2]C3LPG!AJ103</f>
        <v>23.556000000000001</v>
      </c>
    </row>
    <row r="43" spans="1:16">
      <c r="A43" s="66" t="s">
        <v>61</v>
      </c>
      <c r="B43" s="266" t="s">
        <v>115</v>
      </c>
      <c r="C43" s="74" t="s">
        <v>196</v>
      </c>
      <c r="D43" s="59"/>
      <c r="E43" s="293"/>
      <c r="F43" s="293"/>
      <c r="G43" s="293"/>
      <c r="H43" s="293"/>
      <c r="I43" s="293"/>
      <c r="J43" s="293"/>
      <c r="K43" s="293"/>
      <c r="L43" s="293"/>
      <c r="M43" s="293"/>
      <c r="N43" s="293"/>
      <c r="O43" s="293"/>
      <c r="P43" s="293"/>
    </row>
    <row r="44" spans="1:16">
      <c r="A44" s="66" t="s">
        <v>61</v>
      </c>
      <c r="B44" s="59" t="s">
        <v>89</v>
      </c>
      <c r="C44" s="74" t="s">
        <v>252</v>
      </c>
      <c r="D44" s="59" t="s">
        <v>89</v>
      </c>
      <c r="E44" s="67">
        <f>[2]C3LPG!Y104</f>
        <v>0</v>
      </c>
      <c r="F44" s="67">
        <f>[2]C3LPG!Z104</f>
        <v>4.5</v>
      </c>
      <c r="G44" s="67">
        <f>[2]C3LPG!AA104</f>
        <v>7.5</v>
      </c>
      <c r="H44" s="67">
        <f>[2]C3LPG!AB104</f>
        <v>7.2</v>
      </c>
      <c r="I44" s="67">
        <f>[2]C3LPG!AC104</f>
        <v>4</v>
      </c>
      <c r="J44" s="67">
        <f>[2]C3LPG!AD104</f>
        <v>4</v>
      </c>
      <c r="K44" s="67">
        <f>[2]C3LPG!AE104</f>
        <v>0</v>
      </c>
      <c r="L44" s="67">
        <f>[2]C3LPG!AF104</f>
        <v>0</v>
      </c>
      <c r="M44" s="67">
        <f>[2]C3LPG!AG104</f>
        <v>4</v>
      </c>
      <c r="N44" s="67">
        <f>[2]C3LPG!AH104</f>
        <v>4</v>
      </c>
      <c r="O44" s="67">
        <f>[2]C3LPG!AI104</f>
        <v>4</v>
      </c>
      <c r="P44" s="67">
        <f>[2]C3LPG!AJ104</f>
        <v>4</v>
      </c>
    </row>
    <row r="45" spans="1:16">
      <c r="A45" s="66"/>
      <c r="B45" s="70"/>
      <c r="C45" s="71" t="s">
        <v>149</v>
      </c>
      <c r="D45" s="70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61</v>
      </c>
      <c r="B46" s="70" t="s">
        <v>89</v>
      </c>
      <c r="C46" s="72" t="s">
        <v>194</v>
      </c>
      <c r="D46" s="70" t="s">
        <v>89</v>
      </c>
      <c r="E46" s="293">
        <f>[2]C3LPG!Y99</f>
        <v>0</v>
      </c>
      <c r="F46" s="293">
        <f>[2]C3LPG!Z99</f>
        <v>9</v>
      </c>
      <c r="G46" s="293">
        <f>[2]C3LPG!AA99</f>
        <v>10.8</v>
      </c>
      <c r="H46" s="293">
        <f>[2]C3LPG!AB99</f>
        <v>10.6</v>
      </c>
      <c r="I46" s="293">
        <f>[2]C3LPG!AC99</f>
        <v>7.3119999999999994</v>
      </c>
      <c r="J46" s="293">
        <f>[2]C3LPG!AD99</f>
        <v>11.965999999999999</v>
      </c>
      <c r="K46" s="293">
        <f>[2]C3LPG!AE99</f>
        <v>0</v>
      </c>
      <c r="L46" s="293">
        <f>[2]C3LPG!AF99</f>
        <v>6.9660000000000002</v>
      </c>
      <c r="M46" s="293">
        <f>[2]C3LPG!AG99</f>
        <v>6.8259999999999996</v>
      </c>
      <c r="N46" s="293">
        <f>[2]C3LPG!AH99</f>
        <v>11.026</v>
      </c>
      <c r="O46" s="293">
        <f>[2]C3LPG!AI99</f>
        <v>7.1059999999999999</v>
      </c>
      <c r="P46" s="293">
        <f>[2]C3LPG!AJ99</f>
        <v>7.8860000000000001</v>
      </c>
    </row>
    <row r="47" spans="1:16">
      <c r="A47" s="66" t="s">
        <v>61</v>
      </c>
      <c r="B47" s="94" t="s">
        <v>115</v>
      </c>
      <c r="C47" s="72" t="s">
        <v>194</v>
      </c>
      <c r="D47" s="70" t="s">
        <v>89</v>
      </c>
      <c r="E47" s="67">
        <f>[3]C3LPG!Y93</f>
        <v>0</v>
      </c>
      <c r="F47" s="67">
        <f>[3]C3LPG!Z93</f>
        <v>0</v>
      </c>
      <c r="G47" s="67">
        <f>[3]C3LPG!AA93</f>
        <v>0</v>
      </c>
      <c r="H47" s="67">
        <f>[3]C3LPG!AB93</f>
        <v>12.1</v>
      </c>
      <c r="I47" s="67">
        <f>[3]C3LPG!AC93</f>
        <v>0</v>
      </c>
      <c r="J47" s="67">
        <f>[3]C3LPG!AD93</f>
        <v>18.2</v>
      </c>
      <c r="K47" s="67">
        <f>[3]C3LPG!AE93</f>
        <v>23.733999999999998</v>
      </c>
      <c r="L47" s="67">
        <f>[3]C3LPG!AF93</f>
        <v>0</v>
      </c>
      <c r="M47" s="67">
        <f>[3]C3LPG!AG93</f>
        <v>0</v>
      </c>
      <c r="N47" s="67">
        <f>[3]C3LPG!AH93</f>
        <v>0</v>
      </c>
      <c r="O47" s="67">
        <f>[3]C3LPG!AI93</f>
        <v>0</v>
      </c>
      <c r="P47" s="67">
        <f>[3]C3LPG!AJ93</f>
        <v>6.9909999999999997</v>
      </c>
    </row>
    <row r="48" spans="1:16">
      <c r="A48" s="66" t="s">
        <v>61</v>
      </c>
      <c r="B48" s="70" t="s">
        <v>89</v>
      </c>
      <c r="C48" s="72" t="s">
        <v>195</v>
      </c>
      <c r="D48" s="70" t="s">
        <v>89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</row>
    <row r="49" spans="1:16">
      <c r="A49" s="66" t="s">
        <v>61</v>
      </c>
      <c r="B49" s="94" t="s">
        <v>115</v>
      </c>
      <c r="C49" s="72" t="s">
        <v>195</v>
      </c>
      <c r="D49" s="70" t="s">
        <v>89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</row>
    <row r="50" spans="1:16">
      <c r="A50" s="66" t="s">
        <v>61</v>
      </c>
      <c r="B50" s="70" t="s">
        <v>89</v>
      </c>
      <c r="C50" s="72" t="s">
        <v>223</v>
      </c>
      <c r="D50" s="70" t="s">
        <v>89</v>
      </c>
      <c r="E50" s="67">
        <f>[2]C3LPG!Y100</f>
        <v>0</v>
      </c>
      <c r="F50" s="67">
        <f>[2]C3LPG!Z100</f>
        <v>0</v>
      </c>
      <c r="G50" s="67">
        <f>[2]C3LPG!AA100</f>
        <v>0</v>
      </c>
      <c r="H50" s="67">
        <f>[2]C3LPG!AB100</f>
        <v>0</v>
      </c>
      <c r="I50" s="67">
        <f>[2]C3LPG!AC100</f>
        <v>0</v>
      </c>
      <c r="J50" s="67">
        <f>[2]C3LPG!AD100</f>
        <v>0</v>
      </c>
      <c r="K50" s="67">
        <f>[2]C3LPG!AE100</f>
        <v>0</v>
      </c>
      <c r="L50" s="67">
        <f>[2]C3LPG!AF100</f>
        <v>5.5730000000000004</v>
      </c>
      <c r="M50" s="67">
        <f>[2]C3LPG!AG100</f>
        <v>5.5730000000000004</v>
      </c>
      <c r="N50" s="67">
        <f>[2]C3LPG!AH100</f>
        <v>5.5730000000000004</v>
      </c>
      <c r="O50" s="67">
        <f>[2]C3LPG!AI100</f>
        <v>5.5730000000000004</v>
      </c>
      <c r="P50" s="67">
        <f>[2]C3LPG!AJ100</f>
        <v>0</v>
      </c>
    </row>
    <row r="51" spans="1:16">
      <c r="A51" s="66" t="s">
        <v>61</v>
      </c>
      <c r="B51" s="94" t="s">
        <v>115</v>
      </c>
      <c r="C51" s="72" t="s">
        <v>223</v>
      </c>
      <c r="D51" s="70" t="s">
        <v>89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</row>
    <row r="52" spans="1:16">
      <c r="A52" s="66" t="s">
        <v>61</v>
      </c>
      <c r="B52" s="59" t="s">
        <v>89</v>
      </c>
      <c r="C52" s="59" t="s">
        <v>95</v>
      </c>
      <c r="D52" s="59" t="s">
        <v>89</v>
      </c>
      <c r="E52" s="293">
        <f>[2]C3LPG!Y105</f>
        <v>0.6</v>
      </c>
      <c r="F52" s="293">
        <f>[2]C3LPG!Z105</f>
        <v>0.6</v>
      </c>
      <c r="G52" s="293">
        <f>[2]C3LPG!AA105</f>
        <v>0.6</v>
      </c>
      <c r="H52" s="293">
        <f>[2]C3LPG!AB105</f>
        <v>0.6</v>
      </c>
      <c r="I52" s="293">
        <f>[2]C3LPG!AC105</f>
        <v>0.6</v>
      </c>
      <c r="J52" s="293">
        <f>[2]C3LPG!AD105</f>
        <v>0.6</v>
      </c>
      <c r="K52" s="293">
        <f>[2]C3LPG!AE105</f>
        <v>0.6</v>
      </c>
      <c r="L52" s="293">
        <f>[2]C3LPG!AF105</f>
        <v>0.6</v>
      </c>
      <c r="M52" s="293">
        <f>[2]C3LPG!AG105</f>
        <v>0.6</v>
      </c>
      <c r="N52" s="293">
        <f>[2]C3LPG!AH105</f>
        <v>0.6</v>
      </c>
      <c r="O52" s="293">
        <f>[2]C3LPG!AI105</f>
        <v>0.6</v>
      </c>
      <c r="P52" s="293">
        <f>[2]C3LPG!AJ105</f>
        <v>0.6</v>
      </c>
    </row>
    <row r="53" spans="1:16" s="65" customFormat="1" ht="23.5">
      <c r="A53" s="63" t="s">
        <v>5</v>
      </c>
      <c r="B53" s="64"/>
      <c r="D53" s="64"/>
      <c r="E53" s="203">
        <f t="shared" ref="E53:P53" si="13">SUM(E35:E52)</f>
        <v>81.36699999999999</v>
      </c>
      <c r="F53" s="203">
        <f t="shared" si="13"/>
        <v>83.635999999999996</v>
      </c>
      <c r="G53" s="203">
        <f t="shared" si="13"/>
        <v>93.515999999999991</v>
      </c>
      <c r="H53" s="203">
        <f t="shared" si="13"/>
        <v>102.89599999999999</v>
      </c>
      <c r="I53" s="203">
        <f t="shared" si="13"/>
        <v>90.027999999999992</v>
      </c>
      <c r="J53" s="203">
        <f t="shared" si="13"/>
        <v>109.60199999999999</v>
      </c>
      <c r="K53" s="203">
        <f t="shared" si="13"/>
        <v>71.153999999999996</v>
      </c>
      <c r="L53" s="203">
        <f t="shared" si="13"/>
        <v>88.974999999999994</v>
      </c>
      <c r="M53" s="203">
        <f t="shared" si="13"/>
        <v>83.182999999999993</v>
      </c>
      <c r="N53" s="203">
        <f t="shared" si="13"/>
        <v>63.777000000000001</v>
      </c>
      <c r="O53" s="203">
        <f t="shared" si="13"/>
        <v>92.738</v>
      </c>
      <c r="P53" s="203">
        <f t="shared" si="13"/>
        <v>97.592999999999989</v>
      </c>
    </row>
    <row r="54" spans="1:16" ht="14" customHeight="1">
      <c r="A54" s="384" t="s">
        <v>1</v>
      </c>
      <c r="B54" s="381" t="s">
        <v>92</v>
      </c>
      <c r="C54" s="381" t="s">
        <v>93</v>
      </c>
      <c r="D54" s="381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86"/>
      <c r="B55" s="382"/>
      <c r="C55" s="382"/>
      <c r="D55" s="382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6">
      <c r="A56" s="66"/>
      <c r="B56" s="68"/>
      <c r="C56" s="265" t="s">
        <v>65</v>
      </c>
      <c r="D56" s="265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</row>
    <row r="57" spans="1:16">
      <c r="A57" s="66" t="s">
        <v>61</v>
      </c>
      <c r="B57" s="68" t="s">
        <v>89</v>
      </c>
      <c r="C57" s="69" t="s">
        <v>81</v>
      </c>
      <c r="D57" s="68" t="s">
        <v>89</v>
      </c>
      <c r="E57" s="293">
        <f>[2]C3LPG!Y98</f>
        <v>34.1</v>
      </c>
      <c r="F57" s="293">
        <f>[2]C3LPG!Z98</f>
        <v>20</v>
      </c>
      <c r="G57" s="293">
        <f>[2]C3LPG!AA98</f>
        <v>32.5</v>
      </c>
      <c r="H57" s="293">
        <f>[2]C3LPG!AB98</f>
        <v>32.904000000000003</v>
      </c>
      <c r="I57" s="293">
        <f>[2]C3LPG!AC98</f>
        <v>33.518000000000001</v>
      </c>
      <c r="J57" s="293">
        <f>[2]C3LPG!AD98</f>
        <v>32.701999999999998</v>
      </c>
      <c r="K57" s="293">
        <f>[2]C3LPG!AE98</f>
        <v>66.251999999999995</v>
      </c>
      <c r="L57" s="293">
        <f>[2]C3LPG!AF98</f>
        <v>33.762999999999998</v>
      </c>
      <c r="M57" s="293">
        <f>[2]C3LPG!AG98</f>
        <v>32.947000000000003</v>
      </c>
      <c r="N57" s="293">
        <f>[2]C3LPG!AH98</f>
        <v>34.1</v>
      </c>
      <c r="O57" s="293">
        <f>[2]C3LPG!AI98</f>
        <v>33</v>
      </c>
      <c r="P57" s="293">
        <f>[2]C3LPG!AJ98</f>
        <v>34.1</v>
      </c>
    </row>
    <row r="58" spans="1:16">
      <c r="A58" s="66" t="s">
        <v>61</v>
      </c>
      <c r="B58" s="95" t="s">
        <v>115</v>
      </c>
      <c r="C58" s="69" t="s">
        <v>82</v>
      </c>
      <c r="D58" s="68" t="s">
        <v>89</v>
      </c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261"/>
    </row>
    <row r="59" spans="1:16">
      <c r="A59" s="66"/>
      <c r="B59" s="268"/>
      <c r="C59" s="269" t="s">
        <v>198</v>
      </c>
      <c r="D59" s="270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1"/>
      <c r="P59" s="261"/>
    </row>
    <row r="60" spans="1:16">
      <c r="A60" s="66" t="s">
        <v>61</v>
      </c>
      <c r="B60" s="270" t="s">
        <v>89</v>
      </c>
      <c r="C60" s="271" t="s">
        <v>202</v>
      </c>
      <c r="D60" s="270" t="s">
        <v>89</v>
      </c>
      <c r="E60" s="293">
        <f>[2]C3LPG!Y101</f>
        <v>0</v>
      </c>
      <c r="F60" s="293">
        <f>[2]C3LPG!Z101</f>
        <v>17.5</v>
      </c>
      <c r="G60" s="293">
        <f>[2]C3LPG!AA101</f>
        <v>3.24</v>
      </c>
      <c r="H60" s="293">
        <f>[2]C3LPG!AB101</f>
        <v>23</v>
      </c>
      <c r="I60" s="293">
        <f>[2]C3LPG!AC101</f>
        <v>12</v>
      </c>
      <c r="J60" s="293">
        <f>[2]C3LPG!AD101</f>
        <v>3</v>
      </c>
      <c r="K60" s="293">
        <f>[2]C3LPG!AE101</f>
        <v>3</v>
      </c>
      <c r="L60" s="293">
        <f>[2]C3LPG!AF101</f>
        <v>3</v>
      </c>
      <c r="M60" s="293">
        <f>[2]C3LPG!AG101</f>
        <v>3</v>
      </c>
      <c r="N60" s="293">
        <f>[2]C3LPG!AH101</f>
        <v>3</v>
      </c>
      <c r="O60" s="293">
        <f>[2]C3LPG!AI101</f>
        <v>3</v>
      </c>
      <c r="P60" s="293">
        <f>[2]C3LPG!AJ101</f>
        <v>3</v>
      </c>
    </row>
    <row r="61" spans="1:16">
      <c r="A61" s="66" t="s">
        <v>61</v>
      </c>
      <c r="B61" s="270" t="s">
        <v>89</v>
      </c>
      <c r="C61" s="271" t="s">
        <v>203</v>
      </c>
      <c r="D61" s="270" t="s">
        <v>89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</row>
    <row r="62" spans="1:16">
      <c r="A62" s="66" t="s">
        <v>61</v>
      </c>
      <c r="B62" s="270" t="s">
        <v>89</v>
      </c>
      <c r="C62" s="271" t="s">
        <v>199</v>
      </c>
      <c r="D62" s="270" t="s">
        <v>89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</row>
    <row r="63" spans="1:16">
      <c r="A63" s="66" t="s">
        <v>61</v>
      </c>
      <c r="B63" s="268" t="s">
        <v>115</v>
      </c>
      <c r="C63" s="271" t="s">
        <v>254</v>
      </c>
      <c r="D63" s="270" t="s">
        <v>89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</row>
    <row r="64" spans="1:16">
      <c r="A64" s="66" t="s">
        <v>61</v>
      </c>
      <c r="B64" s="76" t="s">
        <v>89</v>
      </c>
      <c r="C64" s="76" t="s">
        <v>96</v>
      </c>
      <c r="D64" s="76" t="s">
        <v>89</v>
      </c>
      <c r="E64" s="293">
        <f>[2]C3LPG!Y106</f>
        <v>0.8</v>
      </c>
      <c r="F64" s="293">
        <f>[2]C3LPG!Z106</f>
        <v>0.7</v>
      </c>
      <c r="G64" s="293">
        <f>[2]C3LPG!AA106</f>
        <v>0.75</v>
      </c>
      <c r="H64" s="293">
        <f>[2]C3LPG!AB106</f>
        <v>0.6</v>
      </c>
      <c r="I64" s="293">
        <f>[2]C3LPG!AC106</f>
        <v>0.65</v>
      </c>
      <c r="J64" s="293">
        <f>[2]C3LPG!AD106</f>
        <v>0.6</v>
      </c>
      <c r="K64" s="293">
        <f>[2]C3LPG!AE106</f>
        <v>0.8</v>
      </c>
      <c r="L64" s="293">
        <f>[2]C3LPG!AF106</f>
        <v>0.9</v>
      </c>
      <c r="M64" s="293">
        <f>[2]C3LPG!AG106</f>
        <v>0.8</v>
      </c>
      <c r="N64" s="293">
        <f>[2]C3LPG!AH106</f>
        <v>0.8</v>
      </c>
      <c r="O64" s="293">
        <f>[2]C3LPG!AI106</f>
        <v>0.7</v>
      </c>
      <c r="P64" s="293">
        <f>[2]C3LPG!AJ106</f>
        <v>0.65</v>
      </c>
    </row>
    <row r="65" spans="1:16">
      <c r="A65" s="66" t="s">
        <v>61</v>
      </c>
      <c r="B65" s="205" t="s">
        <v>42</v>
      </c>
      <c r="C65" s="205" t="s">
        <v>151</v>
      </c>
      <c r="D65" s="205" t="s">
        <v>98</v>
      </c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</row>
    <row r="66" spans="1:16">
      <c r="A66" s="311" t="s">
        <v>61</v>
      </c>
      <c r="B66" s="77" t="s">
        <v>115</v>
      </c>
      <c r="C66" s="77" t="s">
        <v>97</v>
      </c>
      <c r="D66" s="77" t="s">
        <v>98</v>
      </c>
      <c r="E66" s="293">
        <f>[2]C3LPG!Y81</f>
        <v>6</v>
      </c>
      <c r="F66" s="293">
        <f>[2]C3LPG!Z81</f>
        <v>39</v>
      </c>
      <c r="G66" s="293">
        <f>[2]C3LPG!AA81</f>
        <v>36</v>
      </c>
      <c r="H66" s="293">
        <f>[2]C3LPG!AB81</f>
        <v>52</v>
      </c>
      <c r="I66" s="293">
        <f>[2]C3LPG!AC81</f>
        <v>42</v>
      </c>
      <c r="J66" s="293">
        <f>[2]C3LPG!AD81</f>
        <v>45</v>
      </c>
      <c r="K66" s="293">
        <f>[2]C3LPG!AE81</f>
        <v>64.366817089999998</v>
      </c>
      <c r="L66" s="293">
        <f>[2]C3LPG!AF81</f>
        <v>28</v>
      </c>
      <c r="M66" s="293">
        <f>[2]C3LPG!AG81</f>
        <v>40</v>
      </c>
      <c r="N66" s="293">
        <f>[2]C3LPG!AH81</f>
        <v>39</v>
      </c>
      <c r="O66" s="293">
        <f>[2]C3LPG!AI81</f>
        <v>42</v>
      </c>
      <c r="P66" s="293">
        <f>[2]C3LPG!AJ81</f>
        <v>35</v>
      </c>
    </row>
    <row r="67" spans="1:16">
      <c r="A67" s="311" t="s">
        <v>61</v>
      </c>
      <c r="B67" s="77" t="s">
        <v>115</v>
      </c>
      <c r="C67" s="77" t="s">
        <v>101</v>
      </c>
      <c r="D67" s="77" t="s">
        <v>98</v>
      </c>
      <c r="E67" s="293">
        <f>[2]C3LPG!Y82</f>
        <v>0</v>
      </c>
      <c r="F67" s="293">
        <f>[2]C3LPG!Z82</f>
        <v>0</v>
      </c>
      <c r="G67" s="293">
        <f>[2]C3LPG!AA82</f>
        <v>0</v>
      </c>
      <c r="H67" s="293">
        <f>[2]C3LPG!AB82</f>
        <v>0</v>
      </c>
      <c r="I67" s="293">
        <f>[2]C3LPG!AC82</f>
        <v>0</v>
      </c>
      <c r="J67" s="293">
        <f>[2]C3LPG!AD82</f>
        <v>0</v>
      </c>
      <c r="K67" s="293">
        <f>[2]C3LPG!AE82</f>
        <v>27</v>
      </c>
      <c r="L67" s="293">
        <f>[2]C3LPG!AF82</f>
        <v>0</v>
      </c>
      <c r="M67" s="293">
        <f>[2]C3LPG!AG82</f>
        <v>0</v>
      </c>
      <c r="N67" s="293">
        <f>[2]C3LPG!AH82</f>
        <v>0</v>
      </c>
      <c r="O67" s="293">
        <f>[2]C3LPG!AI82</f>
        <v>0</v>
      </c>
      <c r="P67" s="293">
        <f>[2]C3LPG!AJ82</f>
        <v>0</v>
      </c>
    </row>
    <row r="68" spans="1:16">
      <c r="A68" s="311" t="s">
        <v>61</v>
      </c>
      <c r="B68" s="77" t="s">
        <v>115</v>
      </c>
      <c r="C68" s="77" t="s">
        <v>102</v>
      </c>
      <c r="D68" s="77" t="s">
        <v>98</v>
      </c>
      <c r="E68" s="293">
        <f>[2]C3LPG!Y83</f>
        <v>0</v>
      </c>
      <c r="F68" s="293">
        <f>[2]C3LPG!Z83</f>
        <v>0</v>
      </c>
      <c r="G68" s="293">
        <f>[2]C3LPG!AA83</f>
        <v>0</v>
      </c>
      <c r="H68" s="293">
        <f>[2]C3LPG!AB83</f>
        <v>0</v>
      </c>
      <c r="I68" s="293">
        <f>[2]C3LPG!AC83</f>
        <v>0</v>
      </c>
      <c r="J68" s="293">
        <f>[2]C3LPG!AD83</f>
        <v>0</v>
      </c>
      <c r="K68" s="293">
        <f>[2]C3LPG!AE83</f>
        <v>7.6331829100000022</v>
      </c>
      <c r="L68" s="293">
        <f>[2]C3LPG!AF83</f>
        <v>0</v>
      </c>
      <c r="M68" s="293">
        <f>[2]C3LPG!AG83</f>
        <v>0</v>
      </c>
      <c r="N68" s="293">
        <f>[2]C3LPG!AH83</f>
        <v>0</v>
      </c>
      <c r="O68" s="293">
        <f>[2]C3LPG!AI83</f>
        <v>0</v>
      </c>
      <c r="P68" s="293">
        <f>[2]C3LPG!AJ83</f>
        <v>0</v>
      </c>
    </row>
    <row r="69" spans="1:16">
      <c r="A69" s="311" t="s">
        <v>61</v>
      </c>
      <c r="B69" s="76" t="s">
        <v>89</v>
      </c>
      <c r="C69" s="76" t="s">
        <v>97</v>
      </c>
      <c r="D69" s="76" t="s">
        <v>98</v>
      </c>
      <c r="E69" s="293">
        <f>[2]C3LPG!Y87</f>
        <v>48.21</v>
      </c>
      <c r="F69" s="293">
        <f>[2]C3LPG!Z87</f>
        <v>13.25</v>
      </c>
      <c r="G69" s="293">
        <f>[2]C3LPG!AA87</f>
        <v>20.880000000000003</v>
      </c>
      <c r="H69" s="293">
        <f>[2]C3LPG!AB87</f>
        <v>0.65921776999999793</v>
      </c>
      <c r="I69" s="293">
        <f>[2]C3LPG!AC87</f>
        <v>15.550396230000004</v>
      </c>
      <c r="J69" s="293">
        <f>[2]C3LPG!AD87</f>
        <v>11.137324719999995</v>
      </c>
      <c r="K69" s="293">
        <f>[2]C3LPG!AE87</f>
        <v>0</v>
      </c>
      <c r="L69" s="293">
        <f>[2]C3LPG!AF87</f>
        <v>32.377712349999996</v>
      </c>
      <c r="M69" s="293">
        <f>[2]C3LPG!AG87</f>
        <v>18.606191559999999</v>
      </c>
      <c r="N69" s="293">
        <f>[2]C3LPG!AH87</f>
        <v>19.078135450000005</v>
      </c>
      <c r="O69" s="293">
        <f>[2]C3LPG!AI87</f>
        <v>17.041927360000003</v>
      </c>
      <c r="P69" s="293">
        <f>[2]C3LPG!AJ87</f>
        <v>24.396640840000003</v>
      </c>
    </row>
    <row r="70" spans="1:16">
      <c r="A70" s="311" t="s">
        <v>61</v>
      </c>
      <c r="B70" s="76" t="s">
        <v>89</v>
      </c>
      <c r="C70" s="76" t="s">
        <v>97</v>
      </c>
      <c r="D70" s="76" t="s">
        <v>99</v>
      </c>
      <c r="E70" s="293">
        <f>[2]C3LPG!Y108</f>
        <v>61.92</v>
      </c>
      <c r="F70" s="293">
        <f>[2]C3LPG!Z108</f>
        <v>56.777439450000003</v>
      </c>
      <c r="G70" s="293">
        <f>[2]C3LPG!AA108</f>
        <v>60.93</v>
      </c>
      <c r="H70" s="293">
        <f>[2]C3LPG!AB108</f>
        <v>57.996210340000012</v>
      </c>
      <c r="I70" s="293">
        <f>[2]C3LPG!AC108</f>
        <v>60.018267639999998</v>
      </c>
      <c r="J70" s="293">
        <f>[2]C3LPG!AD108</f>
        <v>58.166029330000001</v>
      </c>
      <c r="K70" s="293">
        <f>[2]C3LPG!AE108</f>
        <v>60.369780310000003</v>
      </c>
      <c r="L70" s="293">
        <f>[2]C3LPG!AF108</f>
        <v>61.214932699999999</v>
      </c>
      <c r="M70" s="293">
        <f>[2]C3LPG!AG108</f>
        <v>59.591262979999989</v>
      </c>
      <c r="N70" s="293">
        <f>[2]C3LPG!AH108</f>
        <v>60.629036280000001</v>
      </c>
      <c r="O70" s="293">
        <f>[2]C3LPG!AI108</f>
        <v>59.921856810000001</v>
      </c>
      <c r="P70" s="293">
        <f>[2]C3LPG!AJ108</f>
        <v>61.616146459999989</v>
      </c>
    </row>
    <row r="71" spans="1:16">
      <c r="A71" s="311" t="s">
        <v>61</v>
      </c>
      <c r="B71" s="76" t="s">
        <v>89</v>
      </c>
      <c r="C71" s="76" t="s">
        <v>97</v>
      </c>
      <c r="D71" s="76" t="s">
        <v>100</v>
      </c>
      <c r="E71" s="293">
        <f>[2]C3LPG!Y109</f>
        <v>4.5</v>
      </c>
      <c r="F71" s="293">
        <f>[2]C3LPG!Z109</f>
        <v>6.4</v>
      </c>
      <c r="G71" s="293">
        <f>[2]C3LPG!AA109</f>
        <v>19.46</v>
      </c>
      <c r="H71" s="293">
        <f>[2]C3LPG!AB109</f>
        <v>19</v>
      </c>
      <c r="I71" s="293">
        <f>[2]C3LPG!AC109</f>
        <v>15</v>
      </c>
      <c r="J71" s="293">
        <f>[2]C3LPG!AD109</f>
        <v>15</v>
      </c>
      <c r="K71" s="293">
        <f>[2]C3LPG!AE109</f>
        <v>15</v>
      </c>
      <c r="L71" s="293">
        <f>[2]C3LPG!AF109</f>
        <v>15</v>
      </c>
      <c r="M71" s="293">
        <f>[2]C3LPG!AG109</f>
        <v>15</v>
      </c>
      <c r="N71" s="293">
        <f>[2]C3LPG!AH109</f>
        <v>15</v>
      </c>
      <c r="O71" s="293">
        <f>[2]C3LPG!AI109</f>
        <v>15</v>
      </c>
      <c r="P71" s="293">
        <f>[2]C3LPG!AJ109</f>
        <v>15</v>
      </c>
    </row>
    <row r="72" spans="1:16">
      <c r="A72" s="66" t="s">
        <v>61</v>
      </c>
      <c r="B72" s="76" t="s">
        <v>89</v>
      </c>
      <c r="C72" s="76" t="s">
        <v>97</v>
      </c>
      <c r="D72" s="76" t="s">
        <v>112</v>
      </c>
      <c r="E72" s="293">
        <f>[2]C3LPG!Y110</f>
        <v>0.25</v>
      </c>
      <c r="F72" s="293">
        <f>[2]C3LPG!Z110</f>
        <v>0.4</v>
      </c>
      <c r="G72" s="293">
        <f>[2]C3LPG!AA110</f>
        <v>0.5</v>
      </c>
      <c r="H72" s="293">
        <f>[2]C3LPG!AB110</f>
        <v>0.6</v>
      </c>
      <c r="I72" s="293">
        <f>[2]C3LPG!AC110</f>
        <v>0.6</v>
      </c>
      <c r="J72" s="293">
        <f>[2]C3LPG!AD110</f>
        <v>0.5</v>
      </c>
      <c r="K72" s="293">
        <f>[2]C3LPG!AE110</f>
        <v>0.5</v>
      </c>
      <c r="L72" s="293">
        <f>[2]C3LPG!AF110</f>
        <v>0.5</v>
      </c>
      <c r="M72" s="293">
        <f>[2]C3LPG!AG110</f>
        <v>0.5</v>
      </c>
      <c r="N72" s="293">
        <f>[2]C3LPG!AH110</f>
        <v>0.5</v>
      </c>
      <c r="O72" s="293">
        <f>[2]C3LPG!AI110</f>
        <v>0.5</v>
      </c>
      <c r="P72" s="293">
        <f>[2]C3LPG!AJ110</f>
        <v>0.5</v>
      </c>
    </row>
    <row r="73" spans="1:16">
      <c r="A73" s="66" t="s">
        <v>61</v>
      </c>
      <c r="B73" s="76" t="s">
        <v>89</v>
      </c>
      <c r="C73" s="76" t="s">
        <v>101</v>
      </c>
      <c r="D73" s="76" t="s">
        <v>98</v>
      </c>
      <c r="E73" s="293">
        <f>[2]C3LPG!Y82</f>
        <v>0</v>
      </c>
      <c r="F73" s="293">
        <f>[2]C3LPG!Z82</f>
        <v>0</v>
      </c>
      <c r="G73" s="293">
        <f>[2]C3LPG!AA82</f>
        <v>0</v>
      </c>
      <c r="H73" s="293">
        <f>[2]C3LPG!AB82</f>
        <v>0</v>
      </c>
      <c r="I73" s="293">
        <f>[2]C3LPG!AC82</f>
        <v>0</v>
      </c>
      <c r="J73" s="293">
        <f>[2]C3LPG!AD82</f>
        <v>0</v>
      </c>
      <c r="K73" s="293">
        <f>[2]C3LPG!AE82</f>
        <v>27</v>
      </c>
      <c r="L73" s="293">
        <f>[2]C3LPG!AF82</f>
        <v>0</v>
      </c>
      <c r="M73" s="293">
        <f>[2]C3LPG!AG82</f>
        <v>0</v>
      </c>
      <c r="N73" s="293">
        <f>[2]C3LPG!AH82</f>
        <v>0</v>
      </c>
      <c r="O73" s="293">
        <f>[2]C3LPG!AI82</f>
        <v>0</v>
      </c>
      <c r="P73" s="293">
        <f>[2]C3LPG!AJ82</f>
        <v>0</v>
      </c>
    </row>
    <row r="74" spans="1:16">
      <c r="A74" s="66" t="s">
        <v>61</v>
      </c>
      <c r="B74" s="76" t="s">
        <v>89</v>
      </c>
      <c r="C74" s="76" t="s">
        <v>102</v>
      </c>
      <c r="D74" s="76" t="s">
        <v>98</v>
      </c>
      <c r="E74" s="293">
        <f>[2]C3LPG!Y83</f>
        <v>0</v>
      </c>
      <c r="F74" s="293">
        <f>[2]C3LPG!Z83</f>
        <v>0</v>
      </c>
      <c r="G74" s="293">
        <f>[2]C3LPG!AA83</f>
        <v>0</v>
      </c>
      <c r="H74" s="293">
        <f>[2]C3LPG!AB83</f>
        <v>0</v>
      </c>
      <c r="I74" s="293">
        <f>[2]C3LPG!AC83</f>
        <v>0</v>
      </c>
      <c r="J74" s="293">
        <f>[2]C3LPG!AD83</f>
        <v>0</v>
      </c>
      <c r="K74" s="293">
        <f>[2]C3LPG!AE83</f>
        <v>7.6331829100000022</v>
      </c>
      <c r="L74" s="293">
        <f>[2]C3LPG!AF83</f>
        <v>0</v>
      </c>
      <c r="M74" s="293">
        <f>[2]C3LPG!AG83</f>
        <v>0</v>
      </c>
      <c r="N74" s="293">
        <f>[2]C3LPG!AH83</f>
        <v>0</v>
      </c>
      <c r="O74" s="293">
        <f>[2]C3LPG!AI83</f>
        <v>0</v>
      </c>
      <c r="P74" s="293">
        <f>[2]C3LPG!AJ83</f>
        <v>0</v>
      </c>
    </row>
    <row r="75" spans="1:16">
      <c r="A75" s="66" t="s">
        <v>61</v>
      </c>
      <c r="B75" s="76" t="s">
        <v>89</v>
      </c>
      <c r="C75" s="76" t="s">
        <v>103</v>
      </c>
      <c r="D75" s="76" t="s">
        <v>98</v>
      </c>
      <c r="E75" s="293">
        <f>[2]C3LPG!Y113</f>
        <v>0</v>
      </c>
      <c r="F75" s="293">
        <f>[2]C3LPG!Z113</f>
        <v>0</v>
      </c>
      <c r="G75" s="293">
        <f>[2]C3LPG!AA113</f>
        <v>0</v>
      </c>
      <c r="H75" s="293">
        <f>[2]C3LPG!AB113</f>
        <v>0</v>
      </c>
      <c r="I75" s="293">
        <f>[2]C3LPG!AC113</f>
        <v>0</v>
      </c>
      <c r="J75" s="293">
        <f>[2]C3LPG!AD113</f>
        <v>0</v>
      </c>
      <c r="K75" s="293">
        <f>[2]C3LPG!AE113</f>
        <v>0</v>
      </c>
      <c r="L75" s="293">
        <f>[2]C3LPG!AF113</f>
        <v>0</v>
      </c>
      <c r="M75" s="293">
        <f>[2]C3LPG!AG113</f>
        <v>0</v>
      </c>
      <c r="N75" s="293">
        <f>[2]C3LPG!AH113</f>
        <v>0</v>
      </c>
      <c r="O75" s="293">
        <f>[2]C3LPG!AI113</f>
        <v>0</v>
      </c>
      <c r="P75" s="293">
        <f>[2]C3LPG!AJ113</f>
        <v>0</v>
      </c>
    </row>
    <row r="76" spans="1:16">
      <c r="A76" s="66" t="s">
        <v>61</v>
      </c>
      <c r="B76" s="76" t="s">
        <v>89</v>
      </c>
      <c r="C76" s="76" t="s">
        <v>103</v>
      </c>
      <c r="D76" s="76" t="s">
        <v>100</v>
      </c>
      <c r="E76" s="293">
        <f>[2]C3LPG!Y114</f>
        <v>0</v>
      </c>
      <c r="F76" s="293">
        <f>[2]C3LPG!Z114</f>
        <v>0</v>
      </c>
      <c r="G76" s="293">
        <f>[2]C3LPG!AA114</f>
        <v>0</v>
      </c>
      <c r="H76" s="293">
        <f>[2]C3LPG!AB114</f>
        <v>0</v>
      </c>
      <c r="I76" s="293">
        <f>[2]C3LPG!AC114</f>
        <v>0</v>
      </c>
      <c r="J76" s="293">
        <f>[2]C3LPG!AD114</f>
        <v>0</v>
      </c>
      <c r="K76" s="293">
        <f>[2]C3LPG!AE114</f>
        <v>0</v>
      </c>
      <c r="L76" s="293">
        <f>[2]C3LPG!AF114</f>
        <v>0</v>
      </c>
      <c r="M76" s="293">
        <f>[2]C3LPG!AG114</f>
        <v>0</v>
      </c>
      <c r="N76" s="293">
        <f>[2]C3LPG!AH114</f>
        <v>0</v>
      </c>
      <c r="O76" s="293">
        <f>[2]C3LPG!AI114</f>
        <v>0</v>
      </c>
      <c r="P76" s="293">
        <f>[2]C3LPG!AJ114</f>
        <v>0</v>
      </c>
    </row>
    <row r="77" spans="1:16">
      <c r="A77" s="66" t="s">
        <v>61</v>
      </c>
      <c r="B77" s="76" t="s">
        <v>89</v>
      </c>
      <c r="C77" s="76" t="s">
        <v>104</v>
      </c>
      <c r="D77" s="76" t="s">
        <v>98</v>
      </c>
      <c r="E77" s="293">
        <f>[2]C3LPG!Y115</f>
        <v>0</v>
      </c>
      <c r="F77" s="293">
        <f>[2]C3LPG!Z115</f>
        <v>0</v>
      </c>
      <c r="G77" s="293">
        <f>[2]C3LPG!AA115</f>
        <v>0</v>
      </c>
      <c r="H77" s="293">
        <f>[2]C3LPG!AB115</f>
        <v>0</v>
      </c>
      <c r="I77" s="293">
        <f>[2]C3LPG!AC115</f>
        <v>0</v>
      </c>
      <c r="J77" s="293">
        <f>[2]C3LPG!AD115</f>
        <v>0</v>
      </c>
      <c r="K77" s="293">
        <f>[2]C3LPG!AE115</f>
        <v>0</v>
      </c>
      <c r="L77" s="293">
        <f>[2]C3LPG!AF115</f>
        <v>0</v>
      </c>
      <c r="M77" s="293">
        <f>[2]C3LPG!AG115</f>
        <v>0</v>
      </c>
      <c r="N77" s="293">
        <f>[2]C3LPG!AH115</f>
        <v>0</v>
      </c>
      <c r="O77" s="293">
        <f>[2]C3LPG!AI115</f>
        <v>0</v>
      </c>
      <c r="P77" s="293">
        <f>[2]C3LPG!AJ115</f>
        <v>0</v>
      </c>
    </row>
    <row r="78" spans="1:16">
      <c r="A78" s="66" t="s">
        <v>61</v>
      </c>
      <c r="B78" s="76" t="s">
        <v>89</v>
      </c>
      <c r="C78" s="76" t="s">
        <v>104</v>
      </c>
      <c r="D78" s="76" t="s">
        <v>100</v>
      </c>
      <c r="E78" s="293">
        <f>[2]C3LPG!Y116</f>
        <v>0</v>
      </c>
      <c r="F78" s="293">
        <f>[2]C3LPG!Z116</f>
        <v>0</v>
      </c>
      <c r="G78" s="293">
        <f>[2]C3LPG!AA116</f>
        <v>0</v>
      </c>
      <c r="H78" s="293">
        <f>[2]C3LPG!AB116</f>
        <v>0</v>
      </c>
      <c r="I78" s="293">
        <f>[2]C3LPG!AC116</f>
        <v>0</v>
      </c>
      <c r="J78" s="293">
        <f>[2]C3LPG!AD116</f>
        <v>0</v>
      </c>
      <c r="K78" s="293">
        <f>[2]C3LPG!AE116</f>
        <v>0</v>
      </c>
      <c r="L78" s="293">
        <f>[2]C3LPG!AF116</f>
        <v>0</v>
      </c>
      <c r="M78" s="293">
        <f>[2]C3LPG!AG116</f>
        <v>0</v>
      </c>
      <c r="N78" s="293">
        <f>[2]C3LPG!AH116</f>
        <v>0</v>
      </c>
      <c r="O78" s="293">
        <f>[2]C3LPG!AI116</f>
        <v>0</v>
      </c>
      <c r="P78" s="293">
        <f>[2]C3LPG!AJ116</f>
        <v>0</v>
      </c>
    </row>
    <row r="79" spans="1:16">
      <c r="A79" s="66" t="s">
        <v>61</v>
      </c>
      <c r="B79" s="76" t="s">
        <v>89</v>
      </c>
      <c r="C79" s="76" t="s">
        <v>105</v>
      </c>
      <c r="D79" s="76" t="s">
        <v>98</v>
      </c>
      <c r="E79" s="293">
        <f>[2]C3LPG!Y117</f>
        <v>0</v>
      </c>
      <c r="F79" s="293">
        <f>[2]C3LPG!Z117</f>
        <v>0</v>
      </c>
      <c r="G79" s="293">
        <f>[2]C3LPG!AA117</f>
        <v>0</v>
      </c>
      <c r="H79" s="293">
        <f>[2]C3LPG!AB117</f>
        <v>0</v>
      </c>
      <c r="I79" s="293">
        <f>[2]C3LPG!AC117</f>
        <v>0</v>
      </c>
      <c r="J79" s="293">
        <f>[2]C3LPG!AD117</f>
        <v>0</v>
      </c>
      <c r="K79" s="293">
        <f>[2]C3LPG!AE117</f>
        <v>0</v>
      </c>
      <c r="L79" s="293">
        <f>[2]C3LPG!AF117</f>
        <v>0</v>
      </c>
      <c r="M79" s="293">
        <f>[2]C3LPG!AG117</f>
        <v>0</v>
      </c>
      <c r="N79" s="293">
        <f>[2]C3LPG!AH117</f>
        <v>0</v>
      </c>
      <c r="O79" s="293">
        <f>[2]C3LPG!AI117</f>
        <v>0</v>
      </c>
      <c r="P79" s="293">
        <f>[2]C3LPG!AJ117</f>
        <v>0</v>
      </c>
    </row>
    <row r="80" spans="1:16">
      <c r="A80" s="66" t="s">
        <v>61</v>
      </c>
      <c r="B80" s="76" t="s">
        <v>89</v>
      </c>
      <c r="C80" s="76" t="s">
        <v>105</v>
      </c>
      <c r="D80" s="76" t="s">
        <v>100</v>
      </c>
      <c r="E80" s="293">
        <f>[2]C3LPG!Y118</f>
        <v>0</v>
      </c>
      <c r="F80" s="293">
        <f>[2]C3LPG!Z118</f>
        <v>4.2</v>
      </c>
      <c r="G80" s="293">
        <f>[2]C3LPG!AA118</f>
        <v>3</v>
      </c>
      <c r="H80" s="293">
        <f>[2]C3LPG!AB118</f>
        <v>3</v>
      </c>
      <c r="I80" s="293">
        <f>[2]C3LPG!AC118</f>
        <v>3.6</v>
      </c>
      <c r="J80" s="293">
        <f>[2]C3LPG!AD118</f>
        <v>3.6</v>
      </c>
      <c r="K80" s="293">
        <f>[2]C3LPG!AE118</f>
        <v>3.6</v>
      </c>
      <c r="L80" s="293">
        <f>[2]C3LPG!AF118</f>
        <v>3.6</v>
      </c>
      <c r="M80" s="293">
        <f>[2]C3LPG!AG118</f>
        <v>3.6</v>
      </c>
      <c r="N80" s="293">
        <f>[2]C3LPG!AH118</f>
        <v>3.6</v>
      </c>
      <c r="O80" s="293">
        <f>[2]C3LPG!AI118</f>
        <v>3.6</v>
      </c>
      <c r="P80" s="293">
        <f>[2]C3LPG!AJ118</f>
        <v>3.6</v>
      </c>
    </row>
    <row r="81" spans="1:16">
      <c r="A81" s="66" t="s">
        <v>61</v>
      </c>
      <c r="B81" s="76" t="s">
        <v>89</v>
      </c>
      <c r="C81" s="76" t="s">
        <v>105</v>
      </c>
      <c r="D81" s="76" t="s">
        <v>112</v>
      </c>
      <c r="E81" s="293">
        <f>[2]C3LPG!Y119</f>
        <v>0</v>
      </c>
      <c r="F81" s="293">
        <f>[2]C3LPG!Z119</f>
        <v>0.8</v>
      </c>
      <c r="G81" s="293">
        <f>[2]C3LPG!AA119</f>
        <v>1.2</v>
      </c>
      <c r="H81" s="293">
        <f>[2]C3LPG!AB119</f>
        <v>1.2</v>
      </c>
      <c r="I81" s="293">
        <f>[2]C3LPG!AC119</f>
        <v>0.6</v>
      </c>
      <c r="J81" s="293">
        <f>[2]C3LPG!AD119</f>
        <v>0.6</v>
      </c>
      <c r="K81" s="293">
        <f>[2]C3LPG!AE119</f>
        <v>0.6</v>
      </c>
      <c r="L81" s="293">
        <f>[2]C3LPG!AF119</f>
        <v>0.6</v>
      </c>
      <c r="M81" s="293">
        <f>[2]C3LPG!AG119</f>
        <v>0.6</v>
      </c>
      <c r="N81" s="293">
        <f>[2]C3LPG!AH119</f>
        <v>0.6</v>
      </c>
      <c r="O81" s="293">
        <f>[2]C3LPG!AI119</f>
        <v>0.6</v>
      </c>
      <c r="P81" s="293">
        <f>[2]C3LPG!AJ119</f>
        <v>0.6</v>
      </c>
    </row>
    <row r="82" spans="1:16">
      <c r="A82" s="66" t="s">
        <v>61</v>
      </c>
      <c r="B82" s="76" t="s">
        <v>89</v>
      </c>
      <c r="C82" s="76" t="s">
        <v>106</v>
      </c>
      <c r="D82" s="76" t="s">
        <v>98</v>
      </c>
      <c r="E82" s="293">
        <f>[2]C3LPG!Y120</f>
        <v>0</v>
      </c>
      <c r="F82" s="293">
        <f>[2]C3LPG!Z120</f>
        <v>0</v>
      </c>
      <c r="G82" s="293">
        <f>[2]C3LPG!AA120</f>
        <v>0</v>
      </c>
      <c r="H82" s="293">
        <f>[2]C3LPG!AB120</f>
        <v>0</v>
      </c>
      <c r="I82" s="293">
        <f>[2]C3LPG!AC120</f>
        <v>0</v>
      </c>
      <c r="J82" s="293">
        <f>[2]C3LPG!AD120</f>
        <v>0</v>
      </c>
      <c r="K82" s="293">
        <f>[2]C3LPG!AE120</f>
        <v>0</v>
      </c>
      <c r="L82" s="293">
        <f>[2]C3LPG!AF120</f>
        <v>0</v>
      </c>
      <c r="M82" s="293">
        <f>[2]C3LPG!AG120</f>
        <v>0</v>
      </c>
      <c r="N82" s="293">
        <f>[2]C3LPG!AH120</f>
        <v>0</v>
      </c>
      <c r="O82" s="293">
        <f>[2]C3LPG!AI120</f>
        <v>0</v>
      </c>
      <c r="P82" s="293">
        <f>[2]C3LPG!AJ120</f>
        <v>0</v>
      </c>
    </row>
    <row r="83" spans="1:16">
      <c r="A83" s="66" t="s">
        <v>61</v>
      </c>
      <c r="B83" s="76" t="s">
        <v>89</v>
      </c>
      <c r="C83" s="76" t="s">
        <v>106</v>
      </c>
      <c r="D83" s="76" t="s">
        <v>100</v>
      </c>
      <c r="E83" s="293">
        <f>[2]C3LPG!Y121</f>
        <v>2.8</v>
      </c>
      <c r="F83" s="293">
        <f>[2]C3LPG!Z121</f>
        <v>5.7199999999999989</v>
      </c>
      <c r="G83" s="293">
        <f>[2]C3LPG!AA121</f>
        <v>10.67</v>
      </c>
      <c r="H83" s="293">
        <f>[2]C3LPG!AB121</f>
        <v>9.17</v>
      </c>
      <c r="I83" s="293">
        <f>[2]C3LPG!AC121</f>
        <v>11.22</v>
      </c>
      <c r="J83" s="293">
        <f>[2]C3LPG!AD121</f>
        <v>11.1</v>
      </c>
      <c r="K83" s="293">
        <f>[2]C3LPG!AE121</f>
        <v>10.88</v>
      </c>
      <c r="L83" s="293">
        <f>[2]C3LPG!AF121</f>
        <v>10.88</v>
      </c>
      <c r="M83" s="293">
        <f>[2]C3LPG!AG121</f>
        <v>10.88</v>
      </c>
      <c r="N83" s="293">
        <f>[2]C3LPG!AH121</f>
        <v>10.88</v>
      </c>
      <c r="O83" s="293">
        <f>[2]C3LPG!AI121</f>
        <v>10.88</v>
      </c>
      <c r="P83" s="293">
        <f>[2]C3LPG!AJ121</f>
        <v>10.88</v>
      </c>
    </row>
    <row r="84" spans="1:16">
      <c r="A84" s="66" t="s">
        <v>61</v>
      </c>
      <c r="B84" s="76" t="s">
        <v>89</v>
      </c>
      <c r="C84" s="76" t="s">
        <v>216</v>
      </c>
      <c r="D84" s="76" t="s">
        <v>100</v>
      </c>
      <c r="E84" s="293">
        <f>[2]C3LPG!Y122</f>
        <v>0</v>
      </c>
      <c r="F84" s="293">
        <f>[2]C3LPG!Z122</f>
        <v>0</v>
      </c>
      <c r="G84" s="293">
        <f>[2]C3LPG!AA122</f>
        <v>0</v>
      </c>
      <c r="H84" s="293">
        <f>[2]C3LPG!AB122</f>
        <v>0</v>
      </c>
      <c r="I84" s="293">
        <f>[2]C3LPG!AC122</f>
        <v>0</v>
      </c>
      <c r="J84" s="293">
        <f>[2]C3LPG!AD122</f>
        <v>0</v>
      </c>
      <c r="K84" s="293">
        <f>[2]C3LPG!AE122</f>
        <v>0</v>
      </c>
      <c r="L84" s="293">
        <f>[2]C3LPG!AF122</f>
        <v>0</v>
      </c>
      <c r="M84" s="293">
        <f>[2]C3LPG!AG122</f>
        <v>0</v>
      </c>
      <c r="N84" s="293">
        <f>[2]C3LPG!AH122</f>
        <v>0</v>
      </c>
      <c r="O84" s="293">
        <f>[2]C3LPG!AI122</f>
        <v>0</v>
      </c>
      <c r="P84" s="293">
        <f>[2]C3LPG!AJ122</f>
        <v>0</v>
      </c>
    </row>
    <row r="85" spans="1:16">
      <c r="A85" s="66" t="s">
        <v>61</v>
      </c>
      <c r="B85" s="76" t="s">
        <v>89</v>
      </c>
      <c r="C85" s="76" t="s">
        <v>107</v>
      </c>
      <c r="D85" s="76" t="s">
        <v>98</v>
      </c>
      <c r="E85" s="293">
        <f>[2]C3LPG!Y123</f>
        <v>0</v>
      </c>
      <c r="F85" s="293">
        <f>[2]C3LPG!Z123</f>
        <v>0</v>
      </c>
      <c r="G85" s="293">
        <f>[2]C3LPG!AA123</f>
        <v>0</v>
      </c>
      <c r="H85" s="293">
        <f>[2]C3LPG!AB123</f>
        <v>0</v>
      </c>
      <c r="I85" s="293">
        <f>[2]C3LPG!AC123</f>
        <v>0</v>
      </c>
      <c r="J85" s="293">
        <f>[2]C3LPG!AD123</f>
        <v>0</v>
      </c>
      <c r="K85" s="293">
        <f>[2]C3LPG!AE123</f>
        <v>0</v>
      </c>
      <c r="L85" s="293">
        <f>[2]C3LPG!AF123</f>
        <v>0</v>
      </c>
      <c r="M85" s="293">
        <f>[2]C3LPG!AG123</f>
        <v>0</v>
      </c>
      <c r="N85" s="293">
        <f>[2]C3LPG!AH123</f>
        <v>0</v>
      </c>
      <c r="O85" s="293">
        <f>[2]C3LPG!AI123</f>
        <v>0</v>
      </c>
      <c r="P85" s="293">
        <f>[2]C3LPG!AJ123</f>
        <v>0</v>
      </c>
    </row>
    <row r="86" spans="1:16">
      <c r="A86" s="66" t="s">
        <v>61</v>
      </c>
      <c r="B86" s="76" t="s">
        <v>89</v>
      </c>
      <c r="C86" s="76" t="s">
        <v>107</v>
      </c>
      <c r="D86" s="76" t="s">
        <v>100</v>
      </c>
      <c r="E86" s="293">
        <f>[2]C3LPG!Y124</f>
        <v>0</v>
      </c>
      <c r="F86" s="293">
        <f>[2]C3LPG!Z124</f>
        <v>0</v>
      </c>
      <c r="G86" s="293">
        <f>[2]C3LPG!AA124</f>
        <v>0</v>
      </c>
      <c r="H86" s="293">
        <f>[2]C3LPG!AB124</f>
        <v>0</v>
      </c>
      <c r="I86" s="293">
        <f>[2]C3LPG!AC124</f>
        <v>0</v>
      </c>
      <c r="J86" s="293">
        <f>[2]C3LPG!AD124</f>
        <v>0</v>
      </c>
      <c r="K86" s="293">
        <f>[2]C3LPG!AE124</f>
        <v>0</v>
      </c>
      <c r="L86" s="293">
        <f>[2]C3LPG!AF124</f>
        <v>0</v>
      </c>
      <c r="M86" s="293">
        <f>[2]C3LPG!AG124</f>
        <v>0</v>
      </c>
      <c r="N86" s="293">
        <f>[2]C3LPG!AH124</f>
        <v>0</v>
      </c>
      <c r="O86" s="293">
        <f>[2]C3LPG!AI124</f>
        <v>0</v>
      </c>
      <c r="P86" s="293">
        <f>[2]C3LPG!AJ124</f>
        <v>0</v>
      </c>
    </row>
    <row r="87" spans="1:16">
      <c r="A87" s="66" t="s">
        <v>61</v>
      </c>
      <c r="B87" s="76" t="s">
        <v>89</v>
      </c>
      <c r="C87" s="76" t="s">
        <v>215</v>
      </c>
      <c r="D87" s="76" t="s">
        <v>98</v>
      </c>
      <c r="E87" s="293">
        <f>[2]C3LPG!Y125</f>
        <v>0</v>
      </c>
      <c r="F87" s="293">
        <f>[2]C3LPG!Z125</f>
        <v>0</v>
      </c>
      <c r="G87" s="293">
        <f>[2]C3LPG!AA125</f>
        <v>0</v>
      </c>
      <c r="H87" s="293">
        <f>[2]C3LPG!AB125</f>
        <v>0</v>
      </c>
      <c r="I87" s="293">
        <f>[2]C3LPG!AC125</f>
        <v>0</v>
      </c>
      <c r="J87" s="293">
        <f>[2]C3LPG!AD125</f>
        <v>0</v>
      </c>
      <c r="K87" s="293">
        <f>[2]C3LPG!AE125</f>
        <v>0</v>
      </c>
      <c r="L87" s="293">
        <f>[2]C3LPG!AF125</f>
        <v>0</v>
      </c>
      <c r="M87" s="293">
        <f>[2]C3LPG!AG125</f>
        <v>0</v>
      </c>
      <c r="N87" s="293">
        <f>[2]C3LPG!AH125</f>
        <v>0</v>
      </c>
      <c r="O87" s="293">
        <f>[2]C3LPG!AI125</f>
        <v>0</v>
      </c>
      <c r="P87" s="293">
        <f>[2]C3LPG!AJ125</f>
        <v>0</v>
      </c>
    </row>
    <row r="88" spans="1:16">
      <c r="A88" s="66" t="s">
        <v>61</v>
      </c>
      <c r="B88" s="76" t="s">
        <v>89</v>
      </c>
      <c r="C88" s="76" t="s">
        <v>215</v>
      </c>
      <c r="D88" s="76" t="s">
        <v>100</v>
      </c>
      <c r="E88" s="293">
        <f>[2]C3LPG!Y126</f>
        <v>0</v>
      </c>
      <c r="F88" s="293">
        <f>[2]C3LPG!Z126</f>
        <v>0</v>
      </c>
      <c r="G88" s="293">
        <f>[2]C3LPG!AA126</f>
        <v>0</v>
      </c>
      <c r="H88" s="293">
        <f>[2]C3LPG!AB126</f>
        <v>0</v>
      </c>
      <c r="I88" s="293">
        <f>[2]C3LPG!AC126</f>
        <v>0</v>
      </c>
      <c r="J88" s="293">
        <f>[2]C3LPG!AD126</f>
        <v>0</v>
      </c>
      <c r="K88" s="293">
        <f>[2]C3LPG!AE126</f>
        <v>0</v>
      </c>
      <c r="L88" s="293">
        <f>[2]C3LPG!AF126</f>
        <v>0</v>
      </c>
      <c r="M88" s="293">
        <f>[2]C3LPG!AG126</f>
        <v>0</v>
      </c>
      <c r="N88" s="293">
        <f>[2]C3LPG!AH126</f>
        <v>0</v>
      </c>
      <c r="O88" s="293">
        <f>[2]C3LPG!AI126</f>
        <v>0</v>
      </c>
      <c r="P88" s="293">
        <f>[2]C3LPG!AJ126</f>
        <v>0</v>
      </c>
    </row>
    <row r="89" spans="1:16">
      <c r="A89" s="66" t="s">
        <v>61</v>
      </c>
      <c r="B89" s="76" t="s">
        <v>89</v>
      </c>
      <c r="C89" s="76" t="s">
        <v>109</v>
      </c>
      <c r="D89" s="76" t="s">
        <v>98</v>
      </c>
      <c r="E89" s="293">
        <f>[2]C3LPG!Y127</f>
        <v>0</v>
      </c>
      <c r="F89" s="293">
        <f>[2]C3LPG!Z127</f>
        <v>0</v>
      </c>
      <c r="G89" s="293">
        <f>[2]C3LPG!AA127</f>
        <v>0</v>
      </c>
      <c r="H89" s="293">
        <f>[2]C3LPG!AB127</f>
        <v>0</v>
      </c>
      <c r="I89" s="293">
        <f>[2]C3LPG!AC127</f>
        <v>0</v>
      </c>
      <c r="J89" s="293">
        <f>[2]C3LPG!AD127</f>
        <v>0</v>
      </c>
      <c r="K89" s="293">
        <f>[2]C3LPG!AE127</f>
        <v>0</v>
      </c>
      <c r="L89" s="293">
        <f>[2]C3LPG!AF127</f>
        <v>0</v>
      </c>
      <c r="M89" s="293">
        <f>[2]C3LPG!AG127</f>
        <v>0</v>
      </c>
      <c r="N89" s="293">
        <f>[2]C3LPG!AH127</f>
        <v>0</v>
      </c>
      <c r="O89" s="293">
        <f>[2]C3LPG!AI127</f>
        <v>0</v>
      </c>
      <c r="P89" s="293">
        <f>[2]C3LPG!AJ127</f>
        <v>0</v>
      </c>
    </row>
    <row r="90" spans="1:16">
      <c r="A90" s="66" t="s">
        <v>61</v>
      </c>
      <c r="B90" s="76" t="s">
        <v>89</v>
      </c>
      <c r="C90" s="76" t="s">
        <v>109</v>
      </c>
      <c r="D90" s="76" t="s">
        <v>99</v>
      </c>
      <c r="E90" s="293">
        <f>[2]C3LPG!Y128</f>
        <v>0</v>
      </c>
      <c r="F90" s="293">
        <f>[2]C3LPG!Z128</f>
        <v>0</v>
      </c>
      <c r="G90" s="293">
        <f>[2]C3LPG!AA128</f>
        <v>0</v>
      </c>
      <c r="H90" s="293">
        <f>[2]C3LPG!AB128</f>
        <v>0</v>
      </c>
      <c r="I90" s="293">
        <f>[2]C3LPG!AC128</f>
        <v>0</v>
      </c>
      <c r="J90" s="293">
        <f>[2]C3LPG!AD128</f>
        <v>0</v>
      </c>
      <c r="K90" s="293">
        <f>[2]C3LPG!AE128</f>
        <v>0</v>
      </c>
      <c r="L90" s="293">
        <f>[2]C3LPG!AF128</f>
        <v>0</v>
      </c>
      <c r="M90" s="293">
        <f>[2]C3LPG!AG128</f>
        <v>0</v>
      </c>
      <c r="N90" s="293">
        <f>[2]C3LPG!AH128</f>
        <v>0</v>
      </c>
      <c r="O90" s="293">
        <f>[2]C3LPG!AI128</f>
        <v>0</v>
      </c>
      <c r="P90" s="293">
        <f>[2]C3LPG!AJ128</f>
        <v>0</v>
      </c>
    </row>
    <row r="91" spans="1:16">
      <c r="A91" s="66" t="s">
        <v>61</v>
      </c>
      <c r="B91" s="76" t="s">
        <v>89</v>
      </c>
      <c r="C91" s="76" t="s">
        <v>109</v>
      </c>
      <c r="D91" s="76" t="s">
        <v>100</v>
      </c>
      <c r="E91" s="293">
        <f>[2]C3LPG!Y129</f>
        <v>0</v>
      </c>
      <c r="F91" s="293">
        <f>[2]C3LPG!Z129</f>
        <v>0</v>
      </c>
      <c r="G91" s="293">
        <f>[2]C3LPG!AA129</f>
        <v>0</v>
      </c>
      <c r="H91" s="293">
        <f>[2]C3LPG!AB129</f>
        <v>0</v>
      </c>
      <c r="I91" s="293">
        <f>[2]C3LPG!AC129</f>
        <v>0</v>
      </c>
      <c r="J91" s="293">
        <f>[2]C3LPG!AD129</f>
        <v>0</v>
      </c>
      <c r="K91" s="293">
        <f>[2]C3LPG!AE129</f>
        <v>0</v>
      </c>
      <c r="L91" s="293">
        <f>[2]C3LPG!AF129</f>
        <v>0</v>
      </c>
      <c r="M91" s="293">
        <f>[2]C3LPG!AG129</f>
        <v>0</v>
      </c>
      <c r="N91" s="293">
        <f>[2]C3LPG!AH129</f>
        <v>0</v>
      </c>
      <c r="O91" s="293">
        <f>[2]C3LPG!AI129</f>
        <v>0</v>
      </c>
      <c r="P91" s="293">
        <f>[2]C3LPG!AJ129</f>
        <v>0</v>
      </c>
    </row>
    <row r="92" spans="1:16">
      <c r="A92" s="66" t="s">
        <v>61</v>
      </c>
      <c r="B92" s="76" t="s">
        <v>89</v>
      </c>
      <c r="C92" s="76" t="s">
        <v>110</v>
      </c>
      <c r="D92" s="76" t="s">
        <v>100</v>
      </c>
      <c r="E92" s="293">
        <f>[2]C3LPG!Y130</f>
        <v>0</v>
      </c>
      <c r="F92" s="293">
        <f>[2]C3LPG!Z130</f>
        <v>0</v>
      </c>
      <c r="G92" s="293">
        <f>[2]C3LPG!AA130</f>
        <v>0</v>
      </c>
      <c r="H92" s="293">
        <f>[2]C3LPG!AB130</f>
        <v>0</v>
      </c>
      <c r="I92" s="293">
        <f>[2]C3LPG!AC130</f>
        <v>0</v>
      </c>
      <c r="J92" s="293">
        <f>[2]C3LPG!AD130</f>
        <v>0</v>
      </c>
      <c r="K92" s="293">
        <f>[2]C3LPG!AE130</f>
        <v>0</v>
      </c>
      <c r="L92" s="293">
        <f>[2]C3LPG!AF130</f>
        <v>0</v>
      </c>
      <c r="M92" s="293">
        <f>[2]C3LPG!AG130</f>
        <v>0</v>
      </c>
      <c r="N92" s="293">
        <f>[2]C3LPG!AH130</f>
        <v>0</v>
      </c>
      <c r="O92" s="293">
        <f>[2]C3LPG!AI130</f>
        <v>0</v>
      </c>
      <c r="P92" s="293">
        <f>[2]C3LPG!AJ130</f>
        <v>0</v>
      </c>
    </row>
    <row r="93" spans="1:16">
      <c r="A93" s="66" t="s">
        <v>61</v>
      </c>
      <c r="B93" s="76" t="s">
        <v>89</v>
      </c>
      <c r="C93" s="76" t="s">
        <v>111</v>
      </c>
      <c r="D93" s="76" t="s">
        <v>100</v>
      </c>
      <c r="E93" s="293">
        <f>[2]C3LPG!Y131</f>
        <v>0</v>
      </c>
      <c r="F93" s="293">
        <f>[2]C3LPG!Z131</f>
        <v>0</v>
      </c>
      <c r="G93" s="293">
        <f>[2]C3LPG!AA131</f>
        <v>0</v>
      </c>
      <c r="H93" s="293">
        <f>[2]C3LPG!AB131</f>
        <v>0</v>
      </c>
      <c r="I93" s="293">
        <f>[2]C3LPG!AC131</f>
        <v>0</v>
      </c>
      <c r="J93" s="293">
        <f>[2]C3LPG!AD131</f>
        <v>0</v>
      </c>
      <c r="K93" s="293">
        <f>[2]C3LPG!AE131</f>
        <v>0</v>
      </c>
      <c r="L93" s="293">
        <f>[2]C3LPG!AF131</f>
        <v>0</v>
      </c>
      <c r="M93" s="293">
        <f>[2]C3LPG!AG131</f>
        <v>0</v>
      </c>
      <c r="N93" s="293">
        <f>[2]C3LPG!AH131</f>
        <v>0</v>
      </c>
      <c r="O93" s="293">
        <f>[2]C3LPG!AI131</f>
        <v>0</v>
      </c>
      <c r="P93" s="293">
        <f>[2]C3LPG!AJ131</f>
        <v>0</v>
      </c>
    </row>
    <row r="94" spans="1:16">
      <c r="A94" s="66" t="s">
        <v>61</v>
      </c>
      <c r="B94" s="76" t="s">
        <v>107</v>
      </c>
      <c r="C94" s="76" t="s">
        <v>97</v>
      </c>
      <c r="D94" s="76" t="s">
        <v>107</v>
      </c>
      <c r="E94" s="293">
        <f>[2]C3LPG!Y132</f>
        <v>0</v>
      </c>
      <c r="F94" s="293">
        <f>[2]C3LPG!Z132</f>
        <v>0</v>
      </c>
      <c r="G94" s="293">
        <f>[2]C3LPG!AA132</f>
        <v>0</v>
      </c>
      <c r="H94" s="293">
        <f>[2]C3LPG!AB132</f>
        <v>0</v>
      </c>
      <c r="I94" s="293">
        <f>[2]C3LPG!AC132</f>
        <v>1.2</v>
      </c>
      <c r="J94" s="293">
        <f>[2]C3LPG!AD132</f>
        <v>1.2</v>
      </c>
      <c r="K94" s="293">
        <f>[2]C3LPG!AE132</f>
        <v>1.2</v>
      </c>
      <c r="L94" s="293">
        <f>[2]C3LPG!AF132</f>
        <v>1.2</v>
      </c>
      <c r="M94" s="293">
        <f>[2]C3LPG!AG132</f>
        <v>1.2</v>
      </c>
      <c r="N94" s="293">
        <f>[2]C3LPG!AH132</f>
        <v>1.2</v>
      </c>
      <c r="O94" s="293">
        <f>[2]C3LPG!AI132</f>
        <v>1.2</v>
      </c>
      <c r="P94" s="293">
        <f>[2]C3LPG!AJ132</f>
        <v>1.2</v>
      </c>
    </row>
    <row r="95" spans="1:16">
      <c r="A95" s="66" t="s">
        <v>61</v>
      </c>
      <c r="B95" s="76" t="s">
        <v>107</v>
      </c>
      <c r="C95" s="76" t="s">
        <v>106</v>
      </c>
      <c r="D95" s="76" t="s">
        <v>107</v>
      </c>
      <c r="E95" s="293">
        <f>[2]C3LPG!Y133</f>
        <v>0</v>
      </c>
      <c r="F95" s="293">
        <f>[2]C3LPG!Z133</f>
        <v>2.4</v>
      </c>
      <c r="G95" s="293">
        <f>[2]C3LPG!AA133</f>
        <v>1.2</v>
      </c>
      <c r="H95" s="293">
        <f>[2]C3LPG!AB133</f>
        <v>1.2</v>
      </c>
      <c r="I95" s="293">
        <f>[2]C3LPG!AC133</f>
        <v>0</v>
      </c>
      <c r="J95" s="293">
        <f>[2]C3LPG!AD133</f>
        <v>0</v>
      </c>
      <c r="K95" s="293">
        <f>[2]C3LPG!AE133</f>
        <v>0</v>
      </c>
      <c r="L95" s="293">
        <f>[2]C3LPG!AF133</f>
        <v>0</v>
      </c>
      <c r="M95" s="293">
        <f>[2]C3LPG!AG133</f>
        <v>0</v>
      </c>
      <c r="N95" s="293">
        <f>[2]C3LPG!AH133</f>
        <v>0</v>
      </c>
      <c r="O95" s="293">
        <f>[2]C3LPG!AI133</f>
        <v>0</v>
      </c>
      <c r="P95" s="293">
        <f>[2]C3LPG!AJ133</f>
        <v>0</v>
      </c>
    </row>
    <row r="96" spans="1:16">
      <c r="A96" s="66" t="s">
        <v>61</v>
      </c>
      <c r="B96" s="76" t="s">
        <v>107</v>
      </c>
      <c r="C96" s="76" t="s">
        <v>215</v>
      </c>
      <c r="D96" s="76" t="s">
        <v>107</v>
      </c>
      <c r="E96" s="293">
        <f>[2]C3LPG!Y134</f>
        <v>0</v>
      </c>
      <c r="F96" s="293">
        <f>[2]C3LPG!Z134</f>
        <v>0</v>
      </c>
      <c r="G96" s="293">
        <f>[2]C3LPG!AA134</f>
        <v>0</v>
      </c>
      <c r="H96" s="293">
        <f>[2]C3LPG!AB134</f>
        <v>0</v>
      </c>
      <c r="I96" s="293">
        <f>[2]C3LPG!AC134</f>
        <v>0</v>
      </c>
      <c r="J96" s="293">
        <f>[2]C3LPG!AD134</f>
        <v>0</v>
      </c>
      <c r="K96" s="293">
        <f>[2]C3LPG!AE134</f>
        <v>0</v>
      </c>
      <c r="L96" s="293">
        <f>[2]C3LPG!AF134</f>
        <v>0</v>
      </c>
      <c r="M96" s="293">
        <f>[2]C3LPG!AG134</f>
        <v>0</v>
      </c>
      <c r="N96" s="293">
        <f>[2]C3LPG!AH134</f>
        <v>0</v>
      </c>
      <c r="O96" s="293">
        <f>[2]C3LPG!AI134</f>
        <v>0</v>
      </c>
      <c r="P96" s="293">
        <f>[2]C3LPG!AJ134</f>
        <v>0</v>
      </c>
    </row>
    <row r="97" spans="1:16">
      <c r="A97" s="66" t="s">
        <v>61</v>
      </c>
      <c r="B97" s="76" t="s">
        <v>2</v>
      </c>
      <c r="C97" s="76" t="s">
        <v>97</v>
      </c>
      <c r="D97" s="76" t="s">
        <v>98</v>
      </c>
      <c r="E97" s="293">
        <f>[2]C3LPG!Y135</f>
        <v>0</v>
      </c>
      <c r="F97" s="293">
        <f>[2]C3LPG!Z135</f>
        <v>0</v>
      </c>
      <c r="G97" s="293">
        <f>[2]C3LPG!AA135</f>
        <v>0</v>
      </c>
      <c r="H97" s="293">
        <f>[2]C3LPG!AB135</f>
        <v>0</v>
      </c>
      <c r="I97" s="293">
        <f>[2]C3LPG!AC135</f>
        <v>0</v>
      </c>
      <c r="J97" s="293">
        <f>[2]C3LPG!AD135</f>
        <v>0</v>
      </c>
      <c r="K97" s="293">
        <f>[2]C3LPG!AE135</f>
        <v>0</v>
      </c>
      <c r="L97" s="293">
        <f>[2]C3LPG!AF135</f>
        <v>0</v>
      </c>
      <c r="M97" s="293">
        <f>[2]C3LPG!AG135</f>
        <v>0</v>
      </c>
      <c r="N97" s="293">
        <f>[2]C3LPG!AH135</f>
        <v>0</v>
      </c>
      <c r="O97" s="293">
        <f>[2]C3LPG!AI135</f>
        <v>0</v>
      </c>
      <c r="P97" s="293">
        <f>[2]C3LPG!AJ135</f>
        <v>0</v>
      </c>
    </row>
    <row r="98" spans="1:16">
      <c r="A98" s="66" t="s">
        <v>61</v>
      </c>
      <c r="B98" s="76" t="s">
        <v>2</v>
      </c>
      <c r="C98" s="76" t="s">
        <v>97</v>
      </c>
      <c r="D98" s="76" t="s">
        <v>100</v>
      </c>
      <c r="E98" s="293">
        <f>[2]C3LPG!Y136</f>
        <v>10.93</v>
      </c>
      <c r="F98" s="293">
        <f>[2]C3LPG!Z136</f>
        <v>15</v>
      </c>
      <c r="G98" s="293">
        <f>[2]C3LPG!AA136</f>
        <v>0</v>
      </c>
      <c r="H98" s="293">
        <f>[2]C3LPG!AB136</f>
        <v>0</v>
      </c>
      <c r="I98" s="293">
        <f>[2]C3LPG!AC136</f>
        <v>0</v>
      </c>
      <c r="J98" s="293">
        <f>[2]C3LPG!AD136</f>
        <v>0</v>
      </c>
      <c r="K98" s="293">
        <f>[2]C3LPG!AE136</f>
        <v>0</v>
      </c>
      <c r="L98" s="293">
        <f>[2]C3LPG!AF136</f>
        <v>0</v>
      </c>
      <c r="M98" s="293">
        <f>[2]C3LPG!AG136</f>
        <v>0</v>
      </c>
      <c r="N98" s="293">
        <f>[2]C3LPG!AH136</f>
        <v>0</v>
      </c>
      <c r="O98" s="293">
        <f>[2]C3LPG!AI136</f>
        <v>0</v>
      </c>
      <c r="P98" s="293">
        <f>[2]C3LPG!AJ136</f>
        <v>0</v>
      </c>
    </row>
    <row r="99" spans="1:16">
      <c r="A99" s="66" t="s">
        <v>61</v>
      </c>
      <c r="B99" s="76" t="s">
        <v>2</v>
      </c>
      <c r="C99" s="76" t="s">
        <v>97</v>
      </c>
      <c r="D99" s="76" t="s">
        <v>112</v>
      </c>
      <c r="E99" s="293">
        <f>[2]C3LPG!Y137</f>
        <v>0</v>
      </c>
      <c r="F99" s="293">
        <f>[2]C3LPG!Z137</f>
        <v>0</v>
      </c>
      <c r="G99" s="293">
        <f>[2]C3LPG!AA137</f>
        <v>0</v>
      </c>
      <c r="H99" s="293">
        <f>[2]C3LPG!AB137</f>
        <v>0</v>
      </c>
      <c r="I99" s="293">
        <f>[2]C3LPG!AC137</f>
        <v>0</v>
      </c>
      <c r="J99" s="293">
        <f>[2]C3LPG!AD137</f>
        <v>0</v>
      </c>
      <c r="K99" s="293">
        <f>[2]C3LPG!AE137</f>
        <v>0</v>
      </c>
      <c r="L99" s="293">
        <f>[2]C3LPG!AF137</f>
        <v>0</v>
      </c>
      <c r="M99" s="293">
        <f>[2]C3LPG!AG137</f>
        <v>0</v>
      </c>
      <c r="N99" s="293">
        <f>[2]C3LPG!AH137</f>
        <v>0</v>
      </c>
      <c r="O99" s="293">
        <f>[2]C3LPG!AI137</f>
        <v>0</v>
      </c>
      <c r="P99" s="293">
        <f>[2]C3LPG!AJ137</f>
        <v>0</v>
      </c>
    </row>
    <row r="100" spans="1:16">
      <c r="A100" s="66" t="s">
        <v>61</v>
      </c>
      <c r="B100" s="76" t="s">
        <v>2</v>
      </c>
      <c r="C100" s="76" t="s">
        <v>103</v>
      </c>
      <c r="D100" s="250" t="s">
        <v>98</v>
      </c>
      <c r="E100" s="293">
        <f>[2]C3LPG!Y138</f>
        <v>0</v>
      </c>
      <c r="F100" s="293">
        <f>[2]C3LPG!Z138</f>
        <v>0</v>
      </c>
      <c r="G100" s="293">
        <f>[2]C3LPG!AA138</f>
        <v>0</v>
      </c>
      <c r="H100" s="293">
        <f>[2]C3LPG!AB138</f>
        <v>0</v>
      </c>
      <c r="I100" s="293">
        <f>[2]C3LPG!AC138</f>
        <v>0</v>
      </c>
      <c r="J100" s="293">
        <f>[2]C3LPG!AD138</f>
        <v>0</v>
      </c>
      <c r="K100" s="293">
        <f>[2]C3LPG!AE138</f>
        <v>0</v>
      </c>
      <c r="L100" s="293">
        <f>[2]C3LPG!AF138</f>
        <v>0</v>
      </c>
      <c r="M100" s="293">
        <f>[2]C3LPG!AG138</f>
        <v>0</v>
      </c>
      <c r="N100" s="293">
        <f>[2]C3LPG!AH138</f>
        <v>0</v>
      </c>
      <c r="O100" s="293">
        <f>[2]C3LPG!AI138</f>
        <v>0</v>
      </c>
      <c r="P100" s="293">
        <f>[2]C3LPG!AJ138</f>
        <v>0</v>
      </c>
    </row>
    <row r="101" spans="1:16">
      <c r="A101" s="66" t="s">
        <v>61</v>
      </c>
      <c r="B101" s="76" t="s">
        <v>2</v>
      </c>
      <c r="C101" s="76" t="s">
        <v>103</v>
      </c>
      <c r="D101" s="250" t="s">
        <v>100</v>
      </c>
      <c r="E101" s="293">
        <f>[2]C3LPG!Y139</f>
        <v>0</v>
      </c>
      <c r="F101" s="293">
        <f>[2]C3LPG!Z139</f>
        <v>0</v>
      </c>
      <c r="G101" s="293">
        <f>[2]C3LPG!AA139</f>
        <v>0</v>
      </c>
      <c r="H101" s="293">
        <f>[2]C3LPG!AB139</f>
        <v>0</v>
      </c>
      <c r="I101" s="293">
        <f>[2]C3LPG!AC139</f>
        <v>0</v>
      </c>
      <c r="J101" s="293">
        <f>[2]C3LPG!AD139</f>
        <v>0</v>
      </c>
      <c r="K101" s="293">
        <f>[2]C3LPG!AE139</f>
        <v>0</v>
      </c>
      <c r="L101" s="293">
        <f>[2]C3LPG!AF139</f>
        <v>0</v>
      </c>
      <c r="M101" s="293">
        <f>[2]C3LPG!AG139</f>
        <v>0</v>
      </c>
      <c r="N101" s="293">
        <f>[2]C3LPG!AH139</f>
        <v>0</v>
      </c>
      <c r="O101" s="293">
        <f>[2]C3LPG!AI139</f>
        <v>0</v>
      </c>
      <c r="P101" s="293">
        <f>[2]C3LPG!AJ139</f>
        <v>0</v>
      </c>
    </row>
    <row r="102" spans="1:16">
      <c r="A102" s="66" t="s">
        <v>61</v>
      </c>
      <c r="B102" s="76" t="s">
        <v>2</v>
      </c>
      <c r="C102" s="76" t="s">
        <v>105</v>
      </c>
      <c r="D102" s="250" t="s">
        <v>98</v>
      </c>
      <c r="E102" s="293">
        <f>[2]C3LPG!Y140</f>
        <v>0</v>
      </c>
      <c r="F102" s="293">
        <f>[2]C3LPG!Z140</f>
        <v>0</v>
      </c>
      <c r="G102" s="293">
        <f>[2]C3LPG!AA140</f>
        <v>0</v>
      </c>
      <c r="H102" s="293">
        <f>[2]C3LPG!AB140</f>
        <v>0</v>
      </c>
      <c r="I102" s="293">
        <f>[2]C3LPG!AC140</f>
        <v>0</v>
      </c>
      <c r="J102" s="293">
        <f>[2]C3LPG!AD140</f>
        <v>0</v>
      </c>
      <c r="K102" s="293">
        <f>[2]C3LPG!AE140</f>
        <v>0</v>
      </c>
      <c r="L102" s="293">
        <f>[2]C3LPG!AF140</f>
        <v>0</v>
      </c>
      <c r="M102" s="293">
        <f>[2]C3LPG!AG140</f>
        <v>0</v>
      </c>
      <c r="N102" s="293">
        <f>[2]C3LPG!AH140</f>
        <v>0</v>
      </c>
      <c r="O102" s="293">
        <f>[2]C3LPG!AI140</f>
        <v>0</v>
      </c>
      <c r="P102" s="293">
        <f>[2]C3LPG!AJ140</f>
        <v>0</v>
      </c>
    </row>
    <row r="103" spans="1:16">
      <c r="A103" s="66" t="s">
        <v>61</v>
      </c>
      <c r="B103" s="76" t="s">
        <v>2</v>
      </c>
      <c r="C103" s="76" t="s">
        <v>105</v>
      </c>
      <c r="D103" s="250" t="s">
        <v>100</v>
      </c>
      <c r="E103" s="293">
        <f>[2]C3LPG!Y141</f>
        <v>3.6</v>
      </c>
      <c r="F103" s="293">
        <f>[2]C3LPG!Z141</f>
        <v>0</v>
      </c>
      <c r="G103" s="293">
        <f>[2]C3LPG!AA141</f>
        <v>0</v>
      </c>
      <c r="H103" s="293">
        <f>[2]C3LPG!AB141</f>
        <v>0</v>
      </c>
      <c r="I103" s="293">
        <f>[2]C3LPG!AC141</f>
        <v>0</v>
      </c>
      <c r="J103" s="293">
        <f>[2]C3LPG!AD141</f>
        <v>0</v>
      </c>
      <c r="K103" s="293">
        <f>[2]C3LPG!AE141</f>
        <v>0</v>
      </c>
      <c r="L103" s="293">
        <f>[2]C3LPG!AF141</f>
        <v>0</v>
      </c>
      <c r="M103" s="293">
        <f>[2]C3LPG!AG141</f>
        <v>0</v>
      </c>
      <c r="N103" s="293">
        <f>[2]C3LPG!AH141</f>
        <v>0</v>
      </c>
      <c r="O103" s="293">
        <f>[2]C3LPG!AI141</f>
        <v>0</v>
      </c>
      <c r="P103" s="293">
        <f>[2]C3LPG!AJ141</f>
        <v>0</v>
      </c>
    </row>
    <row r="104" spans="1:16">
      <c r="A104" s="66" t="s">
        <v>61</v>
      </c>
      <c r="B104" s="76" t="s">
        <v>2</v>
      </c>
      <c r="C104" s="76" t="s">
        <v>105</v>
      </c>
      <c r="D104" s="76" t="s">
        <v>112</v>
      </c>
      <c r="E104" s="293">
        <f>[2]C3LPG!Y142</f>
        <v>0.8</v>
      </c>
      <c r="F104" s="293">
        <f>[2]C3LPG!Z142</f>
        <v>0</v>
      </c>
      <c r="G104" s="293">
        <f>[2]C3LPG!AA142</f>
        <v>0</v>
      </c>
      <c r="H104" s="293">
        <f>[2]C3LPG!AB142</f>
        <v>0</v>
      </c>
      <c r="I104" s="293">
        <f>[2]C3LPG!AC142</f>
        <v>0</v>
      </c>
      <c r="J104" s="293">
        <f>[2]C3LPG!AD142</f>
        <v>0</v>
      </c>
      <c r="K104" s="293">
        <f>[2]C3LPG!AE142</f>
        <v>0</v>
      </c>
      <c r="L104" s="293">
        <f>[2]C3LPG!AF142</f>
        <v>0</v>
      </c>
      <c r="M104" s="293">
        <f>[2]C3LPG!AG142</f>
        <v>0</v>
      </c>
      <c r="N104" s="293">
        <f>[2]C3LPG!AH142</f>
        <v>0</v>
      </c>
      <c r="O104" s="293">
        <f>[2]C3LPG!AI142</f>
        <v>0</v>
      </c>
      <c r="P104" s="293">
        <f>[2]C3LPG!AJ142</f>
        <v>0</v>
      </c>
    </row>
    <row r="105" spans="1:16">
      <c r="A105" s="66" t="s">
        <v>61</v>
      </c>
      <c r="B105" s="76" t="s">
        <v>2</v>
      </c>
      <c r="C105" s="76" t="s">
        <v>106</v>
      </c>
      <c r="D105" s="250" t="s">
        <v>98</v>
      </c>
      <c r="E105" s="293">
        <f>[2]C3LPG!Y143</f>
        <v>0</v>
      </c>
      <c r="F105" s="293">
        <f>[2]C3LPG!Z143</f>
        <v>0</v>
      </c>
      <c r="G105" s="293">
        <f>[2]C3LPG!AA143</f>
        <v>0</v>
      </c>
      <c r="H105" s="293">
        <f>[2]C3LPG!AB143</f>
        <v>0</v>
      </c>
      <c r="I105" s="293">
        <f>[2]C3LPG!AC143</f>
        <v>0</v>
      </c>
      <c r="J105" s="293">
        <f>[2]C3LPG!AD143</f>
        <v>0</v>
      </c>
      <c r="K105" s="293">
        <f>[2]C3LPG!AE143</f>
        <v>0</v>
      </c>
      <c r="L105" s="293">
        <f>[2]C3LPG!AF143</f>
        <v>0</v>
      </c>
      <c r="M105" s="293">
        <f>[2]C3LPG!AG143</f>
        <v>0</v>
      </c>
      <c r="N105" s="293">
        <f>[2]C3LPG!AH143</f>
        <v>0</v>
      </c>
      <c r="O105" s="293">
        <f>[2]C3LPG!AI143</f>
        <v>0</v>
      </c>
      <c r="P105" s="293">
        <f>[2]C3LPG!AJ143</f>
        <v>0</v>
      </c>
    </row>
    <row r="106" spans="1:16">
      <c r="A106" s="66" t="s">
        <v>61</v>
      </c>
      <c r="B106" s="76" t="s">
        <v>2</v>
      </c>
      <c r="C106" s="76" t="s">
        <v>106</v>
      </c>
      <c r="D106" s="250" t="s">
        <v>100</v>
      </c>
      <c r="E106" s="293">
        <f>[2]C3LPG!Y144</f>
        <v>3.67</v>
      </c>
      <c r="F106" s="293">
        <f>[2]C3LPG!Z144</f>
        <v>0</v>
      </c>
      <c r="G106" s="293">
        <f>[2]C3LPG!AA144</f>
        <v>0</v>
      </c>
      <c r="H106" s="293">
        <f>[2]C3LPG!AB144</f>
        <v>0</v>
      </c>
      <c r="I106" s="293">
        <f>[2]C3LPG!AC144</f>
        <v>0</v>
      </c>
      <c r="J106" s="293">
        <f>[2]C3LPG!AD144</f>
        <v>0</v>
      </c>
      <c r="K106" s="293">
        <f>[2]C3LPG!AE144</f>
        <v>0</v>
      </c>
      <c r="L106" s="293">
        <f>[2]C3LPG!AF144</f>
        <v>0</v>
      </c>
      <c r="M106" s="293">
        <f>[2]C3LPG!AG144</f>
        <v>0</v>
      </c>
      <c r="N106" s="293">
        <f>[2]C3LPG!AH144</f>
        <v>0</v>
      </c>
      <c r="O106" s="293">
        <f>[2]C3LPG!AI144</f>
        <v>0</v>
      </c>
      <c r="P106" s="293">
        <f>[2]C3LPG!AJ144</f>
        <v>0</v>
      </c>
    </row>
    <row r="107" spans="1:16">
      <c r="A107" s="66" t="s">
        <v>61</v>
      </c>
      <c r="B107" s="76" t="s">
        <v>2</v>
      </c>
      <c r="C107" s="76" t="s">
        <v>107</v>
      </c>
      <c r="D107" s="250" t="s">
        <v>98</v>
      </c>
      <c r="E107" s="293">
        <f>[2]C3LPG!Y145</f>
        <v>0</v>
      </c>
      <c r="F107" s="293">
        <f>[2]C3LPG!Z145</f>
        <v>0</v>
      </c>
      <c r="G107" s="293">
        <f>[2]C3LPG!AA145</f>
        <v>0</v>
      </c>
      <c r="H107" s="293">
        <f>[2]C3LPG!AB145</f>
        <v>0</v>
      </c>
      <c r="I107" s="293">
        <f>[2]C3LPG!AC145</f>
        <v>0</v>
      </c>
      <c r="J107" s="293">
        <f>[2]C3LPG!AD145</f>
        <v>0</v>
      </c>
      <c r="K107" s="293">
        <f>[2]C3LPG!AE145</f>
        <v>0</v>
      </c>
      <c r="L107" s="293">
        <f>[2]C3LPG!AF145</f>
        <v>0</v>
      </c>
      <c r="M107" s="293">
        <f>[2]C3LPG!AG145</f>
        <v>0</v>
      </c>
      <c r="N107" s="293">
        <f>[2]C3LPG!AH145</f>
        <v>0</v>
      </c>
      <c r="O107" s="293">
        <f>[2]C3LPG!AI145</f>
        <v>0</v>
      </c>
      <c r="P107" s="293">
        <f>[2]C3LPG!AJ145</f>
        <v>0</v>
      </c>
    </row>
    <row r="108" spans="1:16">
      <c r="A108" s="66" t="s">
        <v>61</v>
      </c>
      <c r="B108" s="76" t="s">
        <v>2</v>
      </c>
      <c r="C108" s="76" t="s">
        <v>107</v>
      </c>
      <c r="D108" s="250" t="s">
        <v>100</v>
      </c>
      <c r="E108" s="293">
        <f>[2]C3LPG!Y146</f>
        <v>0</v>
      </c>
      <c r="F108" s="293">
        <f>[2]C3LPG!Z146</f>
        <v>0</v>
      </c>
      <c r="G108" s="293">
        <f>[2]C3LPG!AA146</f>
        <v>0</v>
      </c>
      <c r="H108" s="293">
        <f>[2]C3LPG!AB146</f>
        <v>0</v>
      </c>
      <c r="I108" s="293">
        <f>[2]C3LPG!AC146</f>
        <v>0</v>
      </c>
      <c r="J108" s="293">
        <f>[2]C3LPG!AD146</f>
        <v>0</v>
      </c>
      <c r="K108" s="293">
        <f>[2]C3LPG!AE146</f>
        <v>0</v>
      </c>
      <c r="L108" s="293">
        <f>[2]C3LPG!AF146</f>
        <v>0</v>
      </c>
      <c r="M108" s="293">
        <f>[2]C3LPG!AG146</f>
        <v>0</v>
      </c>
      <c r="N108" s="293">
        <f>[2]C3LPG!AH146</f>
        <v>0</v>
      </c>
      <c r="O108" s="293">
        <f>[2]C3LPG!AI146</f>
        <v>0</v>
      </c>
      <c r="P108" s="293">
        <f>[2]C3LPG!AJ146</f>
        <v>0</v>
      </c>
    </row>
    <row r="109" spans="1:16">
      <c r="A109" s="66" t="s">
        <v>61</v>
      </c>
      <c r="B109" s="76" t="s">
        <v>2</v>
      </c>
      <c r="C109" s="76" t="s">
        <v>215</v>
      </c>
      <c r="D109" s="250" t="s">
        <v>98</v>
      </c>
      <c r="E109" s="293">
        <f>[2]C3LPG!Y147</f>
        <v>0</v>
      </c>
      <c r="F109" s="293">
        <f>[2]C3LPG!Z147</f>
        <v>0</v>
      </c>
      <c r="G109" s="293">
        <f>[2]C3LPG!AA147</f>
        <v>0</v>
      </c>
      <c r="H109" s="293">
        <f>[2]C3LPG!AB147</f>
        <v>0</v>
      </c>
      <c r="I109" s="293">
        <f>[2]C3LPG!AC147</f>
        <v>0</v>
      </c>
      <c r="J109" s="293">
        <f>[2]C3LPG!AD147</f>
        <v>0</v>
      </c>
      <c r="K109" s="293">
        <f>[2]C3LPG!AE147</f>
        <v>0</v>
      </c>
      <c r="L109" s="293">
        <f>[2]C3LPG!AF147</f>
        <v>0</v>
      </c>
      <c r="M109" s="293">
        <f>[2]C3LPG!AG147</f>
        <v>0</v>
      </c>
      <c r="N109" s="293">
        <f>[2]C3LPG!AH147</f>
        <v>0</v>
      </c>
      <c r="O109" s="293">
        <f>[2]C3LPG!AI147</f>
        <v>0</v>
      </c>
      <c r="P109" s="293">
        <f>[2]C3LPG!AJ147</f>
        <v>0</v>
      </c>
    </row>
    <row r="110" spans="1:16">
      <c r="A110" s="66" t="s">
        <v>61</v>
      </c>
      <c r="B110" s="76" t="s">
        <v>2</v>
      </c>
      <c r="C110" s="76" t="s">
        <v>215</v>
      </c>
      <c r="D110" s="250" t="s">
        <v>100</v>
      </c>
      <c r="E110" s="293">
        <f>[2]C3LPG!Y148</f>
        <v>0</v>
      </c>
      <c r="F110" s="293">
        <f>[2]C3LPG!Z148</f>
        <v>0</v>
      </c>
      <c r="G110" s="293">
        <f>[2]C3LPG!AA148</f>
        <v>0</v>
      </c>
      <c r="H110" s="293">
        <f>[2]C3LPG!AB148</f>
        <v>0</v>
      </c>
      <c r="I110" s="293">
        <f>[2]C3LPG!AC148</f>
        <v>0</v>
      </c>
      <c r="J110" s="293">
        <f>[2]C3LPG!AD148</f>
        <v>0</v>
      </c>
      <c r="K110" s="293">
        <f>[2]C3LPG!AE148</f>
        <v>0</v>
      </c>
      <c r="L110" s="293">
        <f>[2]C3LPG!AF148</f>
        <v>0</v>
      </c>
      <c r="M110" s="293">
        <f>[2]C3LPG!AG148</f>
        <v>0</v>
      </c>
      <c r="N110" s="293">
        <f>[2]C3LPG!AH148</f>
        <v>0</v>
      </c>
      <c r="O110" s="293">
        <f>[2]C3LPG!AI148</f>
        <v>0</v>
      </c>
      <c r="P110" s="293">
        <f>[2]C3LPG!AJ148</f>
        <v>0</v>
      </c>
    </row>
    <row r="111" spans="1:16">
      <c r="A111" s="66" t="s">
        <v>61</v>
      </c>
      <c r="B111" s="76" t="s">
        <v>2</v>
      </c>
      <c r="C111" s="76" t="s">
        <v>109</v>
      </c>
      <c r="D111" s="250" t="s">
        <v>98</v>
      </c>
      <c r="E111" s="293">
        <f>[2]C3LPG!Y149</f>
        <v>0</v>
      </c>
      <c r="F111" s="293">
        <f>[2]C3LPG!Z149</f>
        <v>0</v>
      </c>
      <c r="G111" s="293">
        <f>[2]C3LPG!AA149</f>
        <v>0</v>
      </c>
      <c r="H111" s="293">
        <f>[2]C3LPG!AB149</f>
        <v>0</v>
      </c>
      <c r="I111" s="293">
        <f>[2]C3LPG!AC149</f>
        <v>0</v>
      </c>
      <c r="J111" s="293">
        <f>[2]C3LPG!AD149</f>
        <v>0</v>
      </c>
      <c r="K111" s="293">
        <f>[2]C3LPG!AE149</f>
        <v>0</v>
      </c>
      <c r="L111" s="293">
        <f>[2]C3LPG!AF149</f>
        <v>0</v>
      </c>
      <c r="M111" s="293">
        <f>[2]C3LPG!AG149</f>
        <v>0</v>
      </c>
      <c r="N111" s="293">
        <f>[2]C3LPG!AH149</f>
        <v>0</v>
      </c>
      <c r="O111" s="293">
        <f>[2]C3LPG!AI149</f>
        <v>0</v>
      </c>
      <c r="P111" s="293">
        <f>[2]C3LPG!AJ149</f>
        <v>0</v>
      </c>
    </row>
    <row r="112" spans="1:16">
      <c r="A112" s="66" t="s">
        <v>61</v>
      </c>
      <c r="B112" s="76" t="s">
        <v>2</v>
      </c>
      <c r="C112" s="76" t="s">
        <v>109</v>
      </c>
      <c r="D112" s="250" t="s">
        <v>100</v>
      </c>
      <c r="E112" s="293">
        <f>[2]C3LPG!Y150</f>
        <v>0</v>
      </c>
      <c r="F112" s="293">
        <f>[2]C3LPG!Z150</f>
        <v>0</v>
      </c>
      <c r="G112" s="293">
        <f>[2]C3LPG!AA150</f>
        <v>0</v>
      </c>
      <c r="H112" s="293">
        <f>[2]C3LPG!AB150</f>
        <v>0</v>
      </c>
      <c r="I112" s="293">
        <f>[2]C3LPG!AC150</f>
        <v>0</v>
      </c>
      <c r="J112" s="293">
        <f>[2]C3LPG!AD150</f>
        <v>0</v>
      </c>
      <c r="K112" s="293">
        <f>[2]C3LPG!AE150</f>
        <v>0</v>
      </c>
      <c r="L112" s="293">
        <f>[2]C3LPG!AF150</f>
        <v>0</v>
      </c>
      <c r="M112" s="293">
        <f>[2]C3LPG!AG150</f>
        <v>0</v>
      </c>
      <c r="N112" s="293">
        <f>[2]C3LPG!AH150</f>
        <v>0</v>
      </c>
      <c r="O112" s="293">
        <f>[2]C3LPG!AI150</f>
        <v>0</v>
      </c>
      <c r="P112" s="293">
        <f>[2]C3LPG!AJ150</f>
        <v>0</v>
      </c>
    </row>
    <row r="113" spans="1:16">
      <c r="A113" s="66" t="s">
        <v>61</v>
      </c>
      <c r="B113" s="76" t="s">
        <v>2</v>
      </c>
      <c r="C113" s="76" t="s">
        <v>111</v>
      </c>
      <c r="D113" s="250" t="s">
        <v>100</v>
      </c>
      <c r="E113" s="293">
        <f>[2]C3LPG!Y151</f>
        <v>0</v>
      </c>
      <c r="F113" s="293">
        <f>[2]C3LPG!Z151</f>
        <v>0</v>
      </c>
      <c r="G113" s="293">
        <f>[2]C3LPG!AA151</f>
        <v>0</v>
      </c>
      <c r="H113" s="293">
        <f>[2]C3LPG!AB151</f>
        <v>0</v>
      </c>
      <c r="I113" s="293">
        <f>[2]C3LPG!AC151</f>
        <v>0</v>
      </c>
      <c r="J113" s="293">
        <f>[2]C3LPG!AD151</f>
        <v>0</v>
      </c>
      <c r="K113" s="293">
        <f>[2]C3LPG!AE151</f>
        <v>0</v>
      </c>
      <c r="L113" s="293">
        <f>[2]C3LPG!AF151</f>
        <v>0</v>
      </c>
      <c r="M113" s="293">
        <f>[2]C3LPG!AG151</f>
        <v>0</v>
      </c>
      <c r="N113" s="293">
        <f>[2]C3LPG!AH151</f>
        <v>0</v>
      </c>
      <c r="O113" s="293">
        <f>[2]C3LPG!AI151</f>
        <v>0</v>
      </c>
      <c r="P113" s="293">
        <f>[2]C3LPG!AJ151</f>
        <v>0</v>
      </c>
    </row>
    <row r="114" spans="1:16">
      <c r="A114" s="66" t="s">
        <v>61</v>
      </c>
      <c r="B114" s="76" t="s">
        <v>83</v>
      </c>
      <c r="C114" s="76" t="s">
        <v>101</v>
      </c>
      <c r="D114" s="250" t="s">
        <v>98</v>
      </c>
      <c r="E114" s="293">
        <f>[2]C3LPG!Y152</f>
        <v>0</v>
      </c>
      <c r="F114" s="293">
        <f>[2]C3LPG!Z152</f>
        <v>0.6</v>
      </c>
      <c r="G114" s="293">
        <f>[2]C3LPG!AA152</f>
        <v>0</v>
      </c>
      <c r="H114" s="293">
        <f>[2]C3LPG!AB152</f>
        <v>0</v>
      </c>
      <c r="I114" s="293">
        <f>[2]C3LPG!AC152</f>
        <v>0</v>
      </c>
      <c r="J114" s="293">
        <f>[2]C3LPG!AD152</f>
        <v>0</v>
      </c>
      <c r="K114" s="293">
        <f>[2]C3LPG!AE152</f>
        <v>0</v>
      </c>
      <c r="L114" s="293">
        <f>[2]C3LPG!AF152</f>
        <v>0</v>
      </c>
      <c r="M114" s="293">
        <f>[2]C3LPG!AG152</f>
        <v>0</v>
      </c>
      <c r="N114" s="293">
        <f>[2]C3LPG!AH152</f>
        <v>0</v>
      </c>
      <c r="O114" s="293">
        <f>[2]C3LPG!AI152</f>
        <v>0</v>
      </c>
      <c r="P114" s="293">
        <f>[2]C3LPG!AJ152</f>
        <v>0</v>
      </c>
    </row>
    <row r="115" spans="1:16">
      <c r="A115" s="66" t="s">
        <v>61</v>
      </c>
      <c r="B115" s="76" t="s">
        <v>83</v>
      </c>
      <c r="C115" s="76" t="s">
        <v>97</v>
      </c>
      <c r="D115" s="250" t="s">
        <v>85</v>
      </c>
      <c r="E115" s="293">
        <f>[2]C3LPG!Y153</f>
        <v>3.5399999999999991</v>
      </c>
      <c r="F115" s="293">
        <f>[2]C3LPG!Z153</f>
        <v>1.9999999999999996</v>
      </c>
      <c r="G115" s="293">
        <f>[2]C3LPG!AA153</f>
        <v>2</v>
      </c>
      <c r="H115" s="293">
        <f>[2]C3LPG!AB153</f>
        <v>2</v>
      </c>
      <c r="I115" s="293">
        <f>[2]C3LPG!AC153</f>
        <v>2.0000000000000004</v>
      </c>
      <c r="J115" s="293">
        <f>[2]C3LPG!AD153</f>
        <v>2.0000000000000004</v>
      </c>
      <c r="K115" s="293">
        <f>[2]C3LPG!AE153</f>
        <v>2</v>
      </c>
      <c r="L115" s="293">
        <f>[2]C3LPG!AF153</f>
        <v>2</v>
      </c>
      <c r="M115" s="293">
        <f>[2]C3LPG!AG153</f>
        <v>2</v>
      </c>
      <c r="N115" s="293">
        <f>[2]C3LPG!AH153</f>
        <v>2</v>
      </c>
      <c r="O115" s="293">
        <f>[2]C3LPG!AI153</f>
        <v>2</v>
      </c>
      <c r="P115" s="293">
        <f>[2]C3LPG!AJ153</f>
        <v>2</v>
      </c>
    </row>
    <row r="116" spans="1:16">
      <c r="A116" s="66" t="s">
        <v>61</v>
      </c>
      <c r="B116" s="76" t="s">
        <v>83</v>
      </c>
      <c r="C116" s="76" t="s">
        <v>105</v>
      </c>
      <c r="D116" s="250" t="s">
        <v>85</v>
      </c>
      <c r="E116" s="293">
        <f>[2]C3LPG!Y154</f>
        <v>0</v>
      </c>
      <c r="F116" s="293">
        <f>[2]C3LPG!Z154</f>
        <v>0</v>
      </c>
      <c r="G116" s="293">
        <f>[2]C3LPG!AA154</f>
        <v>0</v>
      </c>
      <c r="H116" s="293">
        <f>[2]C3LPG!AB154</f>
        <v>0</v>
      </c>
      <c r="I116" s="293">
        <f>[2]C3LPG!AC154</f>
        <v>0</v>
      </c>
      <c r="J116" s="293">
        <f>[2]C3LPG!AD154</f>
        <v>0</v>
      </c>
      <c r="K116" s="293">
        <f>[2]C3LPG!AE154</f>
        <v>0</v>
      </c>
      <c r="L116" s="293">
        <f>[2]C3LPG!AF154</f>
        <v>0</v>
      </c>
      <c r="M116" s="293">
        <f>[2]C3LPG!AG154</f>
        <v>0</v>
      </c>
      <c r="N116" s="293">
        <f>[2]C3LPG!AH154</f>
        <v>0</v>
      </c>
      <c r="O116" s="293">
        <f>[2]C3LPG!AI154</f>
        <v>0</v>
      </c>
      <c r="P116" s="293">
        <f>[2]C3LPG!AJ154</f>
        <v>0</v>
      </c>
    </row>
    <row r="117" spans="1:16">
      <c r="A117" s="66" t="s">
        <v>61</v>
      </c>
      <c r="B117" s="76" t="s">
        <v>83</v>
      </c>
      <c r="C117" s="76" t="s">
        <v>106</v>
      </c>
      <c r="D117" s="250" t="s">
        <v>85</v>
      </c>
      <c r="E117" s="293">
        <f>[2]C3LPG!Y155</f>
        <v>4.83</v>
      </c>
      <c r="F117" s="293">
        <f>[2]C3LPG!Z155</f>
        <v>5.08</v>
      </c>
      <c r="G117" s="293">
        <f>[2]C3LPG!AA155</f>
        <v>4.63</v>
      </c>
      <c r="H117" s="293">
        <f>[2]C3LPG!AB155</f>
        <v>4.63</v>
      </c>
      <c r="I117" s="293">
        <f>[2]C3LPG!AC155</f>
        <v>3.78</v>
      </c>
      <c r="J117" s="293">
        <f>[2]C3LPG!AD155</f>
        <v>3.9</v>
      </c>
      <c r="K117" s="293">
        <f>[2]C3LPG!AE155</f>
        <v>4.12</v>
      </c>
      <c r="L117" s="293">
        <f>[2]C3LPG!AF155</f>
        <v>4.12</v>
      </c>
      <c r="M117" s="293">
        <f>[2]C3LPG!AG155</f>
        <v>4.12</v>
      </c>
      <c r="N117" s="293">
        <f>[2]C3LPG!AH155</f>
        <v>4.12</v>
      </c>
      <c r="O117" s="293">
        <f>[2]C3LPG!AI155</f>
        <v>4.12</v>
      </c>
      <c r="P117" s="293">
        <f>[2]C3LPG!AJ155</f>
        <v>4.12</v>
      </c>
    </row>
    <row r="118" spans="1:16">
      <c r="A118" s="66" t="s">
        <v>61</v>
      </c>
      <c r="B118" s="76" t="s">
        <v>83</v>
      </c>
      <c r="C118" s="76" t="s">
        <v>215</v>
      </c>
      <c r="D118" s="250" t="s">
        <v>85</v>
      </c>
      <c r="E118" s="293">
        <f>[2]C3LPG!Y156</f>
        <v>0</v>
      </c>
      <c r="F118" s="293">
        <f>[2]C3LPG!Z156</f>
        <v>0</v>
      </c>
      <c r="G118" s="293">
        <f>[2]C3LPG!AA156</f>
        <v>0</v>
      </c>
      <c r="H118" s="293">
        <f>[2]C3LPG!AB156</f>
        <v>0</v>
      </c>
      <c r="I118" s="293">
        <f>[2]C3LPG!AC156</f>
        <v>0</v>
      </c>
      <c r="J118" s="293">
        <f>[2]C3LPG!AD156</f>
        <v>0</v>
      </c>
      <c r="K118" s="293">
        <f>[2]C3LPG!AE156</f>
        <v>0</v>
      </c>
      <c r="L118" s="293">
        <f>[2]C3LPG!AF156</f>
        <v>0</v>
      </c>
      <c r="M118" s="293">
        <f>[2]C3LPG!AG156</f>
        <v>0</v>
      </c>
      <c r="N118" s="293">
        <f>[2]C3LPG!AH156</f>
        <v>0</v>
      </c>
      <c r="O118" s="293">
        <f>[2]C3LPG!AI156</f>
        <v>0</v>
      </c>
      <c r="P118" s="293">
        <f>[2]C3LPG!AJ156</f>
        <v>0</v>
      </c>
    </row>
    <row r="119" spans="1:16">
      <c r="A119" s="66" t="s">
        <v>61</v>
      </c>
      <c r="B119" s="76" t="s">
        <v>113</v>
      </c>
      <c r="C119" s="76" t="s">
        <v>97</v>
      </c>
      <c r="D119" s="250" t="s">
        <v>114</v>
      </c>
      <c r="E119" s="293">
        <f>[2]C3LPG!Y157</f>
        <v>5.4870000000000001</v>
      </c>
      <c r="F119" s="293">
        <f>[2]C3LPG!Z157</f>
        <v>5.32</v>
      </c>
      <c r="G119" s="293">
        <f>[2]C3LPG!AA157</f>
        <v>5.74</v>
      </c>
      <c r="H119" s="293">
        <f>[2]C3LPG!AB157</f>
        <v>5.55</v>
      </c>
      <c r="I119" s="293">
        <f>[2]C3LPG!AC157</f>
        <v>5.7350000000000003</v>
      </c>
      <c r="J119" s="293">
        <f>[2]C3LPG!AD157</f>
        <v>5.55</v>
      </c>
      <c r="K119" s="293">
        <f>[2]C3LPG!AE157</f>
        <v>5.8259999999999996</v>
      </c>
      <c r="L119" s="293">
        <f>[2]C3LPG!AF157</f>
        <v>5.8259999999999996</v>
      </c>
      <c r="M119" s="293">
        <f>[2]C3LPG!AG157</f>
        <v>5.8259999999999996</v>
      </c>
      <c r="N119" s="293">
        <f>[2]C3LPG!AH157</f>
        <v>5.8259999999999996</v>
      </c>
      <c r="O119" s="293">
        <f>[2]C3LPG!AI157</f>
        <v>5.8259999999999996</v>
      </c>
      <c r="P119" s="293">
        <f>[2]C3LPG!AJ157</f>
        <v>5.8259999999999996</v>
      </c>
    </row>
    <row r="120" spans="1:16">
      <c r="A120" s="66" t="s">
        <v>61</v>
      </c>
      <c r="B120" s="76" t="s">
        <v>90</v>
      </c>
      <c r="C120" s="76" t="s">
        <v>97</v>
      </c>
      <c r="D120" s="250" t="s">
        <v>90</v>
      </c>
      <c r="E120" s="293">
        <f>[2]C3LPG!Y158</f>
        <v>11</v>
      </c>
      <c r="F120" s="293">
        <f>[2]C3LPG!Z158</f>
        <v>6.72</v>
      </c>
      <c r="G120" s="293">
        <f>[2]C3LPG!AA158</f>
        <v>13.5</v>
      </c>
      <c r="H120" s="293">
        <f>[2]C3LPG!AB158</f>
        <v>15</v>
      </c>
      <c r="I120" s="293">
        <f>[2]C3LPG!AC158</f>
        <v>15.5</v>
      </c>
      <c r="J120" s="293">
        <f>[2]C3LPG!AD158</f>
        <v>15</v>
      </c>
      <c r="K120" s="293">
        <f>[2]C3LPG!AE158</f>
        <v>9.41</v>
      </c>
      <c r="L120" s="293">
        <f>[2]C3LPG!AF158</f>
        <v>13.19</v>
      </c>
      <c r="M120" s="293">
        <f>[2]C3LPG!AG158</f>
        <v>15</v>
      </c>
      <c r="N120" s="293">
        <f>[2]C3LPG!AH158</f>
        <v>15.5</v>
      </c>
      <c r="O120" s="293">
        <f>[2]C3LPG!AI158</f>
        <v>15</v>
      </c>
      <c r="P120" s="293">
        <f>[2]C3LPG!AJ158</f>
        <v>15.08</v>
      </c>
    </row>
    <row r="121" spans="1:16" s="65" customFormat="1" ht="23.5">
      <c r="A121" s="63" t="s">
        <v>6</v>
      </c>
      <c r="B121" s="64"/>
      <c r="D121" s="64"/>
      <c r="E121" s="203">
        <f t="shared" ref="E121:P121" si="14">SUM(E56:E120)</f>
        <v>202.43700000000001</v>
      </c>
      <c r="F121" s="203">
        <f t="shared" si="14"/>
        <v>201.86743945000003</v>
      </c>
      <c r="G121" s="203">
        <f t="shared" si="14"/>
        <v>216.2</v>
      </c>
      <c r="H121" s="203">
        <f t="shared" si="14"/>
        <v>228.50942810999999</v>
      </c>
      <c r="I121" s="203">
        <f t="shared" si="14"/>
        <v>222.97166386999999</v>
      </c>
      <c r="J121" s="203">
        <f t="shared" si="14"/>
        <v>209.05535404999998</v>
      </c>
      <c r="K121" s="203">
        <f t="shared" si="14"/>
        <v>317.19096322000013</v>
      </c>
      <c r="L121" s="203">
        <f t="shared" si="14"/>
        <v>216.17164504999997</v>
      </c>
      <c r="M121" s="203">
        <f t="shared" si="14"/>
        <v>213.67045453999995</v>
      </c>
      <c r="N121" s="203">
        <f t="shared" si="14"/>
        <v>215.83317172999998</v>
      </c>
      <c r="O121" s="203">
        <f t="shared" si="14"/>
        <v>214.38978416999998</v>
      </c>
      <c r="P121" s="203">
        <f t="shared" si="14"/>
        <v>217.56878729999997</v>
      </c>
    </row>
    <row r="122" spans="1:16">
      <c r="A122" s="384" t="s">
        <v>1</v>
      </c>
      <c r="B122" s="381" t="s">
        <v>92</v>
      </c>
      <c r="C122" s="381" t="s">
        <v>93</v>
      </c>
      <c r="D122" s="381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86"/>
      <c r="B123" s="382"/>
      <c r="C123" s="382"/>
      <c r="D123" s="382"/>
      <c r="E123" s="259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61</v>
      </c>
      <c r="B124" s="75" t="s">
        <v>89</v>
      </c>
      <c r="C124" s="75" t="s">
        <v>2</v>
      </c>
      <c r="D124" s="75" t="s">
        <v>89</v>
      </c>
      <c r="E124" s="294">
        <f>[2]NGL!BK19</f>
        <v>24.5</v>
      </c>
      <c r="F124" s="294">
        <f>[2]NGL!BL19</f>
        <v>24.5</v>
      </c>
      <c r="G124" s="294">
        <f>[2]NGL!BM19</f>
        <v>26</v>
      </c>
      <c r="H124" s="294">
        <f>[2]NGL!BN19</f>
        <v>22.5</v>
      </c>
      <c r="I124" s="294">
        <f>[2]NGL!BO19</f>
        <v>23.000000000000004</v>
      </c>
      <c r="J124" s="294">
        <f>[2]NGL!BP19</f>
        <v>23.000000000000004</v>
      </c>
      <c r="K124" s="294">
        <f>[2]NGL!BQ19</f>
        <v>18</v>
      </c>
      <c r="L124" s="294">
        <f>[2]NGL!BR19</f>
        <v>22</v>
      </c>
      <c r="M124" s="294">
        <f>[2]NGL!BS19</f>
        <v>19</v>
      </c>
      <c r="N124" s="294">
        <f>[2]NGL!BT19</f>
        <v>17</v>
      </c>
      <c r="O124" s="294">
        <f>[2]NGL!BU19</f>
        <v>20.5</v>
      </c>
      <c r="P124" s="294">
        <f>[2]NGL!BV19</f>
        <v>21</v>
      </c>
    </row>
    <row r="125" spans="1:16">
      <c r="A125" s="66" t="s">
        <v>61</v>
      </c>
      <c r="B125" s="75" t="s">
        <v>89</v>
      </c>
      <c r="C125" s="75" t="s">
        <v>3</v>
      </c>
      <c r="D125" s="75" t="s">
        <v>89</v>
      </c>
      <c r="E125" s="294">
        <f>[2]NGL!BK20</f>
        <v>29.16</v>
      </c>
      <c r="F125" s="294">
        <f>[2]NGL!BL20</f>
        <v>25.272000000000002</v>
      </c>
      <c r="G125" s="294">
        <f>[2]NGL!BM20</f>
        <v>28.271999999999998</v>
      </c>
      <c r="H125" s="294">
        <f>[2]NGL!BN20</f>
        <v>27.36</v>
      </c>
      <c r="I125" s="294">
        <f>[2]NGL!BO20</f>
        <v>28.271999999999998</v>
      </c>
      <c r="J125" s="294">
        <f>[2]NGL!BP20</f>
        <v>27.36</v>
      </c>
      <c r="K125" s="294">
        <f>[2]NGL!BQ20</f>
        <v>21.384</v>
      </c>
      <c r="L125" s="294">
        <f>[2]NGL!BR20</f>
        <v>28.271999999999998</v>
      </c>
      <c r="M125" s="294">
        <f>[2]NGL!BS20</f>
        <v>27.36</v>
      </c>
      <c r="N125" s="294">
        <f>[2]NGL!BT20</f>
        <v>25.296000000000003</v>
      </c>
      <c r="O125" s="294">
        <f>[2]NGL!BU20</f>
        <v>27.36</v>
      </c>
      <c r="P125" s="294">
        <f>[2]NGL!BV20</f>
        <v>28.271999999999998</v>
      </c>
    </row>
    <row r="126" spans="1:16">
      <c r="A126" s="66" t="s">
        <v>61</v>
      </c>
      <c r="B126" s="75" t="s">
        <v>89</v>
      </c>
      <c r="C126" s="372" t="s">
        <v>42</v>
      </c>
      <c r="D126" s="75" t="s">
        <v>117</v>
      </c>
      <c r="E126" s="294"/>
      <c r="F126" s="313">
        <v>1.2</v>
      </c>
      <c r="G126" s="294">
        <f>[2]NGL!BM10*0.648</f>
        <v>0</v>
      </c>
      <c r="H126" s="294">
        <f>[2]NGL!BN10*0.648</f>
        <v>0</v>
      </c>
      <c r="I126" s="294">
        <f>[2]NGL!BO10*0.648</f>
        <v>0</v>
      </c>
      <c r="J126" s="294">
        <f>[2]NGL!BP10*0.648</f>
        <v>0</v>
      </c>
      <c r="K126" s="294">
        <f>[2]NGL!BQ10*0.648</f>
        <v>1.1664000000000001</v>
      </c>
      <c r="L126" s="294">
        <f>[2]NGL!BR10*0.648</f>
        <v>0</v>
      </c>
      <c r="M126" s="294">
        <f>[2]NGL!BS10*0.648</f>
        <v>0</v>
      </c>
      <c r="N126" s="294">
        <f>[2]NGL!BT10*0.648</f>
        <v>0</v>
      </c>
      <c r="O126" s="294">
        <f>[2]NGL!BU10*0.648</f>
        <v>0</v>
      </c>
      <c r="P126" s="294">
        <f>[2]NGL!BV10*0.648</f>
        <v>0</v>
      </c>
    </row>
    <row r="127" spans="1:16">
      <c r="A127" s="66" t="s">
        <v>61</v>
      </c>
      <c r="B127" s="75" t="s">
        <v>90</v>
      </c>
      <c r="C127" s="75" t="s">
        <v>42</v>
      </c>
      <c r="D127" s="75" t="s">
        <v>90</v>
      </c>
      <c r="E127" s="294">
        <f>'[4]NGL Balance'!AY27*0.648</f>
        <v>1.2312000000000001</v>
      </c>
      <c r="F127" s="294">
        <f>'[4]NGL Balance'!AZ27*0.648</f>
        <v>0</v>
      </c>
      <c r="G127" s="294">
        <f>'[4]NGL Balance'!BA27*0.648</f>
        <v>1.2312000000000001</v>
      </c>
      <c r="H127" s="294">
        <f>'[4]NGL Balance'!BB27*0.648</f>
        <v>1.2312000000000001</v>
      </c>
      <c r="I127" s="294">
        <f>'[4]NGL Balance'!BC27*0.648</f>
        <v>1.2312000000000001</v>
      </c>
      <c r="J127" s="294">
        <f>'[4]NGL Balance'!BD27*0.648</f>
        <v>1.2312000000000001</v>
      </c>
      <c r="K127" s="294">
        <f>'[4]NGL Balance'!BE27*0.648</f>
        <v>0</v>
      </c>
      <c r="L127" s="294">
        <f>'[4]NGL Balance'!BF27*0.648</f>
        <v>1.2312000000000001</v>
      </c>
      <c r="M127" s="294">
        <f>'[4]NGL Balance'!BG27*0.648</f>
        <v>1.2312000000000001</v>
      </c>
      <c r="N127" s="294">
        <f>'[4]NGL Balance'!BH27*0.648</f>
        <v>1.2312000000000001</v>
      </c>
      <c r="O127" s="294">
        <f>'[4]NGL Balance'!BI27*0.648</f>
        <v>1.2312000000000001</v>
      </c>
      <c r="P127" s="294">
        <f>'[4]NGL Balance'!BJ27*0.648</f>
        <v>1.2312000000000001</v>
      </c>
    </row>
    <row r="128" spans="1:16">
      <c r="A128" s="66" t="s">
        <v>61</v>
      </c>
      <c r="B128" s="75" t="s">
        <v>90</v>
      </c>
      <c r="C128" s="75" t="s">
        <v>107</v>
      </c>
      <c r="D128" s="75" t="s">
        <v>90</v>
      </c>
      <c r="E128" s="294">
        <f>'[4]NGL Balance'!AY28*0.648</f>
        <v>1.2312000000000001</v>
      </c>
      <c r="F128" s="294">
        <f>'[4]NGL Balance'!AZ28*0.648</f>
        <v>1.2312000000000001</v>
      </c>
      <c r="G128" s="294">
        <f>'[4]NGL Balance'!BA28*0.648</f>
        <v>2.4624000000000001</v>
      </c>
      <c r="H128" s="294">
        <f>'[4]NGL Balance'!BB28*0.648</f>
        <v>1.2312000000000001</v>
      </c>
      <c r="I128" s="294">
        <f>'[4]NGL Balance'!BC28*0.648</f>
        <v>2.4624000000000001</v>
      </c>
      <c r="J128" s="294">
        <f>'[4]NGL Balance'!BD28*0.648</f>
        <v>1.2312000000000001</v>
      </c>
      <c r="K128" s="294">
        <f>'[4]NGL Balance'!BE28*0.648</f>
        <v>1.2312000000000001</v>
      </c>
      <c r="L128" s="294">
        <f>'[4]NGL Balance'!BF28*0.648</f>
        <v>1.2312000000000001</v>
      </c>
      <c r="M128" s="294">
        <f>'[4]NGL Balance'!BG28*0.648</f>
        <v>2.4624000000000001</v>
      </c>
      <c r="N128" s="294">
        <f>'[4]NGL Balance'!BH28*0.648</f>
        <v>1.2312000000000001</v>
      </c>
      <c r="O128" s="294">
        <f>'[4]NGL Balance'!BI28*0.648</f>
        <v>2.4624000000000001</v>
      </c>
      <c r="P128" s="294">
        <f>'[4]NGL Balance'!BJ28*0.648</f>
        <v>1.2312000000000001</v>
      </c>
    </row>
    <row r="129" spans="1:16" s="65" customFormat="1" ht="23.5">
      <c r="A129" s="63" t="s">
        <v>88</v>
      </c>
      <c r="B129" s="64"/>
      <c r="D129" s="64"/>
      <c r="E129" s="203">
        <f>SUM(E124:E128)</f>
        <v>56.122399999999999</v>
      </c>
      <c r="F129" s="203">
        <f t="shared" ref="F129:P129" si="15">SUM(F124:F128)</f>
        <v>52.20320000000001</v>
      </c>
      <c r="G129" s="203">
        <f t="shared" si="15"/>
        <v>57.965600000000002</v>
      </c>
      <c r="H129" s="203">
        <f t="shared" si="15"/>
        <v>52.322400000000002</v>
      </c>
      <c r="I129" s="203">
        <f t="shared" si="15"/>
        <v>54.965600000000009</v>
      </c>
      <c r="J129" s="203">
        <f t="shared" si="15"/>
        <v>52.822400000000002</v>
      </c>
      <c r="K129" s="203">
        <f t="shared" si="15"/>
        <v>41.781600000000005</v>
      </c>
      <c r="L129" s="203">
        <f t="shared" si="15"/>
        <v>52.734400000000001</v>
      </c>
      <c r="M129" s="203">
        <f t="shared" si="15"/>
        <v>50.053600000000003</v>
      </c>
      <c r="N129" s="203">
        <f t="shared" si="15"/>
        <v>44.758400000000009</v>
      </c>
      <c r="O129" s="203">
        <f t="shared" si="15"/>
        <v>51.553600000000003</v>
      </c>
      <c r="P129" s="203">
        <f t="shared" si="15"/>
        <v>51.734400000000001</v>
      </c>
    </row>
    <row r="130" spans="1:16">
      <c r="A130" s="384" t="s">
        <v>1</v>
      </c>
      <c r="B130" s="381" t="s">
        <v>88</v>
      </c>
      <c r="C130" s="381" t="s">
        <v>93</v>
      </c>
      <c r="D130" s="381" t="s">
        <v>94</v>
      </c>
      <c r="E130" s="220">
        <v>31</v>
      </c>
      <c r="F130" s="220">
        <v>28</v>
      </c>
      <c r="G130" s="220">
        <v>31</v>
      </c>
      <c r="H130" s="220">
        <v>30</v>
      </c>
      <c r="I130" s="220">
        <v>31</v>
      </c>
      <c r="J130" s="220">
        <v>30</v>
      </c>
      <c r="K130" s="220">
        <v>31</v>
      </c>
      <c r="L130" s="220">
        <v>31</v>
      </c>
      <c r="M130" s="220">
        <v>30</v>
      </c>
      <c r="N130" s="220">
        <v>31</v>
      </c>
      <c r="O130" s="220">
        <v>30</v>
      </c>
      <c r="P130" s="220">
        <v>31</v>
      </c>
    </row>
    <row r="131" spans="1:16">
      <c r="A131" s="386"/>
      <c r="B131" s="382"/>
      <c r="C131" s="382"/>
      <c r="D131" s="382"/>
      <c r="E131" s="259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61</v>
      </c>
      <c r="B132" s="75" t="s">
        <v>89</v>
      </c>
      <c r="C132" s="75" t="s">
        <v>3</v>
      </c>
      <c r="D132" s="75" t="s">
        <v>89</v>
      </c>
      <c r="E132" s="296">
        <f>3*24*E130/1000</f>
        <v>2.2320000000000002</v>
      </c>
      <c r="F132" s="296">
        <f t="shared" ref="F132" si="16">3*24*F130/1000</f>
        <v>2.016</v>
      </c>
      <c r="G132" s="296">
        <f>6*24*G130/1000</f>
        <v>4.4640000000000004</v>
      </c>
      <c r="H132" s="296">
        <f t="shared" ref="H132:P132" si="17">6*24*H130/1000</f>
        <v>4.32</v>
      </c>
      <c r="I132" s="296">
        <f t="shared" si="17"/>
        <v>4.4640000000000004</v>
      </c>
      <c r="J132" s="296">
        <f t="shared" si="17"/>
        <v>4.32</v>
      </c>
      <c r="K132" s="296">
        <f t="shared" si="17"/>
        <v>4.4640000000000004</v>
      </c>
      <c r="L132" s="296">
        <f t="shared" si="17"/>
        <v>4.4640000000000004</v>
      </c>
      <c r="M132" s="296">
        <f t="shared" si="17"/>
        <v>4.32</v>
      </c>
      <c r="N132" s="296">
        <f t="shared" si="17"/>
        <v>4.4640000000000004</v>
      </c>
      <c r="O132" s="296">
        <f t="shared" si="17"/>
        <v>4.32</v>
      </c>
      <c r="P132" s="296">
        <f t="shared" si="17"/>
        <v>4.4640000000000004</v>
      </c>
    </row>
    <row r="133" spans="1:16" s="65" customFormat="1" ht="23.5">
      <c r="A133" s="63" t="s">
        <v>140</v>
      </c>
      <c r="B133" s="64"/>
      <c r="D133" s="64"/>
      <c r="E133" s="209">
        <f>E132</f>
        <v>2.2320000000000002</v>
      </c>
      <c r="F133" s="209">
        <f t="shared" ref="F133:P133" si="18">F132</f>
        <v>2.016</v>
      </c>
      <c r="G133" s="209">
        <f t="shared" si="18"/>
        <v>4.4640000000000004</v>
      </c>
      <c r="H133" s="209">
        <f t="shared" si="18"/>
        <v>4.32</v>
      </c>
      <c r="I133" s="209">
        <f t="shared" si="18"/>
        <v>4.4640000000000004</v>
      </c>
      <c r="J133" s="209">
        <f t="shared" si="18"/>
        <v>4.32</v>
      </c>
      <c r="K133" s="209">
        <f t="shared" si="18"/>
        <v>4.4640000000000004</v>
      </c>
      <c r="L133" s="209">
        <f t="shared" si="18"/>
        <v>4.4640000000000004</v>
      </c>
      <c r="M133" s="209">
        <f t="shared" si="18"/>
        <v>4.32</v>
      </c>
      <c r="N133" s="209">
        <f t="shared" si="18"/>
        <v>4.4640000000000004</v>
      </c>
      <c r="O133" s="209">
        <f t="shared" si="18"/>
        <v>4.32</v>
      </c>
      <c r="P133" s="209">
        <f t="shared" si="18"/>
        <v>4.4640000000000004</v>
      </c>
    </row>
    <row r="134" spans="1:16">
      <c r="A134" s="384" t="s">
        <v>1</v>
      </c>
      <c r="B134" s="381" t="s">
        <v>140</v>
      </c>
      <c r="C134" s="381" t="s">
        <v>93</v>
      </c>
      <c r="D134" s="381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86"/>
      <c r="B135" s="382"/>
      <c r="C135" s="382"/>
      <c r="D135" s="382"/>
      <c r="E135" s="267">
        <v>23377</v>
      </c>
      <c r="F135" s="259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61</v>
      </c>
      <c r="B136" s="75" t="s">
        <v>89</v>
      </c>
      <c r="C136" s="75" t="s">
        <v>141</v>
      </c>
      <c r="D136" s="75" t="s">
        <v>89</v>
      </c>
      <c r="E136" s="219">
        <v>35</v>
      </c>
      <c r="F136" s="219">
        <v>35</v>
      </c>
      <c r="G136" s="219">
        <v>35</v>
      </c>
      <c r="H136" s="219">
        <v>35</v>
      </c>
      <c r="I136" s="219">
        <v>35</v>
      </c>
      <c r="J136" s="219">
        <v>35</v>
      </c>
      <c r="K136" s="219">
        <v>35</v>
      </c>
      <c r="L136" s="219">
        <v>35</v>
      </c>
      <c r="M136" s="219">
        <v>35</v>
      </c>
      <c r="N136" s="219">
        <v>35</v>
      </c>
      <c r="O136" s="219">
        <v>35</v>
      </c>
      <c r="P136" s="219">
        <v>35</v>
      </c>
    </row>
    <row r="137" spans="1:16">
      <c r="A137" s="66" t="s">
        <v>61</v>
      </c>
      <c r="B137" s="75" t="s">
        <v>89</v>
      </c>
      <c r="C137" s="75" t="s">
        <v>142</v>
      </c>
      <c r="D137" s="75" t="s">
        <v>89</v>
      </c>
      <c r="E137" s="219">
        <v>20</v>
      </c>
      <c r="F137" s="219">
        <v>20</v>
      </c>
      <c r="G137" s="219">
        <v>20</v>
      </c>
      <c r="H137" s="219">
        <v>20</v>
      </c>
      <c r="I137" s="219">
        <v>20</v>
      </c>
      <c r="J137" s="219">
        <v>20</v>
      </c>
      <c r="K137" s="219">
        <v>20</v>
      </c>
      <c r="L137" s="219">
        <v>20</v>
      </c>
      <c r="M137" s="219">
        <v>20</v>
      </c>
      <c r="N137" s="219">
        <v>20</v>
      </c>
      <c r="O137" s="219">
        <v>20</v>
      </c>
      <c r="P137" s="219">
        <v>20</v>
      </c>
    </row>
    <row r="140" spans="1:16">
      <c r="E140" s="183">
        <f t="shared" ref="E140:P140" si="19">SUM(E25:E31,E35:E52,E56:E120,E124:E128,E132,E136:E137)</f>
        <v>573.82796097560981</v>
      </c>
      <c r="F140" s="183">
        <f t="shared" si="19"/>
        <v>576.47688859973391</v>
      </c>
      <c r="G140" s="183">
        <f t="shared" si="19"/>
        <v>631.07640210643024</v>
      </c>
      <c r="H140" s="183">
        <f t="shared" si="19"/>
        <v>627.42752246736677</v>
      </c>
      <c r="I140" s="183">
        <f t="shared" si="19"/>
        <v>631.04326387000003</v>
      </c>
      <c r="J140" s="183">
        <f t="shared" si="19"/>
        <v>627.29975405000005</v>
      </c>
      <c r="K140" s="183">
        <f t="shared" si="19"/>
        <v>640.3905632200001</v>
      </c>
      <c r="L140" s="183">
        <f t="shared" si="19"/>
        <v>620.54504505</v>
      </c>
      <c r="M140" s="183">
        <f t="shared" si="19"/>
        <v>589.92705454000009</v>
      </c>
      <c r="N140" s="183">
        <f t="shared" si="19"/>
        <v>543.33257173000004</v>
      </c>
      <c r="O140" s="183">
        <f t="shared" si="19"/>
        <v>615.90138417000003</v>
      </c>
      <c r="P140" s="183">
        <f t="shared" si="19"/>
        <v>627.86018730000001</v>
      </c>
    </row>
    <row r="142" spans="1:16" ht="15" thickBot="1">
      <c r="E142" s="267">
        <v>23377</v>
      </c>
      <c r="F142" s="259">
        <v>23408</v>
      </c>
      <c r="G142" s="259">
        <v>23437</v>
      </c>
      <c r="H142" s="259">
        <v>23468</v>
      </c>
      <c r="I142" s="259">
        <v>23498</v>
      </c>
      <c r="J142" s="259">
        <v>23529</v>
      </c>
      <c r="K142" s="259">
        <v>23559</v>
      </c>
      <c r="L142" s="259">
        <v>23590</v>
      </c>
      <c r="M142" s="259">
        <v>23621</v>
      </c>
      <c r="N142" s="259">
        <v>23651</v>
      </c>
      <c r="O142" s="259">
        <v>23682</v>
      </c>
      <c r="P142" s="259">
        <v>23712</v>
      </c>
    </row>
    <row r="143" spans="1:16">
      <c r="A143" s="280" t="s">
        <v>66</v>
      </c>
      <c r="B143" s="83" t="s">
        <v>89</v>
      </c>
      <c r="C143" s="83" t="s">
        <v>2</v>
      </c>
      <c r="D143" s="84" t="s">
        <v>89</v>
      </c>
      <c r="E143" s="293">
        <f>[5]NGL!BK7</f>
        <v>37.808641975308639</v>
      </c>
      <c r="F143" s="293">
        <f>[5]NGL!BL7</f>
        <v>35.493827160493829</v>
      </c>
      <c r="G143" s="293">
        <f>[5]NGL!BM7</f>
        <v>35.493827160493829</v>
      </c>
      <c r="H143" s="293">
        <f>[5]NGL!BN7</f>
        <v>35.493827160493829</v>
      </c>
      <c r="I143" s="293">
        <f>[5]NGL!BO7</f>
        <v>33.950617283950614</v>
      </c>
      <c r="J143" s="293">
        <f>[5]NGL!BP7</f>
        <v>33.179012345679013</v>
      </c>
      <c r="K143" s="293">
        <f>[5]NGL!BQ7</f>
        <v>20.061728395061728</v>
      </c>
      <c r="L143" s="293">
        <f>[5]NGL!BR7</f>
        <v>33.950617283950614</v>
      </c>
      <c r="M143" s="293">
        <f>[5]NGL!BS7</f>
        <v>30.864197530864196</v>
      </c>
      <c r="N143" s="293">
        <f>[5]NGL!BT7</f>
        <v>26.234567901234566</v>
      </c>
      <c r="O143" s="293">
        <f>[5]NGL!BU7</f>
        <v>30.864197530864196</v>
      </c>
      <c r="P143" s="293">
        <f>[5]NGL!BV7</f>
        <v>33.950617283950614</v>
      </c>
    </row>
    <row r="144" spans="1:16" ht="15" thickBot="1">
      <c r="A144" s="281" t="s">
        <v>66</v>
      </c>
      <c r="B144" s="85" t="s">
        <v>89</v>
      </c>
      <c r="C144" s="85" t="s">
        <v>3</v>
      </c>
      <c r="D144" s="86" t="s">
        <v>89</v>
      </c>
      <c r="E144" s="293">
        <f>[5]NGL!BK8</f>
        <v>45</v>
      </c>
      <c r="F144" s="293">
        <f>[5]NGL!BL8</f>
        <v>39</v>
      </c>
      <c r="G144" s="293">
        <f>[5]NGL!BM8</f>
        <v>43</v>
      </c>
      <c r="H144" s="293">
        <f>[5]NGL!BN8</f>
        <v>42</v>
      </c>
      <c r="I144" s="293">
        <f>[5]NGL!BO8</f>
        <v>43</v>
      </c>
      <c r="J144" s="293">
        <f>[5]NGL!BP8</f>
        <v>42</v>
      </c>
      <c r="K144" s="293">
        <f>[5]NGL!BQ8</f>
        <v>43</v>
      </c>
      <c r="L144" s="293">
        <f>[5]NGL!BR8</f>
        <v>43</v>
      </c>
      <c r="M144" s="293">
        <f>[5]NGL!BS8</f>
        <v>42</v>
      </c>
      <c r="N144" s="293">
        <f>[5]NGL!BT8</f>
        <v>39.037037037037038</v>
      </c>
      <c r="O144" s="293">
        <f>[5]NGL!BU8</f>
        <v>42</v>
      </c>
      <c r="P144" s="293">
        <f>[5]NGL!BV8</f>
        <v>43</v>
      </c>
    </row>
    <row r="145" spans="1:16">
      <c r="A145" s="82" t="s">
        <v>66</v>
      </c>
      <c r="B145" s="82" t="s">
        <v>89</v>
      </c>
      <c r="C145" s="82" t="s">
        <v>42</v>
      </c>
      <c r="D145" s="82" t="s">
        <v>117</v>
      </c>
      <c r="E145" s="295"/>
      <c r="F145" s="295"/>
      <c r="G145" s="295"/>
      <c r="H145" s="295"/>
      <c r="I145" s="295"/>
      <c r="J145" s="295"/>
      <c r="K145" s="295"/>
      <c r="L145" s="295"/>
      <c r="M145" s="295"/>
      <c r="N145" s="295"/>
      <c r="O145" s="295"/>
      <c r="P145" s="295"/>
    </row>
    <row r="146" spans="1:16">
      <c r="A146" s="75" t="s">
        <v>66</v>
      </c>
      <c r="B146" s="75" t="s">
        <v>90</v>
      </c>
      <c r="C146" s="75" t="s">
        <v>42</v>
      </c>
      <c r="D146" s="75" t="s">
        <v>90</v>
      </c>
      <c r="E146" s="295">
        <v>1.9</v>
      </c>
      <c r="F146" s="295">
        <v>1.9</v>
      </c>
      <c r="G146" s="295">
        <f t="shared" ref="G146:J146" si="20">1.9*2</f>
        <v>3.8</v>
      </c>
      <c r="H146" s="295">
        <f t="shared" si="20"/>
        <v>3.8</v>
      </c>
      <c r="I146" s="295">
        <f t="shared" si="20"/>
        <v>3.8</v>
      </c>
      <c r="J146" s="295">
        <f t="shared" si="20"/>
        <v>3.8</v>
      </c>
      <c r="K146" s="295">
        <v>1.9</v>
      </c>
      <c r="L146" s="295">
        <v>1.9</v>
      </c>
      <c r="M146" s="295">
        <f t="shared" ref="M146:P146" si="21">1.9*2</f>
        <v>3.8</v>
      </c>
      <c r="N146" s="295">
        <f t="shared" si="21"/>
        <v>3.8</v>
      </c>
      <c r="O146" s="295">
        <f t="shared" si="21"/>
        <v>3.8</v>
      </c>
      <c r="P146" s="295">
        <f t="shared" si="21"/>
        <v>3.8</v>
      </c>
    </row>
    <row r="147" spans="1:16">
      <c r="A147" s="75" t="s">
        <v>66</v>
      </c>
      <c r="B147" s="75" t="s">
        <v>90</v>
      </c>
      <c r="C147" s="75" t="s">
        <v>83</v>
      </c>
      <c r="D147" s="75" t="s">
        <v>90</v>
      </c>
      <c r="E147" s="295">
        <v>1.9</v>
      </c>
      <c r="F147" s="295">
        <v>1.9</v>
      </c>
      <c r="G147" s="295">
        <v>1.9</v>
      </c>
      <c r="H147" s="295">
        <v>1.9</v>
      </c>
      <c r="I147" s="295">
        <v>1.9</v>
      </c>
      <c r="J147" s="295">
        <v>1.9</v>
      </c>
      <c r="K147" s="295">
        <v>1.9</v>
      </c>
      <c r="L147" s="295">
        <v>1.9</v>
      </c>
      <c r="M147" s="295">
        <v>1.9</v>
      </c>
      <c r="N147" s="295">
        <v>1.9</v>
      </c>
      <c r="O147" s="295">
        <v>1.9</v>
      </c>
      <c r="P147" s="295">
        <v>1.9</v>
      </c>
    </row>
  </sheetData>
  <mergeCells count="24">
    <mergeCell ref="A134:A135"/>
    <mergeCell ref="B134:B135"/>
    <mergeCell ref="C134:C135"/>
    <mergeCell ref="D134:D135"/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22:A123"/>
    <mergeCell ref="B122:B123"/>
    <mergeCell ref="C122:C123"/>
    <mergeCell ref="D122:D123"/>
    <mergeCell ref="A130:A131"/>
    <mergeCell ref="B130:B131"/>
    <mergeCell ref="C130:C131"/>
    <mergeCell ref="D130:D13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Q173"/>
  <sheetViews>
    <sheetView topLeftCell="A120" zoomScale="70" zoomScaleNormal="70" workbookViewId="0">
      <selection activeCell="E124" sqref="E124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16" width="11.36328125" style="61" bestFit="1" customWidth="1"/>
    <col min="17" max="17" width="12.1796875" style="61" bestFit="1" customWidth="1"/>
    <col min="18" max="16384" width="8.63281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5">
      <c r="A21" s="62" t="s">
        <v>137</v>
      </c>
    </row>
    <row r="22" spans="1:16" s="65" customFormat="1" ht="23.5">
      <c r="A22" s="63" t="s">
        <v>0</v>
      </c>
      <c r="B22" s="64"/>
      <c r="D22" s="64"/>
    </row>
    <row r="23" spans="1:16">
      <c r="A23" s="381" t="s">
        <v>1</v>
      </c>
      <c r="B23" s="381" t="s">
        <v>92</v>
      </c>
      <c r="C23" s="381" t="s">
        <v>93</v>
      </c>
      <c r="D23" s="381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83"/>
      <c r="B24" s="382"/>
      <c r="C24" s="382"/>
      <c r="D24" s="382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87</v>
      </c>
      <c r="B25" s="272" t="s">
        <v>89</v>
      </c>
      <c r="C25" s="272" t="s">
        <v>224</v>
      </c>
      <c r="D25" s="272" t="s">
        <v>89</v>
      </c>
      <c r="E25" s="67">
        <f>'Selling Price'!E25*'Volume (KT)'!E25*'Selling Price'!E$20/10^3</f>
        <v>376.50565573251174</v>
      </c>
      <c r="F25" s="67">
        <f>'Selling Price'!F25*'Volume (KT)'!F25*'Selling Price'!F$20/10^3</f>
        <v>479.88856892714654</v>
      </c>
      <c r="G25" s="67">
        <f>'Selling Price'!G25*'Volume (KT)'!G25*'Selling Price'!G$20/10^3</f>
        <v>646.57701030660951</v>
      </c>
      <c r="H25" s="67">
        <f>'Selling Price'!H25*'Volume (KT)'!H25*'Selling Price'!H$20/10^3</f>
        <v>616.35737321433794</v>
      </c>
      <c r="I25" s="67">
        <f>'Selling Price'!I25*'Volume (KT)'!I25*'Selling Price'!I$20/10^3</f>
        <v>599.50030934247923</v>
      </c>
      <c r="J25" s="67">
        <f>'Selling Price'!J25*'Volume (KT)'!J25*'Selling Price'!J$20/10^3</f>
        <v>569.17048928849999</v>
      </c>
      <c r="K25" s="67">
        <f>'Selling Price'!K25*'Volume (KT)'!K25*'Selling Price'!K$20/10^3</f>
        <v>591.49931027939999</v>
      </c>
      <c r="L25" s="67">
        <f>'Selling Price'!L25*'Volume (KT)'!L25*'Selling Price'!L$20/10^3</f>
        <v>577.24108440479995</v>
      </c>
      <c r="M25" s="67">
        <f>'Selling Price'!M25*'Volume (KT)'!M25*'Selling Price'!M$20/10^3</f>
        <v>531.05185080899992</v>
      </c>
      <c r="N25" s="67">
        <f>'Selling Price'!N25*'Volume (KT)'!N25*'Selling Price'!N$20/10^3</f>
        <v>462.15775170349986</v>
      </c>
      <c r="O25" s="67">
        <f>'Selling Price'!O25*'Volume (KT)'!O25*'Selling Price'!O$20/10^3</f>
        <v>534.54329254719994</v>
      </c>
      <c r="P25" s="67">
        <f>'Selling Price'!P25*'Volume (KT)'!P25*'Selling Price'!P$20/10^3</f>
        <v>545.94945995219996</v>
      </c>
    </row>
    <row r="26" spans="1:16">
      <c r="A26" s="66" t="s">
        <v>87</v>
      </c>
      <c r="B26" s="272" t="s">
        <v>89</v>
      </c>
      <c r="C26" s="272" t="s">
        <v>225</v>
      </c>
      <c r="D26" s="272" t="s">
        <v>89</v>
      </c>
      <c r="E26" s="67">
        <f>'Selling Price'!E26*'Volume (KT)'!E26*'Selling Price'!E$20/10^3</f>
        <v>567.6747597568941</v>
      </c>
      <c r="F26" s="67">
        <f>'Selling Price'!F26*'Volume (KT)'!F26*'Selling Price'!F$20/10^3</f>
        <v>581.53269601418981</v>
      </c>
      <c r="G26" s="67">
        <f>'Selling Price'!G26*'Volume (KT)'!G26*'Selling Price'!G$20/10^3</f>
        <v>675.29537830104323</v>
      </c>
      <c r="H26" s="67">
        <f>'Selling Price'!H26*'Volume (KT)'!H26*'Selling Price'!H$20/10^3</f>
        <v>693.33890878487011</v>
      </c>
      <c r="I26" s="67">
        <f>'Selling Price'!I26*'Volume (KT)'!I26*'Selling Price'!I$20/10^3</f>
        <v>636.23653188387016</v>
      </c>
      <c r="J26" s="67">
        <f>'Selling Price'!J26*'Volume (KT)'!J26*'Selling Price'!J$20/10^3</f>
        <v>622.11166146156404</v>
      </c>
      <c r="K26" s="67">
        <f>'Selling Price'!K26*'Volume (KT)'!K26*'Selling Price'!K$20/10^3</f>
        <v>615.51998000632352</v>
      </c>
      <c r="L26" s="67">
        <f>'Selling Price'!L26*'Volume (KT)'!L26*'Selling Price'!L$20/10^3</f>
        <v>609.02554610569814</v>
      </c>
      <c r="M26" s="67">
        <f>'Selling Price'!M26*'Volume (KT)'!M26*'Selling Price'!M$20/10^3</f>
        <v>602.10591890896001</v>
      </c>
      <c r="N26" s="67">
        <f>'Selling Price'!N26*'Volume (KT)'!N26*'Selling Price'!N$20/10^3</f>
        <v>593.3677133344205</v>
      </c>
      <c r="O26" s="67">
        <f>'Selling Price'!O26*'Volume (KT)'!O26*'Selling Price'!O$20/10^3</f>
        <v>607.57589397062191</v>
      </c>
      <c r="P26" s="67">
        <f>'Selling Price'!P26*'Volume (KT)'!P26*'Selling Price'!P$20/10^3</f>
        <v>601.05487286938433</v>
      </c>
    </row>
    <row r="27" spans="1:16">
      <c r="A27" s="66" t="s">
        <v>87</v>
      </c>
      <c r="B27" s="272" t="s">
        <v>89</v>
      </c>
      <c r="C27" s="272" t="s">
        <v>226</v>
      </c>
      <c r="D27" s="272" t="s">
        <v>89</v>
      </c>
      <c r="E27" s="67">
        <f>'Selling Price'!E27*'Volume (KT)'!E27*'Selling Price'!E$20/10^3</f>
        <v>1285.3582508982665</v>
      </c>
      <c r="F27" s="67">
        <f>'Selling Price'!F27*'Volume (KT)'!F27*'Selling Price'!F$20/10^3</f>
        <v>1272.98657484211</v>
      </c>
      <c r="G27" s="67">
        <f>'Selling Price'!G27*'Volume (KT)'!G27*'Selling Price'!G$20/10^3</f>
        <v>1642.0029847897526</v>
      </c>
      <c r="H27" s="67">
        <f>'Selling Price'!H27*'Volume (KT)'!H27*'Selling Price'!H$20/10^3</f>
        <v>1421.7693213457605</v>
      </c>
      <c r="I27" s="67">
        <f>'Selling Price'!I27*'Volume (KT)'!I27*'Selling Price'!I$20/10^3</f>
        <v>1465.9845168571435</v>
      </c>
      <c r="J27" s="67">
        <f>'Selling Price'!J27*'Volume (KT)'!J27*'Selling Price'!J$20/10^3</f>
        <v>1358.3206234947925</v>
      </c>
      <c r="K27" s="67">
        <f>'Selling Price'!K27*'Volume (KT)'!K27*'Selling Price'!K$20/10^3</f>
        <v>736.20445831784389</v>
      </c>
      <c r="L27" s="67">
        <f>'Selling Price'!L27*'Volume (KT)'!L27*'Selling Price'!L$20/10^3</f>
        <v>1394.4689375017715</v>
      </c>
      <c r="M27" s="67">
        <f>'Selling Price'!M27*'Volume (KT)'!M27*'Selling Price'!M$20/10^3</f>
        <v>1172.5107457287197</v>
      </c>
      <c r="N27" s="67">
        <f>'Selling Price'!N27*'Volume (KT)'!N27*'Selling Price'!N$20/10^3</f>
        <v>913.85655468299024</v>
      </c>
      <c r="O27" s="67">
        <f>'Selling Price'!O27*'Volume (KT)'!O27*'Selling Price'!O$20/10^3</f>
        <v>1367.5603882153462</v>
      </c>
      <c r="P27" s="67">
        <f>'Selling Price'!P27*'Volume (KT)'!P27*'Selling Price'!P$20/10^3</f>
        <v>1379.9103043747389</v>
      </c>
    </row>
    <row r="28" spans="1:16">
      <c r="A28" s="66" t="s">
        <v>87</v>
      </c>
      <c r="B28" s="272" t="s">
        <v>89</v>
      </c>
      <c r="C28" s="272" t="s">
        <v>227</v>
      </c>
      <c r="D28" s="272" t="s">
        <v>89</v>
      </c>
      <c r="E28" s="67">
        <f>'Selling Price'!E28*'Volume (KT)'!E28*'Selling Price'!E$20/10^3</f>
        <v>0</v>
      </c>
      <c r="F28" s="67">
        <f>'Selling Price'!F28*'Volume (KT)'!F28*'Selling Price'!F$20/10^3</f>
        <v>0</v>
      </c>
      <c r="G28" s="67">
        <f>'Selling Price'!G28*'Volume (KT)'!G28*'Selling Price'!G$20/10^3</f>
        <v>0</v>
      </c>
      <c r="H28" s="67">
        <f>'Selling Price'!H28*'Volume (KT)'!H28*'Selling Price'!H$20/10^3</f>
        <v>0</v>
      </c>
      <c r="I28" s="67">
        <f>'Selling Price'!I28*'Volume (KT)'!I28*'Selling Price'!I$20/10^3</f>
        <v>0</v>
      </c>
      <c r="J28" s="67">
        <f>'Selling Price'!J28*'Volume (KT)'!J28*'Selling Price'!J$20/10^3</f>
        <v>0</v>
      </c>
      <c r="K28" s="67">
        <f>'Selling Price'!K28*'Volume (KT)'!K28*'Selling Price'!K$20/10^3</f>
        <v>0</v>
      </c>
      <c r="L28" s="67">
        <f>'Selling Price'!L28*'Volume (KT)'!L28*'Selling Price'!L$20/10^3</f>
        <v>0</v>
      </c>
      <c r="M28" s="67">
        <f>'Selling Price'!M28*'Volume (KT)'!M28*'Selling Price'!M$20/10^3</f>
        <v>0</v>
      </c>
      <c r="N28" s="67">
        <f>'Selling Price'!N28*'Volume (KT)'!N28*'Selling Price'!N$20/10^3</f>
        <v>0</v>
      </c>
      <c r="O28" s="67">
        <f>'Selling Price'!O28*'Volume (KT)'!O28*'Selling Price'!O$20/10^3</f>
        <v>0</v>
      </c>
      <c r="P28" s="67">
        <f>'Selling Price'!P28*'Volume (KT)'!P28*'Selling Price'!P$20/10^3</f>
        <v>0</v>
      </c>
    </row>
    <row r="29" spans="1:16">
      <c r="A29" s="66" t="s">
        <v>87</v>
      </c>
      <c r="B29" s="272" t="s">
        <v>89</v>
      </c>
      <c r="C29" s="272" t="s">
        <v>228</v>
      </c>
      <c r="D29" s="272" t="s">
        <v>89</v>
      </c>
      <c r="E29" s="67">
        <f>'Selling Price'!E29*'Volume (KT)'!E29*'Selling Price'!E$20/10^3</f>
        <v>0</v>
      </c>
      <c r="F29" s="67">
        <f>'Selling Price'!F29*'Volume (KT)'!F29*'Selling Price'!F$20/10^3</f>
        <v>0</v>
      </c>
      <c r="G29" s="67">
        <f>'Selling Price'!G29*'Volume (KT)'!G29*'Selling Price'!G$20/10^3</f>
        <v>0</v>
      </c>
      <c r="H29" s="67">
        <f>'Selling Price'!H29*'Volume (KT)'!H29*'Selling Price'!H$20/10^3</f>
        <v>0</v>
      </c>
      <c r="I29" s="67">
        <f>'Selling Price'!I29*'Volume (KT)'!I29*'Selling Price'!I$20/10^3</f>
        <v>0</v>
      </c>
      <c r="J29" s="67">
        <f>'Selling Price'!J29*'Volume (KT)'!J29*'Selling Price'!J$20/10^3</f>
        <v>0</v>
      </c>
      <c r="K29" s="67">
        <f>'Selling Price'!K29*'Volume (KT)'!K29*'Selling Price'!K$20/10^3</f>
        <v>0</v>
      </c>
      <c r="L29" s="67">
        <f>'Selling Price'!L29*'Volume (KT)'!L29*'Selling Price'!L$20/10^3</f>
        <v>0</v>
      </c>
      <c r="M29" s="67">
        <f>'Selling Price'!M29*'Volume (KT)'!M29*'Selling Price'!M$20/10^3</f>
        <v>0</v>
      </c>
      <c r="N29" s="67">
        <f>'Selling Price'!N29*'Volume (KT)'!N29*'Selling Price'!N$20/10^3</f>
        <v>0</v>
      </c>
      <c r="O29" s="67">
        <f>'Selling Price'!O29*'Volume (KT)'!O29*'Selling Price'!O$20/10^3</f>
        <v>0</v>
      </c>
      <c r="P29" s="67">
        <f>'Selling Price'!P29*'Volume (KT)'!P29*'Selling Price'!P$20/10^3</f>
        <v>0</v>
      </c>
    </row>
    <row r="30" spans="1:16">
      <c r="A30" s="66" t="s">
        <v>87</v>
      </c>
      <c r="B30" s="272" t="s">
        <v>89</v>
      </c>
      <c r="C30" s="272" t="s">
        <v>229</v>
      </c>
      <c r="D30" s="272" t="s">
        <v>89</v>
      </c>
      <c r="E30" s="67">
        <f>'Selling Price'!E30*'Volume (KT)'!E30*'Selling Price'!E$20/10^3</f>
        <v>27.040927847701756</v>
      </c>
      <c r="F30" s="67">
        <f>'Selling Price'!F30*'Volume (KT)'!F30*'Selling Price'!F$20/10^3</f>
        <v>44.418043436628331</v>
      </c>
      <c r="G30" s="67">
        <f>'Selling Price'!G30*'Volume (KT)'!G30*'Selling Price'!G$20/10^3</f>
        <v>53.776240907920425</v>
      </c>
      <c r="H30" s="67">
        <f>'Selling Price'!H30*'Volume (KT)'!H30*'Selling Price'!H$20/10^3</f>
        <v>53.446445932012402</v>
      </c>
      <c r="I30" s="67">
        <f>'Selling Price'!I30*'Volume (KT)'!I30*'Selling Price'!I$20/10^3</f>
        <v>51.498039324243443</v>
      </c>
      <c r="J30" s="67">
        <f>'Selling Price'!J30*'Volume (KT)'!J30*'Selling Price'!J$20/10^3</f>
        <v>48.888751157769597</v>
      </c>
      <c r="K30" s="67">
        <f>'Selling Price'!K30*'Volume (KT)'!K30*'Selling Price'!K$20/10^3</f>
        <v>50.09981176837843</v>
      </c>
      <c r="L30" s="67">
        <f>'Selling Price'!L30*'Volume (KT)'!L30*'Selling Price'!L$20/10^3</f>
        <v>49.669829882623297</v>
      </c>
      <c r="M30" s="67">
        <f>'Selling Price'!M30*'Volume (KT)'!M30*'Selling Price'!M$20/10^3</f>
        <v>47.624222809814398</v>
      </c>
      <c r="N30" s="67">
        <f>'Selling Price'!N30*'Volume (KT)'!N30*'Selling Price'!N$20/10^3</f>
        <v>48.567687933425084</v>
      </c>
      <c r="O30" s="67">
        <f>'Selling Price'!O30*'Volume (KT)'!O30*'Selling Price'!O$20/10^3</f>
        <v>47.911335164375039</v>
      </c>
      <c r="P30" s="67">
        <f>'Selling Price'!P30*'Volume (KT)'!P30*'Selling Price'!P$20/10^3</f>
        <v>49.076637505246275</v>
      </c>
    </row>
    <row r="31" spans="1:16">
      <c r="A31" s="66" t="s">
        <v>87</v>
      </c>
      <c r="B31" s="272" t="s">
        <v>89</v>
      </c>
      <c r="C31" s="272" t="s">
        <v>167</v>
      </c>
      <c r="D31" s="272" t="s">
        <v>89</v>
      </c>
      <c r="E31" s="67">
        <f>'Selling Price'!E31*'Volume (KT)'!E31*'Selling Price'!E$20/10^3</f>
        <v>0</v>
      </c>
      <c r="F31" s="67">
        <f>'Selling Price'!F31*'Volume (KT)'!F31*'Selling Price'!F$20/10^3</f>
        <v>0</v>
      </c>
      <c r="G31" s="67">
        <f>'Selling Price'!G31*'Volume (KT)'!G31*'Selling Price'!G$20/10^3</f>
        <v>78.357126685934546</v>
      </c>
      <c r="H31" s="67">
        <f>'Selling Price'!H31*'Volume (KT)'!H31*'Selling Price'!H$20/10^3</f>
        <v>88.631550820247071</v>
      </c>
      <c r="I31" s="67">
        <f>'Selling Price'!I31*'Volume (KT)'!I31*'Selling Price'!I$20/10^3</f>
        <v>179.84985350618499</v>
      </c>
      <c r="J31" s="67">
        <f>'Selling Price'!J31*'Volume (KT)'!J31*'Selling Price'!J$20/10^3</f>
        <v>172.69814628000003</v>
      </c>
      <c r="K31" s="67">
        <f>'Selling Price'!K31*'Volume (KT)'!K31*'Selling Price'!K$20/10^3</f>
        <v>113.50680689548798</v>
      </c>
      <c r="L31" s="67">
        <f>'Selling Price'!L31*'Volume (KT)'!L31*'Selling Price'!L$20/10^3</f>
        <v>178.52497679519999</v>
      </c>
      <c r="M31" s="67">
        <f>'Selling Price'!M31*'Volume (KT)'!M31*'Selling Price'!M$20/10^3</f>
        <v>160.45065360903274</v>
      </c>
      <c r="N31" s="67">
        <f>'Selling Price'!N31*'Volume (KT)'!N31*'Selling Price'!N$20/10^3</f>
        <v>137.1628987492725</v>
      </c>
      <c r="O31" s="67">
        <f>'Selling Price'!O31*'Volume (KT)'!O31*'Selling Price'!O$20/10^3</f>
        <v>171.41072988848791</v>
      </c>
      <c r="P31" s="67">
        <f>'Selling Price'!P31*'Volume (KT)'!P31*'Selling Price'!P$20/10^3</f>
        <v>176.1366649068683</v>
      </c>
    </row>
    <row r="32" spans="1:16" s="65" customFormat="1" ht="23.5">
      <c r="A32" s="63" t="s">
        <v>4</v>
      </c>
      <c r="B32" s="64"/>
      <c r="D32" s="64"/>
    </row>
    <row r="33" spans="1:16">
      <c r="A33" s="381" t="s">
        <v>1</v>
      </c>
      <c r="B33" s="381" t="s">
        <v>92</v>
      </c>
      <c r="C33" s="381" t="s">
        <v>93</v>
      </c>
      <c r="D33" s="381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83"/>
      <c r="B34" s="382"/>
      <c r="C34" s="382"/>
      <c r="D34" s="382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/>
      <c r="B35" s="68"/>
      <c r="C35" s="265" t="s">
        <v>62</v>
      </c>
      <c r="D35" s="68"/>
      <c r="E35" s="67">
        <f>'Selling Price'!E35*'Volume (KT)'!E35*'Selling Price'!E$20/10^3</f>
        <v>0</v>
      </c>
      <c r="F35" s="67">
        <f>'Selling Price'!F35*'Volume (KT)'!F35*'Selling Price'!F$20/10^3</f>
        <v>0</v>
      </c>
      <c r="G35" s="67">
        <f>'Selling Price'!G35*'Volume (KT)'!G35*'Selling Price'!G$20/10^3</f>
        <v>0</v>
      </c>
      <c r="H35" s="67">
        <f>'Selling Price'!H35*'Volume (KT)'!H35*'Selling Price'!H$20/10^3</f>
        <v>0</v>
      </c>
      <c r="I35" s="67">
        <f>'Selling Price'!I35*'Volume (KT)'!I35*'Selling Price'!I$20/10^3</f>
        <v>0</v>
      </c>
      <c r="J35" s="67">
        <f>'Selling Price'!J35*'Volume (KT)'!J35*'Selling Price'!J$20/10^3</f>
        <v>0</v>
      </c>
      <c r="K35" s="67">
        <f>'Selling Price'!K35*'Volume (KT)'!K35*'Selling Price'!K$20/10^3</f>
        <v>0</v>
      </c>
      <c r="L35" s="67">
        <f>'Selling Price'!L35*'Volume (KT)'!L35*'Selling Price'!L$20/10^3</f>
        <v>0</v>
      </c>
      <c r="M35" s="67">
        <f>'Selling Price'!M35*'Volume (KT)'!M35*'Selling Price'!M$20/10^3</f>
        <v>0</v>
      </c>
      <c r="N35" s="67">
        <f>'Selling Price'!N35*'Volume (KT)'!N35*'Selling Price'!N$20/10^3</f>
        <v>0</v>
      </c>
      <c r="O35" s="67">
        <f>'Selling Price'!O35*'Volume (KT)'!O35*'Selling Price'!O$20/10^3</f>
        <v>0</v>
      </c>
      <c r="P35" s="67">
        <f>'Selling Price'!P35*'Volume (KT)'!P35*'Selling Price'!P$20/10^3</f>
        <v>0</v>
      </c>
    </row>
    <row r="36" spans="1:16">
      <c r="A36" s="66" t="s">
        <v>87</v>
      </c>
      <c r="B36" s="68" t="s">
        <v>89</v>
      </c>
      <c r="C36" s="69" t="s">
        <v>2</v>
      </c>
      <c r="D36" s="68" t="s">
        <v>89</v>
      </c>
      <c r="E36" s="67">
        <f>'Selling Price'!E36*'Volume (KT)'!E36*'Selling Price'!E$20/10^3</f>
        <v>434.59582831416321</v>
      </c>
      <c r="F36" s="67">
        <f>'Selling Price'!F36*'Volume (KT)'!F36*'Selling Price'!F$20/10^3</f>
        <v>420.23509953186806</v>
      </c>
      <c r="G36" s="67">
        <f>'Selling Price'!G36*'Volume (KT)'!G36*'Selling Price'!G$20/10^3</f>
        <v>382.99290452181634</v>
      </c>
      <c r="H36" s="67">
        <f>'Selling Price'!H36*'Volume (KT)'!H36*'Selling Price'!H$20/10^3</f>
        <v>346.00082833497618</v>
      </c>
      <c r="I36" s="67">
        <f>'Selling Price'!I36*'Volume (KT)'!I36*'Selling Price'!I$20/10^3</f>
        <v>385.349840853307</v>
      </c>
      <c r="J36" s="67">
        <f>'Selling Price'!J36*'Volume (KT)'!J36*'Selling Price'!J$20/10^3</f>
        <v>372.82198060791927</v>
      </c>
      <c r="K36" s="67">
        <f>'Selling Price'!K36*'Volume (KT)'!K36*'Selling Price'!K$20/10^3</f>
        <v>388.16838513107433</v>
      </c>
      <c r="L36" s="67">
        <f>'Selling Price'!L36*'Volume (KT)'!L36*'Selling Price'!L$20/10^3</f>
        <v>396.0371126952175</v>
      </c>
      <c r="M36" s="67">
        <f>'Selling Price'!M36*'Volume (KT)'!M36*'Selling Price'!M$20/10^3</f>
        <v>392.15759078447343</v>
      </c>
      <c r="N36" s="67">
        <f>'Selling Price'!N36*'Volume (KT)'!N36*'Selling Price'!N$20/10^3</f>
        <v>411.51923968829874</v>
      </c>
      <c r="O36" s="67">
        <f>'Selling Price'!O36*'Volume (KT)'!O36*'Selling Price'!O$20/10^3</f>
        <v>405.80598734741636</v>
      </c>
      <c r="P36" s="67">
        <f>'Selling Price'!P36*'Volume (KT)'!P36*'Selling Price'!P$20/10^3</f>
        <v>427.14646749636165</v>
      </c>
    </row>
    <row r="37" spans="1:16">
      <c r="A37" s="66" t="s">
        <v>87</v>
      </c>
      <c r="B37" s="95" t="s">
        <v>115</v>
      </c>
      <c r="C37" s="69" t="s">
        <v>2</v>
      </c>
      <c r="D37" s="68" t="s">
        <v>89</v>
      </c>
      <c r="E37" s="67">
        <f>'Selling Price'!E37*'Volume (KT)'!E37*'Selling Price'!E$20/10^3</f>
        <v>0</v>
      </c>
      <c r="F37" s="67">
        <f>'Selling Price'!F37*'Volume (KT)'!F37*'Selling Price'!F$20/10^3</f>
        <v>0</v>
      </c>
      <c r="G37" s="67">
        <f>'Selling Price'!G37*'Volume (KT)'!G37*'Selling Price'!G$20/10^3</f>
        <v>0</v>
      </c>
      <c r="H37" s="67">
        <f>'Selling Price'!H37*'Volume (KT)'!H37*'Selling Price'!H$20/10^3</f>
        <v>0</v>
      </c>
      <c r="I37" s="67">
        <f>'Selling Price'!I37*'Volume (KT)'!I37*'Selling Price'!I$20/10^3</f>
        <v>0</v>
      </c>
      <c r="J37" s="67">
        <f>'Selling Price'!J37*'Volume (KT)'!J37*'Selling Price'!J$20/10^3</f>
        <v>0</v>
      </c>
      <c r="K37" s="67">
        <f>'Selling Price'!K37*'Volume (KT)'!K37*'Selling Price'!K$20/10^3</f>
        <v>0</v>
      </c>
      <c r="L37" s="67">
        <f>'Selling Price'!L37*'Volume (KT)'!L37*'Selling Price'!L$20/10^3</f>
        <v>0</v>
      </c>
      <c r="M37" s="67">
        <f>'Selling Price'!M37*'Volume (KT)'!M37*'Selling Price'!M$20/10^3</f>
        <v>0</v>
      </c>
      <c r="N37" s="67">
        <f>'Selling Price'!N37*'Volume (KT)'!N37*'Selling Price'!N$20/10^3</f>
        <v>0</v>
      </c>
      <c r="O37" s="67">
        <f>'Selling Price'!O37*'Volume (KT)'!O37*'Selling Price'!O$20/10^3</f>
        <v>0</v>
      </c>
      <c r="P37" s="67">
        <f>'Selling Price'!P37*'Volume (KT)'!P37*'Selling Price'!P$20/10^3</f>
        <v>0</v>
      </c>
    </row>
    <row r="38" spans="1:16">
      <c r="A38" s="66"/>
      <c r="B38" s="70"/>
      <c r="C38" s="71" t="s">
        <v>63</v>
      </c>
      <c r="D38" s="70"/>
      <c r="E38" s="67">
        <f>'Selling Price'!E38*'Volume (KT)'!E38*'Selling Price'!E$20/10^3</f>
        <v>0</v>
      </c>
      <c r="F38" s="67">
        <f>'Selling Price'!F38*'Volume (KT)'!F38*'Selling Price'!F$20/10^3</f>
        <v>0</v>
      </c>
      <c r="G38" s="67">
        <f>'Selling Price'!G38*'Volume (KT)'!G38*'Selling Price'!G$20/10^3</f>
        <v>0</v>
      </c>
      <c r="H38" s="67">
        <f>'Selling Price'!H38*'Volume (KT)'!H38*'Selling Price'!H$20/10^3</f>
        <v>0</v>
      </c>
      <c r="I38" s="67">
        <f>'Selling Price'!I38*'Volume (KT)'!I38*'Selling Price'!I$20/10^3</f>
        <v>0</v>
      </c>
      <c r="J38" s="67">
        <f>'Selling Price'!J38*'Volume (KT)'!J38*'Selling Price'!J$20/10^3</f>
        <v>0</v>
      </c>
      <c r="K38" s="67">
        <f>'Selling Price'!K38*'Volume (KT)'!K38*'Selling Price'!K$20/10^3</f>
        <v>0</v>
      </c>
      <c r="L38" s="67">
        <f>'Selling Price'!L38*'Volume (KT)'!L38*'Selling Price'!L$20/10^3</f>
        <v>0</v>
      </c>
      <c r="M38" s="67">
        <f>'Selling Price'!M38*'Volume (KT)'!M38*'Selling Price'!M$20/10^3</f>
        <v>0</v>
      </c>
      <c r="N38" s="67">
        <f>'Selling Price'!N38*'Volume (KT)'!N38*'Selling Price'!N$20/10^3</f>
        <v>0</v>
      </c>
      <c r="O38" s="67">
        <f>'Selling Price'!O38*'Volume (KT)'!O38*'Selling Price'!O$20/10^3</f>
        <v>0</v>
      </c>
      <c r="P38" s="67">
        <f>'Selling Price'!P38*'Volume (KT)'!P38*'Selling Price'!P$20/10^3</f>
        <v>0</v>
      </c>
    </row>
    <row r="39" spans="1:16">
      <c r="A39" s="66" t="s">
        <v>87</v>
      </c>
      <c r="B39" s="70" t="s">
        <v>89</v>
      </c>
      <c r="C39" s="72" t="s">
        <v>197</v>
      </c>
      <c r="D39" s="70" t="s">
        <v>89</v>
      </c>
      <c r="E39" s="67">
        <f>'Selling Price'!E39*'Volume (KT)'!E39*'Selling Price'!E$20/10^3</f>
        <v>640.23121955591773</v>
      </c>
      <c r="F39" s="67">
        <f>'Selling Price'!F39*'Volume (KT)'!F39*'Selling Price'!F$20/10^3</f>
        <v>596.61524270782957</v>
      </c>
      <c r="G39" s="67">
        <f>'Selling Price'!G39*'Volume (KT)'!G39*'Selling Price'!G$20/10^3</f>
        <v>668.68760565247692</v>
      </c>
      <c r="H39" s="67">
        <f>'Selling Price'!H39*'Volume (KT)'!H39*'Selling Price'!H$20/10^3</f>
        <v>599.22990467720649</v>
      </c>
      <c r="I39" s="67">
        <f>'Selling Price'!I39*'Volume (KT)'!I39*'Selling Price'!I$20/10^3</f>
        <v>569.63740985076254</v>
      </c>
      <c r="J39" s="67">
        <f>'Selling Price'!J39*'Volume (KT)'!J39*'Selling Price'!J$20/10^3</f>
        <v>551.06175524399998</v>
      </c>
      <c r="K39" s="67">
        <f>'Selling Price'!K39*'Volume (KT)'!K39*'Selling Price'!K$20/10^3</f>
        <v>435.94778118150003</v>
      </c>
      <c r="L39" s="67">
        <f>'Selling Price'!L39*'Volume (KT)'!L39*'Selling Price'!L$20/10^3</f>
        <v>585.03756781080006</v>
      </c>
      <c r="M39" s="67">
        <f>'Selling Price'!M39*'Volume (KT)'!M39*'Selling Price'!M$20/10^3</f>
        <v>421.27056035550004</v>
      </c>
      <c r="N39" s="67">
        <f>'Selling Price'!N39*'Volume (KT)'!N39*'Selling Price'!N$20/10^3</f>
        <v>0</v>
      </c>
      <c r="O39" s="67">
        <f>'Selling Price'!O39*'Volume (KT)'!O39*'Selling Price'!O$20/10^3</f>
        <v>598.64138995439998</v>
      </c>
      <c r="P39" s="67">
        <f>'Selling Price'!P39*'Volume (KT)'!P39*'Selling Price'!P$20/10^3</f>
        <v>629.88237013416017</v>
      </c>
    </row>
    <row r="40" spans="1:16">
      <c r="A40" s="66" t="s">
        <v>87</v>
      </c>
      <c r="B40" s="94" t="s">
        <v>115</v>
      </c>
      <c r="C40" s="72" t="s">
        <v>197</v>
      </c>
      <c r="D40" s="70" t="s">
        <v>89</v>
      </c>
      <c r="E40" s="67">
        <f>'Selling Price'!E40*'Volume (KT)'!E40*'Selling Price'!E$20/10^3</f>
        <v>0</v>
      </c>
      <c r="F40" s="67">
        <f>'Selling Price'!F40*'Volume (KT)'!F40*'Selling Price'!F$20/10^3</f>
        <v>0</v>
      </c>
      <c r="G40" s="67">
        <f>'Selling Price'!G40*'Volume (KT)'!G40*'Selling Price'!G$20/10^3</f>
        <v>0</v>
      </c>
      <c r="H40" s="67">
        <f>'Selling Price'!H40*'Volume (KT)'!H40*'Selling Price'!H$20/10^3</f>
        <v>0</v>
      </c>
      <c r="I40" s="67">
        <f>'Selling Price'!I40*'Volume (KT)'!I40*'Selling Price'!I$20/10^3</f>
        <v>0</v>
      </c>
      <c r="J40" s="67">
        <f>'Selling Price'!J40*'Volume (KT)'!J40*'Selling Price'!J$20/10^3</f>
        <v>0</v>
      </c>
      <c r="K40" s="67">
        <f>'Selling Price'!K40*'Volume (KT)'!K40*'Selling Price'!K$20/10^3</f>
        <v>0</v>
      </c>
      <c r="L40" s="67">
        <f>'Selling Price'!L40*'Volume (KT)'!L40*'Selling Price'!L$20/10^3</f>
        <v>0</v>
      </c>
      <c r="M40" s="67">
        <f>'Selling Price'!M40*'Volume (KT)'!M40*'Selling Price'!M$20/10^3</f>
        <v>0</v>
      </c>
      <c r="N40" s="67">
        <f>'Selling Price'!N40*'Volume (KT)'!N40*'Selling Price'!N$20/10^3</f>
        <v>0</v>
      </c>
      <c r="O40" s="67">
        <f>'Selling Price'!O40*'Volume (KT)'!O40*'Selling Price'!O$20/10^3</f>
        <v>0</v>
      </c>
      <c r="P40" s="67">
        <f>'Selling Price'!P40*'Volume (KT)'!P40*'Selling Price'!P$20/10^3</f>
        <v>0</v>
      </c>
    </row>
    <row r="41" spans="1:16">
      <c r="A41" s="66"/>
      <c r="B41" s="59"/>
      <c r="C41" s="73" t="s">
        <v>64</v>
      </c>
      <c r="D41" s="59"/>
      <c r="E41" s="67">
        <f>'Selling Price'!E41*'Volume (KT)'!E41*'Selling Price'!E$20/10^3</f>
        <v>0</v>
      </c>
      <c r="F41" s="67">
        <f>'Selling Price'!F41*'Volume (KT)'!F41*'Selling Price'!F$20/10^3</f>
        <v>0</v>
      </c>
      <c r="G41" s="67">
        <f>'Selling Price'!G41*'Volume (KT)'!G41*'Selling Price'!G$20/10^3</f>
        <v>0</v>
      </c>
      <c r="H41" s="67">
        <f>'Selling Price'!H41*'Volume (KT)'!H41*'Selling Price'!H$20/10^3</f>
        <v>0</v>
      </c>
      <c r="I41" s="67">
        <f>'Selling Price'!I41*'Volume (KT)'!I41*'Selling Price'!I$20/10^3</f>
        <v>0</v>
      </c>
      <c r="J41" s="67">
        <f>'Selling Price'!J41*'Volume (KT)'!J41*'Selling Price'!J$20/10^3</f>
        <v>0</v>
      </c>
      <c r="K41" s="67">
        <f>'Selling Price'!K41*'Volume (KT)'!K41*'Selling Price'!K$20/10^3</f>
        <v>0</v>
      </c>
      <c r="L41" s="67">
        <f>'Selling Price'!L41*'Volume (KT)'!L41*'Selling Price'!L$20/10^3</f>
        <v>0</v>
      </c>
      <c r="M41" s="67">
        <f>'Selling Price'!M41*'Volume (KT)'!M41*'Selling Price'!M$20/10^3</f>
        <v>0</v>
      </c>
      <c r="N41" s="67">
        <f>'Selling Price'!N41*'Volume (KT)'!N41*'Selling Price'!N$20/10^3</f>
        <v>0</v>
      </c>
      <c r="O41" s="67">
        <f>'Selling Price'!O41*'Volume (KT)'!O41*'Selling Price'!O$20/10^3</f>
        <v>0</v>
      </c>
      <c r="P41" s="67">
        <f>'Selling Price'!P41*'Volume (KT)'!P41*'Selling Price'!P$20/10^3</f>
        <v>0</v>
      </c>
    </row>
    <row r="42" spans="1:16">
      <c r="A42" s="66" t="s">
        <v>87</v>
      </c>
      <c r="B42" s="59" t="s">
        <v>89</v>
      </c>
      <c r="C42" s="74" t="s">
        <v>196</v>
      </c>
      <c r="D42" s="59" t="s">
        <v>89</v>
      </c>
      <c r="E42" s="67">
        <f>'Selling Price'!E42*'Volume (KT)'!E42*'Selling Price'!E$20/10^3</f>
        <v>352.71310198399624</v>
      </c>
      <c r="F42" s="67">
        <f>'Selling Price'!F42*'Volume (KT)'!F42*'Selling Price'!F$20/10^3</f>
        <v>280.10034054228851</v>
      </c>
      <c r="G42" s="67">
        <f>'Selling Price'!G42*'Volume (KT)'!G42*'Selling Price'!G$20/10^3</f>
        <v>335.28644602183437</v>
      </c>
      <c r="H42" s="67">
        <f>'Selling Price'!H42*'Volume (KT)'!H42*'Selling Price'!H$20/10^3</f>
        <v>371.65997716281612</v>
      </c>
      <c r="I42" s="67">
        <f>'Selling Price'!I42*'Volume (KT)'!I42*'Selling Price'!I$20/10^3</f>
        <v>365.89041354160133</v>
      </c>
      <c r="J42" s="67">
        <f>'Selling Price'!J42*'Volume (KT)'!J42*'Selling Price'!J$20/10^3</f>
        <v>316.71037167000003</v>
      </c>
      <c r="K42" s="67">
        <f>'Selling Price'!K42*'Volume (KT)'!K42*'Selling Price'!K$20/10^3</f>
        <v>0</v>
      </c>
      <c r="L42" s="67">
        <f>'Selling Price'!L42*'Volume (KT)'!L42*'Selling Price'!L$20/10^3</f>
        <v>298.09260210959997</v>
      </c>
      <c r="M42" s="67">
        <f>'Selling Price'!M42*'Volume (KT)'!M42*'Selling Price'!M$20/10^3</f>
        <v>299.91952518300002</v>
      </c>
      <c r="N42" s="67">
        <f>'Selling Price'!N42*'Volume (KT)'!N42*'Selling Price'!N$20/10^3</f>
        <v>270.09880487449999</v>
      </c>
      <c r="O42" s="67">
        <f>'Selling Price'!O42*'Volume (KT)'!O42*'Selling Price'!O$20/10^3</f>
        <v>307.74034440240001</v>
      </c>
      <c r="P42" s="67">
        <f>'Selling Price'!P42*'Volume (KT)'!P42*'Selling Price'!P$20/10^3</f>
        <v>320.7897962568</v>
      </c>
    </row>
    <row r="43" spans="1:16">
      <c r="A43" s="66" t="s">
        <v>87</v>
      </c>
      <c r="B43" s="266" t="s">
        <v>115</v>
      </c>
      <c r="C43" s="74" t="s">
        <v>196</v>
      </c>
      <c r="D43" s="59" t="s">
        <v>89</v>
      </c>
      <c r="E43" s="67">
        <f>'Selling Price'!E43*'Volume (KT)'!E43*'Selling Price'!E$20/10^3</f>
        <v>0</v>
      </c>
      <c r="F43" s="67">
        <f>'Selling Price'!F43*'Volume (KT)'!F43*'Selling Price'!F$20/10^3</f>
        <v>0</v>
      </c>
      <c r="G43" s="67">
        <f>'Selling Price'!G43*'Volume (KT)'!G43*'Selling Price'!G$20/10^3</f>
        <v>0</v>
      </c>
      <c r="H43" s="67">
        <f>'Selling Price'!H43*'Volume (KT)'!H43*'Selling Price'!H$20/10^3</f>
        <v>0</v>
      </c>
      <c r="I43" s="67">
        <f>'Selling Price'!I43*'Volume (KT)'!I43*'Selling Price'!I$20/10^3</f>
        <v>0</v>
      </c>
      <c r="J43" s="67">
        <f>'Selling Price'!J43*'Volume (KT)'!J43*'Selling Price'!J$20/10^3</f>
        <v>0</v>
      </c>
      <c r="K43" s="67">
        <f>'Selling Price'!K43*'Volume (KT)'!K43*'Selling Price'!K$20/10^3</f>
        <v>0</v>
      </c>
      <c r="L43" s="67">
        <f>'Selling Price'!L43*'Volume (KT)'!L43*'Selling Price'!L$20/10^3</f>
        <v>0</v>
      </c>
      <c r="M43" s="67">
        <f>'Selling Price'!M43*'Volume (KT)'!M43*'Selling Price'!M$20/10^3</f>
        <v>0</v>
      </c>
      <c r="N43" s="67">
        <f>'Selling Price'!N43*'Volume (KT)'!N43*'Selling Price'!N$20/10^3</f>
        <v>0</v>
      </c>
      <c r="O43" s="67">
        <f>'Selling Price'!O43*'Volume (KT)'!O43*'Selling Price'!O$20/10^3</f>
        <v>0</v>
      </c>
      <c r="P43" s="67">
        <f>'Selling Price'!P43*'Volume (KT)'!P43*'Selling Price'!P$20/10^3</f>
        <v>0</v>
      </c>
    </row>
    <row r="44" spans="1:16">
      <c r="A44" s="66" t="s">
        <v>87</v>
      </c>
      <c r="B44" s="59" t="s">
        <v>89</v>
      </c>
      <c r="C44" s="74" t="s">
        <v>252</v>
      </c>
      <c r="D44" s="59" t="s">
        <v>89</v>
      </c>
      <c r="E44" s="67">
        <f>'Selling Price'!E44*'Volume (KT)'!E44*'Selling Price'!E$20/10^3</f>
        <v>0</v>
      </c>
      <c r="F44" s="67">
        <f>'Selling Price'!F44*'Volume (KT)'!F44*'Selling Price'!F$20/10^3</f>
        <v>94.888693231220529</v>
      </c>
      <c r="G44" s="67">
        <f>'Selling Price'!G44*'Volume (KT)'!G44*'Selling Price'!G$20/10^3</f>
        <v>154.45526637894196</v>
      </c>
      <c r="H44" s="67">
        <f>'Selling Price'!H44*'Volume (KT)'!H44*'Selling Price'!H$20/10^3</f>
        <v>137.19619270290372</v>
      </c>
      <c r="I44" s="67">
        <f>'Selling Price'!I44*'Volume (KT)'!I44*'Selling Price'!I$20/10^3</f>
        <v>70.067094831092334</v>
      </c>
      <c r="J44" s="67">
        <f>'Selling Price'!J44*'Volume (KT)'!J44*'Selling Price'!J$20/10^3</f>
        <v>70.044307519985054</v>
      </c>
      <c r="K44" s="67">
        <f>'Selling Price'!K44*'Volume (KT)'!K44*'Selling Price'!K$20/10^3</f>
        <v>0</v>
      </c>
      <c r="L44" s="67">
        <f>'Selling Price'!L44*'Volume (KT)'!L44*'Selling Price'!L$20/10^3</f>
        <v>0</v>
      </c>
      <c r="M44" s="67">
        <f>'Selling Price'!M44*'Volume (KT)'!M44*'Selling Price'!M$20/10^3</f>
        <v>73.626896071198772</v>
      </c>
      <c r="N44" s="67">
        <f>'Selling Price'!N44*'Volume (KT)'!N44*'Selling Price'!N$20/10^3</f>
        <v>74.747047686075049</v>
      </c>
      <c r="O44" s="67">
        <f>'Selling Price'!O44*'Volume (KT)'!O44*'Selling Price'!O$20/10^3</f>
        <v>76.147336916188209</v>
      </c>
      <c r="P44" s="67">
        <f>'Selling Price'!P44*'Volume (KT)'!P44*'Selling Price'!P$20/10^3</f>
        <v>77.547626146301369</v>
      </c>
    </row>
    <row r="45" spans="1:16">
      <c r="A45" s="66"/>
      <c r="B45" s="70"/>
      <c r="C45" s="71" t="s">
        <v>149</v>
      </c>
      <c r="D45" s="70"/>
      <c r="E45" s="67">
        <f>'Selling Price'!E45*'Volume (KT)'!E45*'Selling Price'!E$20/10^3</f>
        <v>0</v>
      </c>
      <c r="F45" s="67">
        <f>'Selling Price'!F45*'Volume (KT)'!F45*'Selling Price'!F$20/10^3</f>
        <v>0</v>
      </c>
      <c r="G45" s="67">
        <f>'Selling Price'!G45*'Volume (KT)'!G45*'Selling Price'!G$20/10^3</f>
        <v>0</v>
      </c>
      <c r="H45" s="67">
        <f>'Selling Price'!H45*'Volume (KT)'!H45*'Selling Price'!H$20/10^3</f>
        <v>0</v>
      </c>
      <c r="I45" s="67">
        <f>'Selling Price'!I45*'Volume (KT)'!I45*'Selling Price'!I$20/10^3</f>
        <v>0</v>
      </c>
      <c r="J45" s="67">
        <f>'Selling Price'!J45*'Volume (KT)'!J45*'Selling Price'!J$20/10^3</f>
        <v>0</v>
      </c>
      <c r="K45" s="67">
        <f>'Selling Price'!K45*'Volume (KT)'!K45*'Selling Price'!K$20/10^3</f>
        <v>0</v>
      </c>
      <c r="L45" s="67">
        <f>'Selling Price'!L45*'Volume (KT)'!L45*'Selling Price'!L$20/10^3</f>
        <v>0</v>
      </c>
      <c r="M45" s="67">
        <f>'Selling Price'!M45*'Volume (KT)'!M45*'Selling Price'!M$20/10^3</f>
        <v>0</v>
      </c>
      <c r="N45" s="67">
        <f>'Selling Price'!N45*'Volume (KT)'!N45*'Selling Price'!N$20/10^3</f>
        <v>0</v>
      </c>
      <c r="O45" s="67">
        <f>'Selling Price'!O45*'Volume (KT)'!O45*'Selling Price'!O$20/10^3</f>
        <v>0</v>
      </c>
      <c r="P45" s="67">
        <f>'Selling Price'!P45*'Volume (KT)'!P45*'Selling Price'!P$20/10^3</f>
        <v>0</v>
      </c>
    </row>
    <row r="46" spans="1:16">
      <c r="A46" s="66" t="s">
        <v>87</v>
      </c>
      <c r="B46" s="70" t="s">
        <v>89</v>
      </c>
      <c r="C46" s="72" t="s">
        <v>194</v>
      </c>
      <c r="D46" s="70" t="s">
        <v>89</v>
      </c>
      <c r="E46" s="67">
        <f>'Selling Price'!E46*'Volume (KT)'!E46*'Selling Price'!E$20/10^3</f>
        <v>0</v>
      </c>
      <c r="F46" s="67">
        <f>'Selling Price'!F46*'Volume (KT)'!F46*'Selling Price'!F$20/10^3</f>
        <v>183.99086419791644</v>
      </c>
      <c r="G46" s="67">
        <f>'Selling Price'!G46*'Volume (KT)'!G46*'Selling Price'!G$20/10^3</f>
        <v>216.99134648785233</v>
      </c>
      <c r="H46" s="67">
        <f>'Selling Price'!H46*'Volume (KT)'!H46*'Selling Price'!H$20/10^3</f>
        <v>196.61186385907865</v>
      </c>
      <c r="I46" s="67">
        <f>'Selling Price'!I46*'Volume (KT)'!I46*'Selling Price'!I$20/10^3</f>
        <v>124.02354706218792</v>
      </c>
      <c r="J46" s="67">
        <f>'Selling Price'!J46*'Volume (KT)'!J46*'Selling Price'!J$20/10^3</f>
        <v>202.82216064585629</v>
      </c>
      <c r="K46" s="67">
        <f>'Selling Price'!K46*'Volume (KT)'!K46*'Selling Price'!K$20/10^3</f>
        <v>0</v>
      </c>
      <c r="L46" s="67">
        <f>'Selling Price'!L46*'Volume (KT)'!L46*'Selling Price'!L$20/10^3</f>
        <v>121.20567933912996</v>
      </c>
      <c r="M46" s="67">
        <f>'Selling Price'!M46*'Volume (KT)'!M46*'Selling Price'!M$20/10^3</f>
        <v>121.50593187663186</v>
      </c>
      <c r="N46" s="67">
        <f>'Selling Price'!N46*'Volume (KT)'!N46*'Selling Price'!N$20/10^3</f>
        <v>199.28198017516596</v>
      </c>
      <c r="O46" s="67">
        <f>'Selling Price'!O46*'Volume (KT)'!O46*'Selling Price'!O$20/10^3</f>
        <v>130.76501884180243</v>
      </c>
      <c r="P46" s="67">
        <f>'Selling Price'!P46*'Volume (KT)'!P46*'Selling Price'!P$20/10^3</f>
        <v>147.70707325834692</v>
      </c>
    </row>
    <row r="47" spans="1:16">
      <c r="A47" s="66" t="s">
        <v>87</v>
      </c>
      <c r="B47" s="94" t="s">
        <v>115</v>
      </c>
      <c r="C47" s="72" t="s">
        <v>194</v>
      </c>
      <c r="D47" s="70" t="s">
        <v>89</v>
      </c>
      <c r="E47" s="67">
        <f>'Selling Price'!E47*'Volume (KT)'!E47*'Selling Price'!E$20/10^3</f>
        <v>0</v>
      </c>
      <c r="F47" s="67">
        <f>'Selling Price'!F47*'Volume (KT)'!F47*'Selling Price'!F$20/10^3</f>
        <v>0</v>
      </c>
      <c r="G47" s="67">
        <f>'Selling Price'!G47*'Volume (KT)'!G47*'Selling Price'!G$20/10^3</f>
        <v>0</v>
      </c>
      <c r="H47" s="67">
        <f>'Selling Price'!H47*'Volume (KT)'!H47*'Selling Price'!H$20/10^3</f>
        <v>221.7807107960426</v>
      </c>
      <c r="I47" s="67">
        <f>'Selling Price'!I47*'Volume (KT)'!I47*'Selling Price'!I$20/10^3</f>
        <v>0</v>
      </c>
      <c r="J47" s="67">
        <f>'Selling Price'!J47*'Volume (KT)'!J47*'Selling Price'!J$20/10^3</f>
        <v>304.49366867913966</v>
      </c>
      <c r="K47" s="67">
        <f>'Selling Price'!K47*'Volume (KT)'!K47*'Selling Price'!K$20/10^3</f>
        <v>399.89869159510954</v>
      </c>
      <c r="L47" s="67">
        <f>'Selling Price'!L47*'Volume (KT)'!L47*'Selling Price'!L$20/10^3</f>
        <v>0</v>
      </c>
      <c r="M47" s="67">
        <f>'Selling Price'!M47*'Volume (KT)'!M47*'Selling Price'!M$20/10^3</f>
        <v>0</v>
      </c>
      <c r="N47" s="67">
        <f>'Selling Price'!N47*'Volume (KT)'!N47*'Selling Price'!N$20/10^3</f>
        <v>0</v>
      </c>
      <c r="O47" s="67">
        <f>'Selling Price'!O47*'Volume (KT)'!O47*'Selling Price'!O$20/10^3</f>
        <v>0</v>
      </c>
      <c r="P47" s="67">
        <f>'Selling Price'!P47*'Volume (KT)'!P47*'Selling Price'!P$20/10^3</f>
        <v>129.41711796126341</v>
      </c>
    </row>
    <row r="48" spans="1:16">
      <c r="A48" s="66" t="s">
        <v>87</v>
      </c>
      <c r="B48" s="70" t="s">
        <v>89</v>
      </c>
      <c r="C48" s="72" t="s">
        <v>195</v>
      </c>
      <c r="D48" s="70" t="s">
        <v>89</v>
      </c>
      <c r="E48" s="67">
        <f>'Selling Price'!E48*'Volume (KT)'!E48*'Selling Price'!E$20/10^3</f>
        <v>0</v>
      </c>
      <c r="F48" s="67">
        <f>'Selling Price'!F48*'Volume (KT)'!F48*'Selling Price'!F$20/10^3</f>
        <v>0</v>
      </c>
      <c r="G48" s="67">
        <f>'Selling Price'!G48*'Volume (KT)'!G48*'Selling Price'!G$20/10^3</f>
        <v>0</v>
      </c>
      <c r="H48" s="67">
        <f>'Selling Price'!H48*'Volume (KT)'!H48*'Selling Price'!H$20/10^3</f>
        <v>0</v>
      </c>
      <c r="I48" s="67">
        <f>'Selling Price'!I48*'Volume (KT)'!I48*'Selling Price'!I$20/10^3</f>
        <v>0</v>
      </c>
      <c r="J48" s="67">
        <f>'Selling Price'!J48*'Volume (KT)'!J48*'Selling Price'!J$20/10^3</f>
        <v>0</v>
      </c>
      <c r="K48" s="67">
        <f>'Selling Price'!K48*'Volume (KT)'!K48*'Selling Price'!K$20/10^3</f>
        <v>0</v>
      </c>
      <c r="L48" s="67">
        <f>'Selling Price'!L48*'Volume (KT)'!L48*'Selling Price'!L$20/10^3</f>
        <v>0</v>
      </c>
      <c r="M48" s="67">
        <f>'Selling Price'!M48*'Volume (KT)'!M48*'Selling Price'!M$20/10^3</f>
        <v>0</v>
      </c>
      <c r="N48" s="67">
        <f>'Selling Price'!N48*'Volume (KT)'!N48*'Selling Price'!N$20/10^3</f>
        <v>0</v>
      </c>
      <c r="O48" s="67">
        <f>'Selling Price'!O48*'Volume (KT)'!O48*'Selling Price'!O$20/10^3</f>
        <v>0</v>
      </c>
      <c r="P48" s="67">
        <f>'Selling Price'!P48*'Volume (KT)'!P48*'Selling Price'!P$20/10^3</f>
        <v>0</v>
      </c>
    </row>
    <row r="49" spans="1:16">
      <c r="A49" s="66" t="s">
        <v>87</v>
      </c>
      <c r="B49" s="94" t="s">
        <v>115</v>
      </c>
      <c r="C49" s="72" t="s">
        <v>195</v>
      </c>
      <c r="D49" s="70" t="s">
        <v>89</v>
      </c>
      <c r="E49" s="67">
        <f>'Selling Price'!E49*'Volume (KT)'!E49*'Selling Price'!E$20/10^3</f>
        <v>0</v>
      </c>
      <c r="F49" s="67">
        <f>'Selling Price'!F49*'Volume (KT)'!F49*'Selling Price'!F$20/10^3</f>
        <v>0</v>
      </c>
      <c r="G49" s="67">
        <f>'Selling Price'!G49*'Volume (KT)'!G49*'Selling Price'!G$20/10^3</f>
        <v>0</v>
      </c>
      <c r="H49" s="67">
        <f>'Selling Price'!H49*'Volume (KT)'!H49*'Selling Price'!H$20/10^3</f>
        <v>0</v>
      </c>
      <c r="I49" s="67">
        <f>'Selling Price'!I49*'Volume (KT)'!I49*'Selling Price'!I$20/10^3</f>
        <v>0</v>
      </c>
      <c r="J49" s="67">
        <f>'Selling Price'!J49*'Volume (KT)'!J49*'Selling Price'!J$20/10^3</f>
        <v>0</v>
      </c>
      <c r="K49" s="67">
        <f>'Selling Price'!K49*'Volume (KT)'!K49*'Selling Price'!K$20/10^3</f>
        <v>0</v>
      </c>
      <c r="L49" s="67">
        <f>'Selling Price'!L49*'Volume (KT)'!L49*'Selling Price'!L$20/10^3</f>
        <v>0</v>
      </c>
      <c r="M49" s="67">
        <f>'Selling Price'!M49*'Volume (KT)'!M49*'Selling Price'!M$20/10^3</f>
        <v>0</v>
      </c>
      <c r="N49" s="67">
        <f>'Selling Price'!N49*'Volume (KT)'!N49*'Selling Price'!N$20/10^3</f>
        <v>0</v>
      </c>
      <c r="O49" s="67">
        <f>'Selling Price'!O49*'Volume (KT)'!O49*'Selling Price'!O$20/10^3</f>
        <v>0</v>
      </c>
      <c r="P49" s="67">
        <f>'Selling Price'!P49*'Volume (KT)'!P49*'Selling Price'!P$20/10^3</f>
        <v>0</v>
      </c>
    </row>
    <row r="50" spans="1:16">
      <c r="A50" s="66" t="s">
        <v>87</v>
      </c>
      <c r="B50" s="70" t="s">
        <v>89</v>
      </c>
      <c r="C50" s="72" t="s">
        <v>223</v>
      </c>
      <c r="D50" s="70" t="s">
        <v>89</v>
      </c>
      <c r="E50" s="67">
        <f>'Selling Price'!E50*'Volume (KT)'!E50*'Selling Price'!E$20/10^3</f>
        <v>0</v>
      </c>
      <c r="F50" s="67">
        <f>'Selling Price'!F50*'Volume (KT)'!F50*'Selling Price'!F$20/10^3</f>
        <v>0</v>
      </c>
      <c r="G50" s="67">
        <f>'Selling Price'!G50*'Volume (KT)'!G50*'Selling Price'!G$20/10^3</f>
        <v>0</v>
      </c>
      <c r="H50" s="67">
        <f>'Selling Price'!H50*'Volume (KT)'!H50*'Selling Price'!H$20/10^3</f>
        <v>0</v>
      </c>
      <c r="I50" s="67">
        <f>'Selling Price'!I50*'Volume (KT)'!I50*'Selling Price'!I$20/10^3</f>
        <v>0</v>
      </c>
      <c r="J50" s="67">
        <f>'Selling Price'!J50*'Volume (KT)'!J50*'Selling Price'!J$20/10^3</f>
        <v>0</v>
      </c>
      <c r="K50" s="67">
        <f>'Selling Price'!K50*'Volume (KT)'!K50*'Selling Price'!K$20/10^3</f>
        <v>0</v>
      </c>
      <c r="L50" s="67">
        <f>'Selling Price'!L50*'Volume (KT)'!L50*'Selling Price'!L$20/10^3</f>
        <v>96.968023393191402</v>
      </c>
      <c r="M50" s="67">
        <f>'Selling Price'!M50*'Volume (KT)'!M50*'Selling Price'!M$20/10^3</f>
        <v>99.201956980437956</v>
      </c>
      <c r="N50" s="67">
        <f>'Selling Price'!N50*'Volume (KT)'!N50*'Selling Price'!N$20/10^3</f>
        <v>100.72541950990386</v>
      </c>
      <c r="O50" s="67">
        <f>'Selling Price'!O50*'Volume (KT)'!O50*'Selling Price'!O$20/10^3</f>
        <v>102.55466507252531</v>
      </c>
      <c r="P50" s="67">
        <f>'Selling Price'!P50*'Volume (KT)'!P50*'Selling Price'!P$20/10^3</f>
        <v>0</v>
      </c>
    </row>
    <row r="51" spans="1:16">
      <c r="A51" s="66" t="s">
        <v>87</v>
      </c>
      <c r="B51" s="94" t="s">
        <v>115</v>
      </c>
      <c r="C51" s="72" t="s">
        <v>223</v>
      </c>
      <c r="D51" s="70" t="s">
        <v>89</v>
      </c>
      <c r="E51" s="67">
        <f>'Selling Price'!E51*'Volume (KT)'!E51*'Selling Price'!E$20/10^3</f>
        <v>0</v>
      </c>
      <c r="F51" s="67">
        <f>'Selling Price'!F51*'Volume (KT)'!F51*'Selling Price'!F$20/10^3</f>
        <v>0</v>
      </c>
      <c r="G51" s="67">
        <f>'Selling Price'!G51*'Volume (KT)'!G51*'Selling Price'!G$20/10^3</f>
        <v>0</v>
      </c>
      <c r="H51" s="67">
        <f>'Selling Price'!H51*'Volume (KT)'!H51*'Selling Price'!H$20/10^3</f>
        <v>0</v>
      </c>
      <c r="I51" s="67">
        <f>'Selling Price'!I51*'Volume (KT)'!I51*'Selling Price'!I$20/10^3</f>
        <v>0</v>
      </c>
      <c r="J51" s="67">
        <f>'Selling Price'!J51*'Volume (KT)'!J51*'Selling Price'!J$20/10^3</f>
        <v>0</v>
      </c>
      <c r="K51" s="67">
        <f>'Selling Price'!K51*'Volume (KT)'!K51*'Selling Price'!K$20/10^3</f>
        <v>0</v>
      </c>
      <c r="L51" s="67">
        <f>'Selling Price'!L51*'Volume (KT)'!L51*'Selling Price'!L$20/10^3</f>
        <v>0</v>
      </c>
      <c r="M51" s="67">
        <f>'Selling Price'!M51*'Volume (KT)'!M51*'Selling Price'!M$20/10^3</f>
        <v>0</v>
      </c>
      <c r="N51" s="67">
        <f>'Selling Price'!N51*'Volume (KT)'!N51*'Selling Price'!N$20/10^3</f>
        <v>0</v>
      </c>
      <c r="O51" s="67">
        <f>'Selling Price'!O51*'Volume (KT)'!O51*'Selling Price'!O$20/10^3</f>
        <v>0</v>
      </c>
      <c r="P51" s="67">
        <f>'Selling Price'!P51*'Volume (KT)'!P51*'Selling Price'!P$20/10^3</f>
        <v>0</v>
      </c>
    </row>
    <row r="52" spans="1:16">
      <c r="A52" s="66" t="s">
        <v>87</v>
      </c>
      <c r="B52" s="59" t="s">
        <v>89</v>
      </c>
      <c r="C52" s="59" t="s">
        <v>95</v>
      </c>
      <c r="D52" s="59" t="s">
        <v>89</v>
      </c>
      <c r="E52" s="67">
        <f>'Selling Price'!E52*'Volume (KT)'!E52*'Selling Price'!E$20/10^3</f>
        <v>8.1330083395234993</v>
      </c>
      <c r="F52" s="67">
        <f>'Selling Price'!F52*'Volume (KT)'!F52*'Selling Price'!F$20/10^3</f>
        <v>8.1551475612118036</v>
      </c>
      <c r="G52" s="67">
        <f>'Selling Price'!G52*'Volume (KT)'!G52*'Selling Price'!G$20/10^3</f>
        <v>8.1645613419903853</v>
      </c>
      <c r="H52" s="67">
        <f>'Selling Price'!H52*'Volume (KT)'!H52*'Selling Price'!H$20/10^3</f>
        <v>8.163668462832911</v>
      </c>
      <c r="I52" s="67">
        <f>'Selling Price'!I52*'Volume (KT)'!I52*'Selling Price'!I$20/10^3</f>
        <v>8.369159999999999</v>
      </c>
      <c r="J52" s="67">
        <f>'Selling Price'!J52*'Volume (KT)'!J52*'Selling Price'!J$20/10^3</f>
        <v>8.369159999999999</v>
      </c>
      <c r="K52" s="67">
        <f>'Selling Price'!K52*'Volume (KT)'!K52*'Selling Price'!K$20/10^3</f>
        <v>8.3691599999999973</v>
      </c>
      <c r="L52" s="67">
        <f>'Selling Price'!L52*'Volume (KT)'!L52*'Selling Price'!L$20/10^3</f>
        <v>8.3839996596314244</v>
      </c>
      <c r="M52" s="67">
        <f>'Selling Price'!M52*'Volume (KT)'!M52*'Selling Price'!M$20/10^3</f>
        <v>8.3839996596314244</v>
      </c>
      <c r="N52" s="67">
        <f>'Selling Price'!N52*'Volume (KT)'!N52*'Selling Price'!N$20/10^3</f>
        <v>8.3839996596314244</v>
      </c>
      <c r="O52" s="67">
        <f>'Selling Price'!O52*'Volume (KT)'!O52*'Selling Price'!O$20/10^3</f>
        <v>8.4423287222803953</v>
      </c>
      <c r="P52" s="67">
        <f>'Selling Price'!P52*'Volume (KT)'!P52*'Selling Price'!P$20/10^3</f>
        <v>8.4423287222803953</v>
      </c>
    </row>
    <row r="53" spans="1:16" s="65" customFormat="1" ht="23.5">
      <c r="A53" s="63" t="s">
        <v>5</v>
      </c>
      <c r="B53" s="64"/>
      <c r="D53" s="64"/>
    </row>
    <row r="54" spans="1:16">
      <c r="A54" s="384" t="s">
        <v>1</v>
      </c>
      <c r="B54" s="381" t="s">
        <v>92</v>
      </c>
      <c r="C54" s="381" t="s">
        <v>93</v>
      </c>
      <c r="D54" s="381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86"/>
      <c r="B55" s="382"/>
      <c r="C55" s="382"/>
      <c r="D55" s="382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6">
      <c r="A56" s="66"/>
      <c r="B56" s="68"/>
      <c r="C56" s="265" t="s">
        <v>65</v>
      </c>
      <c r="D56" s="265"/>
      <c r="E56" s="67">
        <f>'Selling Price'!E56*'Volume (KT)'!E56*'Selling Price'!E$20/10^3</f>
        <v>0</v>
      </c>
      <c r="F56" s="67">
        <f>'Selling Price'!F56*'Volume (KT)'!F56*'Selling Price'!F$20/10^3</f>
        <v>0</v>
      </c>
      <c r="G56" s="67">
        <f>'Selling Price'!G56*'Volume (KT)'!G56*'Selling Price'!G$20/10^3</f>
        <v>0</v>
      </c>
      <c r="H56" s="67">
        <f>'Selling Price'!H56*'Volume (KT)'!H56*'Selling Price'!H$20/10^3</f>
        <v>0</v>
      </c>
      <c r="I56" s="67">
        <f>'Selling Price'!I56*'Volume (KT)'!I56*'Selling Price'!I$20/10^3</f>
        <v>0</v>
      </c>
      <c r="J56" s="67">
        <f>'Selling Price'!J56*'Volume (KT)'!J56*'Selling Price'!J$20/10^3</f>
        <v>0</v>
      </c>
      <c r="K56" s="67">
        <f>'Selling Price'!K56*'Volume (KT)'!K56*'Selling Price'!K$20/10^3</f>
        <v>0</v>
      </c>
      <c r="L56" s="67">
        <f>'Selling Price'!L56*'Volume (KT)'!L56*'Selling Price'!L$20/10^3</f>
        <v>0</v>
      </c>
      <c r="M56" s="67">
        <f>'Selling Price'!M56*'Volume (KT)'!M56*'Selling Price'!M$20/10^3</f>
        <v>0</v>
      </c>
      <c r="N56" s="67">
        <f>'Selling Price'!N56*'Volume (KT)'!N56*'Selling Price'!N$20/10^3</f>
        <v>0</v>
      </c>
      <c r="O56" s="67">
        <f>'Selling Price'!O56*'Volume (KT)'!O56*'Selling Price'!O$20/10^3</f>
        <v>0</v>
      </c>
      <c r="P56" s="67">
        <f>'Selling Price'!P56*'Volume (KT)'!P56*'Selling Price'!P$20/10^3</f>
        <v>0</v>
      </c>
    </row>
    <row r="57" spans="1:16">
      <c r="A57" s="66" t="s">
        <v>87</v>
      </c>
      <c r="B57" s="68" t="s">
        <v>89</v>
      </c>
      <c r="C57" s="69" t="s">
        <v>81</v>
      </c>
      <c r="D57" s="68" t="s">
        <v>89</v>
      </c>
      <c r="E57" s="67">
        <f>'Selling Price'!E57*'Volume (KT)'!E57*'Selling Price'!E$20/10^3</f>
        <v>648.5211343633049</v>
      </c>
      <c r="F57" s="67">
        <f>'Selling Price'!F57*'Volume (KT)'!F57*'Selling Price'!F$20/10^3</f>
        <v>407.84810318637705</v>
      </c>
      <c r="G57" s="67">
        <f>'Selling Price'!G57*'Volume (KT)'!G57*'Selling Price'!G$20/10^3</f>
        <v>641.58280176036135</v>
      </c>
      <c r="H57" s="67">
        <f>'Selling Price'!H57*'Volume (KT)'!H57*'Selling Price'!H$20/10^3</f>
        <v>598.12259588938991</v>
      </c>
      <c r="I57" s="67">
        <f>'Selling Price'!I57*'Volume (KT)'!I57*'Selling Price'!I$20/10^3</f>
        <v>562.8438260241511</v>
      </c>
      <c r="J57" s="67">
        <f>'Selling Price'!J57*'Volume (KT)'!J57*'Selling Price'!J$20/10^3</f>
        <v>551.63047827963771</v>
      </c>
      <c r="K57" s="67">
        <f>'Selling Price'!K57*'Volume (KT)'!K57*'Selling Price'!K$20/10^3</f>
        <v>1126.1800957627213</v>
      </c>
      <c r="L57" s="67">
        <f>'Selling Price'!L57*'Volume (KT)'!L57*'Selling Price'!L$20/10^3</f>
        <v>588.47214904447264</v>
      </c>
      <c r="M57" s="67">
        <f>'Selling Price'!M57*'Volume (KT)'!M57*'Selling Price'!M$20/10^3</f>
        <v>592.99308770444668</v>
      </c>
      <c r="N57" s="67">
        <f>'Selling Price'!N57*'Volume (KT)'!N57*'Selling Price'!N$20/10^3</f>
        <v>623.39205452378974</v>
      </c>
      <c r="O57" s="67">
        <f>'Selling Price'!O57*'Volume (KT)'!O57*'Selling Price'!O$20/10^3</f>
        <v>614.83501955855263</v>
      </c>
      <c r="P57" s="67">
        <f>'Selling Price'!P57*'Volume (KT)'!P57*'Selling Price'!P$20/10^3</f>
        <v>647.26698589721912</v>
      </c>
    </row>
    <row r="58" spans="1:16">
      <c r="A58" s="66" t="s">
        <v>87</v>
      </c>
      <c r="B58" s="95" t="s">
        <v>115</v>
      </c>
      <c r="C58" s="69" t="s">
        <v>82</v>
      </c>
      <c r="D58" s="68" t="s">
        <v>89</v>
      </c>
      <c r="E58" s="67">
        <f>'Selling Price'!E58*'Volume (KT)'!E58*'Selling Price'!E$20/10^3</f>
        <v>0</v>
      </c>
      <c r="F58" s="67">
        <f>'Selling Price'!F58*'Volume (KT)'!F58*'Selling Price'!F$20/10^3</f>
        <v>0</v>
      </c>
      <c r="G58" s="67">
        <f>'Selling Price'!G58*'Volume (KT)'!G58*'Selling Price'!G$20/10^3</f>
        <v>0</v>
      </c>
      <c r="H58" s="67">
        <f>'Selling Price'!H58*'Volume (KT)'!H58*'Selling Price'!H$20/10^3</f>
        <v>0</v>
      </c>
      <c r="I58" s="67">
        <f>'Selling Price'!I58*'Volume (KT)'!I58*'Selling Price'!I$20/10^3</f>
        <v>0</v>
      </c>
      <c r="J58" s="67">
        <f>'Selling Price'!J58*'Volume (KT)'!J58*'Selling Price'!J$20/10^3</f>
        <v>0</v>
      </c>
      <c r="K58" s="67">
        <f>'Selling Price'!K58*'Volume (KT)'!K58*'Selling Price'!K$20/10^3</f>
        <v>0</v>
      </c>
      <c r="L58" s="67">
        <f>'Selling Price'!L58*'Volume (KT)'!L58*'Selling Price'!L$20/10^3</f>
        <v>0</v>
      </c>
      <c r="M58" s="67">
        <f>'Selling Price'!M58*'Volume (KT)'!M58*'Selling Price'!M$20/10^3</f>
        <v>0</v>
      </c>
      <c r="N58" s="67">
        <f>'Selling Price'!N58*'Volume (KT)'!N58*'Selling Price'!N$20/10^3</f>
        <v>0</v>
      </c>
      <c r="O58" s="67">
        <f>'Selling Price'!O58*'Volume (KT)'!O58*'Selling Price'!O$20/10^3</f>
        <v>0</v>
      </c>
      <c r="P58" s="67">
        <f>'Selling Price'!P58*'Volume (KT)'!P58*'Selling Price'!P$20/10^3</f>
        <v>0</v>
      </c>
    </row>
    <row r="59" spans="1:16">
      <c r="A59" s="66"/>
      <c r="B59" s="268"/>
      <c r="C59" s="269" t="s">
        <v>198</v>
      </c>
      <c r="D59" s="270"/>
      <c r="E59" s="67">
        <f>'Selling Price'!E59*'Volume (KT)'!E59*'Selling Price'!E$20/10^3</f>
        <v>0</v>
      </c>
      <c r="F59" s="67">
        <f>'Selling Price'!F59*'Volume (KT)'!F59*'Selling Price'!F$20/10^3</f>
        <v>0</v>
      </c>
      <c r="G59" s="67">
        <f>'Selling Price'!G59*'Volume (KT)'!G59*'Selling Price'!G$20/10^3</f>
        <v>0</v>
      </c>
      <c r="H59" s="67">
        <f>'Selling Price'!H59*'Volume (KT)'!H59*'Selling Price'!H$20/10^3</f>
        <v>0</v>
      </c>
      <c r="I59" s="67">
        <f>'Selling Price'!I59*'Volume (KT)'!I59*'Selling Price'!I$20/10^3</f>
        <v>0</v>
      </c>
      <c r="J59" s="67">
        <f>'Selling Price'!J59*'Volume (KT)'!J59*'Selling Price'!J$20/10^3</f>
        <v>0</v>
      </c>
      <c r="K59" s="67">
        <f>'Selling Price'!K59*'Volume (KT)'!K59*'Selling Price'!K$20/10^3</f>
        <v>0</v>
      </c>
      <c r="L59" s="67">
        <f>'Selling Price'!L59*'Volume (KT)'!L59*'Selling Price'!L$20/10^3</f>
        <v>0</v>
      </c>
      <c r="M59" s="67">
        <f>'Selling Price'!M59*'Volume (KT)'!M59*'Selling Price'!M$20/10^3</f>
        <v>0</v>
      </c>
      <c r="N59" s="67">
        <f>'Selling Price'!N59*'Volume (KT)'!N59*'Selling Price'!N$20/10^3</f>
        <v>0</v>
      </c>
      <c r="O59" s="67">
        <f>'Selling Price'!O59*'Volume (KT)'!O59*'Selling Price'!O$20/10^3</f>
        <v>0</v>
      </c>
      <c r="P59" s="67">
        <f>'Selling Price'!P59*'Volume (KT)'!P59*'Selling Price'!P$20/10^3</f>
        <v>0</v>
      </c>
    </row>
    <row r="60" spans="1:16">
      <c r="A60" s="66" t="s">
        <v>87</v>
      </c>
      <c r="B60" s="270" t="s">
        <v>89</v>
      </c>
      <c r="C60" s="271" t="s">
        <v>202</v>
      </c>
      <c r="D60" s="270" t="s">
        <v>89</v>
      </c>
      <c r="E60" s="67">
        <f>'Selling Price'!E60*'Volume (KT)'!E60*'Selling Price'!E$20/10^3</f>
        <v>0</v>
      </c>
      <c r="F60" s="67">
        <f>'Selling Price'!F60*'Volume (KT)'!F60*'Selling Price'!F$20/10^3</f>
        <v>298.13761326315785</v>
      </c>
      <c r="G60" s="67">
        <f>'Selling Price'!G60*'Volume (KT)'!G60*'Selling Price'!G$20/10^3</f>
        <v>50.676016812507015</v>
      </c>
      <c r="H60" s="67">
        <f>'Selling Price'!H60*'Volume (KT)'!H60*'Selling Price'!H$20/10^3</f>
        <v>353.87831151857159</v>
      </c>
      <c r="I60" s="67">
        <f>'Selling Price'!I60*'Volume (KT)'!I60*'Selling Price'!I$20/10^3</f>
        <v>194.62902700447054</v>
      </c>
      <c r="J60" s="67">
        <f>'Selling Price'!J60*'Volume (KT)'!J60*'Selling Price'!J$20/10^3</f>
        <v>48.257055000000008</v>
      </c>
      <c r="K60" s="67">
        <f>'Selling Price'!K60*'Volume (KT)'!K60*'Selling Price'!K$20/10^3</f>
        <v>48.349413000000006</v>
      </c>
      <c r="L60" s="67">
        <f>'Selling Price'!L60*'Volume (KT)'!L60*'Selling Price'!L$20/10^3</f>
        <v>48.264606000000008</v>
      </c>
      <c r="M60" s="67">
        <f>'Selling Price'!M60*'Volume (KT)'!M60*'Selling Price'!M$20/10^3</f>
        <v>48.010185</v>
      </c>
      <c r="N60" s="67">
        <f>'Selling Price'!N60*'Volume (KT)'!N60*'Selling Price'!N$20/10^3</f>
        <v>47.505489000000011</v>
      </c>
      <c r="O60" s="67">
        <f>'Selling Price'!O60*'Volume (KT)'!O60*'Selling Price'!O$20/10^3</f>
        <v>47.926554000000003</v>
      </c>
      <c r="P60" s="67">
        <f>'Selling Price'!P60*'Volume (KT)'!P60*'Selling Price'!P$20/10^3</f>
        <v>48.431832000000007</v>
      </c>
    </row>
    <row r="61" spans="1:16">
      <c r="A61" s="66" t="s">
        <v>87</v>
      </c>
      <c r="B61" s="270" t="s">
        <v>89</v>
      </c>
      <c r="C61" s="271" t="s">
        <v>203</v>
      </c>
      <c r="D61" s="270" t="s">
        <v>89</v>
      </c>
      <c r="E61" s="67">
        <f>'Selling Price'!E61*'Volume (KT)'!E61*'Selling Price'!E$20/10^3</f>
        <v>0</v>
      </c>
      <c r="F61" s="67">
        <f>'Selling Price'!F61*'Volume (KT)'!F61*'Selling Price'!F$20/10^3</f>
        <v>0</v>
      </c>
      <c r="G61" s="67">
        <f>'Selling Price'!G61*'Volume (KT)'!G61*'Selling Price'!G$20/10^3</f>
        <v>0</v>
      </c>
      <c r="H61" s="67">
        <f>'Selling Price'!H61*'Volume (KT)'!H61*'Selling Price'!H$20/10^3</f>
        <v>0</v>
      </c>
      <c r="I61" s="67">
        <f>'Selling Price'!I61*'Volume (KT)'!I61*'Selling Price'!I$20/10^3</f>
        <v>0</v>
      </c>
      <c r="J61" s="67">
        <f>'Selling Price'!J61*'Volume (KT)'!J61*'Selling Price'!J$20/10^3</f>
        <v>0</v>
      </c>
      <c r="K61" s="67">
        <f>'Selling Price'!K61*'Volume (KT)'!K61*'Selling Price'!K$20/10^3</f>
        <v>0</v>
      </c>
      <c r="L61" s="67">
        <f>'Selling Price'!L61*'Volume (KT)'!L61*'Selling Price'!L$20/10^3</f>
        <v>0</v>
      </c>
      <c r="M61" s="67">
        <f>'Selling Price'!M61*'Volume (KT)'!M61*'Selling Price'!M$20/10^3</f>
        <v>0</v>
      </c>
      <c r="N61" s="67">
        <f>'Selling Price'!N61*'Volume (KT)'!N61*'Selling Price'!N$20/10^3</f>
        <v>0</v>
      </c>
      <c r="O61" s="67">
        <f>'Selling Price'!O61*'Volume (KT)'!O61*'Selling Price'!O$20/10^3</f>
        <v>0</v>
      </c>
      <c r="P61" s="67">
        <f>'Selling Price'!P61*'Volume (KT)'!P61*'Selling Price'!P$20/10^3</f>
        <v>0</v>
      </c>
    </row>
    <row r="62" spans="1:16">
      <c r="A62" s="66" t="s">
        <v>87</v>
      </c>
      <c r="B62" s="270" t="s">
        <v>89</v>
      </c>
      <c r="C62" s="271" t="s">
        <v>199</v>
      </c>
      <c r="D62" s="270" t="s">
        <v>89</v>
      </c>
      <c r="E62" s="67">
        <f>'Selling Price'!E62*'Volume (KT)'!E62*'Selling Price'!E$20/10^3</f>
        <v>0</v>
      </c>
      <c r="F62" s="67">
        <f>'Selling Price'!F62*'Volume (KT)'!F62*'Selling Price'!F$20/10^3</f>
        <v>0</v>
      </c>
      <c r="G62" s="67">
        <f>'Selling Price'!G62*'Volume (KT)'!G62*'Selling Price'!G$20/10^3</f>
        <v>0</v>
      </c>
      <c r="H62" s="67">
        <f>'Selling Price'!H62*'Volume (KT)'!H62*'Selling Price'!H$20/10^3</f>
        <v>0</v>
      </c>
      <c r="I62" s="67">
        <f>'Selling Price'!I62*'Volume (KT)'!I62*'Selling Price'!I$20/10^3</f>
        <v>0</v>
      </c>
      <c r="J62" s="67">
        <f>'Selling Price'!J62*'Volume (KT)'!J62*'Selling Price'!J$20/10^3</f>
        <v>0</v>
      </c>
      <c r="K62" s="67">
        <f>'Selling Price'!K62*'Volume (KT)'!K62*'Selling Price'!K$20/10^3</f>
        <v>0</v>
      </c>
      <c r="L62" s="67">
        <f>'Selling Price'!L62*'Volume (KT)'!L62*'Selling Price'!L$20/10^3</f>
        <v>0</v>
      </c>
      <c r="M62" s="67">
        <f>'Selling Price'!M62*'Volume (KT)'!M62*'Selling Price'!M$20/10^3</f>
        <v>0</v>
      </c>
      <c r="N62" s="67">
        <f>'Selling Price'!N62*'Volume (KT)'!N62*'Selling Price'!N$20/10^3</f>
        <v>0</v>
      </c>
      <c r="O62" s="67">
        <f>'Selling Price'!O62*'Volume (KT)'!O62*'Selling Price'!O$20/10^3</f>
        <v>0</v>
      </c>
      <c r="P62" s="67">
        <f>'Selling Price'!P62*'Volume (KT)'!P62*'Selling Price'!P$20/10^3</f>
        <v>0</v>
      </c>
    </row>
    <row r="63" spans="1:16">
      <c r="A63" s="66" t="s">
        <v>87</v>
      </c>
      <c r="B63" s="268" t="s">
        <v>115</v>
      </c>
      <c r="C63" s="271" t="s">
        <v>254</v>
      </c>
      <c r="D63" s="270" t="s">
        <v>89</v>
      </c>
      <c r="E63" s="67">
        <f>'Selling Price'!E63*'Volume (KT)'!E63*'Selling Price'!E$20/10^3</f>
        <v>0</v>
      </c>
      <c r="F63" s="67">
        <f>'Selling Price'!F63*'Volume (KT)'!F63*'Selling Price'!F$20/10^3</f>
        <v>0</v>
      </c>
      <c r="G63" s="67">
        <f>'Selling Price'!G63*'Volume (KT)'!G63*'Selling Price'!G$20/10^3</f>
        <v>0</v>
      </c>
      <c r="H63" s="67">
        <f>'Selling Price'!H63*'Volume (KT)'!H63*'Selling Price'!H$20/10^3</f>
        <v>0</v>
      </c>
      <c r="I63" s="67">
        <f>'Selling Price'!I63*'Volume (KT)'!I63*'Selling Price'!I$20/10^3</f>
        <v>0</v>
      </c>
      <c r="J63" s="67">
        <f>'Selling Price'!J63*'Volume (KT)'!J63*'Selling Price'!J$20/10^3</f>
        <v>0</v>
      </c>
      <c r="K63" s="67">
        <f>'Selling Price'!K63*'Volume (KT)'!K63*'Selling Price'!K$20/10^3</f>
        <v>0</v>
      </c>
      <c r="L63" s="67">
        <f>'Selling Price'!L63*'Volume (KT)'!L63*'Selling Price'!L$20/10^3</f>
        <v>0</v>
      </c>
      <c r="M63" s="67">
        <f>'Selling Price'!M63*'Volume (KT)'!M63*'Selling Price'!M$20/10^3</f>
        <v>0</v>
      </c>
      <c r="N63" s="67">
        <f>'Selling Price'!N63*'Volume (KT)'!N63*'Selling Price'!N$20/10^3</f>
        <v>0</v>
      </c>
      <c r="O63" s="67">
        <f>'Selling Price'!O63*'Volume (KT)'!O63*'Selling Price'!O$20/10^3</f>
        <v>0</v>
      </c>
      <c r="P63" s="67">
        <f>'Selling Price'!P63*'Volume (KT)'!P63*'Selling Price'!P$20/10^3</f>
        <v>0</v>
      </c>
    </row>
    <row r="64" spans="1:16">
      <c r="A64" s="66" t="s">
        <v>87</v>
      </c>
      <c r="B64" s="76" t="s">
        <v>89</v>
      </c>
      <c r="C64" s="76" t="s">
        <v>96</v>
      </c>
      <c r="D64" s="76" t="s">
        <v>89</v>
      </c>
      <c r="E64" s="67">
        <f>'Selling Price'!E64*'Volume (KT)'!E64*'Selling Price'!E$20/10^3</f>
        <v>12.420011119364666</v>
      </c>
      <c r="F64" s="67">
        <f>'Selling Price'!F64*'Volume (KT)'!F64*'Selling Price'!F$20/10^3</f>
        <v>10.893338821413771</v>
      </c>
      <c r="G64" s="67">
        <f>'Selling Price'!G64*'Volume (KT)'!G64*'Selling Price'!G$20/10^3</f>
        <v>11.683201677487979</v>
      </c>
      <c r="H64" s="67">
        <f>'Selling Price'!H64*'Volume (KT)'!H64*'Selling Price'!H$20/10^3</f>
        <v>9.3456684628329096</v>
      </c>
      <c r="I64" s="67">
        <f>'Selling Price'!I64*'Volume (KT)'!I64*'Selling Price'!I$20/10^3</f>
        <v>10.347090000000001</v>
      </c>
      <c r="J64" s="67">
        <f>'Selling Price'!J64*'Volume (KT)'!J64*'Selling Price'!J$20/10^3</f>
        <v>9.5511599999999994</v>
      </c>
      <c r="K64" s="67">
        <f>'Selling Price'!K64*'Volume (KT)'!K64*'Selling Price'!K$20/10^3</f>
        <v>12.734879999999997</v>
      </c>
      <c r="L64" s="67">
        <f>'Selling Price'!L64*'Volume (KT)'!L64*'Selling Price'!L$20/10^3</f>
        <v>14.348999489447138</v>
      </c>
      <c r="M64" s="67">
        <f>'Selling Price'!M64*'Volume (KT)'!M64*'Selling Price'!M$20/10^3</f>
        <v>12.754666212841901</v>
      </c>
      <c r="N64" s="67">
        <f>'Selling Price'!N64*'Volume (KT)'!N64*'Selling Price'!N$20/10^3</f>
        <v>12.754666212841901</v>
      </c>
      <c r="O64" s="67">
        <f>'Selling Price'!O64*'Volume (KT)'!O64*'Selling Price'!O$20/10^3</f>
        <v>11.228383509327131</v>
      </c>
      <c r="P64" s="67">
        <f>'Selling Price'!P64*'Volume (KT)'!P64*'Selling Price'!P$20/10^3</f>
        <v>10.426356115803765</v>
      </c>
    </row>
    <row r="65" spans="1:16">
      <c r="A65" s="66" t="s">
        <v>87</v>
      </c>
      <c r="B65" s="205" t="s">
        <v>42</v>
      </c>
      <c r="C65" s="205" t="s">
        <v>151</v>
      </c>
      <c r="D65" s="205" t="s">
        <v>98</v>
      </c>
      <c r="E65" s="67">
        <f>'Selling Price'!E65*'Volume (KT)'!E65*'Selling Price'!E$20/10^3</f>
        <v>0</v>
      </c>
      <c r="F65" s="67">
        <f>'Selling Price'!F65*'Volume (KT)'!F65*'Selling Price'!F$20/10^3</f>
        <v>0</v>
      </c>
      <c r="G65" s="67">
        <f>'Selling Price'!G65*'Volume (KT)'!G65*'Selling Price'!G$20/10^3</f>
        <v>0</v>
      </c>
      <c r="H65" s="67">
        <f>'Selling Price'!H65*'Volume (KT)'!H65*'Selling Price'!H$20/10^3</f>
        <v>0</v>
      </c>
      <c r="I65" s="67">
        <f>'Selling Price'!I65*'Volume (KT)'!I65*'Selling Price'!I$20/10^3</f>
        <v>0</v>
      </c>
      <c r="J65" s="67">
        <f>'Selling Price'!J65*'Volume (KT)'!J65*'Selling Price'!J$20/10^3</f>
        <v>0</v>
      </c>
      <c r="K65" s="67">
        <f>'Selling Price'!K65*'Volume (KT)'!K65*'Selling Price'!K$20/10^3</f>
        <v>0</v>
      </c>
      <c r="L65" s="67">
        <f>'Selling Price'!L65*'Volume (KT)'!L65*'Selling Price'!L$20/10^3</f>
        <v>0</v>
      </c>
      <c r="M65" s="67">
        <f>'Selling Price'!M65*'Volume (KT)'!M65*'Selling Price'!M$20/10^3</f>
        <v>0</v>
      </c>
      <c r="N65" s="67">
        <f>'Selling Price'!N65*'Volume (KT)'!N65*'Selling Price'!N$20/10^3</f>
        <v>0</v>
      </c>
      <c r="O65" s="67">
        <f>'Selling Price'!O65*'Volume (KT)'!O65*'Selling Price'!O$20/10^3</f>
        <v>0</v>
      </c>
      <c r="P65" s="67">
        <f>'Selling Price'!P65*'Volume (KT)'!P65*'Selling Price'!P$20/10^3</f>
        <v>0</v>
      </c>
    </row>
    <row r="66" spans="1:16">
      <c r="A66" s="66" t="s">
        <v>87</v>
      </c>
      <c r="B66" s="77" t="s">
        <v>115</v>
      </c>
      <c r="C66" s="77" t="s">
        <v>97</v>
      </c>
      <c r="D66" s="77" t="s">
        <v>98</v>
      </c>
      <c r="E66" s="67">
        <f>'Selling Price'!E66*'Volume (KT)'!E66*'Selling Price'!E$20/10^3</f>
        <v>117.57109982171148</v>
      </c>
      <c r="F66" s="67">
        <f>'Selling Price'!F66*'Volume (KT)'!F66*'Selling Price'!F$20/10^3</f>
        <v>718.81747915845517</v>
      </c>
      <c r="G66" s="67">
        <f>'Selling Price'!G66*'Volume (KT)'!G66*'Selling Price'!G$20/10^3</f>
        <v>609.65970149200712</v>
      </c>
      <c r="H66" s="67">
        <f>'Selling Price'!H66*'Volume (KT)'!H66*'Selling Price'!H$20/10^3</f>
        <v>806.37663541155041</v>
      </c>
      <c r="I66" s="67">
        <f>'Selling Price'!I66*'Volume (KT)'!I66*'Selling Price'!I$20/10^3</f>
        <v>676.18280108880208</v>
      </c>
      <c r="J66" s="67">
        <f>'Selling Price'!J66*'Volume (KT)'!J66*'Selling Price'!J$20/10^3</f>
        <v>728.84299242839109</v>
      </c>
      <c r="K66" s="67">
        <f>'Selling Price'!K66*'Volume (KT)'!K66*'Selling Price'!K$20/10^3</f>
        <v>1057.164030713262</v>
      </c>
      <c r="L66" s="67">
        <f>'Selling Price'!L66*'Volume (KT)'!L66*'Selling Price'!L$20/10^3</f>
        <v>469.20647249839146</v>
      </c>
      <c r="M66" s="67">
        <f>'Selling Price'!M66*'Volume (KT)'!M66*'Selling Price'!M$20/10^3</f>
        <v>693.05079186265368</v>
      </c>
      <c r="N66" s="67">
        <f>'Selling Price'!N66*'Volume (KT)'!N66*'Selling Price'!N$20/10^3</f>
        <v>690.57628493283516</v>
      </c>
      <c r="O66" s="67">
        <f>'Selling Price'!O66*'Volume (KT)'!O66*'Selling Price'!O$20/10^3</f>
        <v>758.40057453616441</v>
      </c>
      <c r="P66" s="67">
        <f>'Selling Price'!P66*'Volume (KT)'!P66*'Selling Price'!P$20/10^3</f>
        <v>647.65014992537238</v>
      </c>
    </row>
    <row r="67" spans="1:16">
      <c r="A67" s="66" t="s">
        <v>87</v>
      </c>
      <c r="B67" s="77" t="s">
        <v>115</v>
      </c>
      <c r="C67" s="77" t="s">
        <v>101</v>
      </c>
      <c r="D67" s="77" t="s">
        <v>98</v>
      </c>
      <c r="E67" s="67">
        <f>'Selling Price'!E67*'Volume (KT)'!E67*'Selling Price'!E$20/10^3</f>
        <v>0</v>
      </c>
      <c r="F67" s="67">
        <f>'Selling Price'!F67*'Volume (KT)'!F67*'Selling Price'!F$20/10^3</f>
        <v>0</v>
      </c>
      <c r="G67" s="67">
        <f>'Selling Price'!G67*'Volume (KT)'!G67*'Selling Price'!G$20/10^3</f>
        <v>0</v>
      </c>
      <c r="H67" s="67">
        <f>'Selling Price'!H67*'Volume (KT)'!H67*'Selling Price'!H$20/10^3</f>
        <v>0</v>
      </c>
      <c r="I67" s="67">
        <f>'Selling Price'!I67*'Volume (KT)'!I67*'Selling Price'!I$20/10^3</f>
        <v>0</v>
      </c>
      <c r="J67" s="67">
        <f>'Selling Price'!J67*'Volume (KT)'!J67*'Selling Price'!J$20/10^3</f>
        <v>0</v>
      </c>
      <c r="K67" s="67">
        <f>'Selling Price'!K67*'Volume (KT)'!K67*'Selling Price'!K$20/10^3</f>
        <v>444.52943745389217</v>
      </c>
      <c r="L67" s="67">
        <f>'Selling Price'!L67*'Volume (KT)'!L67*'Selling Price'!L$20/10^3</f>
        <v>0</v>
      </c>
      <c r="M67" s="67">
        <f>'Selling Price'!M67*'Volume (KT)'!M67*'Selling Price'!M$20/10^3</f>
        <v>0</v>
      </c>
      <c r="N67" s="67">
        <f>'Selling Price'!N67*'Volume (KT)'!N67*'Selling Price'!N$20/10^3</f>
        <v>0</v>
      </c>
      <c r="O67" s="67">
        <f>'Selling Price'!O67*'Volume (KT)'!O67*'Selling Price'!O$20/10^3</f>
        <v>0</v>
      </c>
      <c r="P67" s="67">
        <f>'Selling Price'!P67*'Volume (KT)'!P67*'Selling Price'!P$20/10^3</f>
        <v>0</v>
      </c>
    </row>
    <row r="68" spans="1:16">
      <c r="A68" s="66" t="s">
        <v>87</v>
      </c>
      <c r="B68" s="77" t="s">
        <v>115</v>
      </c>
      <c r="C68" s="77" t="s">
        <v>102</v>
      </c>
      <c r="D68" s="77" t="s">
        <v>98</v>
      </c>
      <c r="E68" s="67">
        <f>'Selling Price'!E68*'Volume (KT)'!E68*'Selling Price'!E$20/10^3</f>
        <v>0</v>
      </c>
      <c r="F68" s="67">
        <f>'Selling Price'!F68*'Volume (KT)'!F68*'Selling Price'!F$20/10^3</f>
        <v>0</v>
      </c>
      <c r="G68" s="67">
        <f>'Selling Price'!G68*'Volume (KT)'!G68*'Selling Price'!G$20/10^3</f>
        <v>0</v>
      </c>
      <c r="H68" s="67">
        <f>'Selling Price'!H68*'Volume (KT)'!H68*'Selling Price'!H$20/10^3</f>
        <v>0</v>
      </c>
      <c r="I68" s="67">
        <f>'Selling Price'!I68*'Volume (KT)'!I68*'Selling Price'!I$20/10^3</f>
        <v>0</v>
      </c>
      <c r="J68" s="67">
        <f>'Selling Price'!J68*'Volume (KT)'!J68*'Selling Price'!J$20/10^3</f>
        <v>0</v>
      </c>
      <c r="K68" s="67">
        <f>'Selling Price'!K68*'Volume (KT)'!K68*'Selling Price'!K$20/10^3</f>
        <v>125.67312981351721</v>
      </c>
      <c r="L68" s="67">
        <f>'Selling Price'!L68*'Volume (KT)'!L68*'Selling Price'!L$20/10^3</f>
        <v>0</v>
      </c>
      <c r="M68" s="67">
        <f>'Selling Price'!M68*'Volume (KT)'!M68*'Selling Price'!M$20/10^3</f>
        <v>0</v>
      </c>
      <c r="N68" s="67">
        <f>'Selling Price'!N68*'Volume (KT)'!N68*'Selling Price'!N$20/10^3</f>
        <v>0</v>
      </c>
      <c r="O68" s="67">
        <f>'Selling Price'!O68*'Volume (KT)'!O68*'Selling Price'!O$20/10^3</f>
        <v>0</v>
      </c>
      <c r="P68" s="67">
        <f>'Selling Price'!P68*'Volume (KT)'!P68*'Selling Price'!P$20/10^3</f>
        <v>0</v>
      </c>
    </row>
    <row r="69" spans="1:16">
      <c r="A69" s="66" t="s">
        <v>87</v>
      </c>
      <c r="B69" s="76" t="s">
        <v>89</v>
      </c>
      <c r="C69" s="76" t="s">
        <v>97</v>
      </c>
      <c r="D69" s="76" t="s">
        <v>98</v>
      </c>
      <c r="E69" s="67">
        <f>'Selling Price'!E69*'Volume (KT)'!E69*'Selling Price'!E$20/10^3</f>
        <v>601.42042008071326</v>
      </c>
      <c r="F69" s="67">
        <f>'Selling Price'!F69*'Volume (KT)'!F69*'Selling Price'!F$20/10^3</f>
        <v>165.78284197676069</v>
      </c>
      <c r="G69" s="67">
        <f>'Selling Price'!G69*'Volume (KT)'!G69*'Selling Price'!G$20/10^3</f>
        <v>261.57633470126547</v>
      </c>
      <c r="H69" s="67">
        <f>'Selling Price'!H69*'Volume (KT)'!H69*'Selling Price'!H$20/10^3</f>
        <v>8.2574370068800391</v>
      </c>
      <c r="I69" s="67">
        <f>'Selling Price'!I69*'Volume (KT)'!I69*'Selling Price'!I$20/10^3</f>
        <v>200.11182892537809</v>
      </c>
      <c r="J69" s="67">
        <f>'Selling Price'!J69*'Volume (KT)'!J69*'Selling Price'!J$20/10^3</f>
        <v>143.32177689179196</v>
      </c>
      <c r="K69" s="67">
        <f>'Selling Price'!K69*'Volume (KT)'!K69*'Selling Price'!K$20/10^3</f>
        <v>0</v>
      </c>
      <c r="L69" s="67">
        <f>'Selling Price'!L69*'Volume (KT)'!L69*'Selling Price'!L$20/10^3</f>
        <v>417.4566195320736</v>
      </c>
      <c r="M69" s="67">
        <f>'Selling Price'!M69*'Volume (KT)'!M69*'Selling Price'!M$20/10^3</f>
        <v>239.89581929199517</v>
      </c>
      <c r="N69" s="67">
        <f>'Selling Price'!N69*'Volume (KT)'!N69*'Selling Price'!N$20/10^3</f>
        <v>245.98074891267044</v>
      </c>
      <c r="O69" s="67">
        <f>'Selling Price'!O69*'Volume (KT)'!O69*'Selling Price'!O$20/10^3</f>
        <v>221.38397317510695</v>
      </c>
      <c r="P69" s="67">
        <f>'Selling Price'!P69*'Volume (KT)'!P69*'Selling Price'!P$20/10^3</f>
        <v>316.92573071061832</v>
      </c>
    </row>
    <row r="70" spans="1:16">
      <c r="A70" s="66" t="s">
        <v>87</v>
      </c>
      <c r="B70" s="76" t="s">
        <v>89</v>
      </c>
      <c r="C70" s="76" t="s">
        <v>97</v>
      </c>
      <c r="D70" s="76" t="s">
        <v>99</v>
      </c>
      <c r="E70" s="67">
        <f>'Selling Price'!E70*'Volume (KT)'!E70*'Selling Price'!E$20/10^3</f>
        <v>772.4528606388252</v>
      </c>
      <c r="F70" s="67">
        <f>'Selling Price'!F70*'Volume (KT)'!F70*'Selling Price'!F$20/10^3</f>
        <v>710.394360164864</v>
      </c>
      <c r="G70" s="67">
        <f>'Selling Price'!G70*'Volume (KT)'!G70*'Selling Price'!G$20/10^3</f>
        <v>763.30680427912353</v>
      </c>
      <c r="H70" s="67">
        <f>'Selling Price'!H70*'Volume (KT)'!H70*'Selling Price'!H$20/10^3</f>
        <v>726.46714836027024</v>
      </c>
      <c r="I70" s="67">
        <f>'Selling Price'!I70*'Volume (KT)'!I70*'Selling Price'!I$20/10^3</f>
        <v>772.3510789521041</v>
      </c>
      <c r="J70" s="67">
        <f>'Selling Price'!J70*'Volume (KT)'!J70*'Selling Price'!J$20/10^3</f>
        <v>748.51536503603813</v>
      </c>
      <c r="K70" s="67">
        <f>'Selling Price'!K70*'Volume (KT)'!K70*'Selling Price'!K$20/10^3</f>
        <v>776.87455489726597</v>
      </c>
      <c r="L70" s="67">
        <f>'Selling Price'!L70*'Volume (KT)'!L70*'Selling Price'!L$20/10^3</f>
        <v>789.26449755260103</v>
      </c>
      <c r="M70" s="67">
        <f>'Selling Price'!M70*'Volume (KT)'!M70*'Selling Price'!M$20/10^3</f>
        <v>768.32998355047789</v>
      </c>
      <c r="N70" s="67">
        <f>'Selling Price'!N70*'Volume (KT)'!N70*'Selling Price'!N$20/10^3</f>
        <v>781.71034004310229</v>
      </c>
      <c r="O70" s="67">
        <f>'Selling Price'!O70*'Volume (KT)'!O70*'Selling Price'!O$20/10^3</f>
        <v>778.41774937759362</v>
      </c>
      <c r="P70" s="67">
        <f>'Selling Price'!P70*'Volume (KT)'!P70*'Selling Price'!P$20/10^3</f>
        <v>800.42750018235586</v>
      </c>
    </row>
    <row r="71" spans="1:16">
      <c r="A71" s="66" t="s">
        <v>87</v>
      </c>
      <c r="B71" s="76" t="s">
        <v>89</v>
      </c>
      <c r="C71" s="76" t="s">
        <v>97</v>
      </c>
      <c r="D71" s="76" t="s">
        <v>100</v>
      </c>
      <c r="E71" s="67">
        <f>'Selling Price'!E71*'Volume (KT)'!E71*'Selling Price'!E$20/10^3</f>
        <v>55.462562546426248</v>
      </c>
      <c r="F71" s="67">
        <f>'Selling Price'!F71*'Volume (KT)'!F71*'Selling Price'!F$20/10^3</f>
        <v>79.11624065292591</v>
      </c>
      <c r="G71" s="67">
        <f>'Selling Price'!G71*'Volume (KT)'!G71*'Selling Price'!G$20/10^3</f>
        <v>240.86813952522149</v>
      </c>
      <c r="H71" s="67">
        <f>'Selling Price'!H71*'Volume (KT)'!H71*'Selling Price'!H$20/10^3</f>
        <v>235.14616798970883</v>
      </c>
      <c r="I71" s="67">
        <f>'Selling Price'!I71*'Volume (KT)'!I71*'Selling Price'!I$20/10^3</f>
        <v>190.77900000000002</v>
      </c>
      <c r="J71" s="67">
        <f>'Selling Price'!J71*'Volume (KT)'!J71*'Selling Price'!J$20/10^3</f>
        <v>190.779</v>
      </c>
      <c r="K71" s="67">
        <f>'Selling Price'!K71*'Volume (KT)'!K71*'Selling Price'!K$20/10^3</f>
        <v>190.779</v>
      </c>
      <c r="L71" s="67">
        <f>'Selling Price'!L71*'Volume (KT)'!L71*'Selling Price'!L$20/10^3</f>
        <v>191.14999149078568</v>
      </c>
      <c r="M71" s="67">
        <f>'Selling Price'!M71*'Volume (KT)'!M71*'Selling Price'!M$20/10^3</f>
        <v>191.14999149078568</v>
      </c>
      <c r="N71" s="67">
        <f>'Selling Price'!N71*'Volume (KT)'!N71*'Selling Price'!N$20/10^3</f>
        <v>191.14999149078565</v>
      </c>
      <c r="O71" s="67">
        <f>'Selling Price'!O71*'Volume (KT)'!O71*'Selling Price'!O$20/10^3</f>
        <v>192.60821805700991</v>
      </c>
      <c r="P71" s="67">
        <f>'Selling Price'!P71*'Volume (KT)'!P71*'Selling Price'!P$20/10^3</f>
        <v>192.60821805700991</v>
      </c>
    </row>
    <row r="72" spans="1:16">
      <c r="A72" s="66" t="s">
        <v>87</v>
      </c>
      <c r="B72" s="76" t="s">
        <v>89</v>
      </c>
      <c r="C72" s="76" t="s">
        <v>97</v>
      </c>
      <c r="D72" s="76" t="s">
        <v>112</v>
      </c>
      <c r="E72" s="67">
        <f>'Selling Price'!E72*'Volume (KT)'!E72*'Selling Price'!E$20/10^3</f>
        <v>3.1437534748014584</v>
      </c>
      <c r="F72" s="67">
        <f>'Selling Price'!F72*'Volume (KT)'!F72*'Selling Price'!F$20/10^3</f>
        <v>5.0447650408078699</v>
      </c>
      <c r="G72" s="67">
        <f>'Selling Price'!G72*'Volume (KT)'!G72*'Selling Price'!G$20/10^3</f>
        <v>6.31380111832532</v>
      </c>
      <c r="H72" s="67">
        <f>'Selling Price'!H72*'Volume (KT)'!H72*'Selling Price'!H$20/10^3</f>
        <v>7.575668462832911</v>
      </c>
      <c r="I72" s="67">
        <f>'Selling Price'!I72*'Volume (KT)'!I72*'Selling Price'!I$20/10^3</f>
        <v>7.7811600000000007</v>
      </c>
      <c r="J72" s="67">
        <f>'Selling Price'!J72*'Volume (KT)'!J72*'Selling Price'!J$20/10^3</f>
        <v>6.4843000000000002</v>
      </c>
      <c r="K72" s="67">
        <f>'Selling Price'!K72*'Volume (KT)'!K72*'Selling Price'!K$20/10^3</f>
        <v>6.4842999999999993</v>
      </c>
      <c r="L72" s="67">
        <f>'Selling Price'!L72*'Volume (KT)'!L72*'Selling Price'!L$20/10^3</f>
        <v>6.4966663830261888</v>
      </c>
      <c r="M72" s="67">
        <f>'Selling Price'!M72*'Volume (KT)'!M72*'Selling Price'!M$20/10^3</f>
        <v>6.4966663830261888</v>
      </c>
      <c r="N72" s="67">
        <f>'Selling Price'!N72*'Volume (KT)'!N72*'Selling Price'!N$20/10^3</f>
        <v>6.4966663830261879</v>
      </c>
      <c r="O72" s="67">
        <f>'Selling Price'!O72*'Volume (KT)'!O72*'Selling Price'!O$20/10^3</f>
        <v>6.5452739352336637</v>
      </c>
      <c r="P72" s="67">
        <f>'Selling Price'!P72*'Volume (KT)'!P72*'Selling Price'!P$20/10^3</f>
        <v>6.5452739352336637</v>
      </c>
    </row>
    <row r="73" spans="1:16">
      <c r="A73" s="66" t="s">
        <v>87</v>
      </c>
      <c r="B73" s="76" t="s">
        <v>89</v>
      </c>
      <c r="C73" s="76" t="s">
        <v>101</v>
      </c>
      <c r="D73" s="76" t="s">
        <v>98</v>
      </c>
      <c r="E73" s="67">
        <f>'Selling Price'!E73*'Volume (KT)'!E73*'Selling Price'!E$20/10^3</f>
        <v>0</v>
      </c>
      <c r="F73" s="67">
        <f>'Selling Price'!F73*'Volume (KT)'!F73*'Selling Price'!F$20/10^3</f>
        <v>0</v>
      </c>
      <c r="G73" s="67">
        <f>'Selling Price'!G73*'Volume (KT)'!G73*'Selling Price'!G$20/10^3</f>
        <v>0</v>
      </c>
      <c r="H73" s="67">
        <f>'Selling Price'!H73*'Volume (KT)'!H73*'Selling Price'!H$20/10^3</f>
        <v>0</v>
      </c>
      <c r="I73" s="67">
        <f>'Selling Price'!I73*'Volume (KT)'!I73*'Selling Price'!I$20/10^3</f>
        <v>0</v>
      </c>
      <c r="J73" s="67">
        <f>'Selling Price'!J73*'Volume (KT)'!J73*'Selling Price'!J$20/10^3</f>
        <v>0</v>
      </c>
      <c r="K73" s="67">
        <f>'Selling Price'!K73*'Volume (KT)'!K73*'Selling Price'!K$20/10^3</f>
        <v>348.53219999999993</v>
      </c>
      <c r="L73" s="67">
        <f>'Selling Price'!L73*'Volume (KT)'!L73*'Selling Price'!L$20/10^3</f>
        <v>0</v>
      </c>
      <c r="M73" s="67">
        <f>'Selling Price'!M73*'Volume (KT)'!M73*'Selling Price'!M$20/10^3</f>
        <v>0</v>
      </c>
      <c r="N73" s="67">
        <f>'Selling Price'!N73*'Volume (KT)'!N73*'Selling Price'!N$20/10^3</f>
        <v>0</v>
      </c>
      <c r="O73" s="67">
        <f>'Selling Price'!O73*'Volume (KT)'!O73*'Selling Price'!O$20/10^3</f>
        <v>0</v>
      </c>
      <c r="P73" s="67">
        <f>'Selling Price'!P73*'Volume (KT)'!P73*'Selling Price'!P$20/10^3</f>
        <v>0</v>
      </c>
    </row>
    <row r="74" spans="1:16">
      <c r="A74" s="66" t="s">
        <v>87</v>
      </c>
      <c r="B74" s="76" t="s">
        <v>89</v>
      </c>
      <c r="C74" s="76" t="s">
        <v>102</v>
      </c>
      <c r="D74" s="76" t="s">
        <v>98</v>
      </c>
      <c r="E74" s="67">
        <f>'Selling Price'!E74*'Volume (KT)'!E74*'Selling Price'!E$20/10^3</f>
        <v>0</v>
      </c>
      <c r="F74" s="67">
        <f>'Selling Price'!F74*'Volume (KT)'!F74*'Selling Price'!F$20/10^3</f>
        <v>0</v>
      </c>
      <c r="G74" s="67">
        <f>'Selling Price'!G74*'Volume (KT)'!G74*'Selling Price'!G$20/10^3</f>
        <v>0</v>
      </c>
      <c r="H74" s="67">
        <f>'Selling Price'!H74*'Volume (KT)'!H74*'Selling Price'!H$20/10^3</f>
        <v>0</v>
      </c>
      <c r="I74" s="67">
        <f>'Selling Price'!I74*'Volume (KT)'!I74*'Selling Price'!I$20/10^3</f>
        <v>0</v>
      </c>
      <c r="J74" s="67">
        <f>'Selling Price'!J74*'Volume (KT)'!J74*'Selling Price'!J$20/10^3</f>
        <v>0</v>
      </c>
      <c r="K74" s="67">
        <f>'Selling Price'!K74*'Volume (KT)'!K74*'Selling Price'!K$20/10^3</f>
        <v>98.53370491202601</v>
      </c>
      <c r="L74" s="67">
        <f>'Selling Price'!L74*'Volume (KT)'!L74*'Selling Price'!L$20/10^3</f>
        <v>0</v>
      </c>
      <c r="M74" s="67">
        <f>'Selling Price'!M74*'Volume (KT)'!M74*'Selling Price'!M$20/10^3</f>
        <v>0</v>
      </c>
      <c r="N74" s="67">
        <f>'Selling Price'!N74*'Volume (KT)'!N74*'Selling Price'!N$20/10^3</f>
        <v>0</v>
      </c>
      <c r="O74" s="67">
        <f>'Selling Price'!O74*'Volume (KT)'!O74*'Selling Price'!O$20/10^3</f>
        <v>0</v>
      </c>
      <c r="P74" s="67">
        <f>'Selling Price'!P74*'Volume (KT)'!P74*'Selling Price'!P$20/10^3</f>
        <v>0</v>
      </c>
    </row>
    <row r="75" spans="1:16">
      <c r="A75" s="66" t="s">
        <v>87</v>
      </c>
      <c r="B75" s="76" t="s">
        <v>89</v>
      </c>
      <c r="C75" s="76" t="s">
        <v>103</v>
      </c>
      <c r="D75" s="76" t="s">
        <v>98</v>
      </c>
      <c r="E75" s="67">
        <f>'Selling Price'!E75*'Volume (KT)'!E75*'Selling Price'!E$20/10^3</f>
        <v>0</v>
      </c>
      <c r="F75" s="67">
        <f>'Selling Price'!F75*'Volume (KT)'!F75*'Selling Price'!F$20/10^3</f>
        <v>0</v>
      </c>
      <c r="G75" s="67">
        <f>'Selling Price'!G75*'Volume (KT)'!G75*'Selling Price'!G$20/10^3</f>
        <v>0</v>
      </c>
      <c r="H75" s="67">
        <f>'Selling Price'!H75*'Volume (KT)'!H75*'Selling Price'!H$20/10^3</f>
        <v>0</v>
      </c>
      <c r="I75" s="67">
        <f>'Selling Price'!I75*'Volume (KT)'!I75*'Selling Price'!I$20/10^3</f>
        <v>0</v>
      </c>
      <c r="J75" s="67">
        <f>'Selling Price'!J75*'Volume (KT)'!J75*'Selling Price'!J$20/10^3</f>
        <v>0</v>
      </c>
      <c r="K75" s="67">
        <f>'Selling Price'!K75*'Volume (KT)'!K75*'Selling Price'!K$20/10^3</f>
        <v>0</v>
      </c>
      <c r="L75" s="67">
        <f>'Selling Price'!L75*'Volume (KT)'!L75*'Selling Price'!L$20/10^3</f>
        <v>0</v>
      </c>
      <c r="M75" s="67">
        <f>'Selling Price'!M75*'Volume (KT)'!M75*'Selling Price'!M$20/10^3</f>
        <v>0</v>
      </c>
      <c r="N75" s="67">
        <f>'Selling Price'!N75*'Volume (KT)'!N75*'Selling Price'!N$20/10^3</f>
        <v>0</v>
      </c>
      <c r="O75" s="67">
        <f>'Selling Price'!O75*'Volume (KT)'!O75*'Selling Price'!O$20/10^3</f>
        <v>0</v>
      </c>
      <c r="P75" s="67">
        <f>'Selling Price'!P75*'Volume (KT)'!P75*'Selling Price'!P$20/10^3</f>
        <v>0</v>
      </c>
    </row>
    <row r="76" spans="1:16">
      <c r="A76" s="66" t="s">
        <v>87</v>
      </c>
      <c r="B76" s="76" t="s">
        <v>89</v>
      </c>
      <c r="C76" s="76" t="s">
        <v>103</v>
      </c>
      <c r="D76" s="76" t="s">
        <v>100</v>
      </c>
      <c r="E76" s="67">
        <f>'Selling Price'!E76*'Volume (KT)'!E76*'Selling Price'!E$20/10^3</f>
        <v>0</v>
      </c>
      <c r="F76" s="67">
        <f>'Selling Price'!F76*'Volume (KT)'!F76*'Selling Price'!F$20/10^3</f>
        <v>0</v>
      </c>
      <c r="G76" s="67">
        <f>'Selling Price'!G76*'Volume (KT)'!G76*'Selling Price'!G$20/10^3</f>
        <v>0</v>
      </c>
      <c r="H76" s="67">
        <f>'Selling Price'!H76*'Volume (KT)'!H76*'Selling Price'!H$20/10^3</f>
        <v>0</v>
      </c>
      <c r="I76" s="67">
        <f>'Selling Price'!I76*'Volume (KT)'!I76*'Selling Price'!I$20/10^3</f>
        <v>0</v>
      </c>
      <c r="J76" s="67">
        <f>'Selling Price'!J76*'Volume (KT)'!J76*'Selling Price'!J$20/10^3</f>
        <v>0</v>
      </c>
      <c r="K76" s="67">
        <f>'Selling Price'!K76*'Volume (KT)'!K76*'Selling Price'!K$20/10^3</f>
        <v>0</v>
      </c>
      <c r="L76" s="67">
        <f>'Selling Price'!L76*'Volume (KT)'!L76*'Selling Price'!L$20/10^3</f>
        <v>0</v>
      </c>
      <c r="M76" s="67">
        <f>'Selling Price'!M76*'Volume (KT)'!M76*'Selling Price'!M$20/10^3</f>
        <v>0</v>
      </c>
      <c r="N76" s="67">
        <f>'Selling Price'!N76*'Volume (KT)'!N76*'Selling Price'!N$20/10^3</f>
        <v>0</v>
      </c>
      <c r="O76" s="67">
        <f>'Selling Price'!O76*'Volume (KT)'!O76*'Selling Price'!O$20/10^3</f>
        <v>0</v>
      </c>
      <c r="P76" s="67">
        <f>'Selling Price'!P76*'Volume (KT)'!P76*'Selling Price'!P$20/10^3</f>
        <v>0</v>
      </c>
    </row>
    <row r="77" spans="1:16">
      <c r="A77" s="66" t="s">
        <v>87</v>
      </c>
      <c r="B77" s="76" t="s">
        <v>89</v>
      </c>
      <c r="C77" s="76" t="s">
        <v>104</v>
      </c>
      <c r="D77" s="76" t="s">
        <v>98</v>
      </c>
      <c r="E77" s="67">
        <f>'Selling Price'!E77*'Volume (KT)'!E77*'Selling Price'!E$20/10^3</f>
        <v>0</v>
      </c>
      <c r="F77" s="67">
        <f>'Selling Price'!F77*'Volume (KT)'!F77*'Selling Price'!F$20/10^3</f>
        <v>0</v>
      </c>
      <c r="G77" s="67">
        <f>'Selling Price'!G77*'Volume (KT)'!G77*'Selling Price'!G$20/10^3</f>
        <v>0</v>
      </c>
      <c r="H77" s="67">
        <f>'Selling Price'!H77*'Volume (KT)'!H77*'Selling Price'!H$20/10^3</f>
        <v>0</v>
      </c>
      <c r="I77" s="67">
        <f>'Selling Price'!I77*'Volume (KT)'!I77*'Selling Price'!I$20/10^3</f>
        <v>0</v>
      </c>
      <c r="J77" s="67">
        <f>'Selling Price'!J77*'Volume (KT)'!J77*'Selling Price'!J$20/10^3</f>
        <v>0</v>
      </c>
      <c r="K77" s="67">
        <f>'Selling Price'!K77*'Volume (KT)'!K77*'Selling Price'!K$20/10^3</f>
        <v>0</v>
      </c>
      <c r="L77" s="67">
        <f>'Selling Price'!L77*'Volume (KT)'!L77*'Selling Price'!L$20/10^3</f>
        <v>0</v>
      </c>
      <c r="M77" s="67">
        <f>'Selling Price'!M77*'Volume (KT)'!M77*'Selling Price'!M$20/10^3</f>
        <v>0</v>
      </c>
      <c r="N77" s="67">
        <f>'Selling Price'!N77*'Volume (KT)'!N77*'Selling Price'!N$20/10^3</f>
        <v>0</v>
      </c>
      <c r="O77" s="67">
        <f>'Selling Price'!O77*'Volume (KT)'!O77*'Selling Price'!O$20/10^3</f>
        <v>0</v>
      </c>
      <c r="P77" s="67">
        <f>'Selling Price'!P77*'Volume (KT)'!P77*'Selling Price'!P$20/10^3</f>
        <v>0</v>
      </c>
    </row>
    <row r="78" spans="1:16">
      <c r="A78" s="66" t="s">
        <v>87</v>
      </c>
      <c r="B78" s="76" t="s">
        <v>89</v>
      </c>
      <c r="C78" s="76" t="s">
        <v>104</v>
      </c>
      <c r="D78" s="76" t="s">
        <v>100</v>
      </c>
      <c r="E78" s="67">
        <f>'Selling Price'!E78*'Volume (KT)'!E78*'Selling Price'!E$20/10^3</f>
        <v>0</v>
      </c>
      <c r="F78" s="67">
        <f>'Selling Price'!F78*'Volume (KT)'!F78*'Selling Price'!F$20/10^3</f>
        <v>0</v>
      </c>
      <c r="G78" s="67">
        <f>'Selling Price'!G78*'Volume (KT)'!G78*'Selling Price'!G$20/10^3</f>
        <v>0</v>
      </c>
      <c r="H78" s="67">
        <f>'Selling Price'!H78*'Volume (KT)'!H78*'Selling Price'!H$20/10^3</f>
        <v>0</v>
      </c>
      <c r="I78" s="67">
        <f>'Selling Price'!I78*'Volume (KT)'!I78*'Selling Price'!I$20/10^3</f>
        <v>0</v>
      </c>
      <c r="J78" s="67">
        <f>'Selling Price'!J78*'Volume (KT)'!J78*'Selling Price'!J$20/10^3</f>
        <v>0</v>
      </c>
      <c r="K78" s="67">
        <f>'Selling Price'!K78*'Volume (KT)'!K78*'Selling Price'!K$20/10^3</f>
        <v>0</v>
      </c>
      <c r="L78" s="67">
        <f>'Selling Price'!L78*'Volume (KT)'!L78*'Selling Price'!L$20/10^3</f>
        <v>0</v>
      </c>
      <c r="M78" s="67">
        <f>'Selling Price'!M78*'Volume (KT)'!M78*'Selling Price'!M$20/10^3</f>
        <v>0</v>
      </c>
      <c r="N78" s="67">
        <f>'Selling Price'!N78*'Volume (KT)'!N78*'Selling Price'!N$20/10^3</f>
        <v>0</v>
      </c>
      <c r="O78" s="67">
        <f>'Selling Price'!O78*'Volume (KT)'!O78*'Selling Price'!O$20/10^3</f>
        <v>0</v>
      </c>
      <c r="P78" s="67">
        <f>'Selling Price'!P78*'Volume (KT)'!P78*'Selling Price'!P$20/10^3</f>
        <v>0</v>
      </c>
    </row>
    <row r="79" spans="1:16">
      <c r="A79" s="66" t="s">
        <v>87</v>
      </c>
      <c r="B79" s="76" t="s">
        <v>89</v>
      </c>
      <c r="C79" s="76" t="s">
        <v>105</v>
      </c>
      <c r="D79" s="76" t="s">
        <v>98</v>
      </c>
      <c r="E79" s="67">
        <f>'Selling Price'!E79*'Volume (KT)'!E79*'Selling Price'!E$20/10^3</f>
        <v>0</v>
      </c>
      <c r="F79" s="67">
        <f>'Selling Price'!F79*'Volume (KT)'!F79*'Selling Price'!F$20/10^3</f>
        <v>0</v>
      </c>
      <c r="G79" s="67">
        <f>'Selling Price'!G79*'Volume (KT)'!G79*'Selling Price'!G$20/10^3</f>
        <v>0</v>
      </c>
      <c r="H79" s="67">
        <f>'Selling Price'!H79*'Volume (KT)'!H79*'Selling Price'!H$20/10^3</f>
        <v>0</v>
      </c>
      <c r="I79" s="67">
        <f>'Selling Price'!I79*'Volume (KT)'!I79*'Selling Price'!I$20/10^3</f>
        <v>0</v>
      </c>
      <c r="J79" s="67">
        <f>'Selling Price'!J79*'Volume (KT)'!J79*'Selling Price'!J$20/10^3</f>
        <v>0</v>
      </c>
      <c r="K79" s="67">
        <f>'Selling Price'!K79*'Volume (KT)'!K79*'Selling Price'!K$20/10^3</f>
        <v>0</v>
      </c>
      <c r="L79" s="67">
        <f>'Selling Price'!L79*'Volume (KT)'!L79*'Selling Price'!L$20/10^3</f>
        <v>0</v>
      </c>
      <c r="M79" s="67">
        <f>'Selling Price'!M79*'Volume (KT)'!M79*'Selling Price'!M$20/10^3</f>
        <v>0</v>
      </c>
      <c r="N79" s="67">
        <f>'Selling Price'!N79*'Volume (KT)'!N79*'Selling Price'!N$20/10^3</f>
        <v>0</v>
      </c>
      <c r="O79" s="67">
        <f>'Selling Price'!O79*'Volume (KT)'!O79*'Selling Price'!O$20/10^3</f>
        <v>0</v>
      </c>
      <c r="P79" s="67">
        <f>'Selling Price'!P79*'Volume (KT)'!P79*'Selling Price'!P$20/10^3</f>
        <v>0</v>
      </c>
    </row>
    <row r="80" spans="1:16">
      <c r="A80" s="66" t="s">
        <v>87</v>
      </c>
      <c r="B80" s="76" t="s">
        <v>89</v>
      </c>
      <c r="C80" s="76" t="s">
        <v>105</v>
      </c>
      <c r="D80" s="76" t="s">
        <v>100</v>
      </c>
      <c r="E80" s="67">
        <f>'Selling Price'!E80*'Volume (KT)'!E80*'Selling Price'!E$20/10^3</f>
        <v>0</v>
      </c>
      <c r="F80" s="67">
        <f>'Selling Price'!F80*'Volume (KT)'!F80*'Selling Price'!F$20/10^3</f>
        <v>53.180032928482632</v>
      </c>
      <c r="G80" s="67">
        <f>'Selling Price'!G80*'Volume (KT)'!G80*'Selling Price'!G$20/10^3</f>
        <v>38.032806709951927</v>
      </c>
      <c r="H80" s="67">
        <f>'Selling Price'!H80*'Volume (KT)'!H80*'Selling Price'!H$20/10^3</f>
        <v>38.028342314164561</v>
      </c>
      <c r="I80" s="67">
        <f>'Selling Price'!I80*'Volume (KT)'!I80*'Selling Price'!I$20/10^3</f>
        <v>46.866959999999999</v>
      </c>
      <c r="J80" s="67">
        <f>'Selling Price'!J80*'Volume (KT)'!J80*'Selling Price'!J$20/10^3</f>
        <v>46.866960000000006</v>
      </c>
      <c r="K80" s="67">
        <f>'Selling Price'!K80*'Volume (KT)'!K80*'Selling Price'!K$20/10^3</f>
        <v>46.866959999999999</v>
      </c>
      <c r="L80" s="67">
        <f>'Selling Price'!L80*'Volume (KT)'!L80*'Selling Price'!L$20/10^3</f>
        <v>46.955997957788561</v>
      </c>
      <c r="M80" s="67">
        <f>'Selling Price'!M80*'Volume (KT)'!M80*'Selling Price'!M$20/10^3</f>
        <v>46.955997957788561</v>
      </c>
      <c r="N80" s="67">
        <f>'Selling Price'!N80*'Volume (KT)'!N80*'Selling Price'!N$20/10^3</f>
        <v>46.955997957788561</v>
      </c>
      <c r="O80" s="67">
        <f>'Selling Price'!O80*'Volume (KT)'!O80*'Selling Price'!O$20/10^3</f>
        <v>47.305972333682391</v>
      </c>
      <c r="P80" s="67">
        <f>'Selling Price'!P80*'Volume (KT)'!P80*'Selling Price'!P$20/10^3</f>
        <v>47.305972333682391</v>
      </c>
    </row>
    <row r="81" spans="1:16">
      <c r="A81" s="66" t="s">
        <v>87</v>
      </c>
      <c r="B81" s="76" t="s">
        <v>89</v>
      </c>
      <c r="C81" s="76" t="s">
        <v>105</v>
      </c>
      <c r="D81" s="76" t="s">
        <v>112</v>
      </c>
      <c r="E81" s="67">
        <f>'Selling Price'!E81*'Volume (KT)'!E81*'Selling Price'!E$20/10^3</f>
        <v>0</v>
      </c>
      <c r="F81" s="67">
        <f>'Selling Price'!F81*'Volume (KT)'!F81*'Selling Price'!F$20/10^3</f>
        <v>10.329530081615738</v>
      </c>
      <c r="G81" s="67">
        <f>'Selling Price'!G81*'Volume (KT)'!G81*'Selling Price'!G$20/10^3</f>
        <v>15.513122683980768</v>
      </c>
      <c r="H81" s="67">
        <f>'Selling Price'!H81*'Volume (KT)'!H81*'Selling Price'!H$20/10^3</f>
        <v>15.511336925665825</v>
      </c>
      <c r="I81" s="67">
        <f>'Selling Price'!I81*'Volume (KT)'!I81*'Selling Price'!I$20/10^3</f>
        <v>7.9611599999999996</v>
      </c>
      <c r="J81" s="67">
        <f>'Selling Price'!J81*'Volume (KT)'!J81*'Selling Price'!J$20/10^3</f>
        <v>7.9611599999999996</v>
      </c>
      <c r="K81" s="67">
        <f>'Selling Price'!K81*'Volume (KT)'!K81*'Selling Price'!K$20/10^3</f>
        <v>7.9611599999999996</v>
      </c>
      <c r="L81" s="67">
        <f>'Selling Price'!L81*'Volume (KT)'!L81*'Selling Price'!L$20/10^3</f>
        <v>7.9759996596314267</v>
      </c>
      <c r="M81" s="67">
        <f>'Selling Price'!M81*'Volume (KT)'!M81*'Selling Price'!M$20/10^3</f>
        <v>7.9759996596314267</v>
      </c>
      <c r="N81" s="67">
        <f>'Selling Price'!N81*'Volume (KT)'!N81*'Selling Price'!N$20/10^3</f>
        <v>7.9759996596314258</v>
      </c>
      <c r="O81" s="67">
        <f>'Selling Price'!O81*'Volume (KT)'!O81*'Selling Price'!O$20/10^3</f>
        <v>8.0343287222803976</v>
      </c>
      <c r="P81" s="67">
        <f>'Selling Price'!P81*'Volume (KT)'!P81*'Selling Price'!P$20/10^3</f>
        <v>8.0343287222803976</v>
      </c>
    </row>
    <row r="82" spans="1:16">
      <c r="A82" s="66" t="s">
        <v>87</v>
      </c>
      <c r="B82" s="76" t="s">
        <v>89</v>
      </c>
      <c r="C82" s="76" t="s">
        <v>106</v>
      </c>
      <c r="D82" s="76" t="s">
        <v>98</v>
      </c>
      <c r="E82" s="67">
        <f>'Selling Price'!E82*'Volume (KT)'!E82*'Selling Price'!E$20/10^3</f>
        <v>0</v>
      </c>
      <c r="F82" s="67">
        <f>'Selling Price'!F82*'Volume (KT)'!F82*'Selling Price'!F$20/10^3</f>
        <v>0</v>
      </c>
      <c r="G82" s="67">
        <f>'Selling Price'!G82*'Volume (KT)'!G82*'Selling Price'!G$20/10^3</f>
        <v>0</v>
      </c>
      <c r="H82" s="67">
        <f>'Selling Price'!H82*'Volume (KT)'!H82*'Selling Price'!H$20/10^3</f>
        <v>0</v>
      </c>
      <c r="I82" s="67">
        <f>'Selling Price'!I82*'Volume (KT)'!I82*'Selling Price'!I$20/10^3</f>
        <v>0</v>
      </c>
      <c r="J82" s="67">
        <f>'Selling Price'!J82*'Volume (KT)'!J82*'Selling Price'!J$20/10^3</f>
        <v>0</v>
      </c>
      <c r="K82" s="67">
        <f>'Selling Price'!K82*'Volume (KT)'!K82*'Selling Price'!K$20/10^3</f>
        <v>0</v>
      </c>
      <c r="L82" s="67">
        <f>'Selling Price'!L82*'Volume (KT)'!L82*'Selling Price'!L$20/10^3</f>
        <v>0</v>
      </c>
      <c r="M82" s="67">
        <f>'Selling Price'!M82*'Volume (KT)'!M82*'Selling Price'!M$20/10^3</f>
        <v>0</v>
      </c>
      <c r="N82" s="67">
        <f>'Selling Price'!N82*'Volume (KT)'!N82*'Selling Price'!N$20/10^3</f>
        <v>0</v>
      </c>
      <c r="O82" s="67">
        <f>'Selling Price'!O82*'Volume (KT)'!O82*'Selling Price'!O$20/10^3</f>
        <v>0</v>
      </c>
      <c r="P82" s="67">
        <f>'Selling Price'!P82*'Volume (KT)'!P82*'Selling Price'!P$20/10^3</f>
        <v>0</v>
      </c>
    </row>
    <row r="83" spans="1:16">
      <c r="A83" s="66" t="s">
        <v>87</v>
      </c>
      <c r="B83" s="76" t="s">
        <v>89</v>
      </c>
      <c r="C83" s="76" t="s">
        <v>106</v>
      </c>
      <c r="D83" s="76" t="s">
        <v>100</v>
      </c>
      <c r="E83" s="67">
        <f>'Selling Price'!E83*'Volume (KT)'!E83*'Selling Price'!E$20/10^3</f>
        <v>34.734038917776331</v>
      </c>
      <c r="F83" s="67">
        <f>'Selling Price'!F83*'Volume (KT)'!F83*'Selling Price'!F$20/10^3</f>
        <v>71.167740083552502</v>
      </c>
      <c r="G83" s="67">
        <f>'Selling Price'!G83*'Volume (KT)'!G83*'Selling Price'!G$20/10^3</f>
        <v>132.92261586506234</v>
      </c>
      <c r="H83" s="67">
        <f>'Selling Price'!H83*'Volume (KT)'!H83*'Selling Price'!H$20/10^3</f>
        <v>114.22256634029632</v>
      </c>
      <c r="I83" s="67">
        <f>'Selling Price'!I83*'Volume (KT)'!I83*'Selling Price'!I$20/10^3</f>
        <v>143.60029200000002</v>
      </c>
      <c r="J83" s="67">
        <f>'Selling Price'!J83*'Volume (KT)'!J83*'Selling Price'!J$20/10^3</f>
        <v>142.06446</v>
      </c>
      <c r="K83" s="67">
        <f>'Selling Price'!K83*'Volume (KT)'!K83*'Selling Price'!K$20/10^3</f>
        <v>139.24876799999998</v>
      </c>
      <c r="L83" s="67">
        <f>'Selling Price'!L83*'Volume (KT)'!L83*'Selling Price'!L$20/10^3</f>
        <v>139.51786049464985</v>
      </c>
      <c r="M83" s="67">
        <f>'Selling Price'!M83*'Volume (KT)'!M83*'Selling Price'!M$20/10^3</f>
        <v>139.51786049464985</v>
      </c>
      <c r="N83" s="67">
        <f>'Selling Price'!N83*'Volume (KT)'!N83*'Selling Price'!N$20/10^3</f>
        <v>139.51786049464985</v>
      </c>
      <c r="O83" s="67">
        <f>'Selling Price'!O83*'Volume (KT)'!O83*'Selling Price'!O$20/10^3</f>
        <v>140.57556083068457</v>
      </c>
      <c r="P83" s="67">
        <f>'Selling Price'!P83*'Volume (KT)'!P83*'Selling Price'!P$20/10^3</f>
        <v>140.57556083068457</v>
      </c>
    </row>
    <row r="84" spans="1:16">
      <c r="A84" s="66" t="s">
        <v>87</v>
      </c>
      <c r="B84" s="76" t="s">
        <v>89</v>
      </c>
      <c r="C84" s="76" t="s">
        <v>216</v>
      </c>
      <c r="D84" s="76" t="s">
        <v>100</v>
      </c>
      <c r="E84" s="67">
        <f>'Selling Price'!E84*'Volume (KT)'!E84*'Selling Price'!E$20/10^3</f>
        <v>0</v>
      </c>
      <c r="F84" s="67">
        <f>'Selling Price'!F84*'Volume (KT)'!F84*'Selling Price'!F$20/10^3</f>
        <v>0</v>
      </c>
      <c r="G84" s="67">
        <f>'Selling Price'!G84*'Volume (KT)'!G84*'Selling Price'!G$20/10^3</f>
        <v>0</v>
      </c>
      <c r="H84" s="67">
        <f>'Selling Price'!H84*'Volume (KT)'!H84*'Selling Price'!H$20/10^3</f>
        <v>0</v>
      </c>
      <c r="I84" s="67">
        <f>'Selling Price'!I84*'Volume (KT)'!I84*'Selling Price'!I$20/10^3</f>
        <v>0</v>
      </c>
      <c r="J84" s="67">
        <f>'Selling Price'!J84*'Volume (KT)'!J84*'Selling Price'!J$20/10^3</f>
        <v>0</v>
      </c>
      <c r="K84" s="67">
        <f>'Selling Price'!K84*'Volume (KT)'!K84*'Selling Price'!K$20/10^3</f>
        <v>0</v>
      </c>
      <c r="L84" s="67">
        <f>'Selling Price'!L84*'Volume (KT)'!L84*'Selling Price'!L$20/10^3</f>
        <v>0</v>
      </c>
      <c r="M84" s="67">
        <f>'Selling Price'!M84*'Volume (KT)'!M84*'Selling Price'!M$20/10^3</f>
        <v>0</v>
      </c>
      <c r="N84" s="67">
        <f>'Selling Price'!N84*'Volume (KT)'!N84*'Selling Price'!N$20/10^3</f>
        <v>0</v>
      </c>
      <c r="O84" s="67">
        <f>'Selling Price'!O84*'Volume (KT)'!O84*'Selling Price'!O$20/10^3</f>
        <v>0</v>
      </c>
      <c r="P84" s="67">
        <f>'Selling Price'!P84*'Volume (KT)'!P84*'Selling Price'!P$20/10^3</f>
        <v>0</v>
      </c>
    </row>
    <row r="85" spans="1:16">
      <c r="A85" s="66" t="s">
        <v>87</v>
      </c>
      <c r="B85" s="76" t="s">
        <v>89</v>
      </c>
      <c r="C85" s="76" t="s">
        <v>107</v>
      </c>
      <c r="D85" s="76" t="s">
        <v>98</v>
      </c>
      <c r="E85" s="67">
        <f>'Selling Price'!E85*'Volume (KT)'!E85*'Selling Price'!E$20/10^3</f>
        <v>0</v>
      </c>
      <c r="F85" s="67">
        <f>'Selling Price'!F85*'Volume (KT)'!F85*'Selling Price'!F$20/10^3</f>
        <v>0</v>
      </c>
      <c r="G85" s="67">
        <f>'Selling Price'!G85*'Volume (KT)'!G85*'Selling Price'!G$20/10^3</f>
        <v>0</v>
      </c>
      <c r="H85" s="67">
        <f>'Selling Price'!H85*'Volume (KT)'!H85*'Selling Price'!H$20/10^3</f>
        <v>0</v>
      </c>
      <c r="I85" s="67">
        <f>'Selling Price'!I85*'Volume (KT)'!I85*'Selling Price'!I$20/10^3</f>
        <v>0</v>
      </c>
      <c r="J85" s="67">
        <f>'Selling Price'!J85*'Volume (KT)'!J85*'Selling Price'!J$20/10^3</f>
        <v>0</v>
      </c>
      <c r="K85" s="67">
        <f>'Selling Price'!K85*'Volume (KT)'!K85*'Selling Price'!K$20/10^3</f>
        <v>0</v>
      </c>
      <c r="L85" s="67">
        <f>'Selling Price'!L85*'Volume (KT)'!L85*'Selling Price'!L$20/10^3</f>
        <v>0</v>
      </c>
      <c r="M85" s="67">
        <f>'Selling Price'!M85*'Volume (KT)'!M85*'Selling Price'!M$20/10^3</f>
        <v>0</v>
      </c>
      <c r="N85" s="67">
        <f>'Selling Price'!N85*'Volume (KT)'!N85*'Selling Price'!N$20/10^3</f>
        <v>0</v>
      </c>
      <c r="O85" s="67">
        <f>'Selling Price'!O85*'Volume (KT)'!O85*'Selling Price'!O$20/10^3</f>
        <v>0</v>
      </c>
      <c r="P85" s="67">
        <f>'Selling Price'!P85*'Volume (KT)'!P85*'Selling Price'!P$20/10^3</f>
        <v>0</v>
      </c>
    </row>
    <row r="86" spans="1:16">
      <c r="A86" s="66" t="s">
        <v>87</v>
      </c>
      <c r="B86" s="76" t="s">
        <v>89</v>
      </c>
      <c r="C86" s="76" t="s">
        <v>107</v>
      </c>
      <c r="D86" s="76" t="s">
        <v>100</v>
      </c>
      <c r="E86" s="67">
        <f>'Selling Price'!E86*'Volume (KT)'!E86*'Selling Price'!E$20/10^3</f>
        <v>0</v>
      </c>
      <c r="F86" s="67">
        <f>'Selling Price'!F86*'Volume (KT)'!F86*'Selling Price'!F$20/10^3</f>
        <v>0</v>
      </c>
      <c r="G86" s="67">
        <f>'Selling Price'!G86*'Volume (KT)'!G86*'Selling Price'!G$20/10^3</f>
        <v>0</v>
      </c>
      <c r="H86" s="67">
        <f>'Selling Price'!H86*'Volume (KT)'!H86*'Selling Price'!H$20/10^3</f>
        <v>0</v>
      </c>
      <c r="I86" s="67">
        <f>'Selling Price'!I86*'Volume (KT)'!I86*'Selling Price'!I$20/10^3</f>
        <v>0</v>
      </c>
      <c r="J86" s="67">
        <f>'Selling Price'!J86*'Volume (KT)'!J86*'Selling Price'!J$20/10^3</f>
        <v>0</v>
      </c>
      <c r="K86" s="67">
        <f>'Selling Price'!K86*'Volume (KT)'!K86*'Selling Price'!K$20/10^3</f>
        <v>0</v>
      </c>
      <c r="L86" s="67">
        <f>'Selling Price'!L86*'Volume (KT)'!L86*'Selling Price'!L$20/10^3</f>
        <v>0</v>
      </c>
      <c r="M86" s="67">
        <f>'Selling Price'!M86*'Volume (KT)'!M86*'Selling Price'!M$20/10^3</f>
        <v>0</v>
      </c>
      <c r="N86" s="67">
        <f>'Selling Price'!N86*'Volume (KT)'!N86*'Selling Price'!N$20/10^3</f>
        <v>0</v>
      </c>
      <c r="O86" s="67">
        <f>'Selling Price'!O86*'Volume (KT)'!O86*'Selling Price'!O$20/10^3</f>
        <v>0</v>
      </c>
      <c r="P86" s="67">
        <f>'Selling Price'!P86*'Volume (KT)'!P86*'Selling Price'!P$20/10^3</f>
        <v>0</v>
      </c>
    </row>
    <row r="87" spans="1:16">
      <c r="A87" s="66" t="s">
        <v>87</v>
      </c>
      <c r="B87" s="76" t="s">
        <v>89</v>
      </c>
      <c r="C87" s="76" t="s">
        <v>215</v>
      </c>
      <c r="D87" s="76" t="s">
        <v>98</v>
      </c>
      <c r="E87" s="67">
        <f>'Selling Price'!E87*'Volume (KT)'!E87*'Selling Price'!E$20/10^3</f>
        <v>0</v>
      </c>
      <c r="F87" s="67">
        <f>'Selling Price'!F87*'Volume (KT)'!F87*'Selling Price'!F$20/10^3</f>
        <v>0</v>
      </c>
      <c r="G87" s="67">
        <f>'Selling Price'!G87*'Volume (KT)'!G87*'Selling Price'!G$20/10^3</f>
        <v>0</v>
      </c>
      <c r="H87" s="67">
        <f>'Selling Price'!H87*'Volume (KT)'!H87*'Selling Price'!H$20/10^3</f>
        <v>0</v>
      </c>
      <c r="I87" s="67">
        <f>'Selling Price'!I87*'Volume (KT)'!I87*'Selling Price'!I$20/10^3</f>
        <v>0</v>
      </c>
      <c r="J87" s="67">
        <f>'Selling Price'!J87*'Volume (KT)'!J87*'Selling Price'!J$20/10^3</f>
        <v>0</v>
      </c>
      <c r="K87" s="67">
        <f>'Selling Price'!K87*'Volume (KT)'!K87*'Selling Price'!K$20/10^3</f>
        <v>0</v>
      </c>
      <c r="L87" s="67">
        <f>'Selling Price'!L87*'Volume (KT)'!L87*'Selling Price'!L$20/10^3</f>
        <v>0</v>
      </c>
      <c r="M87" s="67">
        <f>'Selling Price'!M87*'Volume (KT)'!M87*'Selling Price'!M$20/10^3</f>
        <v>0</v>
      </c>
      <c r="N87" s="67">
        <f>'Selling Price'!N87*'Volume (KT)'!N87*'Selling Price'!N$20/10^3</f>
        <v>0</v>
      </c>
      <c r="O87" s="67">
        <f>'Selling Price'!O87*'Volume (KT)'!O87*'Selling Price'!O$20/10^3</f>
        <v>0</v>
      </c>
      <c r="P87" s="67">
        <f>'Selling Price'!P87*'Volume (KT)'!P87*'Selling Price'!P$20/10^3</f>
        <v>0</v>
      </c>
    </row>
    <row r="88" spans="1:16">
      <c r="A88" s="66" t="s">
        <v>87</v>
      </c>
      <c r="B88" s="76" t="s">
        <v>89</v>
      </c>
      <c r="C88" s="76" t="s">
        <v>215</v>
      </c>
      <c r="D88" s="76" t="s">
        <v>100</v>
      </c>
      <c r="E88" s="67">
        <f>'Selling Price'!E88*'Volume (KT)'!E88*'Selling Price'!E$20/10^3</f>
        <v>0</v>
      </c>
      <c r="F88" s="67">
        <f>'Selling Price'!F88*'Volume (KT)'!F88*'Selling Price'!F$20/10^3</f>
        <v>0</v>
      </c>
      <c r="G88" s="67">
        <f>'Selling Price'!G88*'Volume (KT)'!G88*'Selling Price'!G$20/10^3</f>
        <v>0</v>
      </c>
      <c r="H88" s="67">
        <f>'Selling Price'!H88*'Volume (KT)'!H88*'Selling Price'!H$20/10^3</f>
        <v>0</v>
      </c>
      <c r="I88" s="67">
        <f>'Selling Price'!I88*'Volume (KT)'!I88*'Selling Price'!I$20/10^3</f>
        <v>0</v>
      </c>
      <c r="J88" s="67">
        <f>'Selling Price'!J88*'Volume (KT)'!J88*'Selling Price'!J$20/10^3</f>
        <v>0</v>
      </c>
      <c r="K88" s="67">
        <f>'Selling Price'!K88*'Volume (KT)'!K88*'Selling Price'!K$20/10^3</f>
        <v>0</v>
      </c>
      <c r="L88" s="67">
        <f>'Selling Price'!L88*'Volume (KT)'!L88*'Selling Price'!L$20/10^3</f>
        <v>0</v>
      </c>
      <c r="M88" s="67">
        <f>'Selling Price'!M88*'Volume (KT)'!M88*'Selling Price'!M$20/10^3</f>
        <v>0</v>
      </c>
      <c r="N88" s="67">
        <f>'Selling Price'!N88*'Volume (KT)'!N88*'Selling Price'!N$20/10^3</f>
        <v>0</v>
      </c>
      <c r="O88" s="67">
        <f>'Selling Price'!O88*'Volume (KT)'!O88*'Selling Price'!O$20/10^3</f>
        <v>0</v>
      </c>
      <c r="P88" s="67">
        <f>'Selling Price'!P88*'Volume (KT)'!P88*'Selling Price'!P$20/10^3</f>
        <v>0</v>
      </c>
    </row>
    <row r="89" spans="1:16">
      <c r="A89" s="66" t="s">
        <v>87</v>
      </c>
      <c r="B89" s="76" t="s">
        <v>89</v>
      </c>
      <c r="C89" s="76" t="s">
        <v>109</v>
      </c>
      <c r="D89" s="76" t="s">
        <v>98</v>
      </c>
      <c r="E89" s="67">
        <f>'Selling Price'!E89*'Volume (KT)'!E89*'Selling Price'!E$20/10^3</f>
        <v>0</v>
      </c>
      <c r="F89" s="67">
        <f>'Selling Price'!F89*'Volume (KT)'!F89*'Selling Price'!F$20/10^3</f>
        <v>0</v>
      </c>
      <c r="G89" s="67">
        <f>'Selling Price'!G89*'Volume (KT)'!G89*'Selling Price'!G$20/10^3</f>
        <v>0</v>
      </c>
      <c r="H89" s="67">
        <f>'Selling Price'!H89*'Volume (KT)'!H89*'Selling Price'!H$20/10^3</f>
        <v>0</v>
      </c>
      <c r="I89" s="67">
        <f>'Selling Price'!I89*'Volume (KT)'!I89*'Selling Price'!I$20/10^3</f>
        <v>0</v>
      </c>
      <c r="J89" s="67">
        <f>'Selling Price'!J89*'Volume (KT)'!J89*'Selling Price'!J$20/10^3</f>
        <v>0</v>
      </c>
      <c r="K89" s="67">
        <f>'Selling Price'!K89*'Volume (KT)'!K89*'Selling Price'!K$20/10^3</f>
        <v>0</v>
      </c>
      <c r="L89" s="67">
        <f>'Selling Price'!L89*'Volume (KT)'!L89*'Selling Price'!L$20/10^3</f>
        <v>0</v>
      </c>
      <c r="M89" s="67">
        <f>'Selling Price'!M89*'Volume (KT)'!M89*'Selling Price'!M$20/10^3</f>
        <v>0</v>
      </c>
      <c r="N89" s="67">
        <f>'Selling Price'!N89*'Volume (KT)'!N89*'Selling Price'!N$20/10^3</f>
        <v>0</v>
      </c>
      <c r="O89" s="67">
        <f>'Selling Price'!O89*'Volume (KT)'!O89*'Selling Price'!O$20/10^3</f>
        <v>0</v>
      </c>
      <c r="P89" s="67">
        <f>'Selling Price'!P89*'Volume (KT)'!P89*'Selling Price'!P$20/10^3</f>
        <v>0</v>
      </c>
    </row>
    <row r="90" spans="1:16">
      <c r="A90" s="66" t="s">
        <v>87</v>
      </c>
      <c r="B90" s="76" t="s">
        <v>89</v>
      </c>
      <c r="C90" s="76" t="s">
        <v>109</v>
      </c>
      <c r="D90" s="76" t="s">
        <v>99</v>
      </c>
      <c r="E90" s="67">
        <f>'Selling Price'!E90*'Volume (KT)'!E90*'Selling Price'!E$20/10^3</f>
        <v>0</v>
      </c>
      <c r="F90" s="67">
        <f>'Selling Price'!F90*'Volume (KT)'!F90*'Selling Price'!F$20/10^3</f>
        <v>0</v>
      </c>
      <c r="G90" s="67">
        <f>'Selling Price'!G90*'Volume (KT)'!G90*'Selling Price'!G$20/10^3</f>
        <v>0</v>
      </c>
      <c r="H90" s="67">
        <f>'Selling Price'!H90*'Volume (KT)'!H90*'Selling Price'!H$20/10^3</f>
        <v>0</v>
      </c>
      <c r="I90" s="67">
        <f>'Selling Price'!I90*'Volume (KT)'!I90*'Selling Price'!I$20/10^3</f>
        <v>0</v>
      </c>
      <c r="J90" s="67">
        <f>'Selling Price'!J90*'Volume (KT)'!J90*'Selling Price'!J$20/10^3</f>
        <v>0</v>
      </c>
      <c r="K90" s="67">
        <f>'Selling Price'!K90*'Volume (KT)'!K90*'Selling Price'!K$20/10^3</f>
        <v>0</v>
      </c>
      <c r="L90" s="67">
        <f>'Selling Price'!L90*'Volume (KT)'!L90*'Selling Price'!L$20/10^3</f>
        <v>0</v>
      </c>
      <c r="M90" s="67">
        <f>'Selling Price'!M90*'Volume (KT)'!M90*'Selling Price'!M$20/10^3</f>
        <v>0</v>
      </c>
      <c r="N90" s="67">
        <f>'Selling Price'!N90*'Volume (KT)'!N90*'Selling Price'!N$20/10^3</f>
        <v>0</v>
      </c>
      <c r="O90" s="67">
        <f>'Selling Price'!O90*'Volume (KT)'!O90*'Selling Price'!O$20/10^3</f>
        <v>0</v>
      </c>
      <c r="P90" s="67">
        <f>'Selling Price'!P90*'Volume (KT)'!P90*'Selling Price'!P$20/10^3</f>
        <v>0</v>
      </c>
    </row>
    <row r="91" spans="1:16">
      <c r="A91" s="66" t="s">
        <v>87</v>
      </c>
      <c r="B91" s="76" t="s">
        <v>89</v>
      </c>
      <c r="C91" s="76" t="s">
        <v>109</v>
      </c>
      <c r="D91" s="76" t="s">
        <v>100</v>
      </c>
      <c r="E91" s="67">
        <f>'Selling Price'!E91*'Volume (KT)'!E91*'Selling Price'!E$20/10^3</f>
        <v>0</v>
      </c>
      <c r="F91" s="67">
        <f>'Selling Price'!F91*'Volume (KT)'!F91*'Selling Price'!F$20/10^3</f>
        <v>0</v>
      </c>
      <c r="G91" s="67">
        <f>'Selling Price'!G91*'Volume (KT)'!G91*'Selling Price'!G$20/10^3</f>
        <v>0</v>
      </c>
      <c r="H91" s="67">
        <f>'Selling Price'!H91*'Volume (KT)'!H91*'Selling Price'!H$20/10^3</f>
        <v>0</v>
      </c>
      <c r="I91" s="67">
        <f>'Selling Price'!I91*'Volume (KT)'!I91*'Selling Price'!I$20/10^3</f>
        <v>0</v>
      </c>
      <c r="J91" s="67">
        <f>'Selling Price'!J91*'Volume (KT)'!J91*'Selling Price'!J$20/10^3</f>
        <v>0</v>
      </c>
      <c r="K91" s="67">
        <f>'Selling Price'!K91*'Volume (KT)'!K91*'Selling Price'!K$20/10^3</f>
        <v>0</v>
      </c>
      <c r="L91" s="67">
        <f>'Selling Price'!L91*'Volume (KT)'!L91*'Selling Price'!L$20/10^3</f>
        <v>0</v>
      </c>
      <c r="M91" s="67">
        <f>'Selling Price'!M91*'Volume (KT)'!M91*'Selling Price'!M$20/10^3</f>
        <v>0</v>
      </c>
      <c r="N91" s="67">
        <f>'Selling Price'!N91*'Volume (KT)'!N91*'Selling Price'!N$20/10^3</f>
        <v>0</v>
      </c>
      <c r="O91" s="67">
        <f>'Selling Price'!O91*'Volume (KT)'!O91*'Selling Price'!O$20/10^3</f>
        <v>0</v>
      </c>
      <c r="P91" s="67">
        <f>'Selling Price'!P91*'Volume (KT)'!P91*'Selling Price'!P$20/10^3</f>
        <v>0</v>
      </c>
    </row>
    <row r="92" spans="1:16">
      <c r="A92" s="66" t="s">
        <v>87</v>
      </c>
      <c r="B92" s="76" t="s">
        <v>89</v>
      </c>
      <c r="C92" s="76" t="s">
        <v>110</v>
      </c>
      <c r="D92" s="76" t="s">
        <v>100</v>
      </c>
      <c r="E92" s="67">
        <f>'Selling Price'!E92*'Volume (KT)'!E92*'Selling Price'!E$20/10^3</f>
        <v>0</v>
      </c>
      <c r="F92" s="67">
        <f>'Selling Price'!F92*'Volume (KT)'!F92*'Selling Price'!F$20/10^3</f>
        <v>0</v>
      </c>
      <c r="G92" s="67">
        <f>'Selling Price'!G92*'Volume (KT)'!G92*'Selling Price'!G$20/10^3</f>
        <v>0</v>
      </c>
      <c r="H92" s="67">
        <f>'Selling Price'!H92*'Volume (KT)'!H92*'Selling Price'!H$20/10^3</f>
        <v>0</v>
      </c>
      <c r="I92" s="67">
        <f>'Selling Price'!I92*'Volume (KT)'!I92*'Selling Price'!I$20/10^3</f>
        <v>0</v>
      </c>
      <c r="J92" s="67">
        <f>'Selling Price'!J92*'Volume (KT)'!J92*'Selling Price'!J$20/10^3</f>
        <v>0</v>
      </c>
      <c r="K92" s="67">
        <f>'Selling Price'!K92*'Volume (KT)'!K92*'Selling Price'!K$20/10^3</f>
        <v>0</v>
      </c>
      <c r="L92" s="67">
        <f>'Selling Price'!L92*'Volume (KT)'!L92*'Selling Price'!L$20/10^3</f>
        <v>0</v>
      </c>
      <c r="M92" s="67">
        <f>'Selling Price'!M92*'Volume (KT)'!M92*'Selling Price'!M$20/10^3</f>
        <v>0</v>
      </c>
      <c r="N92" s="67">
        <f>'Selling Price'!N92*'Volume (KT)'!N92*'Selling Price'!N$20/10^3</f>
        <v>0</v>
      </c>
      <c r="O92" s="67">
        <f>'Selling Price'!O92*'Volume (KT)'!O92*'Selling Price'!O$20/10^3</f>
        <v>0</v>
      </c>
      <c r="P92" s="67">
        <f>'Selling Price'!P92*'Volume (KT)'!P92*'Selling Price'!P$20/10^3</f>
        <v>0</v>
      </c>
    </row>
    <row r="93" spans="1:16">
      <c r="A93" s="66" t="s">
        <v>87</v>
      </c>
      <c r="B93" s="76" t="s">
        <v>89</v>
      </c>
      <c r="C93" s="76" t="s">
        <v>111</v>
      </c>
      <c r="D93" s="76" t="s">
        <v>100</v>
      </c>
      <c r="E93" s="67">
        <f>'Selling Price'!E93*'Volume (KT)'!E93*'Selling Price'!E$20/10^3</f>
        <v>0</v>
      </c>
      <c r="F93" s="67">
        <f>'Selling Price'!F93*'Volume (KT)'!F93*'Selling Price'!F$20/10^3</f>
        <v>0</v>
      </c>
      <c r="G93" s="67">
        <f>'Selling Price'!G93*'Volume (KT)'!G93*'Selling Price'!G$20/10^3</f>
        <v>0</v>
      </c>
      <c r="H93" s="67">
        <f>'Selling Price'!H93*'Volume (KT)'!H93*'Selling Price'!H$20/10^3</f>
        <v>0</v>
      </c>
      <c r="I93" s="67">
        <f>'Selling Price'!I93*'Volume (KT)'!I93*'Selling Price'!I$20/10^3</f>
        <v>0</v>
      </c>
      <c r="J93" s="67">
        <f>'Selling Price'!J93*'Volume (KT)'!J93*'Selling Price'!J$20/10^3</f>
        <v>0</v>
      </c>
      <c r="K93" s="67">
        <f>'Selling Price'!K93*'Volume (KT)'!K93*'Selling Price'!K$20/10^3</f>
        <v>0</v>
      </c>
      <c r="L93" s="67">
        <f>'Selling Price'!L93*'Volume (KT)'!L93*'Selling Price'!L$20/10^3</f>
        <v>0</v>
      </c>
      <c r="M93" s="67">
        <f>'Selling Price'!M93*'Volume (KT)'!M93*'Selling Price'!M$20/10^3</f>
        <v>0</v>
      </c>
      <c r="N93" s="67">
        <f>'Selling Price'!N93*'Volume (KT)'!N93*'Selling Price'!N$20/10^3</f>
        <v>0</v>
      </c>
      <c r="O93" s="67">
        <f>'Selling Price'!O93*'Volume (KT)'!O93*'Selling Price'!O$20/10^3</f>
        <v>0</v>
      </c>
      <c r="P93" s="67">
        <f>'Selling Price'!P93*'Volume (KT)'!P93*'Selling Price'!P$20/10^3</f>
        <v>0</v>
      </c>
    </row>
    <row r="94" spans="1:16">
      <c r="A94" s="66" t="s">
        <v>87</v>
      </c>
      <c r="B94" s="76" t="s">
        <v>107</v>
      </c>
      <c r="C94" s="76" t="s">
        <v>97</v>
      </c>
      <c r="D94" s="76" t="s">
        <v>107</v>
      </c>
      <c r="E94" s="67">
        <f>'Selling Price'!E94*'Volume (KT)'!E94*'Selling Price'!E$20/10^3</f>
        <v>0</v>
      </c>
      <c r="F94" s="67">
        <f>'Selling Price'!F94*'Volume (KT)'!F94*'Selling Price'!F$20/10^3</f>
        <v>0</v>
      </c>
      <c r="G94" s="67">
        <f>'Selling Price'!G94*'Volume (KT)'!G94*'Selling Price'!G$20/10^3</f>
        <v>0</v>
      </c>
      <c r="H94" s="67">
        <f>'Selling Price'!H94*'Volume (KT)'!H94*'Selling Price'!H$20/10^3</f>
        <v>0</v>
      </c>
      <c r="I94" s="67">
        <f>'Selling Price'!I94*'Volume (KT)'!I94*'Selling Price'!I$20/10^3</f>
        <v>19.139508602537205</v>
      </c>
      <c r="J94" s="67">
        <f>'Selling Price'!J94*'Volume (KT)'!J94*'Selling Price'!J$20/10^3</f>
        <v>19.255813131423761</v>
      </c>
      <c r="K94" s="67">
        <f>'Selling Price'!K94*'Volume (KT)'!K94*'Selling Price'!K$20/10^3</f>
        <v>19.528863886839648</v>
      </c>
      <c r="L94" s="67">
        <f>'Selling Price'!L94*'Volume (KT)'!L94*'Selling Price'!L$20/10^3</f>
        <v>19.928848821359633</v>
      </c>
      <c r="M94" s="67">
        <f>'Selling Price'!M94*'Volume (KT)'!M94*'Selling Price'!M$20/10^3</f>
        <v>20.61152375587961</v>
      </c>
      <c r="N94" s="67">
        <f>'Selling Price'!N94*'Volume (KT)'!N94*'Selling Price'!N$20/10^3</f>
        <v>21.068501074856464</v>
      </c>
      <c r="O94" s="67">
        <f>'Selling Price'!O94*'Volume (KT)'!O94*'Selling Price'!O$20/10^3</f>
        <v>21.488587843890411</v>
      </c>
      <c r="P94" s="67">
        <f>'Selling Price'!P94*'Volume (KT)'!P94*'Selling Price'!P$20/10^3</f>
        <v>22.025147997441334</v>
      </c>
    </row>
    <row r="95" spans="1:16">
      <c r="A95" s="66" t="s">
        <v>87</v>
      </c>
      <c r="B95" s="76" t="s">
        <v>107</v>
      </c>
      <c r="C95" s="76" t="s">
        <v>106</v>
      </c>
      <c r="D95" s="76" t="s">
        <v>107</v>
      </c>
      <c r="E95" s="67">
        <f>'Selling Price'!E95*'Volume (KT)'!E95*'Selling Price'!E$20/10^3</f>
        <v>0</v>
      </c>
      <c r="F95" s="67">
        <f>'Selling Price'!F95*'Volume (KT)'!F95*'Selling Price'!F$20/10^3</f>
        <v>44.066921794366472</v>
      </c>
      <c r="G95" s="67">
        <f>'Selling Price'!G95*'Volume (KT)'!G95*'Selling Price'!G$20/10^3</f>
        <v>20.237990049733568</v>
      </c>
      <c r="H95" s="67">
        <f>'Selling Price'!H95*'Volume (KT)'!H95*'Selling Price'!H$20/10^3</f>
        <v>18.524691586420396</v>
      </c>
      <c r="I95" s="67">
        <f>'Selling Price'!I95*'Volume (KT)'!I95*'Selling Price'!I$20/10^3</f>
        <v>0</v>
      </c>
      <c r="J95" s="67">
        <f>'Selling Price'!J95*'Volume (KT)'!J95*'Selling Price'!J$20/10^3</f>
        <v>0</v>
      </c>
      <c r="K95" s="67">
        <f>'Selling Price'!K95*'Volume (KT)'!K95*'Selling Price'!K$20/10^3</f>
        <v>0</v>
      </c>
      <c r="L95" s="67">
        <f>'Selling Price'!L95*'Volume (KT)'!L95*'Selling Price'!L$20/10^3</f>
        <v>0</v>
      </c>
      <c r="M95" s="67">
        <f>'Selling Price'!M95*'Volume (KT)'!M95*'Selling Price'!M$20/10^3</f>
        <v>0</v>
      </c>
      <c r="N95" s="67">
        <f>'Selling Price'!N95*'Volume (KT)'!N95*'Selling Price'!N$20/10^3</f>
        <v>0</v>
      </c>
      <c r="O95" s="67">
        <f>'Selling Price'!O95*'Volume (KT)'!O95*'Selling Price'!O$20/10^3</f>
        <v>0</v>
      </c>
      <c r="P95" s="67">
        <f>'Selling Price'!P95*'Volume (KT)'!P95*'Selling Price'!P$20/10^3</f>
        <v>0</v>
      </c>
    </row>
    <row r="96" spans="1:16">
      <c r="A96" s="66" t="s">
        <v>87</v>
      </c>
      <c r="B96" s="76" t="s">
        <v>107</v>
      </c>
      <c r="C96" s="76" t="s">
        <v>215</v>
      </c>
      <c r="D96" s="76" t="s">
        <v>107</v>
      </c>
      <c r="E96" s="67">
        <f>'Selling Price'!E96*'Volume (KT)'!E96*'Selling Price'!E$20/10^3</f>
        <v>0</v>
      </c>
      <c r="F96" s="67">
        <f>'Selling Price'!F96*'Volume (KT)'!F96*'Selling Price'!F$20/10^3</f>
        <v>0</v>
      </c>
      <c r="G96" s="67">
        <f>'Selling Price'!G96*'Volume (KT)'!G96*'Selling Price'!G$20/10^3</f>
        <v>0</v>
      </c>
      <c r="H96" s="67">
        <f>'Selling Price'!H96*'Volume (KT)'!H96*'Selling Price'!H$20/10^3</f>
        <v>0</v>
      </c>
      <c r="I96" s="67">
        <f>'Selling Price'!I96*'Volume (KT)'!I96*'Selling Price'!I$20/10^3</f>
        <v>0</v>
      </c>
      <c r="J96" s="67">
        <f>'Selling Price'!J96*'Volume (KT)'!J96*'Selling Price'!J$20/10^3</f>
        <v>0</v>
      </c>
      <c r="K96" s="67">
        <f>'Selling Price'!K96*'Volume (KT)'!K96*'Selling Price'!K$20/10^3</f>
        <v>0</v>
      </c>
      <c r="L96" s="67">
        <f>'Selling Price'!L96*'Volume (KT)'!L96*'Selling Price'!L$20/10^3</f>
        <v>0</v>
      </c>
      <c r="M96" s="67">
        <f>'Selling Price'!M96*'Volume (KT)'!M96*'Selling Price'!M$20/10^3</f>
        <v>0</v>
      </c>
      <c r="N96" s="67">
        <f>'Selling Price'!N96*'Volume (KT)'!N96*'Selling Price'!N$20/10^3</f>
        <v>0</v>
      </c>
      <c r="O96" s="67">
        <f>'Selling Price'!O96*'Volume (KT)'!O96*'Selling Price'!O$20/10^3</f>
        <v>0</v>
      </c>
      <c r="P96" s="67">
        <f>'Selling Price'!P96*'Volume (KT)'!P96*'Selling Price'!P$20/10^3</f>
        <v>0</v>
      </c>
    </row>
    <row r="97" spans="1:16">
      <c r="A97" s="66" t="s">
        <v>87</v>
      </c>
      <c r="B97" s="76" t="s">
        <v>2</v>
      </c>
      <c r="C97" s="76" t="s">
        <v>97</v>
      </c>
      <c r="D97" s="76" t="s">
        <v>98</v>
      </c>
      <c r="E97" s="67">
        <f>'Selling Price'!E97*'Volume (KT)'!E97*'Selling Price'!E$20/10^3</f>
        <v>0</v>
      </c>
      <c r="F97" s="67">
        <f>'Selling Price'!F97*'Volume (KT)'!F97*'Selling Price'!F$20/10^3</f>
        <v>0</v>
      </c>
      <c r="G97" s="67">
        <f>'Selling Price'!G97*'Volume (KT)'!G97*'Selling Price'!G$20/10^3</f>
        <v>0</v>
      </c>
      <c r="H97" s="67">
        <f>'Selling Price'!H97*'Volume (KT)'!H97*'Selling Price'!H$20/10^3</f>
        <v>0</v>
      </c>
      <c r="I97" s="67">
        <f>'Selling Price'!I97*'Volume (KT)'!I97*'Selling Price'!I$20/10^3</f>
        <v>0</v>
      </c>
      <c r="J97" s="67">
        <f>'Selling Price'!J97*'Volume (KT)'!J97*'Selling Price'!J$20/10^3</f>
        <v>0</v>
      </c>
      <c r="K97" s="67">
        <f>'Selling Price'!K97*'Volume (KT)'!K97*'Selling Price'!K$20/10^3</f>
        <v>0</v>
      </c>
      <c r="L97" s="67">
        <f>'Selling Price'!L97*'Volume (KT)'!L97*'Selling Price'!L$20/10^3</f>
        <v>0</v>
      </c>
      <c r="M97" s="67">
        <f>'Selling Price'!M97*'Volume (KT)'!M97*'Selling Price'!M$20/10^3</f>
        <v>0</v>
      </c>
      <c r="N97" s="67">
        <f>'Selling Price'!N97*'Volume (KT)'!N97*'Selling Price'!N$20/10^3</f>
        <v>0</v>
      </c>
      <c r="O97" s="67">
        <f>'Selling Price'!O97*'Volume (KT)'!O97*'Selling Price'!O$20/10^3</f>
        <v>0</v>
      </c>
      <c r="P97" s="67">
        <f>'Selling Price'!P97*'Volume (KT)'!P97*'Selling Price'!P$20/10^3</f>
        <v>0</v>
      </c>
    </row>
    <row r="98" spans="1:16">
      <c r="A98" s="66" t="s">
        <v>87</v>
      </c>
      <c r="B98" s="76" t="s">
        <v>2</v>
      </c>
      <c r="C98" s="76" t="s">
        <v>97</v>
      </c>
      <c r="D98" s="76" t="s">
        <v>100</v>
      </c>
      <c r="E98" s="67">
        <f>'Selling Price'!E98*'Volume (KT)'!E98*'Selling Price'!E$20/10^3</f>
        <v>212.53585350855107</v>
      </c>
      <c r="F98" s="67">
        <f>'Selling Price'!F98*'Volume (KT)'!F98*'Selling Price'!F$20/10^3</f>
        <v>274.21826121479046</v>
      </c>
      <c r="G98" s="67">
        <f>'Selling Price'!G98*'Volume (KT)'!G98*'Selling Price'!G$20/10^3</f>
        <v>0</v>
      </c>
      <c r="H98" s="67">
        <f>'Selling Price'!H98*'Volume (KT)'!H98*'Selling Price'!H$20/10^3</f>
        <v>0</v>
      </c>
      <c r="I98" s="67">
        <f>'Selling Price'!I98*'Volume (KT)'!I98*'Selling Price'!I$20/10^3</f>
        <v>0</v>
      </c>
      <c r="J98" s="67">
        <f>'Selling Price'!J98*'Volume (KT)'!J98*'Selling Price'!J$20/10^3</f>
        <v>0</v>
      </c>
      <c r="K98" s="67">
        <f>'Selling Price'!K98*'Volume (KT)'!K98*'Selling Price'!K$20/10^3</f>
        <v>0</v>
      </c>
      <c r="L98" s="67">
        <f>'Selling Price'!L98*'Volume (KT)'!L98*'Selling Price'!L$20/10^3</f>
        <v>0</v>
      </c>
      <c r="M98" s="67">
        <f>'Selling Price'!M98*'Volume (KT)'!M98*'Selling Price'!M$20/10^3</f>
        <v>0</v>
      </c>
      <c r="N98" s="67">
        <f>'Selling Price'!N98*'Volume (KT)'!N98*'Selling Price'!N$20/10^3</f>
        <v>0</v>
      </c>
      <c r="O98" s="67">
        <f>'Selling Price'!O98*'Volume (KT)'!O98*'Selling Price'!O$20/10^3</f>
        <v>0</v>
      </c>
      <c r="P98" s="67">
        <f>'Selling Price'!P98*'Volume (KT)'!P98*'Selling Price'!P$20/10^3</f>
        <v>0</v>
      </c>
    </row>
    <row r="99" spans="1:16">
      <c r="A99" s="66" t="s">
        <v>87</v>
      </c>
      <c r="B99" s="76" t="s">
        <v>2</v>
      </c>
      <c r="C99" s="76" t="s">
        <v>97</v>
      </c>
      <c r="D99" s="76" t="s">
        <v>112</v>
      </c>
      <c r="E99" s="67">
        <f>'Selling Price'!E99*'Volume (KT)'!E99*'Selling Price'!E$20/10^3</f>
        <v>0</v>
      </c>
      <c r="F99" s="67">
        <f>'Selling Price'!F99*'Volume (KT)'!F99*'Selling Price'!F$20/10^3</f>
        <v>0</v>
      </c>
      <c r="G99" s="67">
        <f>'Selling Price'!G99*'Volume (KT)'!G99*'Selling Price'!G$20/10^3</f>
        <v>0</v>
      </c>
      <c r="H99" s="67">
        <f>'Selling Price'!H99*'Volume (KT)'!H99*'Selling Price'!H$20/10^3</f>
        <v>0</v>
      </c>
      <c r="I99" s="67">
        <f>'Selling Price'!I99*'Volume (KT)'!I99*'Selling Price'!I$20/10^3</f>
        <v>0</v>
      </c>
      <c r="J99" s="67">
        <f>'Selling Price'!J99*'Volume (KT)'!J99*'Selling Price'!J$20/10^3</f>
        <v>0</v>
      </c>
      <c r="K99" s="67">
        <f>'Selling Price'!K99*'Volume (KT)'!K99*'Selling Price'!K$20/10^3</f>
        <v>0</v>
      </c>
      <c r="L99" s="67">
        <f>'Selling Price'!L99*'Volume (KT)'!L99*'Selling Price'!L$20/10^3</f>
        <v>0</v>
      </c>
      <c r="M99" s="67">
        <f>'Selling Price'!M99*'Volume (KT)'!M99*'Selling Price'!M$20/10^3</f>
        <v>0</v>
      </c>
      <c r="N99" s="67">
        <f>'Selling Price'!N99*'Volume (KT)'!N99*'Selling Price'!N$20/10^3</f>
        <v>0</v>
      </c>
      <c r="O99" s="67">
        <f>'Selling Price'!O99*'Volume (KT)'!O99*'Selling Price'!O$20/10^3</f>
        <v>0</v>
      </c>
      <c r="P99" s="67">
        <f>'Selling Price'!P99*'Volume (KT)'!P99*'Selling Price'!P$20/10^3</f>
        <v>0</v>
      </c>
    </row>
    <row r="100" spans="1:16">
      <c r="A100" s="66" t="s">
        <v>87</v>
      </c>
      <c r="B100" s="76" t="s">
        <v>2</v>
      </c>
      <c r="C100" s="76" t="s">
        <v>103</v>
      </c>
      <c r="D100" s="250" t="s">
        <v>98</v>
      </c>
      <c r="E100" s="67">
        <f>'Selling Price'!E100*'Volume (KT)'!E100*'Selling Price'!E$20/10^3</f>
        <v>0</v>
      </c>
      <c r="F100" s="67">
        <f>'Selling Price'!F100*'Volume (KT)'!F100*'Selling Price'!F$20/10^3</f>
        <v>0</v>
      </c>
      <c r="G100" s="67">
        <f>'Selling Price'!G100*'Volume (KT)'!G100*'Selling Price'!G$20/10^3</f>
        <v>0</v>
      </c>
      <c r="H100" s="67">
        <f>'Selling Price'!H100*'Volume (KT)'!H100*'Selling Price'!H$20/10^3</f>
        <v>0</v>
      </c>
      <c r="I100" s="67">
        <f>'Selling Price'!I100*'Volume (KT)'!I100*'Selling Price'!I$20/10^3</f>
        <v>0</v>
      </c>
      <c r="J100" s="67">
        <f>'Selling Price'!J100*'Volume (KT)'!J100*'Selling Price'!J$20/10^3</f>
        <v>0</v>
      </c>
      <c r="K100" s="67">
        <f>'Selling Price'!K100*'Volume (KT)'!K100*'Selling Price'!K$20/10^3</f>
        <v>0</v>
      </c>
      <c r="L100" s="67">
        <f>'Selling Price'!L100*'Volume (KT)'!L100*'Selling Price'!L$20/10^3</f>
        <v>0</v>
      </c>
      <c r="M100" s="67">
        <f>'Selling Price'!M100*'Volume (KT)'!M100*'Selling Price'!M$20/10^3</f>
        <v>0</v>
      </c>
      <c r="N100" s="67">
        <f>'Selling Price'!N100*'Volume (KT)'!N100*'Selling Price'!N$20/10^3</f>
        <v>0</v>
      </c>
      <c r="O100" s="67">
        <f>'Selling Price'!O100*'Volume (KT)'!O100*'Selling Price'!O$20/10^3</f>
        <v>0</v>
      </c>
      <c r="P100" s="67">
        <f>'Selling Price'!P100*'Volume (KT)'!P100*'Selling Price'!P$20/10^3</f>
        <v>0</v>
      </c>
    </row>
    <row r="101" spans="1:16">
      <c r="A101" s="66" t="s">
        <v>87</v>
      </c>
      <c r="B101" s="76" t="s">
        <v>2</v>
      </c>
      <c r="C101" s="76" t="s">
        <v>103</v>
      </c>
      <c r="D101" s="250" t="s">
        <v>100</v>
      </c>
      <c r="E101" s="67">
        <f>'Selling Price'!E101*'Volume (KT)'!E101*'Selling Price'!E$20/10^3</f>
        <v>0</v>
      </c>
      <c r="F101" s="67">
        <f>'Selling Price'!F101*'Volume (KT)'!F101*'Selling Price'!F$20/10^3</f>
        <v>0</v>
      </c>
      <c r="G101" s="67">
        <f>'Selling Price'!G101*'Volume (KT)'!G101*'Selling Price'!G$20/10^3</f>
        <v>0</v>
      </c>
      <c r="H101" s="67">
        <f>'Selling Price'!H101*'Volume (KT)'!H101*'Selling Price'!H$20/10^3</f>
        <v>0</v>
      </c>
      <c r="I101" s="67">
        <f>'Selling Price'!I101*'Volume (KT)'!I101*'Selling Price'!I$20/10^3</f>
        <v>0</v>
      </c>
      <c r="J101" s="67">
        <f>'Selling Price'!J101*'Volume (KT)'!J101*'Selling Price'!J$20/10^3</f>
        <v>0</v>
      </c>
      <c r="K101" s="67">
        <f>'Selling Price'!K101*'Volume (KT)'!K101*'Selling Price'!K$20/10^3</f>
        <v>0</v>
      </c>
      <c r="L101" s="67">
        <f>'Selling Price'!L101*'Volume (KT)'!L101*'Selling Price'!L$20/10^3</f>
        <v>0</v>
      </c>
      <c r="M101" s="67">
        <f>'Selling Price'!M101*'Volume (KT)'!M101*'Selling Price'!M$20/10^3</f>
        <v>0</v>
      </c>
      <c r="N101" s="67">
        <f>'Selling Price'!N101*'Volume (KT)'!N101*'Selling Price'!N$20/10^3</f>
        <v>0</v>
      </c>
      <c r="O101" s="67">
        <f>'Selling Price'!O101*'Volume (KT)'!O101*'Selling Price'!O$20/10^3</f>
        <v>0</v>
      </c>
      <c r="P101" s="67">
        <f>'Selling Price'!P101*'Volume (KT)'!P101*'Selling Price'!P$20/10^3</f>
        <v>0</v>
      </c>
    </row>
    <row r="102" spans="1:16">
      <c r="A102" s="66" t="s">
        <v>87</v>
      </c>
      <c r="B102" s="76" t="s">
        <v>2</v>
      </c>
      <c r="C102" s="76" t="s">
        <v>105</v>
      </c>
      <c r="D102" s="250" t="s">
        <v>98</v>
      </c>
      <c r="E102" s="67">
        <f>'Selling Price'!E102*'Volume (KT)'!E102*'Selling Price'!E$20/10^3</f>
        <v>0</v>
      </c>
      <c r="F102" s="67">
        <f>'Selling Price'!F102*'Volume (KT)'!F102*'Selling Price'!F$20/10^3</f>
        <v>0</v>
      </c>
      <c r="G102" s="67">
        <f>'Selling Price'!G102*'Volume (KT)'!G102*'Selling Price'!G$20/10^3</f>
        <v>0</v>
      </c>
      <c r="H102" s="67">
        <f>'Selling Price'!H102*'Volume (KT)'!H102*'Selling Price'!H$20/10^3</f>
        <v>0</v>
      </c>
      <c r="I102" s="67">
        <f>'Selling Price'!I102*'Volume (KT)'!I102*'Selling Price'!I$20/10^3</f>
        <v>0</v>
      </c>
      <c r="J102" s="67">
        <f>'Selling Price'!J102*'Volume (KT)'!J102*'Selling Price'!J$20/10^3</f>
        <v>0</v>
      </c>
      <c r="K102" s="67">
        <f>'Selling Price'!K102*'Volume (KT)'!K102*'Selling Price'!K$20/10^3</f>
        <v>0</v>
      </c>
      <c r="L102" s="67">
        <f>'Selling Price'!L102*'Volume (KT)'!L102*'Selling Price'!L$20/10^3</f>
        <v>0</v>
      </c>
      <c r="M102" s="67">
        <f>'Selling Price'!M102*'Volume (KT)'!M102*'Selling Price'!M$20/10^3</f>
        <v>0</v>
      </c>
      <c r="N102" s="67">
        <f>'Selling Price'!N102*'Volume (KT)'!N102*'Selling Price'!N$20/10^3</f>
        <v>0</v>
      </c>
      <c r="O102" s="67">
        <f>'Selling Price'!O102*'Volume (KT)'!O102*'Selling Price'!O$20/10^3</f>
        <v>0</v>
      </c>
      <c r="P102" s="67">
        <f>'Selling Price'!P102*'Volume (KT)'!P102*'Selling Price'!P$20/10^3</f>
        <v>0</v>
      </c>
    </row>
    <row r="103" spans="1:16">
      <c r="A103" s="66" t="s">
        <v>87</v>
      </c>
      <c r="B103" s="76" t="s">
        <v>2</v>
      </c>
      <c r="C103" s="76" t="s">
        <v>105</v>
      </c>
      <c r="D103" s="250" t="s">
        <v>100</v>
      </c>
      <c r="E103" s="67">
        <f>'Selling Price'!E103*'Volume (KT)'!E103*'Selling Price'!E$20/10^3</f>
        <v>71.0826598930269</v>
      </c>
      <c r="F103" s="67">
        <f>'Selling Price'!F103*'Volume (KT)'!F103*'Selling Price'!F$20/10^3</f>
        <v>0</v>
      </c>
      <c r="G103" s="67">
        <f>'Selling Price'!G103*'Volume (KT)'!G103*'Selling Price'!G$20/10^3</f>
        <v>0</v>
      </c>
      <c r="H103" s="67">
        <f>'Selling Price'!H103*'Volume (KT)'!H103*'Selling Price'!H$20/10^3</f>
        <v>0</v>
      </c>
      <c r="I103" s="67">
        <f>'Selling Price'!I103*'Volume (KT)'!I103*'Selling Price'!I$20/10^3</f>
        <v>0</v>
      </c>
      <c r="J103" s="67">
        <f>'Selling Price'!J103*'Volume (KT)'!J103*'Selling Price'!J$20/10^3</f>
        <v>0</v>
      </c>
      <c r="K103" s="67">
        <f>'Selling Price'!K103*'Volume (KT)'!K103*'Selling Price'!K$20/10^3</f>
        <v>0</v>
      </c>
      <c r="L103" s="67">
        <f>'Selling Price'!L103*'Volume (KT)'!L103*'Selling Price'!L$20/10^3</f>
        <v>0</v>
      </c>
      <c r="M103" s="67">
        <f>'Selling Price'!M103*'Volume (KT)'!M103*'Selling Price'!M$20/10^3</f>
        <v>0</v>
      </c>
      <c r="N103" s="67">
        <f>'Selling Price'!N103*'Volume (KT)'!N103*'Selling Price'!N$20/10^3</f>
        <v>0</v>
      </c>
      <c r="O103" s="67">
        <f>'Selling Price'!O103*'Volume (KT)'!O103*'Selling Price'!O$20/10^3</f>
        <v>0</v>
      </c>
      <c r="P103" s="67">
        <f>'Selling Price'!P103*'Volume (KT)'!P103*'Selling Price'!P$20/10^3</f>
        <v>0</v>
      </c>
    </row>
    <row r="104" spans="1:16">
      <c r="A104" s="66" t="s">
        <v>87</v>
      </c>
      <c r="B104" s="76" t="s">
        <v>2</v>
      </c>
      <c r="C104" s="76" t="s">
        <v>105</v>
      </c>
      <c r="D104" s="76" t="s">
        <v>112</v>
      </c>
      <c r="E104" s="67">
        <f>'Selling Price'!E104*'Volume (KT)'!E104*'Selling Price'!E$20/10^3</f>
        <v>15.996146642894866</v>
      </c>
      <c r="F104" s="67">
        <f>'Selling Price'!F104*'Volume (KT)'!F104*'Selling Price'!F$20/10^3</f>
        <v>0</v>
      </c>
      <c r="G104" s="67">
        <f>'Selling Price'!G104*'Volume (KT)'!G104*'Selling Price'!G$20/10^3</f>
        <v>0</v>
      </c>
      <c r="H104" s="67">
        <f>'Selling Price'!H104*'Volume (KT)'!H104*'Selling Price'!H$20/10^3</f>
        <v>0</v>
      </c>
      <c r="I104" s="67">
        <f>'Selling Price'!I104*'Volume (KT)'!I104*'Selling Price'!I$20/10^3</f>
        <v>0</v>
      </c>
      <c r="J104" s="67">
        <f>'Selling Price'!J104*'Volume (KT)'!J104*'Selling Price'!J$20/10^3</f>
        <v>0</v>
      </c>
      <c r="K104" s="67">
        <f>'Selling Price'!K104*'Volume (KT)'!K104*'Selling Price'!K$20/10^3</f>
        <v>0</v>
      </c>
      <c r="L104" s="67">
        <f>'Selling Price'!L104*'Volume (KT)'!L104*'Selling Price'!L$20/10^3</f>
        <v>0</v>
      </c>
      <c r="M104" s="67">
        <f>'Selling Price'!M104*'Volume (KT)'!M104*'Selling Price'!M$20/10^3</f>
        <v>0</v>
      </c>
      <c r="N104" s="67">
        <f>'Selling Price'!N104*'Volume (KT)'!N104*'Selling Price'!N$20/10^3</f>
        <v>0</v>
      </c>
      <c r="O104" s="67">
        <f>'Selling Price'!O104*'Volume (KT)'!O104*'Selling Price'!O$20/10^3</f>
        <v>0</v>
      </c>
      <c r="P104" s="67">
        <f>'Selling Price'!P104*'Volume (KT)'!P104*'Selling Price'!P$20/10^3</f>
        <v>0</v>
      </c>
    </row>
    <row r="105" spans="1:16">
      <c r="A105" s="66" t="s">
        <v>87</v>
      </c>
      <c r="B105" s="76" t="s">
        <v>2</v>
      </c>
      <c r="C105" s="76" t="s">
        <v>106</v>
      </c>
      <c r="D105" s="250" t="s">
        <v>98</v>
      </c>
      <c r="E105" s="67">
        <f>'Selling Price'!E105*'Volume (KT)'!E105*'Selling Price'!E$20/10^3</f>
        <v>0</v>
      </c>
      <c r="F105" s="67">
        <f>'Selling Price'!F105*'Volume (KT)'!F105*'Selling Price'!F$20/10^3</f>
        <v>0</v>
      </c>
      <c r="G105" s="67">
        <f>'Selling Price'!G105*'Volume (KT)'!G105*'Selling Price'!G$20/10^3</f>
        <v>0</v>
      </c>
      <c r="H105" s="67">
        <f>'Selling Price'!H105*'Volume (KT)'!H105*'Selling Price'!H$20/10^3</f>
        <v>0</v>
      </c>
      <c r="I105" s="67">
        <f>'Selling Price'!I105*'Volume (KT)'!I105*'Selling Price'!I$20/10^3</f>
        <v>0</v>
      </c>
      <c r="J105" s="67">
        <f>'Selling Price'!J105*'Volume (KT)'!J105*'Selling Price'!J$20/10^3</f>
        <v>0</v>
      </c>
      <c r="K105" s="67">
        <f>'Selling Price'!K105*'Volume (KT)'!K105*'Selling Price'!K$20/10^3</f>
        <v>0</v>
      </c>
      <c r="L105" s="67">
        <f>'Selling Price'!L105*'Volume (KT)'!L105*'Selling Price'!L$20/10^3</f>
        <v>0</v>
      </c>
      <c r="M105" s="67">
        <f>'Selling Price'!M105*'Volume (KT)'!M105*'Selling Price'!M$20/10^3</f>
        <v>0</v>
      </c>
      <c r="N105" s="67">
        <f>'Selling Price'!N105*'Volume (KT)'!N105*'Selling Price'!N$20/10^3</f>
        <v>0</v>
      </c>
      <c r="O105" s="67">
        <f>'Selling Price'!O105*'Volume (KT)'!O105*'Selling Price'!O$20/10^3</f>
        <v>0</v>
      </c>
      <c r="P105" s="67">
        <f>'Selling Price'!P105*'Volume (KT)'!P105*'Selling Price'!P$20/10^3</f>
        <v>0</v>
      </c>
    </row>
    <row r="106" spans="1:16">
      <c r="A106" s="66" t="s">
        <v>87</v>
      </c>
      <c r="B106" s="76" t="s">
        <v>2</v>
      </c>
      <c r="C106" s="76" t="s">
        <v>106</v>
      </c>
      <c r="D106" s="250" t="s">
        <v>100</v>
      </c>
      <c r="E106" s="67">
        <f>'Selling Price'!E106*'Volume (KT)'!E106*'Selling Price'!E$20/10^3</f>
        <v>71.657422724280181</v>
      </c>
      <c r="F106" s="67">
        <f>'Selling Price'!F106*'Volume (KT)'!F106*'Selling Price'!F$20/10^3</f>
        <v>0</v>
      </c>
      <c r="G106" s="67">
        <f>'Selling Price'!G106*'Volume (KT)'!G106*'Selling Price'!G$20/10^3</f>
        <v>0</v>
      </c>
      <c r="H106" s="67">
        <f>'Selling Price'!H106*'Volume (KT)'!H106*'Selling Price'!H$20/10^3</f>
        <v>0</v>
      </c>
      <c r="I106" s="67">
        <f>'Selling Price'!I106*'Volume (KT)'!I106*'Selling Price'!I$20/10^3</f>
        <v>0</v>
      </c>
      <c r="J106" s="67">
        <f>'Selling Price'!J106*'Volume (KT)'!J106*'Selling Price'!J$20/10^3</f>
        <v>0</v>
      </c>
      <c r="K106" s="67">
        <f>'Selling Price'!K106*'Volume (KT)'!K106*'Selling Price'!K$20/10^3</f>
        <v>0</v>
      </c>
      <c r="L106" s="67">
        <f>'Selling Price'!L106*'Volume (KT)'!L106*'Selling Price'!L$20/10^3</f>
        <v>0</v>
      </c>
      <c r="M106" s="67">
        <f>'Selling Price'!M106*'Volume (KT)'!M106*'Selling Price'!M$20/10^3</f>
        <v>0</v>
      </c>
      <c r="N106" s="67">
        <f>'Selling Price'!N106*'Volume (KT)'!N106*'Selling Price'!N$20/10^3</f>
        <v>0</v>
      </c>
      <c r="O106" s="67">
        <f>'Selling Price'!O106*'Volume (KT)'!O106*'Selling Price'!O$20/10^3</f>
        <v>0</v>
      </c>
      <c r="P106" s="67">
        <f>'Selling Price'!P106*'Volume (KT)'!P106*'Selling Price'!P$20/10^3</f>
        <v>0</v>
      </c>
    </row>
    <row r="107" spans="1:16">
      <c r="A107" s="66" t="s">
        <v>87</v>
      </c>
      <c r="B107" s="76" t="s">
        <v>2</v>
      </c>
      <c r="C107" s="76" t="s">
        <v>107</v>
      </c>
      <c r="D107" s="250" t="s">
        <v>98</v>
      </c>
      <c r="E107" s="67">
        <f>'Selling Price'!E107*'Volume (KT)'!E107*'Selling Price'!E$20/10^3</f>
        <v>0</v>
      </c>
      <c r="F107" s="67">
        <f>'Selling Price'!F107*'Volume (KT)'!F107*'Selling Price'!F$20/10^3</f>
        <v>0</v>
      </c>
      <c r="G107" s="67">
        <f>'Selling Price'!G107*'Volume (KT)'!G107*'Selling Price'!G$20/10^3</f>
        <v>0</v>
      </c>
      <c r="H107" s="67">
        <f>'Selling Price'!H107*'Volume (KT)'!H107*'Selling Price'!H$20/10^3</f>
        <v>0</v>
      </c>
      <c r="I107" s="67">
        <f>'Selling Price'!I107*'Volume (KT)'!I107*'Selling Price'!I$20/10^3</f>
        <v>0</v>
      </c>
      <c r="J107" s="67">
        <f>'Selling Price'!J107*'Volume (KT)'!J107*'Selling Price'!J$20/10^3</f>
        <v>0</v>
      </c>
      <c r="K107" s="67">
        <f>'Selling Price'!K107*'Volume (KT)'!K107*'Selling Price'!K$20/10^3</f>
        <v>0</v>
      </c>
      <c r="L107" s="67">
        <f>'Selling Price'!L107*'Volume (KT)'!L107*'Selling Price'!L$20/10^3</f>
        <v>0</v>
      </c>
      <c r="M107" s="67">
        <f>'Selling Price'!M107*'Volume (KT)'!M107*'Selling Price'!M$20/10^3</f>
        <v>0</v>
      </c>
      <c r="N107" s="67">
        <f>'Selling Price'!N107*'Volume (KT)'!N107*'Selling Price'!N$20/10^3</f>
        <v>0</v>
      </c>
      <c r="O107" s="67">
        <f>'Selling Price'!O107*'Volume (KT)'!O107*'Selling Price'!O$20/10^3</f>
        <v>0</v>
      </c>
      <c r="P107" s="67">
        <f>'Selling Price'!P107*'Volume (KT)'!P107*'Selling Price'!P$20/10^3</f>
        <v>0</v>
      </c>
    </row>
    <row r="108" spans="1:16">
      <c r="A108" s="66" t="s">
        <v>87</v>
      </c>
      <c r="B108" s="76" t="s">
        <v>2</v>
      </c>
      <c r="C108" s="76" t="s">
        <v>107</v>
      </c>
      <c r="D108" s="250" t="s">
        <v>100</v>
      </c>
      <c r="E108" s="67">
        <f>'Selling Price'!E108*'Volume (KT)'!E108*'Selling Price'!E$20/10^3</f>
        <v>0</v>
      </c>
      <c r="F108" s="67">
        <f>'Selling Price'!F108*'Volume (KT)'!F108*'Selling Price'!F$20/10^3</f>
        <v>0</v>
      </c>
      <c r="G108" s="67">
        <f>'Selling Price'!G108*'Volume (KT)'!G108*'Selling Price'!G$20/10^3</f>
        <v>0</v>
      </c>
      <c r="H108" s="67">
        <f>'Selling Price'!H108*'Volume (KT)'!H108*'Selling Price'!H$20/10^3</f>
        <v>0</v>
      </c>
      <c r="I108" s="67">
        <f>'Selling Price'!I108*'Volume (KT)'!I108*'Selling Price'!I$20/10^3</f>
        <v>0</v>
      </c>
      <c r="J108" s="67">
        <f>'Selling Price'!J108*'Volume (KT)'!J108*'Selling Price'!J$20/10^3</f>
        <v>0</v>
      </c>
      <c r="K108" s="67">
        <f>'Selling Price'!K108*'Volume (KT)'!K108*'Selling Price'!K$20/10^3</f>
        <v>0</v>
      </c>
      <c r="L108" s="67">
        <f>'Selling Price'!L108*'Volume (KT)'!L108*'Selling Price'!L$20/10^3</f>
        <v>0</v>
      </c>
      <c r="M108" s="67">
        <f>'Selling Price'!M108*'Volume (KT)'!M108*'Selling Price'!M$20/10^3</f>
        <v>0</v>
      </c>
      <c r="N108" s="67">
        <f>'Selling Price'!N108*'Volume (KT)'!N108*'Selling Price'!N$20/10^3</f>
        <v>0</v>
      </c>
      <c r="O108" s="67">
        <f>'Selling Price'!O108*'Volume (KT)'!O108*'Selling Price'!O$20/10^3</f>
        <v>0</v>
      </c>
      <c r="P108" s="67">
        <f>'Selling Price'!P108*'Volume (KT)'!P108*'Selling Price'!P$20/10^3</f>
        <v>0</v>
      </c>
    </row>
    <row r="109" spans="1:16">
      <c r="A109" s="66" t="s">
        <v>87</v>
      </c>
      <c r="B109" s="76" t="s">
        <v>2</v>
      </c>
      <c r="C109" s="76" t="s">
        <v>215</v>
      </c>
      <c r="D109" s="250" t="s">
        <v>98</v>
      </c>
      <c r="E109" s="67">
        <f>'Selling Price'!E109*'Volume (KT)'!E109*'Selling Price'!E$20/10^3</f>
        <v>0</v>
      </c>
      <c r="F109" s="67">
        <f>'Selling Price'!F109*'Volume (KT)'!F109*'Selling Price'!F$20/10^3</f>
        <v>0</v>
      </c>
      <c r="G109" s="67">
        <f>'Selling Price'!G109*'Volume (KT)'!G109*'Selling Price'!G$20/10^3</f>
        <v>0</v>
      </c>
      <c r="H109" s="67">
        <f>'Selling Price'!H109*'Volume (KT)'!H109*'Selling Price'!H$20/10^3</f>
        <v>0</v>
      </c>
      <c r="I109" s="67">
        <f>'Selling Price'!I109*'Volume (KT)'!I109*'Selling Price'!I$20/10^3</f>
        <v>0</v>
      </c>
      <c r="J109" s="67">
        <f>'Selling Price'!J109*'Volume (KT)'!J109*'Selling Price'!J$20/10^3</f>
        <v>0</v>
      </c>
      <c r="K109" s="67">
        <f>'Selling Price'!K109*'Volume (KT)'!K109*'Selling Price'!K$20/10^3</f>
        <v>0</v>
      </c>
      <c r="L109" s="67">
        <f>'Selling Price'!L109*'Volume (KT)'!L109*'Selling Price'!L$20/10^3</f>
        <v>0</v>
      </c>
      <c r="M109" s="67">
        <f>'Selling Price'!M109*'Volume (KT)'!M109*'Selling Price'!M$20/10^3</f>
        <v>0</v>
      </c>
      <c r="N109" s="67">
        <f>'Selling Price'!N109*'Volume (KT)'!N109*'Selling Price'!N$20/10^3</f>
        <v>0</v>
      </c>
      <c r="O109" s="67">
        <f>'Selling Price'!O109*'Volume (KT)'!O109*'Selling Price'!O$20/10^3</f>
        <v>0</v>
      </c>
      <c r="P109" s="67">
        <f>'Selling Price'!P109*'Volume (KT)'!P109*'Selling Price'!P$20/10^3</f>
        <v>0</v>
      </c>
    </row>
    <row r="110" spans="1:16">
      <c r="A110" s="66" t="s">
        <v>87</v>
      </c>
      <c r="B110" s="76" t="s">
        <v>2</v>
      </c>
      <c r="C110" s="76" t="s">
        <v>215</v>
      </c>
      <c r="D110" s="250" t="s">
        <v>100</v>
      </c>
      <c r="E110" s="67">
        <f>'Selling Price'!E110*'Volume (KT)'!E110*'Selling Price'!E$20/10^3</f>
        <v>0</v>
      </c>
      <c r="F110" s="67">
        <f>'Selling Price'!F110*'Volume (KT)'!F110*'Selling Price'!F$20/10^3</f>
        <v>0</v>
      </c>
      <c r="G110" s="67">
        <f>'Selling Price'!G110*'Volume (KT)'!G110*'Selling Price'!G$20/10^3</f>
        <v>0</v>
      </c>
      <c r="H110" s="67">
        <f>'Selling Price'!H110*'Volume (KT)'!H110*'Selling Price'!H$20/10^3</f>
        <v>0</v>
      </c>
      <c r="I110" s="67">
        <f>'Selling Price'!I110*'Volume (KT)'!I110*'Selling Price'!I$20/10^3</f>
        <v>0</v>
      </c>
      <c r="J110" s="67">
        <f>'Selling Price'!J110*'Volume (KT)'!J110*'Selling Price'!J$20/10^3</f>
        <v>0</v>
      </c>
      <c r="K110" s="67">
        <f>'Selling Price'!K110*'Volume (KT)'!K110*'Selling Price'!K$20/10^3</f>
        <v>0</v>
      </c>
      <c r="L110" s="67">
        <f>'Selling Price'!L110*'Volume (KT)'!L110*'Selling Price'!L$20/10^3</f>
        <v>0</v>
      </c>
      <c r="M110" s="67">
        <f>'Selling Price'!M110*'Volume (KT)'!M110*'Selling Price'!M$20/10^3</f>
        <v>0</v>
      </c>
      <c r="N110" s="67">
        <f>'Selling Price'!N110*'Volume (KT)'!N110*'Selling Price'!N$20/10^3</f>
        <v>0</v>
      </c>
      <c r="O110" s="67">
        <f>'Selling Price'!O110*'Volume (KT)'!O110*'Selling Price'!O$20/10^3</f>
        <v>0</v>
      </c>
      <c r="P110" s="67">
        <f>'Selling Price'!P110*'Volume (KT)'!P110*'Selling Price'!P$20/10^3</f>
        <v>0</v>
      </c>
    </row>
    <row r="111" spans="1:16">
      <c r="A111" s="66" t="s">
        <v>87</v>
      </c>
      <c r="B111" s="76" t="s">
        <v>2</v>
      </c>
      <c r="C111" s="76" t="s">
        <v>109</v>
      </c>
      <c r="D111" s="250" t="s">
        <v>98</v>
      </c>
      <c r="E111" s="67">
        <f>'Selling Price'!E111*'Volume (KT)'!E111*'Selling Price'!E$20/10^3</f>
        <v>0</v>
      </c>
      <c r="F111" s="67">
        <f>'Selling Price'!F111*'Volume (KT)'!F111*'Selling Price'!F$20/10^3</f>
        <v>0</v>
      </c>
      <c r="G111" s="67">
        <f>'Selling Price'!G111*'Volume (KT)'!G111*'Selling Price'!G$20/10^3</f>
        <v>0</v>
      </c>
      <c r="H111" s="67">
        <f>'Selling Price'!H111*'Volume (KT)'!H111*'Selling Price'!H$20/10^3</f>
        <v>0</v>
      </c>
      <c r="I111" s="67">
        <f>'Selling Price'!I111*'Volume (KT)'!I111*'Selling Price'!I$20/10^3</f>
        <v>0</v>
      </c>
      <c r="J111" s="67">
        <f>'Selling Price'!J111*'Volume (KT)'!J111*'Selling Price'!J$20/10^3</f>
        <v>0</v>
      </c>
      <c r="K111" s="67">
        <f>'Selling Price'!K111*'Volume (KT)'!K111*'Selling Price'!K$20/10^3</f>
        <v>0</v>
      </c>
      <c r="L111" s="67">
        <f>'Selling Price'!L111*'Volume (KT)'!L111*'Selling Price'!L$20/10^3</f>
        <v>0</v>
      </c>
      <c r="M111" s="67">
        <f>'Selling Price'!M111*'Volume (KT)'!M111*'Selling Price'!M$20/10^3</f>
        <v>0</v>
      </c>
      <c r="N111" s="67">
        <f>'Selling Price'!N111*'Volume (KT)'!N111*'Selling Price'!N$20/10^3</f>
        <v>0</v>
      </c>
      <c r="O111" s="67">
        <f>'Selling Price'!O111*'Volume (KT)'!O111*'Selling Price'!O$20/10^3</f>
        <v>0</v>
      </c>
      <c r="P111" s="67">
        <f>'Selling Price'!P111*'Volume (KT)'!P111*'Selling Price'!P$20/10^3</f>
        <v>0</v>
      </c>
    </row>
    <row r="112" spans="1:16">
      <c r="A112" s="66" t="s">
        <v>87</v>
      </c>
      <c r="B112" s="76" t="s">
        <v>2</v>
      </c>
      <c r="C112" s="76" t="s">
        <v>109</v>
      </c>
      <c r="D112" s="250" t="s">
        <v>100</v>
      </c>
      <c r="E112" s="67">
        <f>'Selling Price'!E112*'Volume (KT)'!E112*'Selling Price'!E$20/10^3</f>
        <v>0</v>
      </c>
      <c r="F112" s="67">
        <f>'Selling Price'!F112*'Volume (KT)'!F112*'Selling Price'!F$20/10^3</f>
        <v>0</v>
      </c>
      <c r="G112" s="67">
        <f>'Selling Price'!G112*'Volume (KT)'!G112*'Selling Price'!G$20/10^3</f>
        <v>0</v>
      </c>
      <c r="H112" s="67">
        <f>'Selling Price'!H112*'Volume (KT)'!H112*'Selling Price'!H$20/10^3</f>
        <v>0</v>
      </c>
      <c r="I112" s="67">
        <f>'Selling Price'!I112*'Volume (KT)'!I112*'Selling Price'!I$20/10^3</f>
        <v>0</v>
      </c>
      <c r="J112" s="67">
        <f>'Selling Price'!J112*'Volume (KT)'!J112*'Selling Price'!J$20/10^3</f>
        <v>0</v>
      </c>
      <c r="K112" s="67">
        <f>'Selling Price'!K112*'Volume (KT)'!K112*'Selling Price'!K$20/10^3</f>
        <v>0</v>
      </c>
      <c r="L112" s="67">
        <f>'Selling Price'!L112*'Volume (KT)'!L112*'Selling Price'!L$20/10^3</f>
        <v>0</v>
      </c>
      <c r="M112" s="67">
        <f>'Selling Price'!M112*'Volume (KT)'!M112*'Selling Price'!M$20/10^3</f>
        <v>0</v>
      </c>
      <c r="N112" s="67">
        <f>'Selling Price'!N112*'Volume (KT)'!N112*'Selling Price'!N$20/10^3</f>
        <v>0</v>
      </c>
      <c r="O112" s="67">
        <f>'Selling Price'!O112*'Volume (KT)'!O112*'Selling Price'!O$20/10^3</f>
        <v>0</v>
      </c>
      <c r="P112" s="67">
        <f>'Selling Price'!P112*'Volume (KT)'!P112*'Selling Price'!P$20/10^3</f>
        <v>0</v>
      </c>
    </row>
    <row r="113" spans="1:16">
      <c r="A113" s="66" t="s">
        <v>87</v>
      </c>
      <c r="B113" s="76" t="s">
        <v>2</v>
      </c>
      <c r="C113" s="76" t="s">
        <v>111</v>
      </c>
      <c r="D113" s="250" t="s">
        <v>100</v>
      </c>
      <c r="E113" s="67">
        <f>'Selling Price'!E113*'Volume (KT)'!E113*'Selling Price'!E$20/10^3</f>
        <v>0</v>
      </c>
      <c r="F113" s="67">
        <f>'Selling Price'!F113*'Volume (KT)'!F113*'Selling Price'!F$20/10^3</f>
        <v>0</v>
      </c>
      <c r="G113" s="67">
        <f>'Selling Price'!G113*'Volume (KT)'!G113*'Selling Price'!G$20/10^3</f>
        <v>0</v>
      </c>
      <c r="H113" s="67">
        <f>'Selling Price'!H113*'Volume (KT)'!H113*'Selling Price'!H$20/10^3</f>
        <v>0</v>
      </c>
      <c r="I113" s="67">
        <f>'Selling Price'!I113*'Volume (KT)'!I113*'Selling Price'!I$20/10^3</f>
        <v>0</v>
      </c>
      <c r="J113" s="67">
        <f>'Selling Price'!J113*'Volume (KT)'!J113*'Selling Price'!J$20/10^3</f>
        <v>0</v>
      </c>
      <c r="K113" s="67">
        <f>'Selling Price'!K113*'Volume (KT)'!K113*'Selling Price'!K$20/10^3</f>
        <v>0</v>
      </c>
      <c r="L113" s="67">
        <f>'Selling Price'!L113*'Volume (KT)'!L113*'Selling Price'!L$20/10^3</f>
        <v>0</v>
      </c>
      <c r="M113" s="67">
        <f>'Selling Price'!M113*'Volume (KT)'!M113*'Selling Price'!M$20/10^3</f>
        <v>0</v>
      </c>
      <c r="N113" s="67">
        <f>'Selling Price'!N113*'Volume (KT)'!N113*'Selling Price'!N$20/10^3</f>
        <v>0</v>
      </c>
      <c r="O113" s="67">
        <f>'Selling Price'!O113*'Volume (KT)'!O113*'Selling Price'!O$20/10^3</f>
        <v>0</v>
      </c>
      <c r="P113" s="67">
        <f>'Selling Price'!P113*'Volume (KT)'!P113*'Selling Price'!P$20/10^3</f>
        <v>0</v>
      </c>
    </row>
    <row r="114" spans="1:16">
      <c r="A114" s="66" t="s">
        <v>87</v>
      </c>
      <c r="B114" s="76" t="s">
        <v>83</v>
      </c>
      <c r="C114" s="76" t="s">
        <v>101</v>
      </c>
      <c r="D114" s="250" t="s">
        <v>98</v>
      </c>
      <c r="E114" s="67">
        <f>'Selling Price'!E114*'Volume (KT)'!E114*'Selling Price'!E$20/10^3</f>
        <v>0</v>
      </c>
      <c r="F114" s="67">
        <f>'Selling Price'!F114*'Volume (KT)'!F114*'Selling Price'!F$20/10^3</f>
        <v>11.082730448591617</v>
      </c>
      <c r="G114" s="67">
        <f>'Selling Price'!G114*'Volume (KT)'!G114*'Selling Price'!G$20/10^3</f>
        <v>0</v>
      </c>
      <c r="H114" s="67">
        <f>'Selling Price'!H114*'Volume (KT)'!H114*'Selling Price'!H$20/10^3</f>
        <v>0</v>
      </c>
      <c r="I114" s="67">
        <f>'Selling Price'!I114*'Volume (KT)'!I114*'Selling Price'!I$20/10^3</f>
        <v>0</v>
      </c>
      <c r="J114" s="67">
        <f>'Selling Price'!J114*'Volume (KT)'!J114*'Selling Price'!J$20/10^3</f>
        <v>0</v>
      </c>
      <c r="K114" s="67">
        <f>'Selling Price'!K114*'Volume (KT)'!K114*'Selling Price'!K$20/10^3</f>
        <v>0</v>
      </c>
      <c r="L114" s="67">
        <f>'Selling Price'!L114*'Volume (KT)'!L114*'Selling Price'!L$20/10^3</f>
        <v>0</v>
      </c>
      <c r="M114" s="67">
        <f>'Selling Price'!M114*'Volume (KT)'!M114*'Selling Price'!M$20/10^3</f>
        <v>0</v>
      </c>
      <c r="N114" s="67">
        <f>'Selling Price'!N114*'Volume (KT)'!N114*'Selling Price'!N$20/10^3</f>
        <v>0</v>
      </c>
      <c r="O114" s="67">
        <f>'Selling Price'!O114*'Volume (KT)'!O114*'Selling Price'!O$20/10^3</f>
        <v>0</v>
      </c>
      <c r="P114" s="67">
        <f>'Selling Price'!P114*'Volume (KT)'!P114*'Selling Price'!P$20/10^3</f>
        <v>0</v>
      </c>
    </row>
    <row r="115" spans="1:16">
      <c r="A115" s="66" t="s">
        <v>87</v>
      </c>
      <c r="B115" s="76" t="s">
        <v>83</v>
      </c>
      <c r="C115" s="76" t="s">
        <v>97</v>
      </c>
      <c r="D115" s="250" t="s">
        <v>85</v>
      </c>
      <c r="E115" s="67">
        <f>'Selling Price'!E115*'Volume (KT)'!E115*'Selling Price'!E$20/10^3</f>
        <v>68.304948894809769</v>
      </c>
      <c r="F115" s="67">
        <f>'Selling Price'!F115*'Volume (KT)'!F115*'Selling Price'!F$20/10^3</f>
        <v>36.262434828638717</v>
      </c>
      <c r="G115" s="67">
        <f>'Selling Price'!G115*'Volume (KT)'!G115*'Selling Price'!G$20/10^3</f>
        <v>33.269983416222615</v>
      </c>
      <c r="H115" s="67">
        <f>'Selling Price'!H115*'Volume (KT)'!H115*'Selling Price'!H$20/10^3</f>
        <v>30.414485977367324</v>
      </c>
      <c r="I115" s="67">
        <f>'Selling Price'!I115*'Volume (KT)'!I115*'Selling Price'!I$20/10^3</f>
        <v>31.599181004228679</v>
      </c>
      <c r="J115" s="67">
        <f>'Selling Price'!J115*'Volume (KT)'!J115*'Selling Price'!J$20/10^3</f>
        <v>31.793021885706278</v>
      </c>
      <c r="K115" s="67">
        <f>'Selling Price'!K115*'Volume (KT)'!K115*'Selling Price'!K$20/10^3</f>
        <v>32.248106478066092</v>
      </c>
      <c r="L115" s="67">
        <f>'Selling Price'!L115*'Volume (KT)'!L115*'Selling Price'!L$20/10^3</f>
        <v>32.914748035599388</v>
      </c>
      <c r="M115" s="67">
        <f>'Selling Price'!M115*'Volume (KT)'!M115*'Selling Price'!M$20/10^3</f>
        <v>34.052539593132686</v>
      </c>
      <c r="N115" s="67">
        <f>'Selling Price'!N115*'Volume (KT)'!N115*'Selling Price'!N$20/10^3</f>
        <v>34.814168458094109</v>
      </c>
      <c r="O115" s="67">
        <f>'Selling Price'!O115*'Volume (KT)'!O115*'Selling Price'!O$20/10^3</f>
        <v>35.514313073150682</v>
      </c>
      <c r="P115" s="67">
        <f>'Selling Price'!P115*'Volume (KT)'!P115*'Selling Price'!P$20/10^3</f>
        <v>36.408579995735558</v>
      </c>
    </row>
    <row r="116" spans="1:16">
      <c r="A116" s="66" t="s">
        <v>87</v>
      </c>
      <c r="B116" s="76" t="s">
        <v>83</v>
      </c>
      <c r="C116" s="76" t="s">
        <v>105</v>
      </c>
      <c r="D116" s="250" t="s">
        <v>85</v>
      </c>
      <c r="E116" s="67">
        <f>'Selling Price'!E116*'Volume (KT)'!E116*'Selling Price'!E$20/10^3</f>
        <v>0</v>
      </c>
      <c r="F116" s="67">
        <f>'Selling Price'!F116*'Volume (KT)'!F116*'Selling Price'!F$20/10^3</f>
        <v>0</v>
      </c>
      <c r="G116" s="67">
        <f>'Selling Price'!G116*'Volume (KT)'!G116*'Selling Price'!G$20/10^3</f>
        <v>0</v>
      </c>
      <c r="H116" s="67">
        <f>'Selling Price'!H116*'Volume (KT)'!H116*'Selling Price'!H$20/10^3</f>
        <v>0</v>
      </c>
      <c r="I116" s="67">
        <f>'Selling Price'!I116*'Volume (KT)'!I116*'Selling Price'!I$20/10^3</f>
        <v>0</v>
      </c>
      <c r="J116" s="67">
        <f>'Selling Price'!J116*'Volume (KT)'!J116*'Selling Price'!J$20/10^3</f>
        <v>0</v>
      </c>
      <c r="K116" s="67">
        <f>'Selling Price'!K116*'Volume (KT)'!K116*'Selling Price'!K$20/10^3</f>
        <v>0</v>
      </c>
      <c r="L116" s="67">
        <f>'Selling Price'!L116*'Volume (KT)'!L116*'Selling Price'!L$20/10^3</f>
        <v>0</v>
      </c>
      <c r="M116" s="67">
        <f>'Selling Price'!M116*'Volume (KT)'!M116*'Selling Price'!M$20/10^3</f>
        <v>0</v>
      </c>
      <c r="N116" s="67">
        <f>'Selling Price'!N116*'Volume (KT)'!N116*'Selling Price'!N$20/10^3</f>
        <v>0</v>
      </c>
      <c r="O116" s="67">
        <f>'Selling Price'!O116*'Volume (KT)'!O116*'Selling Price'!O$20/10^3</f>
        <v>0</v>
      </c>
      <c r="P116" s="67">
        <f>'Selling Price'!P116*'Volume (KT)'!P116*'Selling Price'!P$20/10^3</f>
        <v>0</v>
      </c>
    </row>
    <row r="117" spans="1:16">
      <c r="A117" s="66" t="s">
        <v>87</v>
      </c>
      <c r="B117" s="76" t="s">
        <v>83</v>
      </c>
      <c r="C117" s="76" t="s">
        <v>106</v>
      </c>
      <c r="D117" s="250" t="s">
        <v>85</v>
      </c>
      <c r="E117" s="67">
        <f>'Selling Price'!E117*'Volume (KT)'!E117*'Selling Price'!E$20/10^3</f>
        <v>94.306635356477756</v>
      </c>
      <c r="F117" s="67">
        <f>'Selling Price'!F117*'Volume (KT)'!F117*'Selling Price'!F$20/10^3</f>
        <v>93.27498446474236</v>
      </c>
      <c r="G117" s="67">
        <f>'Selling Price'!G117*'Volume (KT)'!G117*'Selling Price'!G$20/10^3</f>
        <v>78.084911608555373</v>
      </c>
      <c r="H117" s="67">
        <f>'Selling Price'!H117*'Volume (KT)'!H117*'Selling Price'!H$20/10^3</f>
        <v>71.47443503760536</v>
      </c>
      <c r="I117" s="67">
        <f>'Selling Price'!I117*'Volume (KT)'!I117*'Selling Price'!I$20/10^3</f>
        <v>60.591852097992188</v>
      </c>
      <c r="J117" s="67">
        <f>'Selling Price'!J117*'Volume (KT)'!J117*'Selling Price'!J$20/10^3</f>
        <v>62.893392677127238</v>
      </c>
      <c r="K117" s="67">
        <f>'Selling Price'!K117*'Volume (KT)'!K117*'Selling Price'!K$20/10^3</f>
        <v>67.378699344816141</v>
      </c>
      <c r="L117" s="67">
        <f>'Selling Price'!L117*'Volume (KT)'!L117*'Selling Price'!L$20/10^3</f>
        <v>68.751980953334723</v>
      </c>
      <c r="M117" s="67">
        <f>'Selling Price'!M117*'Volume (KT)'!M117*'Selling Price'!M$20/10^3</f>
        <v>71.095831561853359</v>
      </c>
      <c r="N117" s="67">
        <f>'Selling Price'!N117*'Volume (KT)'!N117*'Selling Price'!N$20/10^3</f>
        <v>72.664787023673867</v>
      </c>
      <c r="O117" s="67">
        <f>'Selling Price'!O117*'Volume (KT)'!O117*'Selling Price'!O$20/10^3</f>
        <v>74.107084930690405</v>
      </c>
      <c r="P117" s="67">
        <f>'Selling Price'!P117*'Volume (KT)'!P117*'Selling Price'!P$20/10^3</f>
        <v>75.949274791215245</v>
      </c>
    </row>
    <row r="118" spans="1:16">
      <c r="A118" s="66" t="s">
        <v>87</v>
      </c>
      <c r="B118" s="76" t="s">
        <v>83</v>
      </c>
      <c r="C118" s="76" t="s">
        <v>215</v>
      </c>
      <c r="D118" s="250" t="s">
        <v>85</v>
      </c>
      <c r="E118" s="67">
        <f>'Selling Price'!E118*'Volume (KT)'!E118*'Selling Price'!E$20/10^3</f>
        <v>0</v>
      </c>
      <c r="F118" s="67">
        <f>'Selling Price'!F118*'Volume (KT)'!F118*'Selling Price'!F$20/10^3</f>
        <v>0</v>
      </c>
      <c r="G118" s="67">
        <f>'Selling Price'!G118*'Volume (KT)'!G118*'Selling Price'!G$20/10^3</f>
        <v>0</v>
      </c>
      <c r="H118" s="67">
        <f>'Selling Price'!H118*'Volume (KT)'!H118*'Selling Price'!H$20/10^3</f>
        <v>0</v>
      </c>
      <c r="I118" s="67">
        <f>'Selling Price'!I118*'Volume (KT)'!I118*'Selling Price'!I$20/10^3</f>
        <v>0</v>
      </c>
      <c r="J118" s="67">
        <f>'Selling Price'!J118*'Volume (KT)'!J118*'Selling Price'!J$20/10^3</f>
        <v>0</v>
      </c>
      <c r="K118" s="67">
        <f>'Selling Price'!K118*'Volume (KT)'!K118*'Selling Price'!K$20/10^3</f>
        <v>0</v>
      </c>
      <c r="L118" s="67">
        <f>'Selling Price'!L118*'Volume (KT)'!L118*'Selling Price'!L$20/10^3</f>
        <v>0</v>
      </c>
      <c r="M118" s="67">
        <f>'Selling Price'!M118*'Volume (KT)'!M118*'Selling Price'!M$20/10^3</f>
        <v>0</v>
      </c>
      <c r="N118" s="67">
        <f>'Selling Price'!N118*'Volume (KT)'!N118*'Selling Price'!N$20/10^3</f>
        <v>0</v>
      </c>
      <c r="O118" s="67">
        <f>'Selling Price'!O118*'Volume (KT)'!O118*'Selling Price'!O$20/10^3</f>
        <v>0</v>
      </c>
      <c r="P118" s="67">
        <f>'Selling Price'!P118*'Volume (KT)'!P118*'Selling Price'!P$20/10^3</f>
        <v>0</v>
      </c>
    </row>
    <row r="119" spans="1:16">
      <c r="A119" s="66" t="s">
        <v>87</v>
      </c>
      <c r="B119" s="76" t="s">
        <v>113</v>
      </c>
      <c r="C119" s="76" t="s">
        <v>97</v>
      </c>
      <c r="D119" s="250" t="s">
        <v>114</v>
      </c>
      <c r="E119" s="67">
        <f>'Selling Price'!E119*'Volume (KT)'!E119*'Selling Price'!E$20/10^3</f>
        <v>111.08532078695515</v>
      </c>
      <c r="F119" s="67">
        <f>'Selling Price'!F119*'Volume (KT)'!F119*'Selling Price'!F$20/10^3</f>
        <v>101.51207664417902</v>
      </c>
      <c r="G119" s="67">
        <f>'Selling Price'!G119*'Volume (KT)'!G119*'Selling Price'!G$20/10^3</f>
        <v>100.93785240455891</v>
      </c>
      <c r="H119" s="67">
        <f>'Selling Price'!H119*'Volume (KT)'!H119*'Selling Price'!H$20/10^3</f>
        <v>89.672698587194319</v>
      </c>
      <c r="I119" s="67">
        <f>'Selling Price'!I119*'Volume (KT)'!I119*'Selling Price'!I$20/10^3</f>
        <v>96.058901529625743</v>
      </c>
      <c r="J119" s="67">
        <f>'Selling Price'!J119*'Volume (KT)'!J119*'Selling Price'!J$20/10^3</f>
        <v>93.498135732834911</v>
      </c>
      <c r="K119" s="67">
        <f>'Selling Price'!K119*'Volume (KT)'!K119*'Selling Price'!K$20/10^3</f>
        <v>99.473434170606509</v>
      </c>
      <c r="L119" s="67">
        <f>'Selling Price'!L119*'Volume (KT)'!L119*'Selling Price'!L$20/10^3</f>
        <v>101.41536102770101</v>
      </c>
      <c r="M119" s="67">
        <f>'Selling Price'!M119*'Volume (KT)'!M119*'Selling Price'!M$20/10^3</f>
        <v>104.72974783479552</v>
      </c>
      <c r="N119" s="67">
        <f>'Selling Price'!N119*'Volume (KT)'!N119*'Selling Price'!N$20/10^3</f>
        <v>106.94837271842813</v>
      </c>
      <c r="O119" s="67">
        <f>'Selling Price'!O119*'Volume (KT)'!O119*'Selling Price'!O$20/10^3</f>
        <v>108.98789398208794</v>
      </c>
      <c r="P119" s="67">
        <f>'Selling Price'!P119*'Volume (KT)'!P119*'Selling Price'!P$20/10^3</f>
        <v>111.59289352757767</v>
      </c>
    </row>
    <row r="120" spans="1:16">
      <c r="A120" s="66" t="s">
        <v>87</v>
      </c>
      <c r="B120" s="76" t="s">
        <v>90</v>
      </c>
      <c r="C120" s="76" t="s">
        <v>97</v>
      </c>
      <c r="D120" s="250" t="s">
        <v>90</v>
      </c>
      <c r="E120" s="67">
        <f>'Selling Price'!E120*'Volume (KT)'!E120*'Selling Price'!E$20/10^3</f>
        <v>137.22515289126417</v>
      </c>
      <c r="F120" s="67">
        <f>'Selling Price'!F120*'Volume (KT)'!F120*'Selling Price'!F$20/10^3</f>
        <v>84.080052685572213</v>
      </c>
      <c r="G120" s="67">
        <f>'Selling Price'!G120*'Volume (KT)'!G120*'Selling Price'!G$20/10^3</f>
        <v>169.12263019478368</v>
      </c>
      <c r="H120" s="67">
        <f>'Selling Price'!H120*'Volume (KT)'!H120*'Selling Price'!H$20/10^3</f>
        <v>187.89171157082279</v>
      </c>
      <c r="I120" s="67">
        <f>'Selling Price'!I120*'Volume (KT)'!I120*'Selling Price'!I$20/10^3</f>
        <v>199.46330000000006</v>
      </c>
      <c r="J120" s="67">
        <f>'Selling Price'!J120*'Volume (KT)'!J120*'Selling Price'!J$20/10^3</f>
        <v>193.029</v>
      </c>
      <c r="K120" s="67">
        <f>'Selling Price'!K120*'Volume (KT)'!K120*'Selling Price'!K$20/10^3</f>
        <v>121.09352599999998</v>
      </c>
      <c r="L120" s="67">
        <f>'Selling Price'!L120*'Volume (KT)'!L120*'Selling Price'!L$20/10^3</f>
        <v>170.06305918423084</v>
      </c>
      <c r="M120" s="67">
        <f>'Selling Price'!M120*'Volume (KT)'!M120*'Selling Price'!M$20/10^3</f>
        <v>193.39999149078565</v>
      </c>
      <c r="N120" s="67">
        <f>'Selling Price'!N120*'Volume (KT)'!N120*'Selling Price'!N$20/10^3</f>
        <v>199.84665787381181</v>
      </c>
      <c r="O120" s="67">
        <f>'Selling Price'!O120*'Volume (KT)'!O120*'Selling Price'!O$20/10^3</f>
        <v>194.85821805700991</v>
      </c>
      <c r="P120" s="67">
        <f>'Selling Price'!P120*'Volume (KT)'!P120*'Selling Price'!P$20/10^3</f>
        <v>195.89746188664731</v>
      </c>
    </row>
    <row r="121" spans="1:16" s="65" customFormat="1" ht="23.5">
      <c r="A121" s="63" t="s">
        <v>6</v>
      </c>
      <c r="B121" s="64"/>
      <c r="D121" s="64"/>
    </row>
    <row r="122" spans="1:16">
      <c r="A122" s="384" t="s">
        <v>1</v>
      </c>
      <c r="B122" s="381" t="s">
        <v>92</v>
      </c>
      <c r="C122" s="381" t="s">
        <v>93</v>
      </c>
      <c r="D122" s="381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86"/>
      <c r="B123" s="382"/>
      <c r="C123" s="382"/>
      <c r="D123" s="382"/>
      <c r="E123" s="267">
        <v>23377</v>
      </c>
      <c r="F123" s="267">
        <v>23408</v>
      </c>
      <c r="G123" s="267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87</v>
      </c>
      <c r="B124" s="75" t="s">
        <v>89</v>
      </c>
      <c r="C124" s="75" t="s">
        <v>2</v>
      </c>
      <c r="D124" s="75" t="s">
        <v>89</v>
      </c>
      <c r="E124" s="67">
        <f>'Selling Price'!E124*'Volume (KT)'!E124*'Selling Price'!E$20/10^3</f>
        <v>370.46602834803429</v>
      </c>
      <c r="F124" s="67">
        <f>'Selling Price'!F124*'Volume (KT)'!F124*'Selling Price'!F$20/10^3</f>
        <v>408.15228231842093</v>
      </c>
      <c r="G124" s="67">
        <f>'Selling Price'!G124*'Volume (KT)'!G124*'Selling Price'!G$20/10^3</f>
        <v>460.12585980347131</v>
      </c>
      <c r="H124" s="67">
        <f>'Selling Price'!H124*'Volume (KT)'!H124*'Selling Price'!H$20/10^3</f>
        <v>393.76658799642871</v>
      </c>
      <c r="I124" s="67">
        <f>'Selling Price'!I124*'Volume (KT)'!I124*'Selling Price'!I$20/10^3</f>
        <v>421.94192117082355</v>
      </c>
      <c r="J124" s="67">
        <f>'Selling Price'!J124*'Volume (KT)'!J124*'Selling Price'!J$20/10^3</f>
        <v>418.64163000000013</v>
      </c>
      <c r="K124" s="67">
        <f>'Selling Price'!K124*'Volume (KT)'!K124*'Selling Price'!K$20/10^3</f>
        <v>328.25962800000002</v>
      </c>
      <c r="L124" s="67">
        <f>'Selling Price'!L124*'Volume (KT)'!L124*'Selling Price'!L$20/10^3</f>
        <v>400.58429400000006</v>
      </c>
      <c r="M124" s="67">
        <f>'Selling Price'!M124*'Volume (KT)'!M124*'Selling Price'!M$20/10^3</f>
        <v>344.34783000000004</v>
      </c>
      <c r="N124" s="67">
        <f>'Selling Price'!N124*'Volume (KT)'!N124*'Selling Price'!N$20/10^3</f>
        <v>304.98829600000005</v>
      </c>
      <c r="O124" s="67">
        <f>'Selling Price'!O124*'Volume (KT)'!O124*'Selling Price'!O$20/10^3</f>
        <v>370.65728150000007</v>
      </c>
      <c r="P124" s="67">
        <f>'Selling Price'!P124*'Volume (KT)'!P124*'Selling Price'!P$20/10^3</f>
        <v>383.23464900000005</v>
      </c>
    </row>
    <row r="125" spans="1:16">
      <c r="A125" s="66" t="s">
        <v>87</v>
      </c>
      <c r="B125" s="75" t="s">
        <v>89</v>
      </c>
      <c r="C125" s="75" t="s">
        <v>3</v>
      </c>
      <c r="D125" s="75" t="s">
        <v>89</v>
      </c>
      <c r="E125" s="67">
        <f>'Selling Price'!E125*'Volume (KT)'!E125*'Selling Price'!E$20/10^3</f>
        <v>441.37042134652017</v>
      </c>
      <c r="F125" s="67">
        <f>'Selling Price'!F125*'Volume (KT)'!F125*'Selling Price'!F$20/10^3</f>
        <v>421.39450572631574</v>
      </c>
      <c r="G125" s="67">
        <f>'Selling Price'!G125*'Volume (KT)'!G125*'Selling Price'!G$20/10^3</f>
        <v>500.76443747731298</v>
      </c>
      <c r="H125" s="67">
        <f>'Selling Price'!H125*'Volume (KT)'!H125*'Selling Price'!H$20/10^3</f>
        <v>479.24875500685732</v>
      </c>
      <c r="I125" s="67">
        <f>'Selling Price'!I125*'Volume (KT)'!I125*'Selling Price'!I$20/10^3</f>
        <v>519.10362436429261</v>
      </c>
      <c r="J125" s="67">
        <f>'Selling Price'!J125*'Volume (KT)'!J125*'Selling Price'!J$20/10^3</f>
        <v>498.43038960000007</v>
      </c>
      <c r="K125" s="67">
        <f>'Selling Price'!K125*'Volume (KT)'!K125*'Selling Price'!K$20/10^3</f>
        <v>390.30827378399999</v>
      </c>
      <c r="L125" s="67">
        <f>'Selling Price'!L125*'Volume (KT)'!L125*'Selling Price'!L$20/10^3</f>
        <v>515.23124630400002</v>
      </c>
      <c r="M125" s="67">
        <f>'Selling Price'!M125*'Volume (KT)'!M125*'Selling Price'!M$20/10^3</f>
        <v>496.29056400000002</v>
      </c>
      <c r="N125" s="67">
        <f>'Selling Price'!N125*'Volume (KT)'!N125*'Selling Price'!N$20/10^3</f>
        <v>454.21707556800015</v>
      </c>
      <c r="O125" s="67">
        <f>'Selling Price'!O125*'Volume (KT)'!O125*'Selling Price'!O$20/10^3</f>
        <v>495.11854368000007</v>
      </c>
      <c r="P125" s="67">
        <f>'Selling Price'!P125*'Volume (KT)'!P125*'Selling Price'!P$20/10^3</f>
        <v>516.38423500800002</v>
      </c>
    </row>
    <row r="126" spans="1:16">
      <c r="A126" s="66" t="s">
        <v>87</v>
      </c>
      <c r="B126" s="75" t="s">
        <v>89</v>
      </c>
      <c r="C126" s="75" t="s">
        <v>42</v>
      </c>
      <c r="D126" s="75" t="s">
        <v>117</v>
      </c>
      <c r="E126" s="67">
        <f>'Selling Price'!E126*'Volume (KT)'!E126*'Selling Price'!E$20/10^3</f>
        <v>0</v>
      </c>
      <c r="F126" s="67">
        <f>'Selling Price'!F126*'Volume (KT)'!F126*'Selling Price'!F$20/10^3</f>
        <v>18.746248428009057</v>
      </c>
      <c r="G126" s="67">
        <f>'Selling Price'!G126*'Volume (KT)'!G126*'Selling Price'!G$20/10^3</f>
        <v>0</v>
      </c>
      <c r="H126" s="67">
        <f>'Selling Price'!H126*'Volume (KT)'!H126*'Selling Price'!H$20/10^3</f>
        <v>0</v>
      </c>
      <c r="I126" s="67">
        <f>'Selling Price'!I126*'Volume (KT)'!I126*'Selling Price'!I$20/10^3</f>
        <v>0</v>
      </c>
      <c r="J126" s="67">
        <f>'Selling Price'!J126*'Volume (KT)'!J126*'Selling Price'!J$20/10^3</f>
        <v>0</v>
      </c>
      <c r="K126" s="67">
        <f>'Selling Price'!K126*'Volume (KT)'!K126*'Selling Price'!K$20/10^3</f>
        <v>18.314996486247843</v>
      </c>
      <c r="L126" s="67">
        <f>'Selling Price'!L126*'Volume (KT)'!L126*'Selling Price'!L$20/10^3</f>
        <v>0</v>
      </c>
      <c r="M126" s="67">
        <f>'Selling Price'!M126*'Volume (KT)'!M126*'Selling Price'!M$20/10^3</f>
        <v>0</v>
      </c>
      <c r="N126" s="67">
        <f>'Selling Price'!N126*'Volume (KT)'!N126*'Selling Price'!N$20/10^3</f>
        <v>0</v>
      </c>
      <c r="O126" s="67">
        <f>'Selling Price'!O126*'Volume (KT)'!O126*'Selling Price'!O$20/10^3</f>
        <v>0</v>
      </c>
      <c r="P126" s="67">
        <f>'Selling Price'!P126*'Volume (KT)'!P126*'Selling Price'!P$20/10^3</f>
        <v>0</v>
      </c>
    </row>
    <row r="127" spans="1:16">
      <c r="A127" s="66" t="s">
        <v>87</v>
      </c>
      <c r="B127" s="75" t="s">
        <v>90</v>
      </c>
      <c r="C127" s="75" t="s">
        <v>42</v>
      </c>
      <c r="D127" s="75" t="s">
        <v>90</v>
      </c>
      <c r="E127" s="67">
        <f>'Selling Price'!E127*'Volume (KT)'!E127*'Selling Price'!E$20/10^3</f>
        <v>17.077879439686203</v>
      </c>
      <c r="F127" s="67">
        <f>'Selling Price'!F127*'Volume (KT)'!F127*'Selling Price'!F$20/10^3</f>
        <v>0</v>
      </c>
      <c r="G127" s="67">
        <f>'Selling Price'!G127*'Volume (KT)'!G127*'Selling Price'!G$20/10^3</f>
        <v>20.570129620788276</v>
      </c>
      <c r="H127" s="67">
        <f>'Selling Price'!H127*'Volume (KT)'!H127*'Selling Price'!H$20/10^3</f>
        <v>20.17586001355329</v>
      </c>
      <c r="I127" s="67">
        <f>'Selling Price'!I127*'Volume (KT)'!I127*'Selling Price'!I$20/10^3</f>
        <v>19.457382093668343</v>
      </c>
      <c r="J127" s="67">
        <f>'Selling Price'!J127*'Volume (KT)'!J127*'Selling Price'!J$20/10^3</f>
        <v>19.295566976252299</v>
      </c>
      <c r="K127" s="67">
        <f>'Selling Price'!K127*'Volume (KT)'!K127*'Selling Price'!K$20/10^3</f>
        <v>0</v>
      </c>
      <c r="L127" s="67">
        <f>'Selling Price'!L127*'Volume (KT)'!L127*'Selling Price'!L$20/10^3</f>
        <v>19.297691498239388</v>
      </c>
      <c r="M127" s="67">
        <f>'Selling Price'!M127*'Volume (KT)'!M127*'Selling Price'!M$20/10^3</f>
        <v>19.193277119839387</v>
      </c>
      <c r="N127" s="67">
        <f>'Selling Price'!N127*'Volume (KT)'!N127*'Selling Price'!N$20/10^3</f>
        <v>18.989722712286742</v>
      </c>
      <c r="O127" s="67">
        <f>'Selling Price'!O127*'Volume (KT)'!O127*'Selling Price'!O$20/10^3</f>
        <v>19.162527788286738</v>
      </c>
      <c r="P127" s="67">
        <f>'Selling Price'!P127*'Volume (KT)'!P127*'Selling Price'!P$20/10^3</f>
        <v>19.369893879486739</v>
      </c>
    </row>
    <row r="128" spans="1:16">
      <c r="A128" s="66" t="s">
        <v>87</v>
      </c>
      <c r="B128" s="75" t="s">
        <v>90</v>
      </c>
      <c r="C128" s="75" t="s">
        <v>107</v>
      </c>
      <c r="D128" s="75" t="s">
        <v>90</v>
      </c>
      <c r="E128" s="67">
        <f>'Selling Price'!E128*'Volume (KT)'!E128*'Selling Price'!E$20/10^3</f>
        <v>17.873531674515728</v>
      </c>
      <c r="F128" s="67">
        <f>'Selling Price'!F128*'Volume (KT)'!F128*'Selling Price'!F$20/10^3</f>
        <v>19.767930122777138</v>
      </c>
      <c r="G128" s="67">
        <f>'Selling Price'!G128*'Volume (KT)'!G128*'Selling Price'!G$20/10^3</f>
        <v>42.077107071427911</v>
      </c>
      <c r="H128" s="67">
        <f>'Selling Price'!H128*'Volume (KT)'!H128*'Selling Price'!H$20/10^3</f>
        <v>20.775456489404579</v>
      </c>
      <c r="I128" s="67">
        <f>'Selling Price'!I128*'Volume (KT)'!I128*'Selling Price'!I$20/10^3</f>
        <v>43.622182276863242</v>
      </c>
      <c r="J128" s="67">
        <f>'Selling Price'!J128*'Volume (KT)'!J128*'Selling Price'!J$20/10^3</f>
        <v>21.638106072000003</v>
      </c>
      <c r="K128" s="67">
        <f>'Selling Price'!K128*'Volume (KT)'!K128*'Selling Price'!K$20/10^3</f>
        <v>21.6795187152</v>
      </c>
      <c r="L128" s="67">
        <f>'Selling Price'!L128*'Volume (KT)'!L128*'Selling Price'!L$20/10^3</f>
        <v>21.644713922400001</v>
      </c>
      <c r="M128" s="67">
        <f>'Selling Price'!M128*'Volume (KT)'!M128*'Selling Price'!M$20/10^3</f>
        <v>43.080599088</v>
      </c>
      <c r="N128" s="67">
        <f>'Selling Price'!N128*'Volume (KT)'!N128*'Selling Price'!N$20/10^3</f>
        <v>21.320306265600003</v>
      </c>
      <c r="O128" s="67">
        <f>'Selling Price'!O128*'Volume (KT)'!O128*'Selling Price'!O$20/10^3</f>
        <v>42.986222683200012</v>
      </c>
      <c r="P128" s="67">
        <f>'Selling Price'!P128*'Volume (KT)'!P128*'Selling Price'!P$20/10^3</f>
        <v>21.700477432800003</v>
      </c>
    </row>
    <row r="129" spans="1:16" s="65" customFormat="1" ht="23.5">
      <c r="A129" s="63" t="s">
        <v>88</v>
      </c>
      <c r="B129" s="64"/>
      <c r="D129" s="64"/>
    </row>
    <row r="130" spans="1:16">
      <c r="A130" s="384" t="s">
        <v>1</v>
      </c>
      <c r="B130" s="381" t="s">
        <v>88</v>
      </c>
      <c r="C130" s="381" t="s">
        <v>93</v>
      </c>
      <c r="D130" s="381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86"/>
      <c r="B131" s="382"/>
      <c r="C131" s="382"/>
      <c r="D131" s="382"/>
      <c r="E131" s="267">
        <v>23377</v>
      </c>
      <c r="F131" s="267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87</v>
      </c>
      <c r="B132" s="75" t="s">
        <v>89</v>
      </c>
      <c r="C132" s="75" t="s">
        <v>3</v>
      </c>
      <c r="D132" s="75" t="s">
        <v>89</v>
      </c>
      <c r="E132" s="67">
        <f>'Selling Price'!E132*'Volume (KT)'!E132*'Selling Price'!E$20/10^3</f>
        <v>27.853138445625007</v>
      </c>
      <c r="F132" s="67">
        <f>'Selling Price'!F132*'Volume (KT)'!F132*'Selling Price'!F$20/10^3</f>
        <v>28.262645367915781</v>
      </c>
      <c r="G132" s="67">
        <f>'Selling Price'!G132*'Volume (KT)'!G132*'Selling Price'!G$20/10^3</f>
        <v>67.100354758565231</v>
      </c>
      <c r="H132" s="67">
        <f>'Selling Price'!H132*'Volume (KT)'!H132*'Selling Price'!H$20/10^3</f>
        <v>63.760732175314317</v>
      </c>
      <c r="I132" s="67">
        <f>'Selling Price'!I132*'Volume (KT)'!I132*'Selling Price'!I$20/10^3</f>
        <v>69.589723893568944</v>
      </c>
      <c r="J132" s="67">
        <f>'Selling Price'!J132*'Volume (KT)'!J132*'Selling Price'!J$20/10^3</f>
        <v>66.78151920000002</v>
      </c>
      <c r="K132" s="67">
        <f>'Selling Price'!K132*'Volume (KT)'!K132*'Selling Price'!K$20/10^3</f>
        <v>69.139641744000002</v>
      </c>
      <c r="L132" s="67">
        <f>'Selling Price'!L132*'Volume (KT)'!L132*'Selling Price'!L$20/10^3</f>
        <v>69.013448928000017</v>
      </c>
      <c r="M132" s="67">
        <f>'Selling Price'!M132*'Volume (KT)'!M132*'Selling Price'!M$20/10^3</f>
        <v>66.420842400000012</v>
      </c>
      <c r="N132" s="67">
        <f>'Selling Price'!N132*'Volume (KT)'!N132*'Selling Price'!N$20/10^3</f>
        <v>67.903524432000026</v>
      </c>
      <c r="O132" s="67">
        <f>'Selling Price'!O132*'Volume (KT)'!O132*'Selling Price'!O$20/10^3</f>
        <v>66.319421760000026</v>
      </c>
      <c r="P132" s="67">
        <f>'Selling Price'!P132*'Volume (KT)'!P132*'Selling Price'!P$20/10^3</f>
        <v>69.281922816000019</v>
      </c>
    </row>
    <row r="133" spans="1:16" s="65" customFormat="1" ht="23.5">
      <c r="A133" s="63" t="s">
        <v>140</v>
      </c>
      <c r="B133" s="64"/>
      <c r="D133" s="64"/>
    </row>
    <row r="134" spans="1:16">
      <c r="A134" s="384" t="s">
        <v>1</v>
      </c>
      <c r="B134" s="381" t="s">
        <v>140</v>
      </c>
      <c r="C134" s="381" t="s">
        <v>93</v>
      </c>
      <c r="D134" s="381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86"/>
      <c r="B135" s="382"/>
      <c r="C135" s="382"/>
      <c r="D135" s="382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87</v>
      </c>
      <c r="B136" s="75" t="s">
        <v>89</v>
      </c>
      <c r="C136" s="75" t="s">
        <v>141</v>
      </c>
      <c r="D136" s="75" t="s">
        <v>89</v>
      </c>
      <c r="E136" s="67">
        <f>'Margin per unit'!E136*'Volume (KT)'!E136/10^3</f>
        <v>20.412350000000004</v>
      </c>
      <c r="F136" s="67">
        <f>'Margin per unit'!F136*'Volume (KT)'!F136/10^3</f>
        <v>20.412350000000004</v>
      </c>
      <c r="G136" s="67">
        <f>'Margin per unit'!G136*'Volume (KT)'!G136/10^3</f>
        <v>20.412350000000004</v>
      </c>
      <c r="H136" s="67">
        <f>'Margin per unit'!H136*'Volume (KT)'!H136/10^3</f>
        <v>20.412350000000004</v>
      </c>
      <c r="I136" s="67">
        <f>'Margin per unit'!I136*'Volume (KT)'!I136/10^3</f>
        <v>20.412350000000004</v>
      </c>
      <c r="J136" s="67">
        <f>'Margin per unit'!J136*'Volume (KT)'!J136/10^3</f>
        <v>20.412350000000004</v>
      </c>
      <c r="K136" s="67">
        <f>'Margin per unit'!K136*'Volume (KT)'!K136/10^3</f>
        <v>20.412350000000004</v>
      </c>
      <c r="L136" s="67">
        <f>'Margin per unit'!L136*'Volume (KT)'!L136/10^3</f>
        <v>20.412350000000004</v>
      </c>
      <c r="M136" s="67">
        <f>'Margin per unit'!M136*'Volume (KT)'!M136/10^3</f>
        <v>20.412350000000004</v>
      </c>
      <c r="N136" s="67">
        <f>'Margin per unit'!N136*'Volume (KT)'!N136/10^3</f>
        <v>20.412350000000004</v>
      </c>
      <c r="O136" s="67">
        <f>'Margin per unit'!O136*'Volume (KT)'!O136/10^3</f>
        <v>20.412350000000004</v>
      </c>
      <c r="P136" s="67">
        <f>'Margin per unit'!P136*'Volume (KT)'!P136/10^3</f>
        <v>20.412350000000004</v>
      </c>
    </row>
    <row r="137" spans="1:16">
      <c r="A137" s="66" t="s">
        <v>87</v>
      </c>
      <c r="B137" s="75" t="s">
        <v>89</v>
      </c>
      <c r="C137" s="75" t="s">
        <v>142</v>
      </c>
      <c r="D137" s="75" t="s">
        <v>89</v>
      </c>
      <c r="E137" s="67">
        <f>'Margin per unit'!E137*'Volume (KT)'!E137/10^3</f>
        <v>11.664200000000001</v>
      </c>
      <c r="F137" s="67">
        <f>'Margin per unit'!F137*'Volume (KT)'!F137/10^3</f>
        <v>11.664200000000001</v>
      </c>
      <c r="G137" s="67">
        <f>'Margin per unit'!G137*'Volume (KT)'!G137/10^3</f>
        <v>11.664200000000001</v>
      </c>
      <c r="H137" s="67">
        <f>'Margin per unit'!H137*'Volume (KT)'!H137/10^3</f>
        <v>11.664200000000001</v>
      </c>
      <c r="I137" s="67">
        <f>'Margin per unit'!I137*'Volume (KT)'!I137/10^3</f>
        <v>11.664200000000001</v>
      </c>
      <c r="J137" s="67">
        <f>'Margin per unit'!J137*'Volume (KT)'!J137/10^3</f>
        <v>11.664200000000001</v>
      </c>
      <c r="K137" s="67">
        <f>'Margin per unit'!K137*'Volume (KT)'!K137/10^3</f>
        <v>11.664200000000001</v>
      </c>
      <c r="L137" s="67">
        <f>'Margin per unit'!L137*'Volume (KT)'!L137/10^3</f>
        <v>11.664200000000001</v>
      </c>
      <c r="M137" s="67">
        <f>'Margin per unit'!M137*'Volume (KT)'!M137/10^3</f>
        <v>11.664200000000001</v>
      </c>
      <c r="N137" s="67">
        <f>'Margin per unit'!N137*'Volume (KT)'!N137/10^3</f>
        <v>11.664200000000001</v>
      </c>
      <c r="O137" s="67">
        <f>'Margin per unit'!O137*'Volume (KT)'!O137/10^3</f>
        <v>11.664200000000001</v>
      </c>
      <c r="P137" s="67">
        <f>'Margin per unit'!P137*'Volume (KT)'!P137/10^3</f>
        <v>11.664200000000001</v>
      </c>
    </row>
    <row r="138" spans="1:16" ht="15" thickBot="1"/>
    <row r="139" spans="1:16">
      <c r="A139" s="395" t="s">
        <v>118</v>
      </c>
      <c r="B139" s="396"/>
      <c r="C139" s="396"/>
      <c r="D139" s="396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</row>
    <row r="140" spans="1:16">
      <c r="A140" s="397"/>
      <c r="B140" s="384"/>
      <c r="C140" s="384"/>
      <c r="D140" s="384"/>
      <c r="E140" s="259">
        <v>23377</v>
      </c>
      <c r="F140" s="259">
        <v>23408</v>
      </c>
      <c r="G140" s="259">
        <v>23437</v>
      </c>
      <c r="H140" s="259">
        <v>23468</v>
      </c>
      <c r="I140" s="259">
        <v>23498</v>
      </c>
      <c r="J140" s="259">
        <v>23529</v>
      </c>
      <c r="K140" s="259">
        <v>23559</v>
      </c>
      <c r="L140" s="259">
        <v>23590</v>
      </c>
      <c r="M140" s="259">
        <v>23621</v>
      </c>
      <c r="N140" s="259">
        <v>23651</v>
      </c>
      <c r="O140" s="259">
        <v>23682</v>
      </c>
      <c r="P140" s="259">
        <v>23712</v>
      </c>
    </row>
    <row r="141" spans="1:16" ht="15" thickBot="1">
      <c r="A141" s="398"/>
      <c r="B141" s="399"/>
      <c r="C141" s="399"/>
      <c r="D141" s="399"/>
      <c r="E141" s="251">
        <f t="shared" ref="E141:P141" si="0">SUM(E25:E30)</f>
        <v>2256.5795942353743</v>
      </c>
      <c r="F141" s="251">
        <f t="shared" si="0"/>
        <v>2378.825883220075</v>
      </c>
      <c r="G141" s="251">
        <f t="shared" si="0"/>
        <v>3017.6516143053259</v>
      </c>
      <c r="H141" s="251">
        <f t="shared" si="0"/>
        <v>2784.9120492769812</v>
      </c>
      <c r="I141" s="251">
        <f t="shared" si="0"/>
        <v>2753.2193974077368</v>
      </c>
      <c r="J141" s="251">
        <f t="shared" si="0"/>
        <v>2598.4915254026259</v>
      </c>
      <c r="K141" s="251">
        <f t="shared" si="0"/>
        <v>1993.3235603719459</v>
      </c>
      <c r="L141" s="251">
        <f t="shared" si="0"/>
        <v>2630.4053978948928</v>
      </c>
      <c r="M141" s="251">
        <f t="shared" si="0"/>
        <v>2353.292738256494</v>
      </c>
      <c r="N141" s="251">
        <f t="shared" si="0"/>
        <v>2017.9497076543357</v>
      </c>
      <c r="O141" s="251">
        <f t="shared" si="0"/>
        <v>2557.590909897543</v>
      </c>
      <c r="P141" s="251">
        <f t="shared" si="0"/>
        <v>2575.9912747015696</v>
      </c>
    </row>
    <row r="142" spans="1:16">
      <c r="A142" s="395" t="s">
        <v>119</v>
      </c>
      <c r="B142" s="396"/>
      <c r="C142" s="396"/>
      <c r="D142" s="396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</row>
    <row r="143" spans="1:16">
      <c r="A143" s="397"/>
      <c r="B143" s="384"/>
      <c r="C143" s="384"/>
      <c r="D143" s="384"/>
      <c r="E143" s="259">
        <v>23377</v>
      </c>
      <c r="F143" s="259">
        <v>23408</v>
      </c>
      <c r="G143" s="259">
        <v>23437</v>
      </c>
      <c r="H143" s="259">
        <v>23468</v>
      </c>
      <c r="I143" s="259">
        <v>23498</v>
      </c>
      <c r="J143" s="259">
        <v>23529</v>
      </c>
      <c r="K143" s="259">
        <v>23559</v>
      </c>
      <c r="L143" s="259">
        <v>23590</v>
      </c>
      <c r="M143" s="259">
        <v>23621</v>
      </c>
      <c r="N143" s="259">
        <v>23651</v>
      </c>
      <c r="O143" s="259">
        <v>23682</v>
      </c>
      <c r="P143" s="259">
        <v>23712</v>
      </c>
    </row>
    <row r="144" spans="1:16" ht="15" thickBot="1">
      <c r="A144" s="398"/>
      <c r="B144" s="399"/>
      <c r="C144" s="399"/>
      <c r="D144" s="399"/>
      <c r="E144" s="251">
        <f t="shared" ref="E144:P144" si="1">SUM(E35:E52)</f>
        <v>1435.6731581936008</v>
      </c>
      <c r="F144" s="251">
        <f t="shared" si="1"/>
        <v>1583.9853877723349</v>
      </c>
      <c r="G144" s="251">
        <f t="shared" si="1"/>
        <v>1766.5781304049121</v>
      </c>
      <c r="H144" s="251">
        <f t="shared" si="1"/>
        <v>1880.6431459958567</v>
      </c>
      <c r="I144" s="251">
        <f t="shared" si="1"/>
        <v>1523.3374661389512</v>
      </c>
      <c r="J144" s="251">
        <f t="shared" si="1"/>
        <v>1826.3234043669001</v>
      </c>
      <c r="K144" s="251">
        <f t="shared" si="1"/>
        <v>1232.384017907684</v>
      </c>
      <c r="L144" s="251">
        <f t="shared" si="1"/>
        <v>1505.7249850075702</v>
      </c>
      <c r="M144" s="251">
        <f t="shared" si="1"/>
        <v>1416.0664609108735</v>
      </c>
      <c r="N144" s="251">
        <f t="shared" si="1"/>
        <v>1064.756491593575</v>
      </c>
      <c r="O144" s="251">
        <f t="shared" si="1"/>
        <v>1630.0970712570124</v>
      </c>
      <c r="P144" s="251">
        <f t="shared" si="1"/>
        <v>1740.9327799755138</v>
      </c>
    </row>
    <row r="145" spans="1:16">
      <c r="A145" s="395" t="s">
        <v>138</v>
      </c>
      <c r="B145" s="396"/>
      <c r="C145" s="396"/>
      <c r="D145" s="396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</row>
    <row r="146" spans="1:16">
      <c r="A146" s="397"/>
      <c r="B146" s="384"/>
      <c r="C146" s="384"/>
      <c r="D146" s="384"/>
      <c r="E146" s="259">
        <v>23377</v>
      </c>
      <c r="F146" s="259">
        <v>23408</v>
      </c>
      <c r="G146" s="259">
        <v>23437</v>
      </c>
      <c r="H146" s="259">
        <v>23468</v>
      </c>
      <c r="I146" s="259">
        <v>23498</v>
      </c>
      <c r="J146" s="259">
        <v>23529</v>
      </c>
      <c r="K146" s="259">
        <v>23559</v>
      </c>
      <c r="L146" s="259">
        <v>23590</v>
      </c>
      <c r="M146" s="259">
        <v>23621</v>
      </c>
      <c r="N146" s="259">
        <v>23651</v>
      </c>
      <c r="O146" s="259">
        <v>23682</v>
      </c>
      <c r="P146" s="259">
        <v>23712</v>
      </c>
    </row>
    <row r="147" spans="1:16" ht="15" thickBot="1">
      <c r="A147" s="398"/>
      <c r="B147" s="399"/>
      <c r="C147" s="399"/>
      <c r="D147" s="399"/>
      <c r="E147" s="251">
        <f t="shared" ref="E147:P147" si="2">SUM(E56:E120)</f>
        <v>3027.9200216611839</v>
      </c>
      <c r="F147" s="251">
        <f t="shared" si="2"/>
        <v>3175.2095074392937</v>
      </c>
      <c r="G147" s="251">
        <f t="shared" si="2"/>
        <v>3173.7887142991481</v>
      </c>
      <c r="H147" s="251">
        <f t="shared" si="2"/>
        <v>3310.9099014415738</v>
      </c>
      <c r="I147" s="251">
        <f t="shared" si="2"/>
        <v>3220.30696722929</v>
      </c>
      <c r="J147" s="251">
        <f t="shared" si="2"/>
        <v>3024.7440710629508</v>
      </c>
      <c r="K147" s="251">
        <f t="shared" si="2"/>
        <v>4769.6342644330134</v>
      </c>
      <c r="L147" s="251">
        <f t="shared" si="2"/>
        <v>3112.1838581250931</v>
      </c>
      <c r="M147" s="251">
        <f t="shared" si="2"/>
        <v>3171.0206838447439</v>
      </c>
      <c r="N147" s="251">
        <f t="shared" si="2"/>
        <v>3229.3585867599854</v>
      </c>
      <c r="O147" s="251">
        <f t="shared" si="2"/>
        <v>3262.2177059224641</v>
      </c>
      <c r="P147" s="251">
        <f t="shared" si="2"/>
        <v>3308.0712669088775</v>
      </c>
    </row>
    <row r="148" spans="1:16">
      <c r="A148" s="395" t="s">
        <v>120</v>
      </c>
      <c r="B148" s="396"/>
      <c r="C148" s="396"/>
      <c r="D148" s="396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</row>
    <row r="149" spans="1:16">
      <c r="A149" s="397"/>
      <c r="B149" s="384"/>
      <c r="C149" s="384"/>
      <c r="D149" s="384"/>
      <c r="E149" s="259">
        <v>23377</v>
      </c>
      <c r="F149" s="259">
        <v>23408</v>
      </c>
      <c r="G149" s="259">
        <v>23437</v>
      </c>
      <c r="H149" s="259">
        <v>23468</v>
      </c>
      <c r="I149" s="259">
        <v>23498</v>
      </c>
      <c r="J149" s="259">
        <v>23529</v>
      </c>
      <c r="K149" s="259">
        <v>23559</v>
      </c>
      <c r="L149" s="259">
        <v>23590</v>
      </c>
      <c r="M149" s="259">
        <v>23621</v>
      </c>
      <c r="N149" s="259">
        <v>23651</v>
      </c>
      <c r="O149" s="259">
        <v>23682</v>
      </c>
      <c r="P149" s="259">
        <v>23712</v>
      </c>
    </row>
    <row r="150" spans="1:16" ht="15" thickBot="1">
      <c r="A150" s="398"/>
      <c r="B150" s="399"/>
      <c r="C150" s="399"/>
      <c r="D150" s="399"/>
      <c r="E150" s="251">
        <f>SUM(E124:E128)</f>
        <v>846.78786080875625</v>
      </c>
      <c r="F150" s="251">
        <f t="shared" ref="F150:O150" si="3">SUM(F124:F128)</f>
        <v>868.06096659552281</v>
      </c>
      <c r="G150" s="251">
        <f t="shared" si="3"/>
        <v>1023.5375339730006</v>
      </c>
      <c r="H150" s="251">
        <f t="shared" si="3"/>
        <v>913.96665950624401</v>
      </c>
      <c r="I150" s="251">
        <f t="shared" si="3"/>
        <v>1004.1251099056477</v>
      </c>
      <c r="J150" s="251">
        <f t="shared" si="3"/>
        <v>958.00569264825253</v>
      </c>
      <c r="K150" s="251">
        <f t="shared" si="3"/>
        <v>758.56241698544784</v>
      </c>
      <c r="L150" s="251">
        <f t="shared" si="3"/>
        <v>956.7579457246394</v>
      </c>
      <c r="M150" s="251">
        <f t="shared" si="3"/>
        <v>902.91227020783947</v>
      </c>
      <c r="N150" s="251">
        <f t="shared" si="3"/>
        <v>799.51540054588691</v>
      </c>
      <c r="O150" s="251">
        <f t="shared" si="3"/>
        <v>927.92457565148686</v>
      </c>
      <c r="P150" s="251">
        <f t="shared" ref="P150" si="4">SUM(P124:P128)</f>
        <v>940.68925532028686</v>
      </c>
    </row>
    <row r="151" spans="1:16">
      <c r="E151" s="183">
        <f>E147-E161</f>
        <v>2382.9510338541882</v>
      </c>
      <c r="F151" s="183">
        <f t="shared" ref="F151:O151" si="5">F147-F161</f>
        <v>2614.7920980439849</v>
      </c>
      <c r="G151" s="183">
        <f t="shared" si="5"/>
        <v>2941.2579768200776</v>
      </c>
      <c r="H151" s="183">
        <f t="shared" si="5"/>
        <v>3100.8235902529864</v>
      </c>
      <c r="I151" s="183">
        <f t="shared" si="5"/>
        <v>3012.9175239949063</v>
      </c>
      <c r="J151" s="183">
        <f t="shared" si="5"/>
        <v>2817.3037076358587</v>
      </c>
      <c r="K151" s="183">
        <f t="shared" si="5"/>
        <v>4551.0051605526851</v>
      </c>
      <c r="L151" s="183">
        <f t="shared" si="5"/>
        <v>2889.1729192870985</v>
      </c>
      <c r="M151" s="183">
        <f t="shared" si="5"/>
        <v>2940.5310410990828</v>
      </c>
      <c r="N151" s="183">
        <f t="shared" si="5"/>
        <v>2993.8627574849329</v>
      </c>
      <c r="O151" s="183">
        <f t="shared" si="5"/>
        <v>3022.1198260926449</v>
      </c>
      <c r="P151" s="183">
        <f t="shared" ref="P151" si="6">P147-P161</f>
        <v>3062.0953705969077</v>
      </c>
    </row>
    <row r="152" spans="1:16" ht="15" thickBot="1">
      <c r="E152" s="183">
        <f>E155+E158</f>
        <v>6949.8447855375434</v>
      </c>
      <c r="F152" s="183">
        <f t="shared" ref="F152:O152" si="7">F155+F158</f>
        <v>7473.9269809998332</v>
      </c>
      <c r="G152" s="183">
        <f t="shared" si="7"/>
        <v>8816.1256102618827</v>
      </c>
      <c r="H152" s="183">
        <f t="shared" si="7"/>
        <v>8744.1061772073808</v>
      </c>
      <c r="I152" s="183">
        <f t="shared" si="7"/>
        <v>8363.18922134081</v>
      </c>
      <c r="J152" s="183">
        <f t="shared" si="7"/>
        <v>8266.9058492536369</v>
      </c>
      <c r="K152" s="183">
        <f t="shared" si="7"/>
        <v>8604.4147975617598</v>
      </c>
      <c r="L152" s="183">
        <f t="shared" si="7"/>
        <v>8051.0746968422009</v>
      </c>
      <c r="M152" s="183">
        <f t="shared" si="7"/>
        <v>7679.223352874289</v>
      </c>
      <c r="N152" s="183">
        <f t="shared" si="7"/>
        <v>6943.9878817107328</v>
      </c>
      <c r="O152" s="183">
        <f t="shared" si="7"/>
        <v>8204.0518046586876</v>
      </c>
      <c r="P152" s="183">
        <f t="shared" ref="P152" si="8">P155+P158</f>
        <v>8388.9906034102769</v>
      </c>
    </row>
    <row r="153" spans="1:16">
      <c r="A153" s="395" t="s">
        <v>123</v>
      </c>
      <c r="B153" s="396"/>
      <c r="C153" s="396"/>
      <c r="D153" s="396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</row>
    <row r="154" spans="1:16">
      <c r="A154" s="397"/>
      <c r="B154" s="384"/>
      <c r="C154" s="384"/>
      <c r="D154" s="384"/>
      <c r="E154" s="259">
        <v>23377</v>
      </c>
      <c r="F154" s="259">
        <v>23408</v>
      </c>
      <c r="G154" s="259">
        <v>23437</v>
      </c>
      <c r="H154" s="259">
        <v>23468</v>
      </c>
      <c r="I154" s="259">
        <v>23498</v>
      </c>
      <c r="J154" s="259">
        <v>23529</v>
      </c>
      <c r="K154" s="259">
        <v>23559</v>
      </c>
      <c r="L154" s="259">
        <v>23590</v>
      </c>
      <c r="M154" s="259">
        <v>23621</v>
      </c>
      <c r="N154" s="259">
        <v>23651</v>
      </c>
      <c r="O154" s="259">
        <v>23682</v>
      </c>
      <c r="P154" s="259">
        <v>23712</v>
      </c>
    </row>
    <row r="155" spans="1:16" ht="15" thickBot="1">
      <c r="A155" s="398"/>
      <c r="B155" s="399"/>
      <c r="C155" s="399"/>
      <c r="D155" s="399"/>
      <c r="E155" s="251">
        <f t="shared" ref="E155:P155" si="9">SUM(E132,E124:E128,E56:E120,E35:E52,E25:E30)-E158-E161</f>
        <v>6777.668221532077</v>
      </c>
      <c r="F155" s="251">
        <f t="shared" si="9"/>
        <v>7370.0789981914841</v>
      </c>
      <c r="G155" s="251">
        <f t="shared" si="9"/>
        <v>8584.3557433748829</v>
      </c>
      <c r="H155" s="251">
        <f t="shared" si="9"/>
        <v>8515.2631491335997</v>
      </c>
      <c r="I155" s="251">
        <f t="shared" si="9"/>
        <v>8100.6463569702792</v>
      </c>
      <c r="J155" s="251">
        <f t="shared" si="9"/>
        <v>8032.9431762053855</v>
      </c>
      <c r="K155" s="251">
        <f t="shared" si="9"/>
        <v>8461.641752846559</v>
      </c>
      <c r="L155" s="251">
        <f t="shared" si="9"/>
        <v>7840.0692322373307</v>
      </c>
      <c r="M155" s="251">
        <f t="shared" si="9"/>
        <v>7423.5494851756639</v>
      </c>
      <c r="N155" s="251">
        <f t="shared" si="9"/>
        <v>6703.8311948590344</v>
      </c>
      <c r="O155" s="251">
        <f t="shared" si="9"/>
        <v>7947.0448361301915</v>
      </c>
      <c r="P155" s="251">
        <f t="shared" si="9"/>
        <v>8152.0227702113434</v>
      </c>
    </row>
    <row r="156" spans="1:16">
      <c r="A156" s="395" t="s">
        <v>122</v>
      </c>
      <c r="B156" s="396"/>
      <c r="C156" s="396"/>
      <c r="D156" s="396"/>
      <c r="E156" s="220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</row>
    <row r="157" spans="1:16">
      <c r="A157" s="397"/>
      <c r="B157" s="384"/>
      <c r="C157" s="384"/>
      <c r="D157" s="384"/>
      <c r="E157" s="259">
        <v>23377</v>
      </c>
      <c r="F157" s="259">
        <v>23408</v>
      </c>
      <c r="G157" s="259">
        <v>23437</v>
      </c>
      <c r="H157" s="259">
        <v>23468</v>
      </c>
      <c r="I157" s="259">
        <v>23498</v>
      </c>
      <c r="J157" s="259">
        <v>23529</v>
      </c>
      <c r="K157" s="259">
        <v>23559</v>
      </c>
      <c r="L157" s="259">
        <v>23590</v>
      </c>
      <c r="M157" s="259">
        <v>23621</v>
      </c>
      <c r="N157" s="259">
        <v>23651</v>
      </c>
      <c r="O157" s="259">
        <v>23682</v>
      </c>
      <c r="P157" s="259">
        <v>23712</v>
      </c>
    </row>
    <row r="158" spans="1:16" ht="15" thickBot="1">
      <c r="A158" s="398"/>
      <c r="B158" s="399"/>
      <c r="C158" s="399"/>
      <c r="D158" s="399"/>
      <c r="E158" s="251">
        <f>SUM(E128,E127,E120)</f>
        <v>172.1765640054661</v>
      </c>
      <c r="F158" s="251">
        <f t="shared" ref="F158:O158" si="10">SUM(F128,F127,F120)</f>
        <v>103.84798280834934</v>
      </c>
      <c r="G158" s="251">
        <f t="shared" si="10"/>
        <v>231.76986688699986</v>
      </c>
      <c r="H158" s="251">
        <f t="shared" si="10"/>
        <v>228.84302807378066</v>
      </c>
      <c r="I158" s="251">
        <f t="shared" si="10"/>
        <v>262.54286437053167</v>
      </c>
      <c r="J158" s="251">
        <f t="shared" si="10"/>
        <v>233.9626730482523</v>
      </c>
      <c r="K158" s="251">
        <f t="shared" si="10"/>
        <v>142.77304471519997</v>
      </c>
      <c r="L158" s="251">
        <f t="shared" si="10"/>
        <v>211.00546460487021</v>
      </c>
      <c r="M158" s="251">
        <f t="shared" si="10"/>
        <v>255.67386769862503</v>
      </c>
      <c r="N158" s="251">
        <f t="shared" si="10"/>
        <v>240.15668685169857</v>
      </c>
      <c r="O158" s="251">
        <f t="shared" si="10"/>
        <v>257.00696852849666</v>
      </c>
      <c r="P158" s="251">
        <f t="shared" ref="P158" si="11">SUM(P128,P127,P120)</f>
        <v>236.96783319893404</v>
      </c>
    </row>
    <row r="159" spans="1:16">
      <c r="A159" s="395" t="s">
        <v>121</v>
      </c>
      <c r="B159" s="396"/>
      <c r="C159" s="396"/>
      <c r="D159" s="396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</row>
    <row r="160" spans="1:16">
      <c r="A160" s="397"/>
      <c r="B160" s="384"/>
      <c r="C160" s="384"/>
      <c r="D160" s="384"/>
      <c r="E160" s="259">
        <v>23377</v>
      </c>
      <c r="F160" s="259">
        <v>23408</v>
      </c>
      <c r="G160" s="259">
        <v>23437</v>
      </c>
      <c r="H160" s="259">
        <v>23468</v>
      </c>
      <c r="I160" s="259">
        <v>23498</v>
      </c>
      <c r="J160" s="259">
        <v>23529</v>
      </c>
      <c r="K160" s="259">
        <v>23559</v>
      </c>
      <c r="L160" s="259">
        <v>23590</v>
      </c>
      <c r="M160" s="259">
        <v>23621</v>
      </c>
      <c r="N160" s="259">
        <v>23651</v>
      </c>
      <c r="O160" s="259">
        <v>23682</v>
      </c>
      <c r="P160" s="259">
        <v>23712</v>
      </c>
    </row>
    <row r="161" spans="1:17" ht="15" thickBot="1">
      <c r="A161" s="398"/>
      <c r="B161" s="399"/>
      <c r="C161" s="399"/>
      <c r="D161" s="399"/>
      <c r="E161" s="251">
        <f t="shared" ref="E161:P161" si="12">SUM(E94:E119)</f>
        <v>644.96898780699576</v>
      </c>
      <c r="F161" s="251">
        <f t="shared" si="12"/>
        <v>560.41740939530871</v>
      </c>
      <c r="G161" s="251">
        <f t="shared" si="12"/>
        <v>232.53073747907047</v>
      </c>
      <c r="H161" s="251">
        <f t="shared" si="12"/>
        <v>210.08631118858739</v>
      </c>
      <c r="I161" s="251">
        <f t="shared" si="12"/>
        <v>207.3894432343838</v>
      </c>
      <c r="J161" s="251">
        <f t="shared" si="12"/>
        <v>207.44036342709217</v>
      </c>
      <c r="K161" s="251">
        <f t="shared" si="12"/>
        <v>218.62910388032839</v>
      </c>
      <c r="L161" s="251">
        <f t="shared" si="12"/>
        <v>223.01093883799476</v>
      </c>
      <c r="M161" s="251">
        <f t="shared" si="12"/>
        <v>230.48964274566117</v>
      </c>
      <c r="N161" s="251">
        <f t="shared" si="12"/>
        <v>235.49582927505259</v>
      </c>
      <c r="O161" s="251">
        <f t="shared" si="12"/>
        <v>240.09787982981942</v>
      </c>
      <c r="P161" s="251">
        <f t="shared" si="12"/>
        <v>245.97589631196982</v>
      </c>
    </row>
    <row r="163" spans="1:17" ht="15" thickBot="1"/>
    <row r="164" spans="1:17">
      <c r="A164" s="400" t="s">
        <v>176</v>
      </c>
      <c r="B164" s="401"/>
      <c r="C164" s="401"/>
      <c r="D164" s="402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</row>
    <row r="165" spans="1:17">
      <c r="A165" s="403"/>
      <c r="B165" s="404"/>
      <c r="C165" s="404"/>
      <c r="D165" s="405"/>
      <c r="E165" s="259">
        <v>23377</v>
      </c>
      <c r="F165" s="259">
        <v>23408</v>
      </c>
      <c r="G165" s="259">
        <v>23437</v>
      </c>
      <c r="H165" s="259">
        <v>23468</v>
      </c>
      <c r="I165" s="259">
        <v>23498</v>
      </c>
      <c r="J165" s="259">
        <v>23529</v>
      </c>
      <c r="K165" s="259">
        <v>23559</v>
      </c>
      <c r="L165" s="259">
        <v>23590</v>
      </c>
      <c r="M165" s="259">
        <v>23621</v>
      </c>
      <c r="N165" s="259">
        <v>23651</v>
      </c>
      <c r="O165" s="259">
        <v>23682</v>
      </c>
      <c r="P165" s="259">
        <v>23712</v>
      </c>
    </row>
    <row r="166" spans="1:17">
      <c r="A166" s="392" t="s">
        <v>154</v>
      </c>
      <c r="B166" s="393"/>
      <c r="C166" s="393"/>
      <c r="D166" s="394"/>
      <c r="E166" s="89">
        <f t="shared" ref="E166:P166" si="13">SUM(E25:E30,E35:E52,E56:E120,E124:E128,E132)</f>
        <v>7594.8137733445392</v>
      </c>
      <c r="F166" s="89">
        <f t="shared" si="13"/>
        <v>8034.3443903951429</v>
      </c>
      <c r="G166" s="89">
        <f t="shared" si="13"/>
        <v>9048.6563477409545</v>
      </c>
      <c r="H166" s="89">
        <f t="shared" si="13"/>
        <v>8954.1924883959691</v>
      </c>
      <c r="I166" s="89">
        <f t="shared" si="13"/>
        <v>8570.5786645751959</v>
      </c>
      <c r="J166" s="89">
        <f t="shared" si="13"/>
        <v>8474.3462126807281</v>
      </c>
      <c r="K166" s="89">
        <f t="shared" si="13"/>
        <v>8823.0439014420899</v>
      </c>
      <c r="L166" s="89">
        <f t="shared" si="13"/>
        <v>8274.085635680196</v>
      </c>
      <c r="M166" s="89">
        <f t="shared" si="13"/>
        <v>7909.7129956199497</v>
      </c>
      <c r="N166" s="89">
        <f t="shared" si="13"/>
        <v>7179.4837109857835</v>
      </c>
      <c r="O166" s="89">
        <f t="shared" si="13"/>
        <v>8444.1496844885078</v>
      </c>
      <c r="P166" s="89">
        <f t="shared" si="13"/>
        <v>8634.9664997222499</v>
      </c>
    </row>
    <row r="167" spans="1:17">
      <c r="A167" s="392" t="s">
        <v>155</v>
      </c>
      <c r="B167" s="393"/>
      <c r="C167" s="393"/>
      <c r="D167" s="394"/>
      <c r="E167" s="89">
        <f t="shared" ref="E167:P167" si="14">SUM(E25:E30,E35:E52,E56:E120,E124:E128,E132)+E136+E137</f>
        <v>7626.890323344539</v>
      </c>
      <c r="F167" s="89">
        <f t="shared" si="14"/>
        <v>8066.4209403951427</v>
      </c>
      <c r="G167" s="89">
        <f t="shared" si="14"/>
        <v>9080.7328977409543</v>
      </c>
      <c r="H167" s="89">
        <f t="shared" si="14"/>
        <v>8986.2690383959689</v>
      </c>
      <c r="I167" s="89">
        <f t="shared" si="14"/>
        <v>8602.6552145751957</v>
      </c>
      <c r="J167" s="89">
        <f t="shared" si="14"/>
        <v>8506.4227626807278</v>
      </c>
      <c r="K167" s="89">
        <f t="shared" si="14"/>
        <v>8855.1204514420897</v>
      </c>
      <c r="L167" s="89">
        <f t="shared" si="14"/>
        <v>8306.1621856801958</v>
      </c>
      <c r="M167" s="89">
        <f t="shared" si="14"/>
        <v>7941.7895456199494</v>
      </c>
      <c r="N167" s="89">
        <f t="shared" si="14"/>
        <v>7211.5602609857833</v>
      </c>
      <c r="O167" s="89">
        <f t="shared" si="14"/>
        <v>8476.2262344885075</v>
      </c>
      <c r="P167" s="89">
        <f t="shared" si="14"/>
        <v>8667.0430497222496</v>
      </c>
      <c r="Q167" s="183">
        <f>SUM(E167:P167)</f>
        <v>100327.29290507131</v>
      </c>
    </row>
    <row r="168" spans="1:17">
      <c r="A168" s="392" t="s">
        <v>156</v>
      </c>
      <c r="B168" s="393"/>
      <c r="C168" s="393"/>
      <c r="D168" s="394"/>
      <c r="E168" s="89">
        <f t="shared" ref="E168:P168" si="15">E166-SUM(E94:E119)</f>
        <v>6949.8447855375434</v>
      </c>
      <c r="F168" s="89">
        <f t="shared" si="15"/>
        <v>7473.9269809998341</v>
      </c>
      <c r="G168" s="89">
        <f t="shared" si="15"/>
        <v>8816.1256102618845</v>
      </c>
      <c r="H168" s="89">
        <f t="shared" si="15"/>
        <v>8744.1061772073808</v>
      </c>
      <c r="I168" s="89">
        <f t="shared" si="15"/>
        <v>8363.1892213408119</v>
      </c>
      <c r="J168" s="89">
        <f t="shared" si="15"/>
        <v>8266.9058492536351</v>
      </c>
      <c r="K168" s="89">
        <f t="shared" si="15"/>
        <v>8604.4147975617616</v>
      </c>
      <c r="L168" s="89">
        <f t="shared" si="15"/>
        <v>8051.0746968422009</v>
      </c>
      <c r="M168" s="89">
        <f t="shared" si="15"/>
        <v>7679.2233528742881</v>
      </c>
      <c r="N168" s="89">
        <f t="shared" si="15"/>
        <v>6943.987881710731</v>
      </c>
      <c r="O168" s="89">
        <f t="shared" si="15"/>
        <v>8204.0518046586876</v>
      </c>
      <c r="P168" s="89">
        <f t="shared" si="15"/>
        <v>8388.9906034102805</v>
      </c>
    </row>
    <row r="169" spans="1:17" ht="15" thickBot="1">
      <c r="A169" s="389" t="s">
        <v>157</v>
      </c>
      <c r="B169" s="390"/>
      <c r="C169" s="390"/>
      <c r="D169" s="391"/>
      <c r="E169" s="251">
        <f t="shared" ref="E169:P169" si="16">E167-SUM(E94:E119)</f>
        <v>6981.9213355375432</v>
      </c>
      <c r="F169" s="251">
        <f t="shared" si="16"/>
        <v>7506.0035309998339</v>
      </c>
      <c r="G169" s="251">
        <f t="shared" si="16"/>
        <v>8848.2021602618843</v>
      </c>
      <c r="H169" s="251">
        <f t="shared" si="16"/>
        <v>8776.1827272073824</v>
      </c>
      <c r="I169" s="251">
        <f t="shared" si="16"/>
        <v>8395.2657713408116</v>
      </c>
      <c r="J169" s="251">
        <f t="shared" si="16"/>
        <v>8298.9823992536349</v>
      </c>
      <c r="K169" s="251">
        <f t="shared" si="16"/>
        <v>8636.4913475617614</v>
      </c>
      <c r="L169" s="251">
        <f t="shared" si="16"/>
        <v>8083.1512468422006</v>
      </c>
      <c r="M169" s="251">
        <f t="shared" si="16"/>
        <v>7711.2999028742879</v>
      </c>
      <c r="N169" s="251">
        <f t="shared" si="16"/>
        <v>6976.0644317107308</v>
      </c>
      <c r="O169" s="251">
        <f t="shared" si="16"/>
        <v>8236.1283546586874</v>
      </c>
      <c r="P169" s="251">
        <f t="shared" si="16"/>
        <v>8421.0671534102803</v>
      </c>
    </row>
    <row r="172" spans="1:17">
      <c r="I172" s="206"/>
    </row>
    <row r="173" spans="1:17">
      <c r="I173" s="206"/>
    </row>
  </sheetData>
  <mergeCells count="36">
    <mergeCell ref="A166:D166"/>
    <mergeCell ref="A167:D167"/>
    <mergeCell ref="A134:A135"/>
    <mergeCell ref="B134:B135"/>
    <mergeCell ref="C134:C135"/>
    <mergeCell ref="D134:D135"/>
    <mergeCell ref="A159:D161"/>
    <mergeCell ref="A164:D165"/>
    <mergeCell ref="A153:D155"/>
    <mergeCell ref="A156:D158"/>
    <mergeCell ref="A145:D147"/>
    <mergeCell ref="A148:D150"/>
    <mergeCell ref="A139:D141"/>
    <mergeCell ref="A142:D144"/>
    <mergeCell ref="C130:C131"/>
    <mergeCell ref="D130:D131"/>
    <mergeCell ref="A122:A123"/>
    <mergeCell ref="B122:B123"/>
    <mergeCell ref="C122:C123"/>
    <mergeCell ref="D122:D123"/>
    <mergeCell ref="A169:D169"/>
    <mergeCell ref="A168:D168"/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30:A131"/>
    <mergeCell ref="B130:B131"/>
  </mergeCells>
  <conditionalFormatting sqref="E25:P31 E56:P120">
    <cfRule type="cellIs" dxfId="23" priority="6" operator="greaterThan">
      <formula>0</formula>
    </cfRule>
  </conditionalFormatting>
  <conditionalFormatting sqref="E35:P52">
    <cfRule type="cellIs" dxfId="22" priority="5" operator="greaterThan">
      <formula>0</formula>
    </cfRule>
  </conditionalFormatting>
  <conditionalFormatting sqref="E124:P128">
    <cfRule type="cellIs" dxfId="21" priority="3" operator="greaterThan">
      <formula>0</formula>
    </cfRule>
  </conditionalFormatting>
  <conditionalFormatting sqref="E132:P132">
    <cfRule type="cellIs" dxfId="20" priority="2" operator="greaterThan">
      <formula>0</formula>
    </cfRule>
  </conditionalFormatting>
  <conditionalFormatting sqref="E136:P137">
    <cfRule type="cellIs" dxfId="19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</sheetPr>
  <dimension ref="A1:Q172"/>
  <sheetViews>
    <sheetView topLeftCell="A27" zoomScale="70" zoomScaleNormal="70" workbookViewId="0">
      <selection activeCell="B44" sqref="B44:D44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5" width="11.453125" style="61" bestFit="1" customWidth="1"/>
    <col min="6" max="6" width="10.1796875" style="61" bestFit="1" customWidth="1"/>
    <col min="7" max="7" width="8.453125" style="61" bestFit="1" customWidth="1"/>
    <col min="8" max="8" width="11" style="61" bestFit="1" customWidth="1"/>
    <col min="9" max="16" width="8.453125" style="61" bestFit="1" customWidth="1"/>
    <col min="17" max="17" width="10.36328125" style="61" bestFit="1" customWidth="1"/>
    <col min="18" max="16384" width="8.63281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5">
      <c r="A21" s="62" t="s">
        <v>41</v>
      </c>
    </row>
    <row r="22" spans="1:16" s="65" customFormat="1" ht="23.5">
      <c r="A22" s="63" t="s">
        <v>0</v>
      </c>
      <c r="B22" s="64"/>
      <c r="D22" s="64"/>
    </row>
    <row r="23" spans="1:16">
      <c r="A23" s="381" t="s">
        <v>1</v>
      </c>
      <c r="B23" s="381" t="s">
        <v>92</v>
      </c>
      <c r="C23" s="381" t="s">
        <v>93</v>
      </c>
      <c r="D23" s="381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81"/>
      <c r="B24" s="387"/>
      <c r="C24" s="387"/>
      <c r="D24" s="387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6">
      <c r="A25" s="66" t="s">
        <v>87</v>
      </c>
      <c r="B25" s="272" t="s">
        <v>89</v>
      </c>
      <c r="C25" s="272" t="s">
        <v>224</v>
      </c>
      <c r="D25" s="272" t="s">
        <v>89</v>
      </c>
      <c r="E25" s="67">
        <f>'Margin per unit'!E25*'Volume (KT)'!E25*'Selling Price'!E$20/10^3</f>
        <v>19.444570937719185</v>
      </c>
      <c r="F25" s="67">
        <f>'Margin per unit'!F25*'Volume (KT)'!F25*'Selling Price'!F$20/10^3</f>
        <v>37.923497738127409</v>
      </c>
      <c r="G25" s="67">
        <f>'Margin per unit'!G25*'Volume (KT)'!G25*'Selling Price'!G$20/10^3</f>
        <v>141.37935735822913</v>
      </c>
      <c r="H25" s="67">
        <f>'Margin per unit'!H25*'Volume (KT)'!H25*'Selling Price'!H$20/10^3</f>
        <v>120.72165597503914</v>
      </c>
      <c r="I25" s="67">
        <f>'Margin per unit'!I25*'Volume (KT)'!I25*'Selling Price'!I$20/10^3</f>
        <v>60.98458356212516</v>
      </c>
      <c r="J25" s="67">
        <f>'Margin per unit'!J25*'Volume (KT)'!J25*'Selling Price'!J$20/10^3</f>
        <v>46.358768590963678</v>
      </c>
      <c r="K25" s="67">
        <f>'Margin per unit'!K25*'Volume (KT)'!K25*'Selling Price'!K$20/10^3</f>
        <v>39.896525966256448</v>
      </c>
      <c r="L25" s="67">
        <f>'Margin per unit'!L25*'Volume (KT)'!L25*'Selling Price'!L$20/10^3</f>
        <v>23.275360015419476</v>
      </c>
      <c r="M25" s="67">
        <f>'Margin per unit'!M25*'Volume (KT)'!M25*'Selling Price'!M$20/10^3</f>
        <v>20.284002551390731</v>
      </c>
      <c r="N25" s="67">
        <f>'Margin per unit'!N25*'Volume (KT)'!N25*'Selling Price'!N$20/10^3</f>
        <v>18.902140986094274</v>
      </c>
      <c r="O25" s="67">
        <f>'Margin per unit'!O25*'Volume (KT)'!O25*'Selling Price'!O$20/10^3</f>
        <v>23.348139894063273</v>
      </c>
      <c r="P25" s="67">
        <f>'Margin per unit'!P25*'Volume (KT)'!P25*'Selling Price'!P$20/10^3</f>
        <v>18.181895866417911</v>
      </c>
    </row>
    <row r="26" spans="1:16">
      <c r="A26" s="66" t="s">
        <v>87</v>
      </c>
      <c r="B26" s="272" t="s">
        <v>89</v>
      </c>
      <c r="C26" s="272" t="s">
        <v>225</v>
      </c>
      <c r="D26" s="272" t="s">
        <v>89</v>
      </c>
      <c r="E26" s="67">
        <f>'Margin per unit'!E26*'Volume (KT)'!E26*'Selling Price'!E$20/10^3</f>
        <v>54.758131745119456</v>
      </c>
      <c r="F26" s="67">
        <f>'Margin per unit'!F26*'Volume (KT)'!F26*'Selling Price'!F$20/10^3</f>
        <v>71.265254290971257</v>
      </c>
      <c r="G26" s="67">
        <f>'Margin per unit'!G26*'Volume (KT)'!G26*'Selling Price'!G$20/10^3</f>
        <v>172.59290627353812</v>
      </c>
      <c r="H26" s="67">
        <f>'Margin per unit'!H26*'Volume (KT)'!H26*'Selling Price'!H$20/10^3</f>
        <v>162.14663378435611</v>
      </c>
      <c r="I26" s="67">
        <f>'Margin per unit'!I26*'Volume (KT)'!I26*'Selling Price'!I$20/10^3</f>
        <v>91.729166527367369</v>
      </c>
      <c r="J26" s="67">
        <f>'Margin per unit'!J26*'Volume (KT)'!J26*'Selling Price'!J$20/10^3</f>
        <v>77.674876018173293</v>
      </c>
      <c r="K26" s="67">
        <f>'Margin per unit'!K26*'Volume (KT)'!K26*'Selling Price'!K$20/10^3</f>
        <v>68.64187022166108</v>
      </c>
      <c r="L26" s="67">
        <f>'Margin per unit'!L26*'Volume (KT)'!L26*'Selling Price'!L$20/10^3</f>
        <v>52.176668857467781</v>
      </c>
      <c r="M26" s="67">
        <f>'Margin per unit'!M26*'Volume (KT)'!M26*'Selling Price'!M$20/10^3</f>
        <v>50.364357943059261</v>
      </c>
      <c r="N26" s="67">
        <f>'Margin per unit'!N26*'Volume (KT)'!N26*'Selling Price'!N$20/10^3</f>
        <v>51.162000255187124</v>
      </c>
      <c r="O26" s="67">
        <f>'Margin per unit'!O26*'Volume (KT)'!O26*'Selling Price'!O$20/10^3</f>
        <v>53.995685124790469</v>
      </c>
      <c r="P26" s="67">
        <f>'Margin per unit'!P26*'Volume (KT)'!P26*'Selling Price'!P$20/10^3</f>
        <v>47.474664023552819</v>
      </c>
    </row>
    <row r="27" spans="1:16">
      <c r="A27" s="66" t="s">
        <v>87</v>
      </c>
      <c r="B27" s="272" t="s">
        <v>89</v>
      </c>
      <c r="C27" s="272" t="s">
        <v>226</v>
      </c>
      <c r="D27" s="272" t="s">
        <v>89</v>
      </c>
      <c r="E27" s="67">
        <f>'Margin per unit'!E27*'Volume (KT)'!E27*'Selling Price'!E$20/10^3</f>
        <v>88.996952133702493</v>
      </c>
      <c r="F27" s="67">
        <f>'Margin per unit'!F27*'Volume (KT)'!F27*'Selling Price'!F$20/10^3</f>
        <v>122.21314270806613</v>
      </c>
      <c r="G27" s="67">
        <f>'Margin per unit'!G27*'Volume (KT)'!G27*'Selling Price'!G$20/10^3</f>
        <v>381.91867362300144</v>
      </c>
      <c r="H27" s="67">
        <f>'Margin per unit'!H27*'Volume (KT)'!H27*'Selling Price'!H$20/10^3</f>
        <v>298.86979172579987</v>
      </c>
      <c r="I27" s="67">
        <f>'Margin per unit'!I27*'Volume (KT)'!I27*'Selling Price'!I$20/10^3</f>
        <v>173.12843856633526</v>
      </c>
      <c r="J27" s="67">
        <f>'Margin per unit'!J27*'Volume (KT)'!J27*'Selling Price'!J$20/10^3</f>
        <v>133.47227644810337</v>
      </c>
      <c r="K27" s="67">
        <f>'Margin per unit'!K27*'Volume (KT)'!K27*'Selling Price'!K$20/10^3</f>
        <v>62.262188442947277</v>
      </c>
      <c r="L27" s="67">
        <f>'Margin per unit'!L27*'Volume (KT)'!L27*'Selling Price'!L$20/10^3</f>
        <v>80.862804973784549</v>
      </c>
      <c r="M27" s="67">
        <f>'Margin per unit'!M27*'Volume (KT)'!M27*'Selling Price'!M$20/10^3</f>
        <v>65.604524699875682</v>
      </c>
      <c r="N27" s="67">
        <f>'Margin per unit'!N27*'Volume (KT)'!N27*'Selling Price'!N$20/10^3</f>
        <v>53.5885214098357</v>
      </c>
      <c r="O27" s="67">
        <f>'Margin per unit'!O27*'Volume (KT)'!O27*'Selling Price'!O$20/10^3</f>
        <v>83.780963206879434</v>
      </c>
      <c r="P27" s="67">
        <f>'Margin per unit'!P27*'Volume (KT)'!P27*'Selling Price'!P$20/10^3</f>
        <v>70.549662114376488</v>
      </c>
    </row>
    <row r="28" spans="1:16">
      <c r="A28" s="66" t="s">
        <v>87</v>
      </c>
      <c r="B28" s="272" t="s">
        <v>89</v>
      </c>
      <c r="C28" s="272" t="s">
        <v>227</v>
      </c>
      <c r="D28" s="272" t="s">
        <v>89</v>
      </c>
      <c r="E28" s="67">
        <f>'Margin per unit'!E28*'Volume (KT)'!E28*'Selling Price'!E$20/10^3</f>
        <v>0</v>
      </c>
      <c r="F28" s="67">
        <f>'Margin per unit'!F28*'Volume (KT)'!F28*'Selling Price'!F$20/10^3</f>
        <v>0</v>
      </c>
      <c r="G28" s="67">
        <f>'Margin per unit'!G28*'Volume (KT)'!G28*'Selling Price'!G$20/10^3</f>
        <v>0</v>
      </c>
      <c r="H28" s="67">
        <f>'Margin per unit'!H28*'Volume (KT)'!H28*'Selling Price'!H$20/10^3</f>
        <v>0</v>
      </c>
      <c r="I28" s="67">
        <f>'Margin per unit'!I28*'Volume (KT)'!I28*'Selling Price'!I$20/10^3</f>
        <v>0</v>
      </c>
      <c r="J28" s="67">
        <f>'Margin per unit'!J28*'Volume (KT)'!J28*'Selling Price'!J$20/10^3</f>
        <v>0</v>
      </c>
      <c r="K28" s="67">
        <f>'Margin per unit'!K28*'Volume (KT)'!K28*'Selling Price'!K$20/10^3</f>
        <v>0</v>
      </c>
      <c r="L28" s="67">
        <f>'Margin per unit'!L28*'Volume (KT)'!L28*'Selling Price'!L$20/10^3</f>
        <v>0</v>
      </c>
      <c r="M28" s="67">
        <f>'Margin per unit'!M28*'Volume (KT)'!M28*'Selling Price'!M$20/10^3</f>
        <v>0</v>
      </c>
      <c r="N28" s="67">
        <f>'Margin per unit'!N28*'Volume (KT)'!N28*'Selling Price'!N$20/10^3</f>
        <v>0</v>
      </c>
      <c r="O28" s="67">
        <f>'Margin per unit'!O28*'Volume (KT)'!O28*'Selling Price'!O$20/10^3</f>
        <v>0</v>
      </c>
      <c r="P28" s="67">
        <f>'Margin per unit'!P28*'Volume (KT)'!P28*'Selling Price'!P$20/10^3</f>
        <v>0</v>
      </c>
    </row>
    <row r="29" spans="1:16">
      <c r="A29" s="66" t="s">
        <v>87</v>
      </c>
      <c r="B29" s="272" t="s">
        <v>89</v>
      </c>
      <c r="C29" s="272" t="s">
        <v>228</v>
      </c>
      <c r="D29" s="272" t="s">
        <v>89</v>
      </c>
      <c r="E29" s="67">
        <f>'Margin per unit'!E29*'Volume (KT)'!E29*'Selling Price'!E$20/10^3</f>
        <v>0</v>
      </c>
      <c r="F29" s="67">
        <f>'Margin per unit'!F29*'Volume (KT)'!F29*'Selling Price'!F$20/10^3</f>
        <v>0</v>
      </c>
      <c r="G29" s="67">
        <f>'Margin per unit'!G29*'Volume (KT)'!G29*'Selling Price'!G$20/10^3</f>
        <v>0</v>
      </c>
      <c r="H29" s="67">
        <f>'Margin per unit'!H29*'Volume (KT)'!H29*'Selling Price'!H$20/10^3</f>
        <v>0</v>
      </c>
      <c r="I29" s="67">
        <f>'Margin per unit'!I29*'Volume (KT)'!I29*'Selling Price'!I$20/10^3</f>
        <v>0</v>
      </c>
      <c r="J29" s="67">
        <f>'Margin per unit'!J29*'Volume (KT)'!J29*'Selling Price'!J$20/10^3</f>
        <v>0</v>
      </c>
      <c r="K29" s="67">
        <f>'Margin per unit'!K29*'Volume (KT)'!K29*'Selling Price'!K$20/10^3</f>
        <v>0</v>
      </c>
      <c r="L29" s="67">
        <f>'Margin per unit'!L29*'Volume (KT)'!L29*'Selling Price'!L$20/10^3</f>
        <v>0</v>
      </c>
      <c r="M29" s="67">
        <f>'Margin per unit'!M29*'Volume (KT)'!M29*'Selling Price'!M$20/10^3</f>
        <v>0</v>
      </c>
      <c r="N29" s="67">
        <f>'Margin per unit'!N29*'Volume (KT)'!N29*'Selling Price'!N$20/10^3</f>
        <v>0</v>
      </c>
      <c r="O29" s="67">
        <f>'Margin per unit'!O29*'Volume (KT)'!O29*'Selling Price'!O$20/10^3</f>
        <v>0</v>
      </c>
      <c r="P29" s="67">
        <f>'Margin per unit'!P29*'Volume (KT)'!P29*'Selling Price'!P$20/10^3</f>
        <v>0</v>
      </c>
    </row>
    <row r="30" spans="1:16">
      <c r="A30" s="66" t="s">
        <v>87</v>
      </c>
      <c r="B30" s="272" t="s">
        <v>89</v>
      </c>
      <c r="C30" s="272" t="s">
        <v>229</v>
      </c>
      <c r="D30" s="272" t="s">
        <v>89</v>
      </c>
      <c r="E30" s="67">
        <f>'Margin per unit'!E30*'Volume (KT)'!E30*'Selling Price'!E$20/10^3</f>
        <v>6.6304902588161143</v>
      </c>
      <c r="F30" s="67">
        <f>'Margin per unit'!F30*'Volume (KT)'!F30*'Selling Price'!F$20/10^3</f>
        <v>11.70440204190407</v>
      </c>
      <c r="G30" s="67">
        <f>'Margin per unit'!G30*'Volume (KT)'!G30*'Selling Price'!G$20/10^3</f>
        <v>19.324930392373819</v>
      </c>
      <c r="H30" s="67">
        <f>'Margin per unit'!H30*'Volume (KT)'!H30*'Selling Price'!H$20/10^3</f>
        <v>18.216981777111194</v>
      </c>
      <c r="I30" s="67">
        <f>'Margin per unit'!I30*'Volume (KT)'!I30*'Selling Price'!I$20/10^3</f>
        <v>14.181747151976843</v>
      </c>
      <c r="J30" s="67">
        <f>'Margin per unit'!J30*'Volume (KT)'!J30*'Selling Price'!J$20/10^3</f>
        <v>12.780891311033278</v>
      </c>
      <c r="K30" s="67">
        <f>'Margin per unit'!K30*'Volume (KT)'!K30*'Selling Price'!K$20/10^3</f>
        <v>12.621047245184016</v>
      </c>
      <c r="L30" s="67">
        <f>'Margin per unit'!L30*'Volume (KT)'!L30*'Selling Price'!L$20/10^3</f>
        <v>11.507746646910416</v>
      </c>
      <c r="M30" s="67">
        <f>'Margin per unit'!M30*'Volume (KT)'!M30*'Selling Price'!M$20/10^3</f>
        <v>11.031899352552838</v>
      </c>
      <c r="N30" s="67">
        <f>'Margin per unit'!N30*'Volume (KT)'!N30*'Selling Price'!N$20/10^3</f>
        <v>11.40913307441102</v>
      </c>
      <c r="O30" s="67">
        <f>'Margin per unit'!O30*'Volume (KT)'!O30*'Selling Price'!O$20/10^3</f>
        <v>11.197069836668458</v>
      </c>
      <c r="P30" s="67">
        <f>'Margin per unit'!P30*'Volume (KT)'!P30*'Selling Price'!P$20/10^3</f>
        <v>11.138563333282812</v>
      </c>
    </row>
    <row r="31" spans="1:16">
      <c r="A31" s="66" t="s">
        <v>87</v>
      </c>
      <c r="B31" s="272" t="s">
        <v>89</v>
      </c>
      <c r="C31" s="272" t="s">
        <v>167</v>
      </c>
      <c r="D31" s="272" t="s">
        <v>89</v>
      </c>
      <c r="E31" s="67">
        <f>'Margin per unit'!E31*'Volume (KT)'!E31*'Selling Price'!E$20/10^3</f>
        <v>0</v>
      </c>
      <c r="F31" s="67">
        <f>'Margin per unit'!F31*'Volume (KT)'!F31*'Selling Price'!F$20/10^3</f>
        <v>0</v>
      </c>
      <c r="G31" s="67">
        <f>'Margin per unit'!G31*'Volume (KT)'!G31*'Selling Price'!G$20/10^3</f>
        <v>20.012165328960485</v>
      </c>
      <c r="H31" s="67">
        <f>'Margin per unit'!H31*'Volume (KT)'!H31*'Selling Price'!H$20/10^3</f>
        <v>18.172622510444643</v>
      </c>
      <c r="I31" s="67">
        <f>'Margin per unit'!I31*'Volume (KT)'!I31*'Selling Price'!I$20/10^3</f>
        <v>39.913757860185214</v>
      </c>
      <c r="J31" s="67">
        <f>'Margin per unit'!J31*'Volume (KT)'!J31*'Selling Price'!J$20/10^3</f>
        <v>37.293671854738804</v>
      </c>
      <c r="K31" s="67">
        <f>'Margin per unit'!K31*'Volume (KT)'!K31*'Selling Price'!K$20/10^3</f>
        <v>24.283167482205812</v>
      </c>
      <c r="L31" s="67">
        <f>'Margin per unit'!L31*'Volume (KT)'!L31*'Selling Price'!L$20/10^3</f>
        <v>35.417164661276701</v>
      </c>
      <c r="M31" s="67">
        <f>'Margin per unit'!M31*'Volume (KT)'!M31*'Selling Price'!M$20/10^3</f>
        <v>32.427420131513543</v>
      </c>
      <c r="N31" s="67">
        <f>'Margin per unit'!N31*'Volume (KT)'!N31*'Selling Price'!N$20/10^3</f>
        <v>28.522080835088271</v>
      </c>
      <c r="O31" s="67">
        <f>'Margin per unit'!O31*'Volume (KT)'!O31*'Selling Price'!O$20/10^3</f>
        <v>33.848841323236272</v>
      </c>
      <c r="P31" s="67">
        <f>'Margin per unit'!P31*'Volume (KT)'!P31*'Selling Price'!P$20/10^3</f>
        <v>36.059382210781152</v>
      </c>
    </row>
    <row r="32" spans="1:16" s="65" customFormat="1" ht="23.5">
      <c r="A32" s="63" t="s">
        <v>4</v>
      </c>
      <c r="B32" s="64"/>
      <c r="D32" s="64"/>
    </row>
    <row r="33" spans="1:16">
      <c r="A33" s="381" t="s">
        <v>1</v>
      </c>
      <c r="B33" s="381" t="s">
        <v>92</v>
      </c>
      <c r="C33" s="381" t="s">
        <v>93</v>
      </c>
      <c r="D33" s="381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83"/>
      <c r="B34" s="382"/>
      <c r="C34" s="382"/>
      <c r="D34" s="382"/>
      <c r="E34" s="267">
        <v>23377</v>
      </c>
      <c r="F34" s="259">
        <v>23408</v>
      </c>
      <c r="G34" s="259">
        <v>23437</v>
      </c>
      <c r="H34" s="259">
        <v>23468</v>
      </c>
      <c r="I34" s="259">
        <v>23498</v>
      </c>
      <c r="J34" s="259">
        <v>23529</v>
      </c>
      <c r="K34" s="259">
        <v>23559</v>
      </c>
      <c r="L34" s="259">
        <v>23590</v>
      </c>
      <c r="M34" s="259">
        <v>23621</v>
      </c>
      <c r="N34" s="259">
        <v>23651</v>
      </c>
      <c r="O34" s="259">
        <v>23682</v>
      </c>
      <c r="P34" s="259">
        <v>23712</v>
      </c>
    </row>
    <row r="35" spans="1:16">
      <c r="A35" s="66"/>
      <c r="B35" s="68"/>
      <c r="C35" s="265" t="s">
        <v>62</v>
      </c>
      <c r="D35" s="68"/>
      <c r="E35" s="67">
        <f>'Margin per unit'!E35*'Volume (KT)'!E35*'Selling Price'!E$20/10^3</f>
        <v>0</v>
      </c>
      <c r="F35" s="67">
        <f>'Margin per unit'!F35*'Volume (KT)'!F35*'Selling Price'!F$20/10^3</f>
        <v>0</v>
      </c>
      <c r="G35" s="67">
        <f>'Margin per unit'!G35*'Volume (KT)'!G35*'Selling Price'!G$20/10^3</f>
        <v>0</v>
      </c>
      <c r="H35" s="67">
        <f>'Margin per unit'!H35*'Volume (KT)'!H35*'Selling Price'!H$20/10^3</f>
        <v>0</v>
      </c>
      <c r="I35" s="67">
        <f>'Margin per unit'!I35*'Volume (KT)'!I35*'Selling Price'!I$20/10^3</f>
        <v>0</v>
      </c>
      <c r="J35" s="67">
        <f>'Margin per unit'!J35*'Volume (KT)'!J35*'Selling Price'!J$20/10^3</f>
        <v>0</v>
      </c>
      <c r="K35" s="67">
        <f>'Margin per unit'!K35*'Volume (KT)'!K35*'Selling Price'!K$20/10^3</f>
        <v>0</v>
      </c>
      <c r="L35" s="67">
        <f>'Margin per unit'!L35*'Volume (KT)'!L35*'Selling Price'!L$20/10^3</f>
        <v>0</v>
      </c>
      <c r="M35" s="67">
        <f>'Margin per unit'!M35*'Volume (KT)'!M35*'Selling Price'!M$20/10^3</f>
        <v>0</v>
      </c>
      <c r="N35" s="67">
        <f>'Margin per unit'!N35*'Volume (KT)'!N35*'Selling Price'!N$20/10^3</f>
        <v>0</v>
      </c>
      <c r="O35" s="67">
        <f>'Margin per unit'!O35*'Volume (KT)'!O35*'Selling Price'!O$20/10^3</f>
        <v>0</v>
      </c>
      <c r="P35" s="67">
        <f>'Margin per unit'!P35*'Volume (KT)'!P35*'Selling Price'!P$20/10^3</f>
        <v>0</v>
      </c>
    </row>
    <row r="36" spans="1:16">
      <c r="A36" s="66" t="s">
        <v>87</v>
      </c>
      <c r="B36" s="68" t="s">
        <v>89</v>
      </c>
      <c r="C36" s="69" t="s">
        <v>2</v>
      </c>
      <c r="D36" s="68" t="s">
        <v>89</v>
      </c>
      <c r="E36" s="67">
        <f>'Margin per unit'!E36*'Volume (KT)'!E36*'Selling Price'!E$20/10^3</f>
        <v>175.57601160403084</v>
      </c>
      <c r="F36" s="67">
        <f>'Margin per unit'!F36*'Volume (KT)'!F36*'Selling Price'!F$20/10^3</f>
        <v>187.48654550635356</v>
      </c>
      <c r="G36" s="67">
        <f>'Margin per unit'!G36*'Volume (KT)'!G36*'Selling Price'!G$20/10^3</f>
        <v>168.93718143915044</v>
      </c>
      <c r="H36" s="67">
        <f>'Margin per unit'!H36*'Volume (KT)'!H36*'Selling Price'!H$20/10^3</f>
        <v>124.8855409581566</v>
      </c>
      <c r="I36" s="67">
        <f>'Margin per unit'!I36*'Volume (KT)'!I36*'Selling Price'!I$20/10^3</f>
        <v>110.41456242212023</v>
      </c>
      <c r="J36" s="67">
        <f>'Margin per unit'!J36*'Volume (KT)'!J36*'Selling Price'!J$20/10^3</f>
        <v>106.78916156606526</v>
      </c>
      <c r="K36" s="67">
        <f>'Margin per unit'!K36*'Volume (KT)'!K36*'Selling Price'!K$20/10^3</f>
        <v>112.02893502078112</v>
      </c>
      <c r="L36" s="67">
        <f>'Margin per unit'!L36*'Volume (KT)'!L36*'Selling Price'!L$20/10^3</f>
        <v>114.8773618398907</v>
      </c>
      <c r="M36" s="67">
        <f>'Margin per unit'!M36*'Volume (KT)'!M36*'Selling Price'!M$20/10^3</f>
        <v>122.55609993873918</v>
      </c>
      <c r="N36" s="67">
        <f>'Margin per unit'!N36*'Volume (KT)'!N36*'Selling Price'!N$20/10^3</f>
        <v>137.73553662562995</v>
      </c>
      <c r="O36" s="67">
        <f>'Margin per unit'!O36*'Volume (KT)'!O36*'Selling Price'!O$20/10^3</f>
        <v>135.31168051267204</v>
      </c>
      <c r="P36" s="67">
        <f>'Margin per unit'!P36*'Volume (KT)'!P36*'Selling Price'!P$20/10^3</f>
        <v>147.63568376712581</v>
      </c>
    </row>
    <row r="37" spans="1:16">
      <c r="A37" s="66" t="s">
        <v>87</v>
      </c>
      <c r="B37" s="95" t="s">
        <v>115</v>
      </c>
      <c r="C37" s="69" t="s">
        <v>2</v>
      </c>
      <c r="D37" s="68" t="s">
        <v>89</v>
      </c>
      <c r="E37" s="67">
        <f>'Margin per unit'!E37*'Volume (KT)'!E37*'Selling Price'!E$20/10^3</f>
        <v>0</v>
      </c>
      <c r="F37" s="67">
        <f>'Margin per unit'!F37*'Volume (KT)'!F37*'Selling Price'!F$20/10^3</f>
        <v>0</v>
      </c>
      <c r="G37" s="67">
        <f>'Margin per unit'!G37*'Volume (KT)'!G37*'Selling Price'!G$20/10^3</f>
        <v>0</v>
      </c>
      <c r="H37" s="67">
        <f>'Margin per unit'!H37*'Volume (KT)'!H37*'Selling Price'!H$20/10^3</f>
        <v>0</v>
      </c>
      <c r="I37" s="67">
        <f>'Margin per unit'!I37*'Volume (KT)'!I37*'Selling Price'!I$20/10^3</f>
        <v>0</v>
      </c>
      <c r="J37" s="67">
        <f>'Margin per unit'!J37*'Volume (KT)'!J37*'Selling Price'!J$20/10^3</f>
        <v>0</v>
      </c>
      <c r="K37" s="67">
        <f>'Margin per unit'!K37*'Volume (KT)'!K37*'Selling Price'!K$20/10^3</f>
        <v>0</v>
      </c>
      <c r="L37" s="67">
        <f>'Margin per unit'!L37*'Volume (KT)'!L37*'Selling Price'!L$20/10^3</f>
        <v>0</v>
      </c>
      <c r="M37" s="67">
        <f>'Margin per unit'!M37*'Volume (KT)'!M37*'Selling Price'!M$20/10^3</f>
        <v>0</v>
      </c>
      <c r="N37" s="67">
        <f>'Margin per unit'!N37*'Volume (KT)'!N37*'Selling Price'!N$20/10^3</f>
        <v>0</v>
      </c>
      <c r="O37" s="67">
        <f>'Margin per unit'!O37*'Volume (KT)'!O37*'Selling Price'!O$20/10^3</f>
        <v>0</v>
      </c>
      <c r="P37" s="67">
        <f>'Margin per unit'!P37*'Volume (KT)'!P37*'Selling Price'!P$20/10^3</f>
        <v>0</v>
      </c>
    </row>
    <row r="38" spans="1:16">
      <c r="A38" s="66"/>
      <c r="B38" s="70"/>
      <c r="C38" s="71" t="s">
        <v>63</v>
      </c>
      <c r="D38" s="70"/>
      <c r="E38" s="67">
        <f>'Margin per unit'!E38*'Volume (KT)'!E38*'Selling Price'!E$20/10^3</f>
        <v>0</v>
      </c>
      <c r="F38" s="67">
        <f>'Margin per unit'!F38*'Volume (KT)'!F38*'Selling Price'!F$20/10^3</f>
        <v>0</v>
      </c>
      <c r="G38" s="67">
        <f>'Margin per unit'!G38*'Volume (KT)'!G38*'Selling Price'!G$20/10^3</f>
        <v>0</v>
      </c>
      <c r="H38" s="67">
        <f>'Margin per unit'!H38*'Volume (KT)'!H38*'Selling Price'!H$20/10^3</f>
        <v>0</v>
      </c>
      <c r="I38" s="67">
        <f>'Margin per unit'!I38*'Volume (KT)'!I38*'Selling Price'!I$20/10^3</f>
        <v>0</v>
      </c>
      <c r="J38" s="67">
        <f>'Margin per unit'!J38*'Volume (KT)'!J38*'Selling Price'!J$20/10^3</f>
        <v>0</v>
      </c>
      <c r="K38" s="67">
        <f>'Margin per unit'!K38*'Volume (KT)'!K38*'Selling Price'!K$20/10^3</f>
        <v>0</v>
      </c>
      <c r="L38" s="67">
        <f>'Margin per unit'!L38*'Volume (KT)'!L38*'Selling Price'!L$20/10^3</f>
        <v>0</v>
      </c>
      <c r="M38" s="67">
        <f>'Margin per unit'!M38*'Volume (KT)'!M38*'Selling Price'!M$20/10^3</f>
        <v>0</v>
      </c>
      <c r="N38" s="67">
        <f>'Margin per unit'!N38*'Volume (KT)'!N38*'Selling Price'!N$20/10^3</f>
        <v>0</v>
      </c>
      <c r="O38" s="67">
        <f>'Margin per unit'!O38*'Volume (KT)'!O38*'Selling Price'!O$20/10^3</f>
        <v>0</v>
      </c>
      <c r="P38" s="67">
        <f>'Margin per unit'!P38*'Volume (KT)'!P38*'Selling Price'!P$20/10^3</f>
        <v>0</v>
      </c>
    </row>
    <row r="39" spans="1:16">
      <c r="A39" s="66" t="s">
        <v>87</v>
      </c>
      <c r="B39" s="70" t="s">
        <v>89</v>
      </c>
      <c r="C39" s="72" t="s">
        <v>197</v>
      </c>
      <c r="D39" s="70" t="s">
        <v>89</v>
      </c>
      <c r="E39" s="67">
        <f>'Margin per unit'!E39*'Volume (KT)'!E39*'Selling Price'!E$20/10^3</f>
        <v>266.09148430794869</v>
      </c>
      <c r="F39" s="67">
        <f>'Margin per unit'!F39*'Volume (KT)'!F39*'Selling Price'!F$20/10^3</f>
        <v>272.19885540044089</v>
      </c>
      <c r="G39" s="67">
        <f>'Margin per unit'!G39*'Volume (KT)'!G39*'Selling Price'!G$20/10^3</f>
        <v>301.99491106240509</v>
      </c>
      <c r="H39" s="67">
        <f>'Margin per unit'!H39*'Volume (KT)'!H39*'Selling Price'!H$20/10^3</f>
        <v>224.2952869512952</v>
      </c>
      <c r="I39" s="67">
        <f>'Margin per unit'!I39*'Volume (KT)'!I39*'Selling Price'!I$20/10^3</f>
        <v>172.50867433904833</v>
      </c>
      <c r="J39" s="67">
        <f>'Margin per unit'!J39*'Volume (KT)'!J39*'Selling Price'!J$20/10^3</f>
        <v>166.79212773909973</v>
      </c>
      <c r="K39" s="67">
        <f>'Margin per unit'!K39*'Volume (KT)'!K39*'Selling Price'!K$20/10^3</f>
        <v>132.83772169663516</v>
      </c>
      <c r="L39" s="67">
        <f>'Margin per unit'!L39*'Volume (KT)'!L39*'Selling Price'!L$20/10^3</f>
        <v>178.91792768643907</v>
      </c>
      <c r="M39" s="67">
        <f>'Margin per unit'!M39*'Volume (KT)'!M39*'Selling Price'!M$20/10^3</f>
        <v>137.93936395743665</v>
      </c>
      <c r="N39" s="67">
        <f>'Margin per unit'!N39*'Volume (KT)'!N39*'Selling Price'!N$20/10^3</f>
        <v>0</v>
      </c>
      <c r="O39" s="67">
        <f>'Margin per unit'!O39*'Volume (KT)'!O39*'Selling Price'!O$20/10^3</f>
        <v>207.92739119310261</v>
      </c>
      <c r="P39" s="67">
        <f>'Margin per unit'!P39*'Volume (KT)'!P39*'Selling Price'!P$20/10^3</f>
        <v>226.14457141415284</v>
      </c>
    </row>
    <row r="40" spans="1:16">
      <c r="A40" s="66" t="s">
        <v>87</v>
      </c>
      <c r="B40" s="94" t="s">
        <v>115</v>
      </c>
      <c r="C40" s="72" t="s">
        <v>197</v>
      </c>
      <c r="D40" s="70" t="s">
        <v>89</v>
      </c>
      <c r="E40" s="67">
        <f>'Margin per unit'!E40*'Volume (KT)'!E40*'Selling Price'!E$20/10^3</f>
        <v>0</v>
      </c>
      <c r="F40" s="67">
        <f>'Margin per unit'!F40*'Volume (KT)'!F40*'Selling Price'!F$20/10^3</f>
        <v>0</v>
      </c>
      <c r="G40" s="67">
        <f>'Margin per unit'!G40*'Volume (KT)'!G40*'Selling Price'!G$20/10^3</f>
        <v>0</v>
      </c>
      <c r="H40" s="67">
        <f>'Margin per unit'!H40*'Volume (KT)'!H40*'Selling Price'!H$20/10^3</f>
        <v>0</v>
      </c>
      <c r="I40" s="67">
        <f>'Margin per unit'!I40*'Volume (KT)'!I40*'Selling Price'!I$20/10^3</f>
        <v>0</v>
      </c>
      <c r="J40" s="67">
        <f>'Margin per unit'!J40*'Volume (KT)'!J40*'Selling Price'!J$20/10^3</f>
        <v>0</v>
      </c>
      <c r="K40" s="67">
        <f>'Margin per unit'!K40*'Volume (KT)'!K40*'Selling Price'!K$20/10^3</f>
        <v>0</v>
      </c>
      <c r="L40" s="67">
        <f>'Margin per unit'!L40*'Volume (KT)'!L40*'Selling Price'!L$20/10^3</f>
        <v>0</v>
      </c>
      <c r="M40" s="67">
        <f>'Margin per unit'!M40*'Volume (KT)'!M40*'Selling Price'!M$20/10^3</f>
        <v>0</v>
      </c>
      <c r="N40" s="67">
        <f>'Margin per unit'!N40*'Volume (KT)'!N40*'Selling Price'!N$20/10^3</f>
        <v>0</v>
      </c>
      <c r="O40" s="67">
        <f>'Margin per unit'!O40*'Volume (KT)'!O40*'Selling Price'!O$20/10^3</f>
        <v>0</v>
      </c>
      <c r="P40" s="67">
        <f>'Margin per unit'!P40*'Volume (KT)'!P40*'Selling Price'!P$20/10^3</f>
        <v>0</v>
      </c>
    </row>
    <row r="41" spans="1:16">
      <c r="A41" s="66"/>
      <c r="B41" s="59"/>
      <c r="C41" s="73" t="s">
        <v>64</v>
      </c>
      <c r="D41" s="59"/>
      <c r="E41" s="67">
        <f>'Margin per unit'!E41*'Volume (KT)'!E41*'Selling Price'!E$20/10^3</f>
        <v>0</v>
      </c>
      <c r="F41" s="67">
        <f>'Margin per unit'!F41*'Volume (KT)'!F41*'Selling Price'!F$20/10^3</f>
        <v>0</v>
      </c>
      <c r="G41" s="67">
        <f>'Margin per unit'!G41*'Volume (KT)'!G41*'Selling Price'!G$20/10^3</f>
        <v>0</v>
      </c>
      <c r="H41" s="67">
        <f>'Margin per unit'!H41*'Volume (KT)'!H41*'Selling Price'!H$20/10^3</f>
        <v>0</v>
      </c>
      <c r="I41" s="67">
        <f>'Margin per unit'!I41*'Volume (KT)'!I41*'Selling Price'!I$20/10^3</f>
        <v>0</v>
      </c>
      <c r="J41" s="67">
        <f>'Margin per unit'!J41*'Volume (KT)'!J41*'Selling Price'!J$20/10^3</f>
        <v>0</v>
      </c>
      <c r="K41" s="67">
        <f>'Margin per unit'!K41*'Volume (KT)'!K41*'Selling Price'!K$20/10^3</f>
        <v>0</v>
      </c>
      <c r="L41" s="67">
        <f>'Margin per unit'!L41*'Volume (KT)'!L41*'Selling Price'!L$20/10^3</f>
        <v>0</v>
      </c>
      <c r="M41" s="67">
        <f>'Margin per unit'!M41*'Volume (KT)'!M41*'Selling Price'!M$20/10^3</f>
        <v>0</v>
      </c>
      <c r="N41" s="67">
        <f>'Margin per unit'!N41*'Volume (KT)'!N41*'Selling Price'!N$20/10^3</f>
        <v>0</v>
      </c>
      <c r="O41" s="67">
        <f>'Margin per unit'!O41*'Volume (KT)'!O41*'Selling Price'!O$20/10^3</f>
        <v>0</v>
      </c>
      <c r="P41" s="67">
        <f>'Margin per unit'!P41*'Volume (KT)'!P41*'Selling Price'!P$20/10^3</f>
        <v>0</v>
      </c>
    </row>
    <row r="42" spans="1:16">
      <c r="A42" s="66" t="s">
        <v>87</v>
      </c>
      <c r="B42" s="59" t="s">
        <v>89</v>
      </c>
      <c r="C42" s="74" t="s">
        <v>196</v>
      </c>
      <c r="D42" s="59" t="s">
        <v>89</v>
      </c>
      <c r="E42" s="67">
        <f>'Margin per unit'!E42*'Volume (KT)'!E42*'Selling Price'!E$20/10^3</f>
        <v>48.58530912904822</v>
      </c>
      <c r="F42" s="67">
        <f>'Margin per unit'!F42*'Volume (KT)'!F42*'Selling Price'!F$20/10^3</f>
        <v>34.467491561790197</v>
      </c>
      <c r="G42" s="67">
        <f>'Margin per unit'!G42*'Volume (KT)'!G42*'Selling Price'!G$20/10^3</f>
        <v>67.364203039088409</v>
      </c>
      <c r="H42" s="67">
        <f>'Margin per unit'!H42*'Volume (KT)'!H42*'Selling Price'!H$20/10^3</f>
        <v>97.717363519230346</v>
      </c>
      <c r="I42" s="67">
        <f>'Margin per unit'!I42*'Volume (KT)'!I42*'Selling Price'!I$20/10^3</f>
        <v>75.730224530623076</v>
      </c>
      <c r="J42" s="67">
        <f>'Margin per unit'!J42*'Volume (KT)'!J42*'Selling Price'!J$20/10^3</f>
        <v>45.307630910449298</v>
      </c>
      <c r="K42" s="67">
        <f>'Margin per unit'!K42*'Volume (KT)'!K42*'Selling Price'!K$20/10^3</f>
        <v>0</v>
      </c>
      <c r="L42" s="67">
        <f>'Margin per unit'!L42*'Volume (KT)'!L42*'Selling Price'!L$20/10^3</f>
        <v>30.083871858796535</v>
      </c>
      <c r="M42" s="67">
        <f>'Margin per unit'!M42*'Volume (KT)'!M42*'Selling Price'!M$20/10^3</f>
        <v>26.773273994664422</v>
      </c>
      <c r="N42" s="67">
        <f>'Margin per unit'!N42*'Volume (KT)'!N42*'Selling Price'!N$20/10^3</f>
        <v>21.608201978283844</v>
      </c>
      <c r="O42" s="67">
        <f>'Margin per unit'!O42*'Volume (KT)'!O42*'Selling Price'!O$20/10^3</f>
        <v>23.984302802007811</v>
      </c>
      <c r="P42" s="67">
        <f>'Margin per unit'!P42*'Volume (KT)'!P42*'Selling Price'!P$20/10^3</f>
        <v>25.800727192020517</v>
      </c>
    </row>
    <row r="43" spans="1:16">
      <c r="A43" s="66" t="s">
        <v>87</v>
      </c>
      <c r="B43" s="266" t="s">
        <v>115</v>
      </c>
      <c r="C43" s="74" t="s">
        <v>196</v>
      </c>
      <c r="D43" s="59" t="s">
        <v>89</v>
      </c>
      <c r="E43" s="67">
        <f>'Margin per unit'!E43*'Volume (KT)'!E43*'Selling Price'!E$20/10^3</f>
        <v>0</v>
      </c>
      <c r="F43" s="67">
        <f>'Margin per unit'!F43*'Volume (KT)'!F43*'Selling Price'!F$20/10^3</f>
        <v>0</v>
      </c>
      <c r="G43" s="67">
        <f>'Margin per unit'!G43*'Volume (KT)'!G43*'Selling Price'!G$20/10^3</f>
        <v>0</v>
      </c>
      <c r="H43" s="67">
        <f>'Margin per unit'!H43*'Volume (KT)'!H43*'Selling Price'!H$20/10^3</f>
        <v>0</v>
      </c>
      <c r="I43" s="67">
        <f>'Margin per unit'!I43*'Volume (KT)'!I43*'Selling Price'!I$20/10^3</f>
        <v>0</v>
      </c>
      <c r="J43" s="67">
        <f>'Margin per unit'!J43*'Volume (KT)'!J43*'Selling Price'!J$20/10^3</f>
        <v>0</v>
      </c>
      <c r="K43" s="67">
        <f>'Margin per unit'!K43*'Volume (KT)'!K43*'Selling Price'!K$20/10^3</f>
        <v>0</v>
      </c>
      <c r="L43" s="67">
        <f>'Margin per unit'!L43*'Volume (KT)'!L43*'Selling Price'!L$20/10^3</f>
        <v>0</v>
      </c>
      <c r="M43" s="67">
        <f>'Margin per unit'!M43*'Volume (KT)'!M43*'Selling Price'!M$20/10^3</f>
        <v>0</v>
      </c>
      <c r="N43" s="67">
        <f>'Margin per unit'!N43*'Volume (KT)'!N43*'Selling Price'!N$20/10^3</f>
        <v>0</v>
      </c>
      <c r="O43" s="67">
        <f>'Margin per unit'!O43*'Volume (KT)'!O43*'Selling Price'!O$20/10^3</f>
        <v>0</v>
      </c>
      <c r="P43" s="67">
        <f>'Margin per unit'!P43*'Volume (KT)'!P43*'Selling Price'!P$20/10^3</f>
        <v>0</v>
      </c>
    </row>
    <row r="44" spans="1:16">
      <c r="A44" s="66" t="s">
        <v>87</v>
      </c>
      <c r="B44" s="59" t="s">
        <v>89</v>
      </c>
      <c r="C44" s="74" t="s">
        <v>252</v>
      </c>
      <c r="D44" s="59" t="s">
        <v>89</v>
      </c>
      <c r="E44" s="67">
        <f>'Margin per unit'!E44*'Volume (KT)'!E44*'Selling Price'!E$20/10^3</f>
        <v>0</v>
      </c>
      <c r="F44" s="67">
        <f>'Margin per unit'!F44*'Volume (KT)'!F44*'Selling Price'!F$20/10^3</f>
        <v>42.9358909933825</v>
      </c>
      <c r="G44" s="67">
        <f>'Margin per unit'!G44*'Volume (KT)'!G44*'Selling Price'!G$20/10^3</f>
        <v>69.151444746636159</v>
      </c>
      <c r="H44" s="67">
        <f>'Margin per unit'!H44*'Volume (KT)'!H44*'Selling Price'!H$20/10^3</f>
        <v>50.672819381539533</v>
      </c>
      <c r="I44" s="67">
        <f>'Margin per unit'!I44*'Volume (KT)'!I44*'Selling Price'!I$20/10^3</f>
        <v>20.795539556686105</v>
      </c>
      <c r="J44" s="67">
        <f>'Margin per unit'!J44*'Volume (KT)'!J44*'Selling Price'!J$20/10^3</f>
        <v>20.778970660382456</v>
      </c>
      <c r="K44" s="67">
        <f>'Margin per unit'!K44*'Volume (KT)'!K44*'Selling Price'!K$20/10^3</f>
        <v>0</v>
      </c>
      <c r="L44" s="67">
        <f>'Margin per unit'!L44*'Volume (KT)'!L44*'Selling Price'!L$20/10^3</f>
        <v>0</v>
      </c>
      <c r="M44" s="67">
        <f>'Margin per unit'!M44*'Volume (KT)'!M44*'Selling Price'!M$20/10^3</f>
        <v>23.700694062729475</v>
      </c>
      <c r="N44" s="67">
        <f>'Margin per unit'!N44*'Volume (KT)'!N44*'Selling Price'!N$20/10^3</f>
        <v>25.681867925740136</v>
      </c>
      <c r="O44" s="67">
        <f>'Margin per unit'!O44*'Volume (KT)'!O44*'Selling Price'!O$20/10^3</f>
        <v>26.055798613457782</v>
      </c>
      <c r="P44" s="67">
        <f>'Margin per unit'!P44*'Volume (KT)'!P44*'Selling Price'!P$20/10^3</f>
        <v>27.456087843570934</v>
      </c>
    </row>
    <row r="45" spans="1:16">
      <c r="A45" s="66"/>
      <c r="B45" s="70"/>
      <c r="C45" s="71" t="s">
        <v>149</v>
      </c>
      <c r="D45" s="70"/>
      <c r="E45" s="67">
        <f>'Margin per unit'!E45*'Volume (KT)'!E45*'Selling Price'!E$20/10^3</f>
        <v>0</v>
      </c>
      <c r="F45" s="67">
        <f>'Margin per unit'!F45*'Volume (KT)'!F45*'Selling Price'!F$20/10^3</f>
        <v>0</v>
      </c>
      <c r="G45" s="67">
        <f>'Margin per unit'!G45*'Volume (KT)'!G45*'Selling Price'!G$20/10^3</f>
        <v>0</v>
      </c>
      <c r="H45" s="67">
        <f>'Margin per unit'!H45*'Volume (KT)'!H45*'Selling Price'!H$20/10^3</f>
        <v>0</v>
      </c>
      <c r="I45" s="67">
        <f>'Margin per unit'!I45*'Volume (KT)'!I45*'Selling Price'!I$20/10^3</f>
        <v>0</v>
      </c>
      <c r="J45" s="67">
        <f>'Margin per unit'!J45*'Volume (KT)'!J45*'Selling Price'!J$20/10^3</f>
        <v>0</v>
      </c>
      <c r="K45" s="67">
        <f>'Margin per unit'!K45*'Volume (KT)'!K45*'Selling Price'!K$20/10^3</f>
        <v>0</v>
      </c>
      <c r="L45" s="67">
        <f>'Margin per unit'!L45*'Volume (KT)'!L45*'Selling Price'!L$20/10^3</f>
        <v>0</v>
      </c>
      <c r="M45" s="67">
        <f>'Margin per unit'!M45*'Volume (KT)'!M45*'Selling Price'!M$20/10^3</f>
        <v>0</v>
      </c>
      <c r="N45" s="67">
        <f>'Margin per unit'!N45*'Volume (KT)'!N45*'Selling Price'!N$20/10^3</f>
        <v>0</v>
      </c>
      <c r="O45" s="67">
        <f>'Margin per unit'!O45*'Volume (KT)'!O45*'Selling Price'!O$20/10^3</f>
        <v>0</v>
      </c>
      <c r="P45" s="67">
        <f>'Margin per unit'!P45*'Volume (KT)'!P45*'Selling Price'!P$20/10^3</f>
        <v>0</v>
      </c>
    </row>
    <row r="46" spans="1:16">
      <c r="A46" s="66" t="s">
        <v>87</v>
      </c>
      <c r="B46" s="70" t="s">
        <v>89</v>
      </c>
      <c r="C46" s="72" t="s">
        <v>194</v>
      </c>
      <c r="D46" s="70" t="s">
        <v>89</v>
      </c>
      <c r="E46" s="67">
        <f>'Margin per unit'!E46*'Volume (KT)'!E46*'Selling Price'!E$20/10^3</f>
        <v>0</v>
      </c>
      <c r="F46" s="67">
        <f>'Margin per unit'!F46*'Volume (KT)'!F46*'Selling Price'!F$20/10^3</f>
        <v>80.085259722240352</v>
      </c>
      <c r="G46" s="67">
        <f>'Margin per unit'!G46*'Volume (KT)'!G46*'Selling Price'!G$20/10^3</f>
        <v>94.153843337332034</v>
      </c>
      <c r="H46" s="67">
        <f>'Margin per unit'!H46*'Volume (KT)'!H46*'Selling Price'!H$20/10^3</f>
        <v>69.230230913736975</v>
      </c>
      <c r="I46" s="67">
        <f>'Margin per unit'!I46*'Volume (KT)'!I46*'Selling Price'!I$20/10^3</f>
        <v>33.95514402057335</v>
      </c>
      <c r="J46" s="67">
        <f>'Margin per unit'!J46*'Volume (KT)'!J46*'Selling Price'!J$20/10^3</f>
        <v>55.444905430355149</v>
      </c>
      <c r="K46" s="67">
        <f>'Margin per unit'!K46*'Volume (KT)'!K46*'Selling Price'!K$20/10^3</f>
        <v>0</v>
      </c>
      <c r="L46" s="67">
        <f>'Margin per unit'!L46*'Volume (KT)'!L46*'Selling Price'!L$20/10^3</f>
        <v>33.456628064120707</v>
      </c>
      <c r="M46" s="67">
        <f>'Margin per unit'!M46*'Volume (KT)'!M46*'Selling Price'!M$20/10^3</f>
        <v>36.306868149179003</v>
      </c>
      <c r="N46" s="67">
        <f>'Margin per unit'!N46*'Volume (KT)'!N46*'Selling Price'!N$20/10^3</f>
        <v>64.033812165802786</v>
      </c>
      <c r="O46" s="67">
        <f>'Margin per unit'!O46*'Volume (KT)'!O46*'Selling Price'!O$20/10^3</f>
        <v>41.777401047001796</v>
      </c>
      <c r="P46" s="67">
        <f>'Margin per unit'!P46*'Volume (KT)'!P46*'Selling Price'!P$20/10^3</f>
        <v>48.951605494513892</v>
      </c>
    </row>
    <row r="47" spans="1:16">
      <c r="A47" s="66" t="s">
        <v>87</v>
      </c>
      <c r="B47" s="94" t="s">
        <v>115</v>
      </c>
      <c r="C47" s="72" t="s">
        <v>194</v>
      </c>
      <c r="D47" s="70" t="s">
        <v>89</v>
      </c>
      <c r="E47" s="67">
        <f>'Margin per unit'!E47*'Volume (KT)'!E47*'Selling Price'!E$20/10^3</f>
        <v>0</v>
      </c>
      <c r="F47" s="67">
        <f>'Margin per unit'!F47*'Volume (KT)'!F47*'Selling Price'!F$20/10^3</f>
        <v>0</v>
      </c>
      <c r="G47" s="67">
        <f>'Margin per unit'!G47*'Volume (KT)'!G47*'Selling Price'!G$20/10^3</f>
        <v>0</v>
      </c>
      <c r="H47" s="67">
        <f>'Margin per unit'!H47*'Volume (KT)'!H47*'Selling Price'!H$20/10^3</f>
        <v>-4.9114039959574454</v>
      </c>
      <c r="I47" s="67">
        <f>'Margin per unit'!I47*'Volume (KT)'!I47*'Selling Price'!I$20/10^3</f>
        <v>0</v>
      </c>
      <c r="J47" s="67">
        <f>'Margin per unit'!J47*'Volume (KT)'!J47*'Selling Price'!J$20/10^3</f>
        <v>4.3414201230398319</v>
      </c>
      <c r="K47" s="67">
        <f>'Margin per unit'!K47*'Volume (KT)'!K47*'Selling Price'!K$20/10^3</f>
        <v>5.6781332367467847</v>
      </c>
      <c r="L47" s="67">
        <f>'Margin per unit'!L47*'Volume (KT)'!L47*'Selling Price'!L$20/10^3</f>
        <v>0</v>
      </c>
      <c r="M47" s="67">
        <f>'Margin per unit'!M47*'Volume (KT)'!M47*'Selling Price'!M$20/10^3</f>
        <v>0</v>
      </c>
      <c r="N47" s="67">
        <f>'Margin per unit'!N47*'Volume (KT)'!N47*'Selling Price'!N$20/10^3</f>
        <v>0</v>
      </c>
      <c r="O47" s="67">
        <f>'Margin per unit'!O47*'Volume (KT)'!O47*'Selling Price'!O$20/10^3</f>
        <v>0</v>
      </c>
      <c r="P47" s="67">
        <f>'Margin per unit'!P47*'Volume (KT)'!P47*'Selling Price'!P$20/10^3</f>
        <v>3.9016885243006172E-2</v>
      </c>
    </row>
    <row r="48" spans="1:16">
      <c r="A48" s="66" t="s">
        <v>87</v>
      </c>
      <c r="B48" s="70" t="s">
        <v>89</v>
      </c>
      <c r="C48" s="72" t="s">
        <v>195</v>
      </c>
      <c r="D48" s="70" t="s">
        <v>89</v>
      </c>
      <c r="E48" s="67">
        <f>'Margin per unit'!E48*'Volume (KT)'!E48*'Selling Price'!E$20/10^3</f>
        <v>0</v>
      </c>
      <c r="F48" s="67">
        <f>'Margin per unit'!F48*'Volume (KT)'!F48*'Selling Price'!F$20/10^3</f>
        <v>0</v>
      </c>
      <c r="G48" s="67">
        <f>'Margin per unit'!G48*'Volume (KT)'!G48*'Selling Price'!G$20/10^3</f>
        <v>0</v>
      </c>
      <c r="H48" s="67">
        <f>'Margin per unit'!H48*'Volume (KT)'!H48*'Selling Price'!H$20/10^3</f>
        <v>0</v>
      </c>
      <c r="I48" s="67">
        <f>'Margin per unit'!I48*'Volume (KT)'!I48*'Selling Price'!I$20/10^3</f>
        <v>0</v>
      </c>
      <c r="J48" s="67">
        <f>'Margin per unit'!J48*'Volume (KT)'!J48*'Selling Price'!J$20/10^3</f>
        <v>0</v>
      </c>
      <c r="K48" s="67">
        <f>'Margin per unit'!K48*'Volume (KT)'!K48*'Selling Price'!K$20/10^3</f>
        <v>0</v>
      </c>
      <c r="L48" s="67">
        <f>'Margin per unit'!L48*'Volume (KT)'!L48*'Selling Price'!L$20/10^3</f>
        <v>0</v>
      </c>
      <c r="M48" s="67">
        <f>'Margin per unit'!M48*'Volume (KT)'!M48*'Selling Price'!M$20/10^3</f>
        <v>0</v>
      </c>
      <c r="N48" s="67">
        <f>'Margin per unit'!N48*'Volume (KT)'!N48*'Selling Price'!N$20/10^3</f>
        <v>0</v>
      </c>
      <c r="O48" s="67">
        <f>'Margin per unit'!O48*'Volume (KT)'!O48*'Selling Price'!O$20/10^3</f>
        <v>0</v>
      </c>
      <c r="P48" s="67">
        <f>'Margin per unit'!P48*'Volume (KT)'!P48*'Selling Price'!P$20/10^3</f>
        <v>0</v>
      </c>
    </row>
    <row r="49" spans="1:17">
      <c r="A49" s="66" t="s">
        <v>87</v>
      </c>
      <c r="B49" s="94" t="s">
        <v>115</v>
      </c>
      <c r="C49" s="72" t="s">
        <v>195</v>
      </c>
      <c r="D49" s="70" t="s">
        <v>89</v>
      </c>
      <c r="E49" s="67">
        <f>'Margin per unit'!E49*'Volume (KT)'!E49*'Selling Price'!E$20/10^3</f>
        <v>0</v>
      </c>
      <c r="F49" s="67">
        <f>'Margin per unit'!F49*'Volume (KT)'!F49*'Selling Price'!F$20/10^3</f>
        <v>0</v>
      </c>
      <c r="G49" s="67">
        <f>'Margin per unit'!G49*'Volume (KT)'!G49*'Selling Price'!G$20/10^3</f>
        <v>0</v>
      </c>
      <c r="H49" s="67">
        <f>'Margin per unit'!H49*'Volume (KT)'!H49*'Selling Price'!H$20/10^3</f>
        <v>0</v>
      </c>
      <c r="I49" s="67">
        <f>'Margin per unit'!I49*'Volume (KT)'!I49*'Selling Price'!I$20/10^3</f>
        <v>0</v>
      </c>
      <c r="J49" s="67">
        <f>'Margin per unit'!J49*'Volume (KT)'!J49*'Selling Price'!J$20/10^3</f>
        <v>0</v>
      </c>
      <c r="K49" s="67">
        <f>'Margin per unit'!K49*'Volume (KT)'!K49*'Selling Price'!K$20/10^3</f>
        <v>0</v>
      </c>
      <c r="L49" s="67">
        <f>'Margin per unit'!L49*'Volume (KT)'!L49*'Selling Price'!L$20/10^3</f>
        <v>0</v>
      </c>
      <c r="M49" s="67">
        <f>'Margin per unit'!M49*'Volume (KT)'!M49*'Selling Price'!M$20/10^3</f>
        <v>0</v>
      </c>
      <c r="N49" s="67">
        <f>'Margin per unit'!N49*'Volume (KT)'!N49*'Selling Price'!N$20/10^3</f>
        <v>0</v>
      </c>
      <c r="O49" s="67">
        <f>'Margin per unit'!O49*'Volume (KT)'!O49*'Selling Price'!O$20/10^3</f>
        <v>0</v>
      </c>
      <c r="P49" s="67">
        <f>'Margin per unit'!P49*'Volume (KT)'!P49*'Selling Price'!P$20/10^3</f>
        <v>0</v>
      </c>
    </row>
    <row r="50" spans="1:17">
      <c r="A50" s="66" t="s">
        <v>87</v>
      </c>
      <c r="B50" s="70" t="s">
        <v>89</v>
      </c>
      <c r="C50" s="72" t="s">
        <v>223</v>
      </c>
      <c r="D50" s="70" t="s">
        <v>89</v>
      </c>
      <c r="E50" s="67">
        <f>'Margin per unit'!E50*'Volume (KT)'!E50*'Selling Price'!E$20/10^3</f>
        <v>0</v>
      </c>
      <c r="F50" s="67">
        <f>'Margin per unit'!F50*'Volume (KT)'!F50*'Selling Price'!F$20/10^3</f>
        <v>0</v>
      </c>
      <c r="G50" s="67">
        <f>'Margin per unit'!G50*'Volume (KT)'!G50*'Selling Price'!G$20/10^3</f>
        <v>0</v>
      </c>
      <c r="H50" s="67">
        <f>'Margin per unit'!H50*'Volume (KT)'!H50*'Selling Price'!H$20/10^3</f>
        <v>0</v>
      </c>
      <c r="I50" s="67">
        <f>'Margin per unit'!I50*'Volume (KT)'!I50*'Selling Price'!I$20/10^3</f>
        <v>0</v>
      </c>
      <c r="J50" s="67">
        <f>'Margin per unit'!J50*'Volume (KT)'!J50*'Selling Price'!J$20/10^3</f>
        <v>0</v>
      </c>
      <c r="K50" s="67">
        <f>'Margin per unit'!K50*'Volume (KT)'!K50*'Selling Price'!K$20/10^3</f>
        <v>0</v>
      </c>
      <c r="L50" s="67">
        <f>'Margin per unit'!L50*'Volume (KT)'!L50*'Selling Price'!L$20/10^3</f>
        <v>26.766263020577764</v>
      </c>
      <c r="M50" s="67">
        <f>'Margin per unit'!M50*'Volume (KT)'!M50*'Selling Price'!M$20/10^3</f>
        <v>29.642276032138088</v>
      </c>
      <c r="N50" s="67">
        <f>'Margin per unit'!N50*'Volume (KT)'!N50*'Selling Price'!N$20/10^3</f>
        <v>32.365357808817251</v>
      </c>
      <c r="O50" s="67">
        <f>'Margin per unit'!O50*'Volume (KT)'!O50*'Selling Price'!O$20/10^3</f>
        <v>32.76462933224613</v>
      </c>
      <c r="P50" s="67">
        <f>'Margin per unit'!P50*'Volume (KT)'!P50*'Selling Price'!P$20/10^3</f>
        <v>0</v>
      </c>
    </row>
    <row r="51" spans="1:17">
      <c r="A51" s="66" t="s">
        <v>87</v>
      </c>
      <c r="B51" s="94" t="s">
        <v>115</v>
      </c>
      <c r="C51" s="72" t="s">
        <v>223</v>
      </c>
      <c r="D51" s="70" t="s">
        <v>89</v>
      </c>
      <c r="E51" s="67">
        <f>'Margin per unit'!E51*'Volume (KT)'!E51*'Selling Price'!E$20/10^3</f>
        <v>0</v>
      </c>
      <c r="F51" s="67">
        <f>'Margin per unit'!F51*'Volume (KT)'!F51*'Selling Price'!F$20/10^3</f>
        <v>0</v>
      </c>
      <c r="G51" s="67">
        <f>'Margin per unit'!G51*'Volume (KT)'!G51*'Selling Price'!G$20/10^3</f>
        <v>0</v>
      </c>
      <c r="H51" s="67">
        <f>'Margin per unit'!H51*'Volume (KT)'!H51*'Selling Price'!H$20/10^3</f>
        <v>0</v>
      </c>
      <c r="I51" s="67">
        <f>'Margin per unit'!I51*'Volume (KT)'!I51*'Selling Price'!I$20/10^3</f>
        <v>0</v>
      </c>
      <c r="J51" s="67">
        <f>'Margin per unit'!J51*'Volume (KT)'!J51*'Selling Price'!J$20/10^3</f>
        <v>0</v>
      </c>
      <c r="K51" s="67">
        <f>'Margin per unit'!K51*'Volume (KT)'!K51*'Selling Price'!K$20/10^3</f>
        <v>0</v>
      </c>
      <c r="L51" s="67">
        <f>'Margin per unit'!L51*'Volume (KT)'!L51*'Selling Price'!L$20/10^3</f>
        <v>0</v>
      </c>
      <c r="M51" s="67">
        <f>'Margin per unit'!M51*'Volume (KT)'!M51*'Selling Price'!M$20/10^3</f>
        <v>0</v>
      </c>
      <c r="N51" s="67">
        <f>'Margin per unit'!N51*'Volume (KT)'!N51*'Selling Price'!N$20/10^3</f>
        <v>0</v>
      </c>
      <c r="O51" s="67">
        <f>'Margin per unit'!O51*'Volume (KT)'!O51*'Selling Price'!O$20/10^3</f>
        <v>0</v>
      </c>
      <c r="P51" s="67">
        <f>'Margin per unit'!P51*'Volume (KT)'!P51*'Selling Price'!P$20/10^3</f>
        <v>0</v>
      </c>
    </row>
    <row r="52" spans="1:17">
      <c r="A52" s="66" t="s">
        <v>87</v>
      </c>
      <c r="B52" s="59" t="s">
        <v>89</v>
      </c>
      <c r="C52" s="59" t="s">
        <v>95</v>
      </c>
      <c r="D52" s="59" t="s">
        <v>89</v>
      </c>
      <c r="E52" s="67">
        <f>'Margin per unit'!E52*'Volume (KT)'!E52*'Selling Price'!E$20/10^3</f>
        <v>1.1701100408640268</v>
      </c>
      <c r="F52" s="67">
        <f>'Margin per unit'!F52*'Volume (KT)'!F52*'Selling Price'!F$20/10^3</f>
        <v>1.2281072628333976</v>
      </c>
      <c r="G52" s="67">
        <f>'Margin per unit'!G52*'Volume (KT)'!G52*'Selling Price'!G$20/10^3</f>
        <v>1.3402556114059232</v>
      </c>
      <c r="H52" s="67">
        <f>'Margin per unit'!H52*'Volume (KT)'!H52*'Selling Price'!H$20/10^3</f>
        <v>0.95338735271923103</v>
      </c>
      <c r="I52" s="67">
        <f>'Margin per unit'!I52*'Volume (KT)'!I52*'Selling Price'!I$20/10^3</f>
        <v>0.97842670883906635</v>
      </c>
      <c r="J52" s="67">
        <f>'Margin per unit'!J52*'Volume (KT)'!J52*'Selling Price'!J$20/10^3</f>
        <v>0.97935947105961108</v>
      </c>
      <c r="K52" s="67">
        <f>'Margin per unit'!K52*'Volume (KT)'!K52*'Selling Price'!K$20/10^3</f>
        <v>0.94605650241147143</v>
      </c>
      <c r="L52" s="67">
        <f>'Margin per unit'!L52*'Volume (KT)'!L52*'Selling Price'!L$20/10^3</f>
        <v>0.8259418409398448</v>
      </c>
      <c r="M52" s="67">
        <f>'Margin per unit'!M52*'Volume (KT)'!M52*'Selling Price'!M$20/10^3</f>
        <v>0.89506935836103008</v>
      </c>
      <c r="N52" s="67">
        <f>'Margin per unit'!N52*'Volume (KT)'!N52*'Selling Price'!N$20/10^3</f>
        <v>1.0242226955811895</v>
      </c>
      <c r="O52" s="67">
        <f>'Margin per unit'!O52*'Volume (KT)'!O52*'Selling Price'!O$20/10^3</f>
        <v>0.92859797687083256</v>
      </c>
      <c r="P52" s="67">
        <f>'Margin per unit'!P52*'Volume (KT)'!P52*'Selling Price'!P$20/10^3</f>
        <v>0.92859797687083256</v>
      </c>
    </row>
    <row r="53" spans="1:17" s="65" customFormat="1" ht="23.5">
      <c r="A53" s="63" t="s">
        <v>5</v>
      </c>
      <c r="B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</row>
    <row r="54" spans="1:17">
      <c r="A54" s="384" t="s">
        <v>1</v>
      </c>
      <c r="B54" s="381" t="s">
        <v>92</v>
      </c>
      <c r="C54" s="381" t="s">
        <v>93</v>
      </c>
      <c r="D54" s="381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7">
      <c r="A55" s="386"/>
      <c r="B55" s="382"/>
      <c r="C55" s="382"/>
      <c r="D55" s="382"/>
      <c r="E55" s="267">
        <v>23377</v>
      </c>
      <c r="F55" s="259">
        <v>23408</v>
      </c>
      <c r="G55" s="259">
        <v>23437</v>
      </c>
      <c r="H55" s="259">
        <v>23468</v>
      </c>
      <c r="I55" s="259">
        <v>23498</v>
      </c>
      <c r="J55" s="259">
        <v>23529</v>
      </c>
      <c r="K55" s="259">
        <v>23559</v>
      </c>
      <c r="L55" s="259">
        <v>23590</v>
      </c>
      <c r="M55" s="259">
        <v>23621</v>
      </c>
      <c r="N55" s="259">
        <v>23651</v>
      </c>
      <c r="O55" s="259">
        <v>23682</v>
      </c>
      <c r="P55" s="259">
        <v>23712</v>
      </c>
    </row>
    <row r="56" spans="1:17">
      <c r="A56" s="66"/>
      <c r="B56" s="68"/>
      <c r="C56" s="265" t="s">
        <v>65</v>
      </c>
      <c r="D56" s="265"/>
      <c r="E56" s="67">
        <f>'Margin per unit'!E56*'Volume (KT)'!E56*'Selling Price'!E$20/10^3</f>
        <v>0</v>
      </c>
      <c r="F56" s="67">
        <f>'Margin per unit'!F56*'Volume (KT)'!F56*'Selling Price'!F$20/10^3</f>
        <v>0</v>
      </c>
      <c r="G56" s="67">
        <f>'Margin per unit'!G56*'Volume (KT)'!G56*'Selling Price'!G$20/10^3</f>
        <v>0</v>
      </c>
      <c r="H56" s="67">
        <f>'Margin per unit'!H56*'Volume (KT)'!H56*'Selling Price'!H$20/10^3</f>
        <v>0</v>
      </c>
      <c r="I56" s="67">
        <f>'Margin per unit'!I56*'Volume (KT)'!I56*'Selling Price'!I$20/10^3</f>
        <v>0</v>
      </c>
      <c r="J56" s="67">
        <f>'Margin per unit'!J56*'Volume (KT)'!J56*'Selling Price'!J$20/10^3</f>
        <v>0</v>
      </c>
      <c r="K56" s="67">
        <f>'Margin per unit'!K56*'Volume (KT)'!K56*'Selling Price'!K$20/10^3</f>
        <v>0</v>
      </c>
      <c r="L56" s="67">
        <f>'Margin per unit'!L56*'Volume (KT)'!L56*'Selling Price'!L$20/10^3</f>
        <v>0</v>
      </c>
      <c r="M56" s="67">
        <f>'Margin per unit'!M56*'Volume (KT)'!M56*'Selling Price'!M$20/10^3</f>
        <v>0</v>
      </c>
      <c r="N56" s="67">
        <f>'Margin per unit'!N56*'Volume (KT)'!N56*'Selling Price'!N$20/10^3</f>
        <v>0</v>
      </c>
      <c r="O56" s="67">
        <f>'Margin per unit'!O56*'Volume (KT)'!O56*'Selling Price'!O$20/10^3</f>
        <v>0</v>
      </c>
      <c r="P56" s="67">
        <f>'Margin per unit'!P56*'Volume (KT)'!P56*'Selling Price'!P$20/10^3</f>
        <v>0</v>
      </c>
    </row>
    <row r="57" spans="1:17">
      <c r="A57" s="66" t="s">
        <v>87</v>
      </c>
      <c r="B57" s="68" t="s">
        <v>89</v>
      </c>
      <c r="C57" s="69" t="s">
        <v>81</v>
      </c>
      <c r="D57" s="68" t="s">
        <v>89</v>
      </c>
      <c r="E57" s="67">
        <f>'Margin per unit'!E57*'Volume (KT)'!E57*'Selling Price'!E$20/10^3</f>
        <v>259.84711211301635</v>
      </c>
      <c r="F57" s="67">
        <f>'Margin per unit'!F57*'Volume (KT)'!F57*'Selling Price'!F$20/10^3</f>
        <v>181.05720825658284</v>
      </c>
      <c r="G57" s="67">
        <f>'Margin per unit'!G57*'Volume (KT)'!G57*'Selling Price'!G$20/10^3</f>
        <v>278.51540398308782</v>
      </c>
      <c r="H57" s="67">
        <f>'Margin per unit'!H57*'Volume (KT)'!H57*'Selling Price'!H$20/10^3</f>
        <v>209.79559170186769</v>
      </c>
      <c r="I57" s="67">
        <f>'Margin per unit'!I57*'Volume (KT)'!I57*'Selling Price'!I$20/10^3</f>
        <v>157.38660303186634</v>
      </c>
      <c r="J57" s="67">
        <f>'Margin per unit'!J57*'Volume (KT)'!J57*'Selling Price'!J$20/10^3</f>
        <v>156.09268886743234</v>
      </c>
      <c r="K57" s="67">
        <f>'Margin per unit'!K57*'Volume (KT)'!K57*'Selling Price'!K$20/10^3</f>
        <v>321.21780214783678</v>
      </c>
      <c r="L57" s="67">
        <f>'Margin per unit'!L57*'Volume (KT)'!L57*'Selling Price'!L$20/10^3</f>
        <v>170.81555343060626</v>
      </c>
      <c r="M57" s="67">
        <f>'Margin per unit'!M57*'Volume (KT)'!M57*'Selling Price'!M$20/10^3</f>
        <v>189.1474381354262</v>
      </c>
      <c r="N57" s="67">
        <f>'Margin per unit'!N57*'Volume (KT)'!N57*'Selling Price'!N$20/10^3</f>
        <v>212.6058473696159</v>
      </c>
      <c r="O57" s="67">
        <f>'Margin per unit'!O57*'Volume (KT)'!O57*'Selling Price'!O$20/10^3</f>
        <v>209.00892777680534</v>
      </c>
      <c r="P57" s="67">
        <f>'Margin per unit'!P57*'Volume (KT)'!P57*'Selling Price'!P$20/10^3</f>
        <v>227.91335772274681</v>
      </c>
    </row>
    <row r="58" spans="1:17">
      <c r="A58" s="66" t="s">
        <v>87</v>
      </c>
      <c r="B58" s="95" t="s">
        <v>115</v>
      </c>
      <c r="C58" s="69" t="s">
        <v>82</v>
      </c>
      <c r="D58" s="68" t="s">
        <v>89</v>
      </c>
      <c r="E58" s="67">
        <f>'Margin per unit'!E58*'Volume (KT)'!E58*'Selling Price'!E$20/10^3</f>
        <v>0</v>
      </c>
      <c r="F58" s="67">
        <f>'Margin per unit'!F58*'Volume (KT)'!F58*'Selling Price'!F$20/10^3</f>
        <v>0</v>
      </c>
      <c r="G58" s="67">
        <f>'Margin per unit'!G58*'Volume (KT)'!G58*'Selling Price'!G$20/10^3</f>
        <v>0</v>
      </c>
      <c r="H58" s="67">
        <f>'Margin per unit'!H58*'Volume (KT)'!H58*'Selling Price'!H$20/10^3</f>
        <v>0</v>
      </c>
      <c r="I58" s="67">
        <f>'Margin per unit'!I58*'Volume (KT)'!I58*'Selling Price'!I$20/10^3</f>
        <v>0</v>
      </c>
      <c r="J58" s="67">
        <f>'Margin per unit'!J58*'Volume (KT)'!J58*'Selling Price'!J$20/10^3</f>
        <v>0</v>
      </c>
      <c r="K58" s="67">
        <f>'Margin per unit'!K58*'Volume (KT)'!K58*'Selling Price'!K$20/10^3</f>
        <v>0</v>
      </c>
      <c r="L58" s="67">
        <f>'Margin per unit'!L58*'Volume (KT)'!L58*'Selling Price'!L$20/10^3</f>
        <v>0</v>
      </c>
      <c r="M58" s="67">
        <f>'Margin per unit'!M58*'Volume (KT)'!M58*'Selling Price'!M$20/10^3</f>
        <v>0</v>
      </c>
      <c r="N58" s="67">
        <f>'Margin per unit'!N58*'Volume (KT)'!N58*'Selling Price'!N$20/10^3</f>
        <v>0</v>
      </c>
      <c r="O58" s="67">
        <f>'Margin per unit'!O58*'Volume (KT)'!O58*'Selling Price'!O$20/10^3</f>
        <v>0</v>
      </c>
      <c r="P58" s="67">
        <f>'Margin per unit'!P58*'Volume (KT)'!P58*'Selling Price'!P$20/10^3</f>
        <v>0</v>
      </c>
    </row>
    <row r="59" spans="1:17">
      <c r="A59" s="66"/>
      <c r="B59" s="268"/>
      <c r="C59" s="269" t="s">
        <v>198</v>
      </c>
      <c r="D59" s="270"/>
      <c r="E59" s="67">
        <f>'Margin per unit'!E59*'Volume (KT)'!E59*'Selling Price'!E$20/10^3</f>
        <v>0</v>
      </c>
      <c r="F59" s="67">
        <f>'Margin per unit'!F59*'Volume (KT)'!F59*'Selling Price'!F$20/10^3</f>
        <v>0</v>
      </c>
      <c r="G59" s="67">
        <f>'Margin per unit'!G59*'Volume (KT)'!G59*'Selling Price'!G$20/10^3</f>
        <v>0</v>
      </c>
      <c r="H59" s="67">
        <f>'Margin per unit'!H59*'Volume (KT)'!H59*'Selling Price'!H$20/10^3</f>
        <v>0</v>
      </c>
      <c r="I59" s="67">
        <f>'Margin per unit'!I59*'Volume (KT)'!I59*'Selling Price'!I$20/10^3</f>
        <v>0</v>
      </c>
      <c r="J59" s="67">
        <f>'Margin per unit'!J59*'Volume (KT)'!J59*'Selling Price'!J$20/10^3</f>
        <v>0</v>
      </c>
      <c r="K59" s="67">
        <f>'Margin per unit'!K59*'Volume (KT)'!K59*'Selling Price'!K$20/10^3</f>
        <v>0</v>
      </c>
      <c r="L59" s="67">
        <f>'Margin per unit'!L59*'Volume (KT)'!L59*'Selling Price'!L$20/10^3</f>
        <v>0</v>
      </c>
      <c r="M59" s="67">
        <f>'Margin per unit'!M59*'Volume (KT)'!M59*'Selling Price'!M$20/10^3</f>
        <v>0</v>
      </c>
      <c r="N59" s="67">
        <f>'Margin per unit'!N59*'Volume (KT)'!N59*'Selling Price'!N$20/10^3</f>
        <v>0</v>
      </c>
      <c r="O59" s="67">
        <f>'Margin per unit'!O59*'Volume (KT)'!O59*'Selling Price'!O$20/10^3</f>
        <v>0</v>
      </c>
      <c r="P59" s="67">
        <f>'Margin per unit'!P59*'Volume (KT)'!P59*'Selling Price'!P$20/10^3</f>
        <v>0</v>
      </c>
    </row>
    <row r="60" spans="1:17">
      <c r="A60" s="66" t="s">
        <v>87</v>
      </c>
      <c r="B60" s="270" t="s">
        <v>89</v>
      </c>
      <c r="C60" s="271" t="s">
        <v>202</v>
      </c>
      <c r="D60" s="270" t="s">
        <v>89</v>
      </c>
      <c r="E60" s="67">
        <f>'Margin per unit'!E60*'Volume (KT)'!E60*'Selling Price'!E$20/10^3</f>
        <v>0</v>
      </c>
      <c r="F60" s="67">
        <f>'Margin per unit'!F60*'Volume (KT)'!F60*'Selling Price'!F$20/10^3</f>
        <v>99.695580199587894</v>
      </c>
      <c r="G60" s="67">
        <f>'Margin per unit'!G60*'Volume (KT)'!G60*'Selling Price'!G$20/10^3</f>
        <v>14.480990080249599</v>
      </c>
      <c r="H60" s="67">
        <f>'Margin per unit'!H60*'Volume (KT)'!H60*'Selling Price'!H$20/10^3</f>
        <v>82.436508202469867</v>
      </c>
      <c r="I60" s="67">
        <f>'Margin per unit'!I60*'Volume (KT)'!I60*'Selling Price'!I$20/10^3</f>
        <v>49.4686154074953</v>
      </c>
      <c r="J60" s="67">
        <f>'Margin per unit'!J60*'Volume (KT)'!J60*'Selling Price'!J$20/10^3</f>
        <v>11.971403717613109</v>
      </c>
      <c r="K60" s="67">
        <f>'Margin per unit'!K60*'Volume (KT)'!K60*'Selling Price'!K$20/10^3</f>
        <v>11.899390648302649</v>
      </c>
      <c r="L60" s="67">
        <f>'Margin per unit'!L60*'Volume (KT)'!L60*'Selling Price'!L$20/10^3</f>
        <v>11.15386978456894</v>
      </c>
      <c r="M60" s="67">
        <f>'Margin per unit'!M60*'Volume (KT)'!M60*'Selling Price'!M$20/10^3</f>
        <v>11.237885588610158</v>
      </c>
      <c r="N60" s="67">
        <f>'Margin per unit'!N60*'Volume (KT)'!N60*'Selling Price'!N$20/10^3</f>
        <v>11.365939983503772</v>
      </c>
      <c r="O60" s="67">
        <f>'Margin per unit'!O60*'Volume (KT)'!O60*'Selling Price'!O$20/10^3</f>
        <v>11.03327292893206</v>
      </c>
      <c r="P60" s="67">
        <f>'Margin per unit'!P60*'Volume (KT)'!P60*'Selling Price'!P$20/10^3</f>
        <v>11.538550928932057</v>
      </c>
    </row>
    <row r="61" spans="1:17">
      <c r="A61" s="66" t="s">
        <v>87</v>
      </c>
      <c r="B61" s="270" t="s">
        <v>89</v>
      </c>
      <c r="C61" s="271" t="s">
        <v>203</v>
      </c>
      <c r="D61" s="270" t="s">
        <v>89</v>
      </c>
      <c r="E61" s="67">
        <f>'Margin per unit'!E61*'Volume (KT)'!E61*'Selling Price'!E$20/10^3</f>
        <v>0</v>
      </c>
      <c r="F61" s="67">
        <f>'Margin per unit'!F61*'Volume (KT)'!F61*'Selling Price'!F$20/10^3</f>
        <v>0</v>
      </c>
      <c r="G61" s="67">
        <f>'Margin per unit'!G61*'Volume (KT)'!G61*'Selling Price'!G$20/10^3</f>
        <v>0</v>
      </c>
      <c r="H61" s="67">
        <f>'Margin per unit'!H61*'Volume (KT)'!H61*'Selling Price'!H$20/10^3</f>
        <v>0</v>
      </c>
      <c r="I61" s="67">
        <f>'Margin per unit'!I61*'Volume (KT)'!I61*'Selling Price'!I$20/10^3</f>
        <v>0</v>
      </c>
      <c r="J61" s="67">
        <f>'Margin per unit'!J61*'Volume (KT)'!J61*'Selling Price'!J$20/10^3</f>
        <v>0</v>
      </c>
      <c r="K61" s="67">
        <f>'Margin per unit'!K61*'Volume (KT)'!K61*'Selling Price'!K$20/10^3</f>
        <v>0</v>
      </c>
      <c r="L61" s="67">
        <f>'Margin per unit'!L61*'Volume (KT)'!L61*'Selling Price'!L$20/10^3</f>
        <v>0</v>
      </c>
      <c r="M61" s="67">
        <f>'Margin per unit'!M61*'Volume (KT)'!M61*'Selling Price'!M$20/10^3</f>
        <v>0</v>
      </c>
      <c r="N61" s="67">
        <f>'Margin per unit'!N61*'Volume (KT)'!N61*'Selling Price'!N$20/10^3</f>
        <v>0</v>
      </c>
      <c r="O61" s="67">
        <f>'Margin per unit'!O61*'Volume (KT)'!O61*'Selling Price'!O$20/10^3</f>
        <v>0</v>
      </c>
      <c r="P61" s="67">
        <f>'Margin per unit'!P61*'Volume (KT)'!P61*'Selling Price'!P$20/10^3</f>
        <v>0</v>
      </c>
    </row>
    <row r="62" spans="1:17">
      <c r="A62" s="66" t="s">
        <v>87</v>
      </c>
      <c r="B62" s="270" t="s">
        <v>89</v>
      </c>
      <c r="C62" s="271" t="s">
        <v>199</v>
      </c>
      <c r="D62" s="270" t="s">
        <v>89</v>
      </c>
      <c r="E62" s="67">
        <f>'Margin per unit'!E62*'Volume (KT)'!E62*'Selling Price'!E$20/10^3</f>
        <v>0</v>
      </c>
      <c r="F62" s="67">
        <f>'Margin per unit'!F62*'Volume (KT)'!F62*'Selling Price'!F$20/10^3</f>
        <v>0</v>
      </c>
      <c r="G62" s="67">
        <f>'Margin per unit'!G62*'Volume (KT)'!G62*'Selling Price'!G$20/10^3</f>
        <v>0</v>
      </c>
      <c r="H62" s="67">
        <f>'Margin per unit'!H62*'Volume (KT)'!H62*'Selling Price'!H$20/10^3</f>
        <v>0</v>
      </c>
      <c r="I62" s="67">
        <f>'Margin per unit'!I62*'Volume (KT)'!I62*'Selling Price'!I$20/10^3</f>
        <v>0</v>
      </c>
      <c r="J62" s="67">
        <f>'Margin per unit'!J62*'Volume (KT)'!J62*'Selling Price'!J$20/10^3</f>
        <v>0</v>
      </c>
      <c r="K62" s="67">
        <f>'Margin per unit'!K62*'Volume (KT)'!K62*'Selling Price'!K$20/10^3</f>
        <v>0</v>
      </c>
      <c r="L62" s="67">
        <f>'Margin per unit'!L62*'Volume (KT)'!L62*'Selling Price'!L$20/10^3</f>
        <v>0</v>
      </c>
      <c r="M62" s="67">
        <f>'Margin per unit'!M62*'Volume (KT)'!M62*'Selling Price'!M$20/10^3</f>
        <v>0</v>
      </c>
      <c r="N62" s="67">
        <f>'Margin per unit'!N62*'Volume (KT)'!N62*'Selling Price'!N$20/10^3</f>
        <v>0</v>
      </c>
      <c r="O62" s="67">
        <f>'Margin per unit'!O62*'Volume (KT)'!O62*'Selling Price'!O$20/10^3</f>
        <v>0</v>
      </c>
      <c r="P62" s="67">
        <f>'Margin per unit'!P62*'Volume (KT)'!P62*'Selling Price'!P$20/10^3</f>
        <v>0</v>
      </c>
    </row>
    <row r="63" spans="1:17">
      <c r="A63" s="66" t="s">
        <v>87</v>
      </c>
      <c r="B63" s="268" t="s">
        <v>115</v>
      </c>
      <c r="C63" s="271" t="s">
        <v>254</v>
      </c>
      <c r="D63" s="270" t="s">
        <v>89</v>
      </c>
      <c r="E63" s="67">
        <f>'Margin per unit'!E63*'Volume (KT)'!E63*'Selling Price'!E$20/10^3</f>
        <v>0</v>
      </c>
      <c r="F63" s="67">
        <f>'Margin per unit'!F63*'Volume (KT)'!F63*'Selling Price'!F$20/10^3</f>
        <v>0</v>
      </c>
      <c r="G63" s="67">
        <f>'Margin per unit'!G63*'Volume (KT)'!G63*'Selling Price'!G$20/10^3</f>
        <v>0</v>
      </c>
      <c r="H63" s="67">
        <f>'Margin per unit'!H63*'Volume (KT)'!H63*'Selling Price'!H$20/10^3</f>
        <v>0</v>
      </c>
      <c r="I63" s="67">
        <f>'Margin per unit'!I63*'Volume (KT)'!I63*'Selling Price'!I$20/10^3</f>
        <v>0</v>
      </c>
      <c r="J63" s="67">
        <f>'Margin per unit'!J63*'Volume (KT)'!J63*'Selling Price'!J$20/10^3</f>
        <v>0</v>
      </c>
      <c r="K63" s="67">
        <f>'Margin per unit'!K63*'Volume (KT)'!K63*'Selling Price'!K$20/10^3</f>
        <v>0</v>
      </c>
      <c r="L63" s="67">
        <f>'Margin per unit'!L63*'Volume (KT)'!L63*'Selling Price'!L$20/10^3</f>
        <v>0</v>
      </c>
      <c r="M63" s="67">
        <f>'Margin per unit'!M63*'Volume (KT)'!M63*'Selling Price'!M$20/10^3</f>
        <v>0</v>
      </c>
      <c r="N63" s="67">
        <f>'Margin per unit'!N63*'Volume (KT)'!N63*'Selling Price'!N$20/10^3</f>
        <v>0</v>
      </c>
      <c r="O63" s="67">
        <f>'Margin per unit'!O63*'Volume (KT)'!O63*'Selling Price'!O$20/10^3</f>
        <v>0</v>
      </c>
      <c r="P63" s="67">
        <f>'Margin per unit'!P63*'Volume (KT)'!P63*'Selling Price'!P$20/10^3</f>
        <v>0</v>
      </c>
    </row>
    <row r="64" spans="1:17">
      <c r="A64" s="66" t="s">
        <v>87</v>
      </c>
      <c r="B64" s="76" t="s">
        <v>89</v>
      </c>
      <c r="C64" s="76" t="s">
        <v>96</v>
      </c>
      <c r="D64" s="76" t="s">
        <v>89</v>
      </c>
      <c r="E64" s="67">
        <f>'Margin per unit'!E64*'Volume (KT)'!E64*'Selling Price'!E$20/10^3</f>
        <v>1.6215589844605347</v>
      </c>
      <c r="F64" s="67">
        <f>'Margin per unit'!F64*'Volume (KT)'!F64*'Selling Price'!F$20/10^3</f>
        <v>1.4856574988709752</v>
      </c>
      <c r="G64" s="67">
        <f>'Margin per unit'!G64*'Volume (KT)'!G64*'Selling Price'!G$20/10^3</f>
        <v>1.7297232672432079</v>
      </c>
      <c r="H64" s="67">
        <f>'Margin per unit'!H64*'Volume (KT)'!H64*'Selling Price'!H$20/10^3</f>
        <v>1.004577941543302</v>
      </c>
      <c r="I64" s="67">
        <f>'Margin per unit'!I64*'Volume (KT)'!I64*'Selling Price'!I$20/10^3</f>
        <v>1.1192343718305069</v>
      </c>
      <c r="J64" s="67">
        <f>'Margin per unit'!J64*'Volume (KT)'!J64*'Selling Price'!J$20/10^3</f>
        <v>1.0340297435226204</v>
      </c>
      <c r="K64" s="67">
        <f>'Margin per unit'!K64*'Volume (KT)'!K64*'Selling Price'!K$20/10^3</f>
        <v>1.3348740395473708</v>
      </c>
      <c r="L64" s="67">
        <f>'Margin per unit'!L64*'Volume (KT)'!L64*'Selling Price'!L$20/10^3</f>
        <v>1.3257786248178192</v>
      </c>
      <c r="M64" s="67">
        <f>'Margin per unit'!M64*'Volume (KT)'!M64*'Selling Price'!M$20/10^3</f>
        <v>1.2687197031379438</v>
      </c>
      <c r="N64" s="67">
        <f>'Margin per unit'!N64*'Volume (KT)'!N64*'Selling Price'!N$20/10^3</f>
        <v>1.4374531417762382</v>
      </c>
      <c r="O64" s="67">
        <f>'Margin per unit'!O64*'Volume (KT)'!O64*'Selling Price'!O$20/10^3</f>
        <v>1.1499512594112762</v>
      </c>
      <c r="P64" s="67">
        <f>'Margin per unit'!P64*'Volume (KT)'!P64*'Selling Price'!P$20/10^3</f>
        <v>1.0678118837390425</v>
      </c>
    </row>
    <row r="65" spans="1:16">
      <c r="A65" s="66" t="s">
        <v>87</v>
      </c>
      <c r="B65" s="205" t="s">
        <v>42</v>
      </c>
      <c r="C65" s="205" t="s">
        <v>151</v>
      </c>
      <c r="D65" s="205" t="s">
        <v>98</v>
      </c>
      <c r="E65" s="67">
        <f>'Margin per unit'!E65*'Volume (KT)'!E65*'Selling Price'!E$20/10^3</f>
        <v>0</v>
      </c>
      <c r="F65" s="67">
        <f>'Margin per unit'!F65*'Volume (KT)'!F65*'Selling Price'!F$20/10^3</f>
        <v>0</v>
      </c>
      <c r="G65" s="67">
        <f>'Margin per unit'!G65*'Volume (KT)'!G65*'Selling Price'!G$20/10^3</f>
        <v>0</v>
      </c>
      <c r="H65" s="67">
        <f>'Margin per unit'!H65*'Volume (KT)'!H65*'Selling Price'!H$20/10^3</f>
        <v>0</v>
      </c>
      <c r="I65" s="67">
        <f>'Margin per unit'!I65*'Volume (KT)'!I65*'Selling Price'!I$20/10^3</f>
        <v>0</v>
      </c>
      <c r="J65" s="67">
        <f>'Margin per unit'!J65*'Volume (KT)'!J65*'Selling Price'!J$20/10^3</f>
        <v>0</v>
      </c>
      <c r="K65" s="67">
        <f>'Margin per unit'!K65*'Volume (KT)'!K65*'Selling Price'!K$20/10^3</f>
        <v>0</v>
      </c>
      <c r="L65" s="67">
        <f>'Margin per unit'!L65*'Volume (KT)'!L65*'Selling Price'!L$20/10^3</f>
        <v>0</v>
      </c>
      <c r="M65" s="67">
        <f>'Margin per unit'!M65*'Volume (KT)'!M65*'Selling Price'!M$20/10^3</f>
        <v>0</v>
      </c>
      <c r="N65" s="67">
        <f>'Margin per unit'!N65*'Volume (KT)'!N65*'Selling Price'!N$20/10^3</f>
        <v>0</v>
      </c>
      <c r="O65" s="67">
        <f>'Margin per unit'!O65*'Volume (KT)'!O65*'Selling Price'!O$20/10^3</f>
        <v>0</v>
      </c>
      <c r="P65" s="67">
        <f>'Margin per unit'!P65*'Volume (KT)'!P65*'Selling Price'!P$20/10^3</f>
        <v>0</v>
      </c>
    </row>
    <row r="66" spans="1:16">
      <c r="A66" s="66" t="s">
        <v>87</v>
      </c>
      <c r="B66" s="77" t="s">
        <v>115</v>
      </c>
      <c r="C66" s="77" t="s">
        <v>97</v>
      </c>
      <c r="D66" s="77" t="s">
        <v>98</v>
      </c>
      <c r="E66" s="67">
        <f>'Margin per unit'!E66*'Volume (KT)'!E66*'Selling Price'!E$20/10^3</f>
        <v>25.944793766506688</v>
      </c>
      <c r="F66" s="67">
        <f>'Margin per unit'!F66*'Volume (KT)'!F66*'Selling Price'!F$20/10^3</f>
        <v>4.2393232374107893E-2</v>
      </c>
      <c r="G66" s="67">
        <f>'Margin per unit'!G66*'Volume (KT)'!G66*'Selling Price'!G$20/10^3</f>
        <v>-60.258390481620715</v>
      </c>
      <c r="H66" s="67">
        <f>'Margin per unit'!H66*'Volume (KT)'!H66*'Selling Price'!H$20/10^3</f>
        <v>-152.88766261629726</v>
      </c>
      <c r="I66" s="67">
        <f>'Margin per unit'!I66*'Volume (KT)'!I66*'Selling Price'!I$20/10^3</f>
        <v>-102.81788807615939</v>
      </c>
      <c r="J66" s="67">
        <f>'Margin per unit'!J66*'Volume (KT)'!J66*'Selling Price'!J$20/10^3</f>
        <v>-13.291688067460054</v>
      </c>
      <c r="K66" s="67">
        <f>'Margin per unit'!K66*'Volume (KT)'!K66*'Selling Price'!K$20/10^3</f>
        <v>-11.96559652910798</v>
      </c>
      <c r="L66" s="67">
        <f>'Margin per unit'!L66*'Volume (KT)'!L66*'Selling Price'!L$20/10^3</f>
        <v>-7.3125142648473949</v>
      </c>
      <c r="M66" s="67">
        <f>'Margin per unit'!M66*'Volume (KT)'!M66*'Selling Price'!M$20/10^3</f>
        <v>-9.9968183674554236</v>
      </c>
      <c r="N66" s="67">
        <f>'Margin per unit'!N66*'Volume (KT)'!N66*'Selling Price'!N$20/10^3</f>
        <v>-5.608163788384867</v>
      </c>
      <c r="O66" s="67">
        <f>'Margin per unit'!O66*'Volume (KT)'!O66*'Selling Price'!O$20/10^3</f>
        <v>-5.1019502575145577</v>
      </c>
      <c r="P66" s="67">
        <f>'Margin per unit'!P66*'Volume (KT)'!P66*'Selling Price'!P$20/10^3</f>
        <v>-7.3142545048961324E-2</v>
      </c>
    </row>
    <row r="67" spans="1:16">
      <c r="A67" s="66" t="s">
        <v>87</v>
      </c>
      <c r="B67" s="77" t="s">
        <v>115</v>
      </c>
      <c r="C67" s="77" t="s">
        <v>101</v>
      </c>
      <c r="D67" s="77" t="s">
        <v>98</v>
      </c>
      <c r="E67" s="67">
        <f>'Margin per unit'!E67*'Volume (KT)'!E67*'Selling Price'!E$20/10^3</f>
        <v>0</v>
      </c>
      <c r="F67" s="67">
        <f>'Margin per unit'!F67*'Volume (KT)'!F67*'Selling Price'!F$20/10^3</f>
        <v>0</v>
      </c>
      <c r="G67" s="67">
        <f>'Margin per unit'!G67*'Volume (KT)'!G67*'Selling Price'!G$20/10^3</f>
        <v>0</v>
      </c>
      <c r="H67" s="67">
        <f>'Margin per unit'!H67*'Volume (KT)'!H67*'Selling Price'!H$20/10^3</f>
        <v>0</v>
      </c>
      <c r="I67" s="67">
        <f>'Margin per unit'!I67*'Volume (KT)'!I67*'Selling Price'!I$20/10^3</f>
        <v>0</v>
      </c>
      <c r="J67" s="67">
        <f>'Margin per unit'!J67*'Volume (KT)'!J67*'Selling Price'!J$20/10^3</f>
        <v>0</v>
      </c>
      <c r="K67" s="67">
        <f>'Margin per unit'!K67*'Volume (KT)'!K67*'Selling Price'!K$20/10^3</f>
        <v>-3.9392183005442516</v>
      </c>
      <c r="L67" s="67">
        <f>'Margin per unit'!L67*'Volume (KT)'!L67*'Selling Price'!L$20/10^3</f>
        <v>0</v>
      </c>
      <c r="M67" s="67">
        <f>'Margin per unit'!M67*'Volume (KT)'!M67*'Selling Price'!M$20/10^3</f>
        <v>0</v>
      </c>
      <c r="N67" s="67">
        <f>'Margin per unit'!N67*'Volume (KT)'!N67*'Selling Price'!N$20/10^3</f>
        <v>0</v>
      </c>
      <c r="O67" s="67">
        <f>'Margin per unit'!O67*'Volume (KT)'!O67*'Selling Price'!O$20/10^3</f>
        <v>0</v>
      </c>
      <c r="P67" s="67">
        <f>'Margin per unit'!P67*'Volume (KT)'!P67*'Selling Price'!P$20/10^3</f>
        <v>0</v>
      </c>
    </row>
    <row r="68" spans="1:16">
      <c r="A68" s="66" t="s">
        <v>87</v>
      </c>
      <c r="B68" s="77" t="s">
        <v>115</v>
      </c>
      <c r="C68" s="77" t="s">
        <v>102</v>
      </c>
      <c r="D68" s="77" t="s">
        <v>98</v>
      </c>
      <c r="E68" s="67">
        <f>'Margin per unit'!E68*'Volume (KT)'!E68*'Selling Price'!E$20/10^3</f>
        <v>0</v>
      </c>
      <c r="F68" s="67">
        <f>'Margin per unit'!F68*'Volume (KT)'!F68*'Selling Price'!F$20/10^3</f>
        <v>0</v>
      </c>
      <c r="G68" s="67">
        <f>'Margin per unit'!G68*'Volume (KT)'!G68*'Selling Price'!G$20/10^3</f>
        <v>0</v>
      </c>
      <c r="H68" s="67">
        <f>'Margin per unit'!H68*'Volume (KT)'!H68*'Selling Price'!H$20/10^3</f>
        <v>0</v>
      </c>
      <c r="I68" s="67">
        <f>'Margin per unit'!I68*'Volume (KT)'!I68*'Selling Price'!I$20/10^3</f>
        <v>0</v>
      </c>
      <c r="J68" s="67">
        <f>'Margin per unit'!J68*'Volume (KT)'!J68*'Selling Price'!J$20/10^3</f>
        <v>0</v>
      </c>
      <c r="K68" s="67">
        <f>'Margin per unit'!K68*'Volume (KT)'!K68*'Selling Price'!K$20/10^3</f>
        <v>-1.1136582892768012</v>
      </c>
      <c r="L68" s="67">
        <f>'Margin per unit'!L68*'Volume (KT)'!L68*'Selling Price'!L$20/10^3</f>
        <v>0</v>
      </c>
      <c r="M68" s="67">
        <f>'Margin per unit'!M68*'Volume (KT)'!M68*'Selling Price'!M$20/10^3</f>
        <v>0</v>
      </c>
      <c r="N68" s="67">
        <f>'Margin per unit'!N68*'Volume (KT)'!N68*'Selling Price'!N$20/10^3</f>
        <v>0</v>
      </c>
      <c r="O68" s="67">
        <f>'Margin per unit'!O68*'Volume (KT)'!O68*'Selling Price'!O$20/10^3</f>
        <v>0</v>
      </c>
      <c r="P68" s="67">
        <f>'Margin per unit'!P68*'Volume (KT)'!P68*'Selling Price'!P$20/10^3</f>
        <v>0</v>
      </c>
    </row>
    <row r="69" spans="1:16">
      <c r="A69" s="66" t="s">
        <v>87</v>
      </c>
      <c r="B69" s="76" t="s">
        <v>89</v>
      </c>
      <c r="C69" s="76" t="s">
        <v>97</v>
      </c>
      <c r="D69" s="76" t="s">
        <v>98</v>
      </c>
      <c r="E69" s="67">
        <f>'Margin per unit'!E69*'Volume (KT)'!E69*'Selling Price'!E$20/10^3</f>
        <v>26.773177664882652</v>
      </c>
      <c r="F69" s="67">
        <f>'Margin per unit'!F69*'Volume (KT)'!F69*'Selling Price'!F$20/10^3</f>
        <v>8.6230494035657053</v>
      </c>
      <c r="G69" s="67">
        <f>'Margin per unit'!G69*'Volume (KT)'!G69*'Selling Price'!G$20/10^3</f>
        <v>17.610512116863127</v>
      </c>
      <c r="H69" s="67">
        <f>'Margin per unit'!H69*'Volume (KT)'!H69*'Selling Price'!H$20/10^3</f>
        <v>0.13325162036640403</v>
      </c>
      <c r="I69" s="67">
        <f>'Margin per unit'!I69*'Volume (KT)'!I69*'Selling Price'!I$20/10^3</f>
        <v>3.791881542304846</v>
      </c>
      <c r="J69" s="67">
        <f>'Margin per unit'!J69*'Volume (KT)'!J69*'Selling Price'!J$20/10^3</f>
        <v>2.7259399371160757</v>
      </c>
      <c r="K69" s="67">
        <f>'Margin per unit'!K69*'Volume (KT)'!K69*'Selling Price'!K$20/10^3</f>
        <v>0</v>
      </c>
      <c r="L69" s="67">
        <f>'Margin per unit'!L69*'Volume (KT)'!L69*'Selling Price'!L$20/10^3</f>
        <v>-0.39246895116070796</v>
      </c>
      <c r="M69" s="67">
        <f>'Margin per unit'!M69*'Volume (KT)'!M69*'Selling Price'!M$20/10^3</f>
        <v>1.873470275066355</v>
      </c>
      <c r="N69" s="67">
        <f>'Margin per unit'!N69*'Volume (KT)'!N69*'Selling Price'!N$20/10^3</f>
        <v>5.9863208015828091</v>
      </c>
      <c r="O69" s="67">
        <f>'Margin per unit'!O69*'Volume (KT)'!O69*'Selling Price'!O$20/10^3</f>
        <v>2.7224516325031463</v>
      </c>
      <c r="P69" s="67">
        <f>'Margin per unit'!P69*'Volume (KT)'!P69*'Selling Price'!P$20/10^3</f>
        <v>3.8973687235837939</v>
      </c>
    </row>
    <row r="70" spans="1:16">
      <c r="A70" s="66" t="s">
        <v>87</v>
      </c>
      <c r="B70" s="76" t="s">
        <v>89</v>
      </c>
      <c r="C70" s="76" t="s">
        <v>97</v>
      </c>
      <c r="D70" s="76" t="s">
        <v>99</v>
      </c>
      <c r="E70" s="67">
        <f>'Margin per unit'!E70*'Volume (KT)'!E70*'Selling Price'!E$20/10^3</f>
        <v>34.386956254086996</v>
      </c>
      <c r="F70" s="67">
        <f>'Margin per unit'!F70*'Volume (KT)'!F70*'Selling Price'!F$20/10^3</f>
        <v>36.95054078379701</v>
      </c>
      <c r="G70" s="67">
        <f>'Margin per unit'!G70*'Volume (KT)'!G70*'Selling Price'!G$20/10^3</f>
        <v>51.389296134122141</v>
      </c>
      <c r="H70" s="67">
        <f>'Margin per unit'!H70*'Volume (KT)'!H70*'Selling Price'!H$20/10^3</f>
        <v>11.723119968255439</v>
      </c>
      <c r="I70" s="67">
        <f>'Margin per unit'!I70*'Volume (KT)'!I70*'Selling Price'!I$20/10^3</f>
        <v>14.635135844717198</v>
      </c>
      <c r="J70" s="67">
        <f>'Margin per unit'!J70*'Volume (KT)'!J70*'Selling Price'!J$20/10^3</f>
        <v>14.236551983563976</v>
      </c>
      <c r="K70" s="67">
        <f>'Margin per unit'!K70*'Volume (KT)'!K70*'Selling Price'!K$20/10^3</f>
        <v>11.070828307012301</v>
      </c>
      <c r="L70" s="67">
        <f>'Margin per unit'!L70*'Volume (KT)'!L70*'Selling Price'!L$20/10^3</f>
        <v>-0.7420215539762286</v>
      </c>
      <c r="M70" s="67">
        <f>'Margin per unit'!M70*'Volume (KT)'!M70*'Selling Price'!M$20/10^3</f>
        <v>6.0002854150283769</v>
      </c>
      <c r="N70" s="67">
        <f>'Margin per unit'!N70*'Volume (KT)'!N70*'Selling Price'!N$20/10^3</f>
        <v>19.024126441186514</v>
      </c>
      <c r="O70" s="67">
        <f>'Margin per unit'!O70*'Volume (KT)'!O70*'Selling Price'!O$20/10^3</f>
        <v>9.5725297643214624</v>
      </c>
      <c r="P70" s="67">
        <f>'Margin per unit'!P70*'Volume (KT)'!P70*'Selling Price'!P$20/10^3</f>
        <v>9.8431929074118472</v>
      </c>
    </row>
    <row r="71" spans="1:16">
      <c r="A71" s="66" t="s">
        <v>87</v>
      </c>
      <c r="B71" s="76" t="s">
        <v>89</v>
      </c>
      <c r="C71" s="76" t="s">
        <v>97</v>
      </c>
      <c r="D71" s="76" t="s">
        <v>100</v>
      </c>
      <c r="E71" s="67">
        <f>'Margin per unit'!E71*'Volume (KT)'!E71*'Selling Price'!E$20/10^3</f>
        <v>2.0910677875905153</v>
      </c>
      <c r="F71" s="67">
        <f>'Margin per unit'!F71*'Volume (KT)'!F71*'Selling Price'!F$20/10^3</f>
        <v>3.5846454753917709</v>
      </c>
      <c r="G71" s="67">
        <f>'Margin per unit'!G71*'Volume (KT)'!G71*'Selling Price'!G$20/10^3</f>
        <v>14.478837220737136</v>
      </c>
      <c r="H71" s="67">
        <f>'Margin per unit'!H71*'Volume (KT)'!H71*'Selling Price'!H$20/10^3</f>
        <v>2.1285618155378967</v>
      </c>
      <c r="I71" s="67">
        <f>'Margin per unit'!I71*'Volume (KT)'!I71*'Selling Price'!I$20/10^3</f>
        <v>2.3944805037809291</v>
      </c>
      <c r="J71" s="67">
        <f>'Margin per unit'!J71*'Volume (KT)'!J71*'Selling Price'!J$20/10^3</f>
        <v>2.4167385880655146</v>
      </c>
      <c r="K71" s="67">
        <f>'Margin per unit'!K71*'Volume (KT)'!K71*'Selling Price'!K$20/10^3</f>
        <v>1.5948832415131966</v>
      </c>
      <c r="L71" s="67">
        <f>'Margin per unit'!L71*'Volume (KT)'!L71*'Selling Price'!L$20/10^3</f>
        <v>-1.3376945863696814</v>
      </c>
      <c r="M71" s="67">
        <f>'Margin per unit'!M71*'Volume (KT)'!M71*'Selling Price'!M$20/10^3</f>
        <v>0.35448943383643977</v>
      </c>
      <c r="N71" s="67">
        <f>'Margin per unit'!N71*'Volume (KT)'!N71*'Selling Price'!N$20/10^3</f>
        <v>3.5182414083044753</v>
      </c>
      <c r="O71" s="67">
        <f>'Margin per unit'!O71*'Volume (KT)'!O71*'Selling Price'!O$20/10^3</f>
        <v>1.2078077016701683</v>
      </c>
      <c r="P71" s="67">
        <f>'Margin per unit'!P71*'Volume (KT)'!P71*'Selling Price'!P$20/10^3</f>
        <v>1.2078077016701683</v>
      </c>
    </row>
    <row r="72" spans="1:16">
      <c r="A72" s="66" t="s">
        <v>87</v>
      </c>
      <c r="B72" s="76" t="s">
        <v>89</v>
      </c>
      <c r="C72" s="76" t="s">
        <v>97</v>
      </c>
      <c r="D72" s="76" t="s">
        <v>112</v>
      </c>
      <c r="E72" s="67">
        <f>'Margin per unit'!E72*'Volume (KT)'!E72*'Selling Price'!E$20/10^3</f>
        <v>0.23173718264391763</v>
      </c>
      <c r="F72" s="67">
        <f>'Margin per unit'!F72*'Volume (KT)'!F72*'Selling Price'!F$20/10^3</f>
        <v>0.40894714221198586</v>
      </c>
      <c r="G72" s="67">
        <f>'Margin per unit'!G72*'Volume (KT)'!G72*'Selling Price'!G$20/10^3</f>
        <v>0.60314884482880571</v>
      </c>
      <c r="H72" s="67">
        <f>'Margin per unit'!H72*'Volume (KT)'!H72*'Selling Price'!H$20/10^3</f>
        <v>0.34457794154330196</v>
      </c>
      <c r="I72" s="67">
        <f>'Margin per unit'!I72*'Volume (KT)'!I72*'Selling Price'!I$20/10^3</f>
        <v>0.37313942015123724</v>
      </c>
      <c r="J72" s="67">
        <f>'Margin per unit'!J72*'Volume (KT)'!J72*'Selling Price'!J$20/10^3</f>
        <v>0.31169145293551753</v>
      </c>
      <c r="K72" s="67">
        <f>'Margin per unit'!K72*'Volume (KT)'!K72*'Selling Price'!K$20/10^3</f>
        <v>0.284296274717107</v>
      </c>
      <c r="L72" s="67">
        <f>'Margin per unit'!L72*'Volume (KT)'!L72*'Selling Price'!L$20/10^3</f>
        <v>0.18654368045434438</v>
      </c>
      <c r="M72" s="67">
        <f>'Margin per unit'!M72*'Volume (KT)'!M72*'Selling Price'!M$20/10^3</f>
        <v>0.24294981446121508</v>
      </c>
      <c r="N72" s="67">
        <f>'Margin per unit'!N72*'Volume (KT)'!N72*'Selling Price'!N$20/10^3</f>
        <v>0.34840821361014879</v>
      </c>
      <c r="O72" s="67">
        <f>'Margin per unit'!O72*'Volume (KT)'!O72*'Selling Price'!O$20/10^3</f>
        <v>0.2713937567223394</v>
      </c>
      <c r="P72" s="67">
        <f>'Margin per unit'!P72*'Volume (KT)'!P72*'Selling Price'!P$20/10^3</f>
        <v>0.2713937567223394</v>
      </c>
    </row>
    <row r="73" spans="1:16">
      <c r="A73" s="66" t="s">
        <v>87</v>
      </c>
      <c r="B73" s="76" t="s">
        <v>89</v>
      </c>
      <c r="C73" s="76" t="s">
        <v>101</v>
      </c>
      <c r="D73" s="76" t="s">
        <v>98</v>
      </c>
      <c r="E73" s="67">
        <f>'Margin per unit'!E73*'Volume (KT)'!E73*'Selling Price'!E$20/10^3</f>
        <v>0</v>
      </c>
      <c r="F73" s="67">
        <f>'Margin per unit'!F73*'Volume (KT)'!F73*'Selling Price'!F$20/10^3</f>
        <v>0</v>
      </c>
      <c r="G73" s="67">
        <f>'Margin per unit'!G73*'Volume (KT)'!G73*'Selling Price'!G$20/10^3</f>
        <v>0</v>
      </c>
      <c r="H73" s="67">
        <f>'Margin per unit'!H73*'Volume (KT)'!H73*'Selling Price'!H$20/10^3</f>
        <v>0</v>
      </c>
      <c r="I73" s="67">
        <f>'Margin per unit'!I73*'Volume (KT)'!I73*'Selling Price'!I$20/10^3</f>
        <v>0</v>
      </c>
      <c r="J73" s="67">
        <f>'Margin per unit'!J73*'Volume (KT)'!J73*'Selling Price'!J$20/10^3</f>
        <v>0</v>
      </c>
      <c r="K73" s="67">
        <f>'Margin per unit'!K73*'Volume (KT)'!K73*'Selling Price'!K$20/10^3</f>
        <v>6.0313574963236771</v>
      </c>
      <c r="L73" s="67">
        <f>'Margin per unit'!L73*'Volume (KT)'!L73*'Selling Price'!L$20/10^3</f>
        <v>0</v>
      </c>
      <c r="M73" s="67">
        <f>'Margin per unit'!M73*'Volume (KT)'!M73*'Selling Price'!M$20/10^3</f>
        <v>0</v>
      </c>
      <c r="N73" s="67">
        <f>'Margin per unit'!N73*'Volume (KT)'!N73*'Selling Price'!N$20/10^3</f>
        <v>0</v>
      </c>
      <c r="O73" s="67">
        <f>'Margin per unit'!O73*'Volume (KT)'!O73*'Selling Price'!O$20/10^3</f>
        <v>0</v>
      </c>
      <c r="P73" s="67">
        <f>'Margin per unit'!P73*'Volume (KT)'!P73*'Selling Price'!P$20/10^3</f>
        <v>0</v>
      </c>
    </row>
    <row r="74" spans="1:16">
      <c r="A74" s="66" t="s">
        <v>87</v>
      </c>
      <c r="B74" s="76" t="s">
        <v>89</v>
      </c>
      <c r="C74" s="76" t="s">
        <v>102</v>
      </c>
      <c r="D74" s="76" t="s">
        <v>98</v>
      </c>
      <c r="E74" s="67">
        <f>'Margin per unit'!E74*'Volume (KT)'!E74*'Selling Price'!E$20/10^3</f>
        <v>0</v>
      </c>
      <c r="F74" s="67">
        <f>'Margin per unit'!F74*'Volume (KT)'!F74*'Selling Price'!F$20/10^3</f>
        <v>0</v>
      </c>
      <c r="G74" s="67">
        <f>'Margin per unit'!G74*'Volume (KT)'!G74*'Selling Price'!G$20/10^3</f>
        <v>0</v>
      </c>
      <c r="H74" s="67">
        <f>'Margin per unit'!H74*'Volume (KT)'!H74*'Selling Price'!H$20/10^3</f>
        <v>0</v>
      </c>
      <c r="I74" s="67">
        <f>'Margin per unit'!I74*'Volume (KT)'!I74*'Selling Price'!I$20/10^3</f>
        <v>0</v>
      </c>
      <c r="J74" s="67">
        <f>'Margin per unit'!J74*'Volume (KT)'!J74*'Selling Price'!J$20/10^3</f>
        <v>0</v>
      </c>
      <c r="K74" s="67">
        <f>'Margin per unit'!K74*'Volume (KT)'!K74*'Selling Price'!K$20/10^3</f>
        <v>1.7051279616680848</v>
      </c>
      <c r="L74" s="67">
        <f>'Margin per unit'!L74*'Volume (KT)'!L74*'Selling Price'!L$20/10^3</f>
        <v>0</v>
      </c>
      <c r="M74" s="67">
        <f>'Margin per unit'!M74*'Volume (KT)'!M74*'Selling Price'!M$20/10^3</f>
        <v>0</v>
      </c>
      <c r="N74" s="67">
        <f>'Margin per unit'!N74*'Volume (KT)'!N74*'Selling Price'!N$20/10^3</f>
        <v>0</v>
      </c>
      <c r="O74" s="67">
        <f>'Margin per unit'!O74*'Volume (KT)'!O74*'Selling Price'!O$20/10^3</f>
        <v>0</v>
      </c>
      <c r="P74" s="67">
        <f>'Margin per unit'!P74*'Volume (KT)'!P74*'Selling Price'!P$20/10^3</f>
        <v>0</v>
      </c>
    </row>
    <row r="75" spans="1:16">
      <c r="A75" s="66" t="s">
        <v>87</v>
      </c>
      <c r="B75" s="76" t="s">
        <v>89</v>
      </c>
      <c r="C75" s="76" t="s">
        <v>103</v>
      </c>
      <c r="D75" s="76" t="s">
        <v>98</v>
      </c>
      <c r="E75" s="67">
        <f>'Margin per unit'!E75*'Volume (KT)'!E75*'Selling Price'!E$20/10^3</f>
        <v>0</v>
      </c>
      <c r="F75" s="67">
        <f>'Margin per unit'!F75*'Volume (KT)'!F75*'Selling Price'!F$20/10^3</f>
        <v>0</v>
      </c>
      <c r="G75" s="67">
        <f>'Margin per unit'!G75*'Volume (KT)'!G75*'Selling Price'!G$20/10^3</f>
        <v>0</v>
      </c>
      <c r="H75" s="67">
        <f>'Margin per unit'!H75*'Volume (KT)'!H75*'Selling Price'!H$20/10^3</f>
        <v>0</v>
      </c>
      <c r="I75" s="67">
        <f>'Margin per unit'!I75*'Volume (KT)'!I75*'Selling Price'!I$20/10^3</f>
        <v>0</v>
      </c>
      <c r="J75" s="67">
        <f>'Margin per unit'!J75*'Volume (KT)'!J75*'Selling Price'!J$20/10^3</f>
        <v>0</v>
      </c>
      <c r="K75" s="67">
        <f>'Margin per unit'!K75*'Volume (KT)'!K75*'Selling Price'!K$20/10^3</f>
        <v>0</v>
      </c>
      <c r="L75" s="67">
        <f>'Margin per unit'!L75*'Volume (KT)'!L75*'Selling Price'!L$20/10^3</f>
        <v>0</v>
      </c>
      <c r="M75" s="67">
        <f>'Margin per unit'!M75*'Volume (KT)'!M75*'Selling Price'!M$20/10^3</f>
        <v>0</v>
      </c>
      <c r="N75" s="67">
        <f>'Margin per unit'!N75*'Volume (KT)'!N75*'Selling Price'!N$20/10^3</f>
        <v>0</v>
      </c>
      <c r="O75" s="67">
        <f>'Margin per unit'!O75*'Volume (KT)'!O75*'Selling Price'!O$20/10^3</f>
        <v>0</v>
      </c>
      <c r="P75" s="67">
        <f>'Margin per unit'!P75*'Volume (KT)'!P75*'Selling Price'!P$20/10^3</f>
        <v>0</v>
      </c>
    </row>
    <row r="76" spans="1:16">
      <c r="A76" s="66" t="s">
        <v>87</v>
      </c>
      <c r="B76" s="76" t="s">
        <v>89</v>
      </c>
      <c r="C76" s="76" t="s">
        <v>103</v>
      </c>
      <c r="D76" s="76" t="s">
        <v>100</v>
      </c>
      <c r="E76" s="67">
        <f>'Margin per unit'!E76*'Volume (KT)'!E76*'Selling Price'!E$20/10^3</f>
        <v>0</v>
      </c>
      <c r="F76" s="67">
        <f>'Margin per unit'!F76*'Volume (KT)'!F76*'Selling Price'!F$20/10^3</f>
        <v>0</v>
      </c>
      <c r="G76" s="67">
        <f>'Margin per unit'!G76*'Volume (KT)'!G76*'Selling Price'!G$20/10^3</f>
        <v>0</v>
      </c>
      <c r="H76" s="67">
        <f>'Margin per unit'!H76*'Volume (KT)'!H76*'Selling Price'!H$20/10^3</f>
        <v>0</v>
      </c>
      <c r="I76" s="67">
        <f>'Margin per unit'!I76*'Volume (KT)'!I76*'Selling Price'!I$20/10^3</f>
        <v>0</v>
      </c>
      <c r="J76" s="67">
        <f>'Margin per unit'!J76*'Volume (KT)'!J76*'Selling Price'!J$20/10^3</f>
        <v>0</v>
      </c>
      <c r="K76" s="67">
        <f>'Margin per unit'!K76*'Volume (KT)'!K76*'Selling Price'!K$20/10^3</f>
        <v>0</v>
      </c>
      <c r="L76" s="67">
        <f>'Margin per unit'!L76*'Volume (KT)'!L76*'Selling Price'!L$20/10^3</f>
        <v>0</v>
      </c>
      <c r="M76" s="67">
        <f>'Margin per unit'!M76*'Volume (KT)'!M76*'Selling Price'!M$20/10^3</f>
        <v>0</v>
      </c>
      <c r="N76" s="67">
        <f>'Margin per unit'!N76*'Volume (KT)'!N76*'Selling Price'!N$20/10^3</f>
        <v>0</v>
      </c>
      <c r="O76" s="67">
        <f>'Margin per unit'!O76*'Volume (KT)'!O76*'Selling Price'!O$20/10^3</f>
        <v>0</v>
      </c>
      <c r="P76" s="67">
        <f>'Margin per unit'!P76*'Volume (KT)'!P76*'Selling Price'!P$20/10^3</f>
        <v>0</v>
      </c>
    </row>
    <row r="77" spans="1:16">
      <c r="A77" s="66" t="s">
        <v>87</v>
      </c>
      <c r="B77" s="76" t="s">
        <v>89</v>
      </c>
      <c r="C77" s="76" t="s">
        <v>104</v>
      </c>
      <c r="D77" s="76" t="s">
        <v>98</v>
      </c>
      <c r="E77" s="67">
        <f>'Margin per unit'!E77*'Volume (KT)'!E77*'Selling Price'!E$20/10^3</f>
        <v>0</v>
      </c>
      <c r="F77" s="67">
        <f>'Margin per unit'!F77*'Volume (KT)'!F77*'Selling Price'!F$20/10^3</f>
        <v>0</v>
      </c>
      <c r="G77" s="67">
        <f>'Margin per unit'!G77*'Volume (KT)'!G77*'Selling Price'!G$20/10^3</f>
        <v>0</v>
      </c>
      <c r="H77" s="67">
        <f>'Margin per unit'!H77*'Volume (KT)'!H77*'Selling Price'!H$20/10^3</f>
        <v>0</v>
      </c>
      <c r="I77" s="67">
        <f>'Margin per unit'!I77*'Volume (KT)'!I77*'Selling Price'!I$20/10^3</f>
        <v>0</v>
      </c>
      <c r="J77" s="67">
        <f>'Margin per unit'!J77*'Volume (KT)'!J77*'Selling Price'!J$20/10^3</f>
        <v>0</v>
      </c>
      <c r="K77" s="67">
        <f>'Margin per unit'!K77*'Volume (KT)'!K77*'Selling Price'!K$20/10^3</f>
        <v>0</v>
      </c>
      <c r="L77" s="67">
        <f>'Margin per unit'!L77*'Volume (KT)'!L77*'Selling Price'!L$20/10^3</f>
        <v>0</v>
      </c>
      <c r="M77" s="67">
        <f>'Margin per unit'!M77*'Volume (KT)'!M77*'Selling Price'!M$20/10^3</f>
        <v>0</v>
      </c>
      <c r="N77" s="67">
        <f>'Margin per unit'!N77*'Volume (KT)'!N77*'Selling Price'!N$20/10^3</f>
        <v>0</v>
      </c>
      <c r="O77" s="67">
        <f>'Margin per unit'!O77*'Volume (KT)'!O77*'Selling Price'!O$20/10^3</f>
        <v>0</v>
      </c>
      <c r="P77" s="67">
        <f>'Margin per unit'!P77*'Volume (KT)'!P77*'Selling Price'!P$20/10^3</f>
        <v>0</v>
      </c>
    </row>
    <row r="78" spans="1:16">
      <c r="A78" s="66" t="s">
        <v>87</v>
      </c>
      <c r="B78" s="76" t="s">
        <v>89</v>
      </c>
      <c r="C78" s="76" t="s">
        <v>104</v>
      </c>
      <c r="D78" s="76" t="s">
        <v>100</v>
      </c>
      <c r="E78" s="67">
        <f>'Margin per unit'!E78*'Volume (KT)'!E78*'Selling Price'!E$20/10^3</f>
        <v>0</v>
      </c>
      <c r="F78" s="67">
        <f>'Margin per unit'!F78*'Volume (KT)'!F78*'Selling Price'!F$20/10^3</f>
        <v>0</v>
      </c>
      <c r="G78" s="67">
        <f>'Margin per unit'!G78*'Volume (KT)'!G78*'Selling Price'!G$20/10^3</f>
        <v>0</v>
      </c>
      <c r="H78" s="67">
        <f>'Margin per unit'!H78*'Volume (KT)'!H78*'Selling Price'!H$20/10^3</f>
        <v>0</v>
      </c>
      <c r="I78" s="67">
        <f>'Margin per unit'!I78*'Volume (KT)'!I78*'Selling Price'!I$20/10^3</f>
        <v>0</v>
      </c>
      <c r="J78" s="67">
        <f>'Margin per unit'!J78*'Volume (KT)'!J78*'Selling Price'!J$20/10^3</f>
        <v>0</v>
      </c>
      <c r="K78" s="67">
        <f>'Margin per unit'!K78*'Volume (KT)'!K78*'Selling Price'!K$20/10^3</f>
        <v>0</v>
      </c>
      <c r="L78" s="67">
        <f>'Margin per unit'!L78*'Volume (KT)'!L78*'Selling Price'!L$20/10^3</f>
        <v>0</v>
      </c>
      <c r="M78" s="67">
        <f>'Margin per unit'!M78*'Volume (KT)'!M78*'Selling Price'!M$20/10^3</f>
        <v>0</v>
      </c>
      <c r="N78" s="67">
        <f>'Margin per unit'!N78*'Volume (KT)'!N78*'Selling Price'!N$20/10^3</f>
        <v>0</v>
      </c>
      <c r="O78" s="67">
        <f>'Margin per unit'!O78*'Volume (KT)'!O78*'Selling Price'!O$20/10^3</f>
        <v>0</v>
      </c>
      <c r="P78" s="67">
        <f>'Margin per unit'!P78*'Volume (KT)'!P78*'Selling Price'!P$20/10^3</f>
        <v>0</v>
      </c>
    </row>
    <row r="79" spans="1:16">
      <c r="A79" s="66" t="s">
        <v>87</v>
      </c>
      <c r="B79" s="76" t="s">
        <v>89</v>
      </c>
      <c r="C79" s="76" t="s">
        <v>105</v>
      </c>
      <c r="D79" s="76" t="s">
        <v>98</v>
      </c>
      <c r="E79" s="67">
        <f>'Margin per unit'!E79*'Volume (KT)'!E79*'Selling Price'!E$20/10^3</f>
        <v>0</v>
      </c>
      <c r="F79" s="67">
        <f>'Margin per unit'!F79*'Volume (KT)'!F79*'Selling Price'!F$20/10^3</f>
        <v>0</v>
      </c>
      <c r="G79" s="67">
        <f>'Margin per unit'!G79*'Volume (KT)'!G79*'Selling Price'!G$20/10^3</f>
        <v>0</v>
      </c>
      <c r="H79" s="67">
        <f>'Margin per unit'!H79*'Volume (KT)'!H79*'Selling Price'!H$20/10^3</f>
        <v>0</v>
      </c>
      <c r="I79" s="67">
        <f>'Margin per unit'!I79*'Volume (KT)'!I79*'Selling Price'!I$20/10^3</f>
        <v>0</v>
      </c>
      <c r="J79" s="67">
        <f>'Margin per unit'!J79*'Volume (KT)'!J79*'Selling Price'!J$20/10^3</f>
        <v>0</v>
      </c>
      <c r="K79" s="67">
        <f>'Margin per unit'!K79*'Volume (KT)'!K79*'Selling Price'!K$20/10^3</f>
        <v>0</v>
      </c>
      <c r="L79" s="67">
        <f>'Margin per unit'!L79*'Volume (KT)'!L79*'Selling Price'!L$20/10^3</f>
        <v>0</v>
      </c>
      <c r="M79" s="67">
        <f>'Margin per unit'!M79*'Volume (KT)'!M79*'Selling Price'!M$20/10^3</f>
        <v>0</v>
      </c>
      <c r="N79" s="67">
        <f>'Margin per unit'!N79*'Volume (KT)'!N79*'Selling Price'!N$20/10^3</f>
        <v>0</v>
      </c>
      <c r="O79" s="67">
        <f>'Margin per unit'!O79*'Volume (KT)'!O79*'Selling Price'!O$20/10^3</f>
        <v>0</v>
      </c>
      <c r="P79" s="67">
        <f>'Margin per unit'!P79*'Volume (KT)'!P79*'Selling Price'!P$20/10^3</f>
        <v>0</v>
      </c>
    </row>
    <row r="80" spans="1:16">
      <c r="A80" s="66" t="s">
        <v>87</v>
      </c>
      <c r="B80" s="76" t="s">
        <v>89</v>
      </c>
      <c r="C80" s="76" t="s">
        <v>105</v>
      </c>
      <c r="D80" s="76" t="s">
        <v>100</v>
      </c>
      <c r="E80" s="67">
        <f>'Margin per unit'!E80*'Volume (KT)'!E80*'Selling Price'!E$20/10^3</f>
        <v>0</v>
      </c>
      <c r="F80" s="67">
        <f>'Margin per unit'!F80*'Volume (KT)'!F80*'Selling Price'!F$20/10^3</f>
        <v>3.6124235932258442</v>
      </c>
      <c r="G80" s="67">
        <f>'Margin per unit'!G80*'Volume (KT)'!G80*'Selling Price'!G$20/10^3</f>
        <v>3.1320920689728347</v>
      </c>
      <c r="H80" s="67">
        <f>'Margin per unit'!H80*'Volume (KT)'!H80*'Selling Price'!H$20/10^3</f>
        <v>1.2360887077165128</v>
      </c>
      <c r="I80" s="67">
        <f>'Margin per unit'!I80*'Volume (KT)'!I80*'Selling Price'!I$20/10^3</f>
        <v>1.6546753209074194</v>
      </c>
      <c r="J80" s="67">
        <f>'Margin per unit'!J80*'Volume (KT)'!J80*'Selling Price'!J$20/10^3</f>
        <v>1.6600172611357222</v>
      </c>
      <c r="K80" s="67">
        <f>'Margin per unit'!K80*'Volume (KT)'!K80*'Selling Price'!K$20/10^3</f>
        <v>1.4627719779631689</v>
      </c>
      <c r="L80" s="67">
        <f>'Margin per unit'!L80*'Volume (KT)'!L80*'Selling Price'!L$20/10^3</f>
        <v>0.7589532992712783</v>
      </c>
      <c r="M80" s="67">
        <f>'Margin per unit'!M80*'Volume (KT)'!M80*'Selling Price'!M$20/10^3</f>
        <v>1.1650774641207473</v>
      </c>
      <c r="N80" s="67">
        <f>'Margin per unit'!N80*'Volume (KT)'!N80*'Selling Price'!N$20/10^3</f>
        <v>1.9243779379930788</v>
      </c>
      <c r="O80" s="67">
        <f>'Margin per unit'!O80*'Volume (KT)'!O80*'Selling Price'!O$20/10^3</f>
        <v>1.3698738484008453</v>
      </c>
      <c r="P80" s="67">
        <f>'Margin per unit'!P80*'Volume (KT)'!P80*'Selling Price'!P$20/10^3</f>
        <v>1.3698738484008453</v>
      </c>
    </row>
    <row r="81" spans="1:16">
      <c r="A81" s="66" t="s">
        <v>87</v>
      </c>
      <c r="B81" s="76" t="s">
        <v>89</v>
      </c>
      <c r="C81" s="76" t="s">
        <v>105</v>
      </c>
      <c r="D81" s="76" t="s">
        <v>112</v>
      </c>
      <c r="E81" s="67">
        <f>'Margin per unit'!E81*'Volume (KT)'!E81*'Selling Price'!E$20/10^3</f>
        <v>0</v>
      </c>
      <c r="F81" s="67">
        <f>'Margin per unit'!F81*'Volume (KT)'!F81*'Selling Price'!F$20/10^3</f>
        <v>1.0578942844239707</v>
      </c>
      <c r="G81" s="67">
        <f>'Margin per unit'!G81*'Volume (KT)'!G81*'Selling Price'!G$20/10^3</f>
        <v>1.8075572275891327</v>
      </c>
      <c r="H81" s="67">
        <f>'Margin per unit'!H81*'Volume (KT)'!H81*'Selling Price'!H$20/10^3</f>
        <v>1.049155883086605</v>
      </c>
      <c r="I81" s="67">
        <f>'Margin per unit'!I81*'Volume (KT)'!I81*'Selling Price'!I$20/10^3</f>
        <v>0.55313942015123663</v>
      </c>
      <c r="J81" s="67">
        <f>'Margin per unit'!J81*'Volume (KT)'!J81*'Selling Price'!J$20/10^3</f>
        <v>0.5540297435226208</v>
      </c>
      <c r="K81" s="67">
        <f>'Margin per unit'!K81*'Volume (KT)'!K81*'Selling Price'!K$20/10^3</f>
        <v>0.52115552966052858</v>
      </c>
      <c r="L81" s="67">
        <f>'Margin per unit'!L81*'Volume (KT)'!L81*'Selling Price'!L$20/10^3</f>
        <v>0.40385241654521353</v>
      </c>
      <c r="M81" s="67">
        <f>'Margin per unit'!M81*'Volume (KT)'!M81*'Selling Price'!M$20/10^3</f>
        <v>0.47153977735345837</v>
      </c>
      <c r="N81" s="67">
        <f>'Margin per unit'!N81*'Volume (KT)'!N81*'Selling Price'!N$20/10^3</f>
        <v>0.59808985633217926</v>
      </c>
      <c r="O81" s="67">
        <f>'Margin per unit'!O81*'Volume (KT)'!O81*'Selling Price'!O$20/10^3</f>
        <v>0.50567250806680808</v>
      </c>
      <c r="P81" s="67">
        <f>'Margin per unit'!P81*'Volume (KT)'!P81*'Selling Price'!P$20/10^3</f>
        <v>0.50567250806680808</v>
      </c>
    </row>
    <row r="82" spans="1:16">
      <c r="A82" s="66" t="s">
        <v>87</v>
      </c>
      <c r="B82" s="76" t="s">
        <v>89</v>
      </c>
      <c r="C82" s="76" t="s">
        <v>106</v>
      </c>
      <c r="D82" s="76" t="s">
        <v>98</v>
      </c>
      <c r="E82" s="67">
        <f>'Margin per unit'!E82*'Volume (KT)'!E82*'Selling Price'!E$20/10^3</f>
        <v>0</v>
      </c>
      <c r="F82" s="67">
        <f>'Margin per unit'!F82*'Volume (KT)'!F82*'Selling Price'!F$20/10^3</f>
        <v>0</v>
      </c>
      <c r="G82" s="67">
        <f>'Margin per unit'!G82*'Volume (KT)'!G82*'Selling Price'!G$20/10^3</f>
        <v>0</v>
      </c>
      <c r="H82" s="67">
        <f>'Margin per unit'!H82*'Volume (KT)'!H82*'Selling Price'!H$20/10^3</f>
        <v>0</v>
      </c>
      <c r="I82" s="67">
        <f>'Margin per unit'!I82*'Volume (KT)'!I82*'Selling Price'!I$20/10^3</f>
        <v>0</v>
      </c>
      <c r="J82" s="67">
        <f>'Margin per unit'!J82*'Volume (KT)'!J82*'Selling Price'!J$20/10^3</f>
        <v>0</v>
      </c>
      <c r="K82" s="67">
        <f>'Margin per unit'!K82*'Volume (KT)'!K82*'Selling Price'!K$20/10^3</f>
        <v>0</v>
      </c>
      <c r="L82" s="67">
        <f>'Margin per unit'!L82*'Volume (KT)'!L82*'Selling Price'!L$20/10^3</f>
        <v>0</v>
      </c>
      <c r="M82" s="67">
        <f>'Margin per unit'!M82*'Volume (KT)'!M82*'Selling Price'!M$20/10^3</f>
        <v>0</v>
      </c>
      <c r="N82" s="67">
        <f>'Margin per unit'!N82*'Volume (KT)'!N82*'Selling Price'!N$20/10^3</f>
        <v>0</v>
      </c>
      <c r="O82" s="67">
        <f>'Margin per unit'!O82*'Volume (KT)'!O82*'Selling Price'!O$20/10^3</f>
        <v>0</v>
      </c>
      <c r="P82" s="67">
        <f>'Margin per unit'!P82*'Volume (KT)'!P82*'Selling Price'!P$20/10^3</f>
        <v>0</v>
      </c>
    </row>
    <row r="83" spans="1:16">
      <c r="A83" s="66" t="s">
        <v>87</v>
      </c>
      <c r="B83" s="76" t="s">
        <v>89</v>
      </c>
      <c r="C83" s="76" t="s">
        <v>106</v>
      </c>
      <c r="D83" s="76" t="s">
        <v>100</v>
      </c>
      <c r="E83" s="67">
        <f>'Margin per unit'!E83*'Volume (KT)'!E83*'Selling Price'!E$20/10^3</f>
        <v>1.5251088456118718</v>
      </c>
      <c r="F83" s="67">
        <f>'Margin per unit'!F83*'Volume (KT)'!F83*'Selling Price'!F$20/10^3</f>
        <v>3.6613768936313891</v>
      </c>
      <c r="G83" s="67">
        <f>'Margin per unit'!G83*'Volume (KT)'!G83*'Selling Price'!G$20/10^3</f>
        <v>8.7924074586467214</v>
      </c>
      <c r="H83" s="67">
        <f>'Margin per unit'!H83*'Volume (KT)'!H83*'Selling Price'!H$20/10^3</f>
        <v>1.7609111499201278</v>
      </c>
      <c r="I83" s="67">
        <f>'Margin per unit'!I83*'Volume (KT)'!I83*'Selling Price'!I$20/10^3</f>
        <v>2.6886714168281203</v>
      </c>
      <c r="J83" s="67">
        <f>'Margin per unit'!J83*'Volume (KT)'!J83*'Selling Price'!J$20/10^3</f>
        <v>2.6763865551684862</v>
      </c>
      <c r="K83" s="67">
        <f>'Margin per unit'!K83*'Volume (KT)'!K83*'Selling Price'!K$20/10^3</f>
        <v>2.0272219778442375</v>
      </c>
      <c r="L83" s="67">
        <f>'Margin per unit'!L83*'Volume (KT)'!L83*'Selling Price'!L$20/10^3</f>
        <v>-9.9874473313476819E-2</v>
      </c>
      <c r="M83" s="67">
        <f>'Margin per unit'!M83*'Volume (KT)'!M83*'Selling Price'!M$20/10^3</f>
        <v>1.1275230026760299</v>
      </c>
      <c r="N83" s="67">
        <f>'Margin per unit'!N83*'Volume (KT)'!N83*'Selling Price'!N$20/10^3</f>
        <v>3.4222977681568456</v>
      </c>
      <c r="O83" s="67">
        <f>'Margin per unit'!O83*'Volume (KT)'!O83*'Selling Price'!O$20/10^3</f>
        <v>1.7464631862780944</v>
      </c>
      <c r="P83" s="67">
        <f>'Margin per unit'!P83*'Volume (KT)'!P83*'Selling Price'!P$20/10^3</f>
        <v>1.7464631862780944</v>
      </c>
    </row>
    <row r="84" spans="1:16">
      <c r="A84" s="66" t="s">
        <v>87</v>
      </c>
      <c r="B84" s="76" t="s">
        <v>89</v>
      </c>
      <c r="C84" s="76" t="s">
        <v>216</v>
      </c>
      <c r="D84" s="76" t="s">
        <v>100</v>
      </c>
      <c r="E84" s="67">
        <f>'Margin per unit'!E84*'Volume (KT)'!E84*'Selling Price'!E$20/10^3</f>
        <v>0</v>
      </c>
      <c r="F84" s="67">
        <f>'Margin per unit'!F84*'Volume (KT)'!F84*'Selling Price'!F$20/10^3</f>
        <v>0</v>
      </c>
      <c r="G84" s="67">
        <f>'Margin per unit'!G84*'Volume (KT)'!G84*'Selling Price'!G$20/10^3</f>
        <v>0</v>
      </c>
      <c r="H84" s="67">
        <f>'Margin per unit'!H84*'Volume (KT)'!H84*'Selling Price'!H$20/10^3</f>
        <v>0</v>
      </c>
      <c r="I84" s="67">
        <f>'Margin per unit'!I84*'Volume (KT)'!I84*'Selling Price'!I$20/10^3</f>
        <v>0</v>
      </c>
      <c r="J84" s="67">
        <f>'Margin per unit'!J84*'Volume (KT)'!J84*'Selling Price'!J$20/10^3</f>
        <v>0</v>
      </c>
      <c r="K84" s="67">
        <f>'Margin per unit'!K84*'Volume (KT)'!K84*'Selling Price'!K$20/10^3</f>
        <v>0</v>
      </c>
      <c r="L84" s="67">
        <f>'Margin per unit'!L84*'Volume (KT)'!L84*'Selling Price'!L$20/10^3</f>
        <v>0</v>
      </c>
      <c r="M84" s="67">
        <f>'Margin per unit'!M84*'Volume (KT)'!M84*'Selling Price'!M$20/10^3</f>
        <v>0</v>
      </c>
      <c r="N84" s="67">
        <f>'Margin per unit'!N84*'Volume (KT)'!N84*'Selling Price'!N$20/10^3</f>
        <v>0</v>
      </c>
      <c r="O84" s="67">
        <f>'Margin per unit'!O84*'Volume (KT)'!O84*'Selling Price'!O$20/10^3</f>
        <v>0</v>
      </c>
      <c r="P84" s="67">
        <f>'Margin per unit'!P84*'Volume (KT)'!P84*'Selling Price'!P$20/10^3</f>
        <v>0</v>
      </c>
    </row>
    <row r="85" spans="1:16">
      <c r="A85" s="66" t="s">
        <v>87</v>
      </c>
      <c r="B85" s="76" t="s">
        <v>89</v>
      </c>
      <c r="C85" s="76" t="s">
        <v>107</v>
      </c>
      <c r="D85" s="76" t="s">
        <v>98</v>
      </c>
      <c r="E85" s="67">
        <f>'Margin per unit'!E85*'Volume (KT)'!E85*'Selling Price'!E$20/10^3</f>
        <v>0</v>
      </c>
      <c r="F85" s="67">
        <f>'Margin per unit'!F85*'Volume (KT)'!F85*'Selling Price'!F$20/10^3</f>
        <v>0</v>
      </c>
      <c r="G85" s="67">
        <f>'Margin per unit'!G85*'Volume (KT)'!G85*'Selling Price'!G$20/10^3</f>
        <v>0</v>
      </c>
      <c r="H85" s="67">
        <f>'Margin per unit'!H85*'Volume (KT)'!H85*'Selling Price'!H$20/10^3</f>
        <v>0</v>
      </c>
      <c r="I85" s="67">
        <f>'Margin per unit'!I85*'Volume (KT)'!I85*'Selling Price'!I$20/10^3</f>
        <v>0</v>
      </c>
      <c r="J85" s="67">
        <f>'Margin per unit'!J85*'Volume (KT)'!J85*'Selling Price'!J$20/10^3</f>
        <v>0</v>
      </c>
      <c r="K85" s="67">
        <f>'Margin per unit'!K85*'Volume (KT)'!K85*'Selling Price'!K$20/10^3</f>
        <v>0</v>
      </c>
      <c r="L85" s="67">
        <f>'Margin per unit'!L85*'Volume (KT)'!L85*'Selling Price'!L$20/10^3</f>
        <v>0</v>
      </c>
      <c r="M85" s="67">
        <f>'Margin per unit'!M85*'Volume (KT)'!M85*'Selling Price'!M$20/10^3</f>
        <v>0</v>
      </c>
      <c r="N85" s="67">
        <f>'Margin per unit'!N85*'Volume (KT)'!N85*'Selling Price'!N$20/10^3</f>
        <v>0</v>
      </c>
      <c r="O85" s="67">
        <f>'Margin per unit'!O85*'Volume (KT)'!O85*'Selling Price'!O$20/10^3</f>
        <v>0</v>
      </c>
      <c r="P85" s="67">
        <f>'Margin per unit'!P85*'Volume (KT)'!P85*'Selling Price'!P$20/10^3</f>
        <v>0</v>
      </c>
    </row>
    <row r="86" spans="1:16">
      <c r="A86" s="66" t="s">
        <v>87</v>
      </c>
      <c r="B86" s="76" t="s">
        <v>89</v>
      </c>
      <c r="C86" s="76" t="s">
        <v>107</v>
      </c>
      <c r="D86" s="76" t="s">
        <v>100</v>
      </c>
      <c r="E86" s="67">
        <f>'Margin per unit'!E86*'Volume (KT)'!E86*'Selling Price'!E$20/10^3</f>
        <v>0</v>
      </c>
      <c r="F86" s="67">
        <f>'Margin per unit'!F86*'Volume (KT)'!F86*'Selling Price'!F$20/10^3</f>
        <v>0</v>
      </c>
      <c r="G86" s="67">
        <f>'Margin per unit'!G86*'Volume (KT)'!G86*'Selling Price'!G$20/10^3</f>
        <v>0</v>
      </c>
      <c r="H86" s="67">
        <f>'Margin per unit'!H86*'Volume (KT)'!H86*'Selling Price'!H$20/10^3</f>
        <v>0</v>
      </c>
      <c r="I86" s="67">
        <f>'Margin per unit'!I86*'Volume (KT)'!I86*'Selling Price'!I$20/10^3</f>
        <v>0</v>
      </c>
      <c r="J86" s="67">
        <f>'Margin per unit'!J86*'Volume (KT)'!J86*'Selling Price'!J$20/10^3</f>
        <v>0</v>
      </c>
      <c r="K86" s="67">
        <f>'Margin per unit'!K86*'Volume (KT)'!K86*'Selling Price'!K$20/10^3</f>
        <v>0</v>
      </c>
      <c r="L86" s="67">
        <f>'Margin per unit'!L86*'Volume (KT)'!L86*'Selling Price'!L$20/10^3</f>
        <v>0</v>
      </c>
      <c r="M86" s="67">
        <f>'Margin per unit'!M86*'Volume (KT)'!M86*'Selling Price'!M$20/10^3</f>
        <v>0</v>
      </c>
      <c r="N86" s="67">
        <f>'Margin per unit'!N86*'Volume (KT)'!N86*'Selling Price'!N$20/10^3</f>
        <v>0</v>
      </c>
      <c r="O86" s="67">
        <f>'Margin per unit'!O86*'Volume (KT)'!O86*'Selling Price'!O$20/10^3</f>
        <v>0</v>
      </c>
      <c r="P86" s="67">
        <f>'Margin per unit'!P86*'Volume (KT)'!P86*'Selling Price'!P$20/10^3</f>
        <v>0</v>
      </c>
    </row>
    <row r="87" spans="1:16">
      <c r="A87" s="66" t="s">
        <v>87</v>
      </c>
      <c r="B87" s="76" t="s">
        <v>89</v>
      </c>
      <c r="C87" s="76" t="s">
        <v>215</v>
      </c>
      <c r="D87" s="76" t="s">
        <v>98</v>
      </c>
      <c r="E87" s="67">
        <f>'Margin per unit'!E87*'Volume (KT)'!E87*'Selling Price'!E$20/10^3</f>
        <v>0</v>
      </c>
      <c r="F87" s="67">
        <f>'Margin per unit'!F87*'Volume (KT)'!F87*'Selling Price'!F$20/10^3</f>
        <v>0</v>
      </c>
      <c r="G87" s="67">
        <f>'Margin per unit'!G87*'Volume (KT)'!G87*'Selling Price'!G$20/10^3</f>
        <v>0</v>
      </c>
      <c r="H87" s="67">
        <f>'Margin per unit'!H87*'Volume (KT)'!H87*'Selling Price'!H$20/10^3</f>
        <v>0</v>
      </c>
      <c r="I87" s="67">
        <f>'Margin per unit'!I87*'Volume (KT)'!I87*'Selling Price'!I$20/10^3</f>
        <v>0</v>
      </c>
      <c r="J87" s="67">
        <f>'Margin per unit'!J87*'Volume (KT)'!J87*'Selling Price'!J$20/10^3</f>
        <v>0</v>
      </c>
      <c r="K87" s="67">
        <f>'Margin per unit'!K87*'Volume (KT)'!K87*'Selling Price'!K$20/10^3</f>
        <v>0</v>
      </c>
      <c r="L87" s="67">
        <f>'Margin per unit'!L87*'Volume (KT)'!L87*'Selling Price'!L$20/10^3</f>
        <v>0</v>
      </c>
      <c r="M87" s="67">
        <f>'Margin per unit'!M87*'Volume (KT)'!M87*'Selling Price'!M$20/10^3</f>
        <v>0</v>
      </c>
      <c r="N87" s="67">
        <f>'Margin per unit'!N87*'Volume (KT)'!N87*'Selling Price'!N$20/10^3</f>
        <v>0</v>
      </c>
      <c r="O87" s="67">
        <f>'Margin per unit'!O87*'Volume (KT)'!O87*'Selling Price'!O$20/10^3</f>
        <v>0</v>
      </c>
      <c r="P87" s="67">
        <f>'Margin per unit'!P87*'Volume (KT)'!P87*'Selling Price'!P$20/10^3</f>
        <v>0</v>
      </c>
    </row>
    <row r="88" spans="1:16">
      <c r="A88" s="66" t="s">
        <v>87</v>
      </c>
      <c r="B88" s="76" t="s">
        <v>89</v>
      </c>
      <c r="C88" s="76" t="s">
        <v>215</v>
      </c>
      <c r="D88" s="76" t="s">
        <v>100</v>
      </c>
      <c r="E88" s="67">
        <f>'Margin per unit'!E88*'Volume (KT)'!E88*'Selling Price'!E$20/10^3</f>
        <v>0</v>
      </c>
      <c r="F88" s="67">
        <f>'Margin per unit'!F88*'Volume (KT)'!F88*'Selling Price'!F$20/10^3</f>
        <v>0</v>
      </c>
      <c r="G88" s="67">
        <f>'Margin per unit'!G88*'Volume (KT)'!G88*'Selling Price'!G$20/10^3</f>
        <v>0</v>
      </c>
      <c r="H88" s="67">
        <f>'Margin per unit'!H88*'Volume (KT)'!H88*'Selling Price'!H$20/10^3</f>
        <v>0</v>
      </c>
      <c r="I88" s="67">
        <f>'Margin per unit'!I88*'Volume (KT)'!I88*'Selling Price'!I$20/10^3</f>
        <v>0</v>
      </c>
      <c r="J88" s="67">
        <f>'Margin per unit'!J88*'Volume (KT)'!J88*'Selling Price'!J$20/10^3</f>
        <v>0</v>
      </c>
      <c r="K88" s="67">
        <f>'Margin per unit'!K88*'Volume (KT)'!K88*'Selling Price'!K$20/10^3</f>
        <v>0</v>
      </c>
      <c r="L88" s="67">
        <f>'Margin per unit'!L88*'Volume (KT)'!L88*'Selling Price'!L$20/10^3</f>
        <v>0</v>
      </c>
      <c r="M88" s="67">
        <f>'Margin per unit'!M88*'Volume (KT)'!M88*'Selling Price'!M$20/10^3</f>
        <v>0</v>
      </c>
      <c r="N88" s="67">
        <f>'Margin per unit'!N88*'Volume (KT)'!N88*'Selling Price'!N$20/10^3</f>
        <v>0</v>
      </c>
      <c r="O88" s="67">
        <f>'Margin per unit'!O88*'Volume (KT)'!O88*'Selling Price'!O$20/10^3</f>
        <v>0</v>
      </c>
      <c r="P88" s="67">
        <f>'Margin per unit'!P88*'Volume (KT)'!P88*'Selling Price'!P$20/10^3</f>
        <v>0</v>
      </c>
    </row>
    <row r="89" spans="1:16">
      <c r="A89" s="66" t="s">
        <v>87</v>
      </c>
      <c r="B89" s="76" t="s">
        <v>89</v>
      </c>
      <c r="C89" s="76" t="s">
        <v>109</v>
      </c>
      <c r="D89" s="76" t="s">
        <v>98</v>
      </c>
      <c r="E89" s="67">
        <f>'Margin per unit'!E89*'Volume (KT)'!E89*'Selling Price'!E$20/10^3</f>
        <v>0</v>
      </c>
      <c r="F89" s="67">
        <f>'Margin per unit'!F89*'Volume (KT)'!F89*'Selling Price'!F$20/10^3</f>
        <v>0</v>
      </c>
      <c r="G89" s="67">
        <f>'Margin per unit'!G89*'Volume (KT)'!G89*'Selling Price'!G$20/10^3</f>
        <v>0</v>
      </c>
      <c r="H89" s="67">
        <f>'Margin per unit'!H89*'Volume (KT)'!H89*'Selling Price'!H$20/10^3</f>
        <v>0</v>
      </c>
      <c r="I89" s="67">
        <f>'Margin per unit'!I89*'Volume (KT)'!I89*'Selling Price'!I$20/10^3</f>
        <v>0</v>
      </c>
      <c r="J89" s="67">
        <f>'Margin per unit'!J89*'Volume (KT)'!J89*'Selling Price'!J$20/10^3</f>
        <v>0</v>
      </c>
      <c r="K89" s="67">
        <f>'Margin per unit'!K89*'Volume (KT)'!K89*'Selling Price'!K$20/10^3</f>
        <v>0</v>
      </c>
      <c r="L89" s="67">
        <f>'Margin per unit'!L89*'Volume (KT)'!L89*'Selling Price'!L$20/10^3</f>
        <v>0</v>
      </c>
      <c r="M89" s="67">
        <f>'Margin per unit'!M89*'Volume (KT)'!M89*'Selling Price'!M$20/10^3</f>
        <v>0</v>
      </c>
      <c r="N89" s="67">
        <f>'Margin per unit'!N89*'Volume (KT)'!N89*'Selling Price'!N$20/10^3</f>
        <v>0</v>
      </c>
      <c r="O89" s="67">
        <f>'Margin per unit'!O89*'Volume (KT)'!O89*'Selling Price'!O$20/10^3</f>
        <v>0</v>
      </c>
      <c r="P89" s="67">
        <f>'Margin per unit'!P89*'Volume (KT)'!P89*'Selling Price'!P$20/10^3</f>
        <v>0</v>
      </c>
    </row>
    <row r="90" spans="1:16">
      <c r="A90" s="66" t="s">
        <v>87</v>
      </c>
      <c r="B90" s="76" t="s">
        <v>89</v>
      </c>
      <c r="C90" s="76" t="s">
        <v>109</v>
      </c>
      <c r="D90" s="76" t="s">
        <v>99</v>
      </c>
      <c r="E90" s="67">
        <f>'Margin per unit'!E90*'Volume (KT)'!E90*'Selling Price'!E$20/10^3</f>
        <v>0</v>
      </c>
      <c r="F90" s="67">
        <f>'Margin per unit'!F90*'Volume (KT)'!F90*'Selling Price'!F$20/10^3</f>
        <v>0</v>
      </c>
      <c r="G90" s="67">
        <f>'Margin per unit'!G90*'Volume (KT)'!G90*'Selling Price'!G$20/10^3</f>
        <v>0</v>
      </c>
      <c r="H90" s="67">
        <f>'Margin per unit'!H90*'Volume (KT)'!H90*'Selling Price'!H$20/10^3</f>
        <v>0</v>
      </c>
      <c r="I90" s="67">
        <f>'Margin per unit'!I90*'Volume (KT)'!I90*'Selling Price'!I$20/10^3</f>
        <v>0</v>
      </c>
      <c r="J90" s="67">
        <f>'Margin per unit'!J90*'Volume (KT)'!J90*'Selling Price'!J$20/10^3</f>
        <v>0</v>
      </c>
      <c r="K90" s="67">
        <f>'Margin per unit'!K90*'Volume (KT)'!K90*'Selling Price'!K$20/10^3</f>
        <v>0</v>
      </c>
      <c r="L90" s="67">
        <f>'Margin per unit'!L90*'Volume (KT)'!L90*'Selling Price'!L$20/10^3</f>
        <v>0</v>
      </c>
      <c r="M90" s="67">
        <f>'Margin per unit'!M90*'Volume (KT)'!M90*'Selling Price'!M$20/10^3</f>
        <v>0</v>
      </c>
      <c r="N90" s="67">
        <f>'Margin per unit'!N90*'Volume (KT)'!N90*'Selling Price'!N$20/10^3</f>
        <v>0</v>
      </c>
      <c r="O90" s="67">
        <f>'Margin per unit'!O90*'Volume (KT)'!O90*'Selling Price'!O$20/10^3</f>
        <v>0</v>
      </c>
      <c r="P90" s="67">
        <f>'Margin per unit'!P90*'Volume (KT)'!P90*'Selling Price'!P$20/10^3</f>
        <v>0</v>
      </c>
    </row>
    <row r="91" spans="1:16">
      <c r="A91" s="66" t="s">
        <v>87</v>
      </c>
      <c r="B91" s="76" t="s">
        <v>89</v>
      </c>
      <c r="C91" s="76" t="s">
        <v>109</v>
      </c>
      <c r="D91" s="76" t="s">
        <v>100</v>
      </c>
      <c r="E91" s="67">
        <f>'Margin per unit'!E91*'Volume (KT)'!E91*'Selling Price'!E$20/10^3</f>
        <v>0</v>
      </c>
      <c r="F91" s="67">
        <f>'Margin per unit'!F91*'Volume (KT)'!F91*'Selling Price'!F$20/10^3</f>
        <v>0</v>
      </c>
      <c r="G91" s="67">
        <f>'Margin per unit'!G91*'Volume (KT)'!G91*'Selling Price'!G$20/10^3</f>
        <v>0</v>
      </c>
      <c r="H91" s="67">
        <f>'Margin per unit'!H91*'Volume (KT)'!H91*'Selling Price'!H$20/10^3</f>
        <v>0</v>
      </c>
      <c r="I91" s="67">
        <f>'Margin per unit'!I91*'Volume (KT)'!I91*'Selling Price'!I$20/10^3</f>
        <v>0</v>
      </c>
      <c r="J91" s="67">
        <f>'Margin per unit'!J91*'Volume (KT)'!J91*'Selling Price'!J$20/10^3</f>
        <v>0</v>
      </c>
      <c r="K91" s="67">
        <f>'Margin per unit'!K91*'Volume (KT)'!K91*'Selling Price'!K$20/10^3</f>
        <v>0</v>
      </c>
      <c r="L91" s="67">
        <f>'Margin per unit'!L91*'Volume (KT)'!L91*'Selling Price'!L$20/10^3</f>
        <v>0</v>
      </c>
      <c r="M91" s="67">
        <f>'Margin per unit'!M91*'Volume (KT)'!M91*'Selling Price'!M$20/10^3</f>
        <v>0</v>
      </c>
      <c r="N91" s="67">
        <f>'Margin per unit'!N91*'Volume (KT)'!N91*'Selling Price'!N$20/10^3</f>
        <v>0</v>
      </c>
      <c r="O91" s="67">
        <f>'Margin per unit'!O91*'Volume (KT)'!O91*'Selling Price'!O$20/10^3</f>
        <v>0</v>
      </c>
      <c r="P91" s="67">
        <f>'Margin per unit'!P91*'Volume (KT)'!P91*'Selling Price'!P$20/10^3</f>
        <v>0</v>
      </c>
    </row>
    <row r="92" spans="1:16">
      <c r="A92" s="66" t="s">
        <v>87</v>
      </c>
      <c r="B92" s="76" t="s">
        <v>89</v>
      </c>
      <c r="C92" s="76" t="s">
        <v>110</v>
      </c>
      <c r="D92" s="76" t="s">
        <v>100</v>
      </c>
      <c r="E92" s="67">
        <f>'Margin per unit'!E92*'Volume (KT)'!E92*'Selling Price'!E$20/10^3</f>
        <v>0</v>
      </c>
      <c r="F92" s="67">
        <f>'Margin per unit'!F92*'Volume (KT)'!F92*'Selling Price'!F$20/10^3</f>
        <v>0</v>
      </c>
      <c r="G92" s="67">
        <f>'Margin per unit'!G92*'Volume (KT)'!G92*'Selling Price'!G$20/10^3</f>
        <v>0</v>
      </c>
      <c r="H92" s="67">
        <f>'Margin per unit'!H92*'Volume (KT)'!H92*'Selling Price'!H$20/10^3</f>
        <v>0</v>
      </c>
      <c r="I92" s="67">
        <f>'Margin per unit'!I92*'Volume (KT)'!I92*'Selling Price'!I$20/10^3</f>
        <v>0</v>
      </c>
      <c r="J92" s="67">
        <f>'Margin per unit'!J92*'Volume (KT)'!J92*'Selling Price'!J$20/10^3</f>
        <v>0</v>
      </c>
      <c r="K92" s="67">
        <f>'Margin per unit'!K92*'Volume (KT)'!K92*'Selling Price'!K$20/10^3</f>
        <v>0</v>
      </c>
      <c r="L92" s="67">
        <f>'Margin per unit'!L92*'Volume (KT)'!L92*'Selling Price'!L$20/10^3</f>
        <v>0</v>
      </c>
      <c r="M92" s="67">
        <f>'Margin per unit'!M92*'Volume (KT)'!M92*'Selling Price'!M$20/10^3</f>
        <v>0</v>
      </c>
      <c r="N92" s="67">
        <f>'Margin per unit'!N92*'Volume (KT)'!N92*'Selling Price'!N$20/10^3</f>
        <v>0</v>
      </c>
      <c r="O92" s="67">
        <f>'Margin per unit'!O92*'Volume (KT)'!O92*'Selling Price'!O$20/10^3</f>
        <v>0</v>
      </c>
      <c r="P92" s="67">
        <f>'Margin per unit'!P92*'Volume (KT)'!P92*'Selling Price'!P$20/10^3</f>
        <v>0</v>
      </c>
    </row>
    <row r="93" spans="1:16">
      <c r="A93" s="66" t="s">
        <v>87</v>
      </c>
      <c r="B93" s="76" t="s">
        <v>89</v>
      </c>
      <c r="C93" s="76" t="s">
        <v>111</v>
      </c>
      <c r="D93" s="76" t="s">
        <v>100</v>
      </c>
      <c r="E93" s="67">
        <f>'Margin per unit'!E93*'Volume (KT)'!E93*'Selling Price'!E$20/10^3</f>
        <v>0</v>
      </c>
      <c r="F93" s="67">
        <f>'Margin per unit'!F93*'Volume (KT)'!F93*'Selling Price'!F$20/10^3</f>
        <v>0</v>
      </c>
      <c r="G93" s="67">
        <f>'Margin per unit'!G93*'Volume (KT)'!G93*'Selling Price'!G$20/10^3</f>
        <v>0</v>
      </c>
      <c r="H93" s="67">
        <f>'Margin per unit'!H93*'Volume (KT)'!H93*'Selling Price'!H$20/10^3</f>
        <v>0</v>
      </c>
      <c r="I93" s="67">
        <f>'Margin per unit'!I93*'Volume (KT)'!I93*'Selling Price'!I$20/10^3</f>
        <v>0</v>
      </c>
      <c r="J93" s="67">
        <f>'Margin per unit'!J93*'Volume (KT)'!J93*'Selling Price'!J$20/10^3</f>
        <v>0</v>
      </c>
      <c r="K93" s="67">
        <f>'Margin per unit'!K93*'Volume (KT)'!K93*'Selling Price'!K$20/10^3</f>
        <v>0</v>
      </c>
      <c r="L93" s="67">
        <f>'Margin per unit'!L93*'Volume (KT)'!L93*'Selling Price'!L$20/10^3</f>
        <v>0</v>
      </c>
      <c r="M93" s="67">
        <f>'Margin per unit'!M93*'Volume (KT)'!M93*'Selling Price'!M$20/10^3</f>
        <v>0</v>
      </c>
      <c r="N93" s="67">
        <f>'Margin per unit'!N93*'Volume (KT)'!N93*'Selling Price'!N$20/10^3</f>
        <v>0</v>
      </c>
      <c r="O93" s="67">
        <f>'Margin per unit'!O93*'Volume (KT)'!O93*'Selling Price'!O$20/10^3</f>
        <v>0</v>
      </c>
      <c r="P93" s="67">
        <f>'Margin per unit'!P93*'Volume (KT)'!P93*'Selling Price'!P$20/10^3</f>
        <v>0</v>
      </c>
    </row>
    <row r="94" spans="1:16">
      <c r="A94" s="66" t="s">
        <v>87</v>
      </c>
      <c r="B94" s="76" t="s">
        <v>107</v>
      </c>
      <c r="C94" s="76" t="s">
        <v>97</v>
      </c>
      <c r="D94" s="76" t="s">
        <v>107</v>
      </c>
      <c r="E94" s="67">
        <f>'Margin per unit'!E94*'Volume (KT)'!E94*'Selling Price'!E$20/10^3</f>
        <v>0</v>
      </c>
      <c r="F94" s="67">
        <f>'Margin per unit'!F94*'Volume (KT)'!F94*'Selling Price'!F$20/10^3</f>
        <v>0</v>
      </c>
      <c r="G94" s="67">
        <f>'Margin per unit'!G94*'Volume (KT)'!G94*'Selling Price'!G$20/10^3</f>
        <v>0</v>
      </c>
      <c r="H94" s="67">
        <f>'Margin per unit'!H94*'Volume (KT)'!H94*'Selling Price'!H$20/10^3</f>
        <v>0</v>
      </c>
      <c r="I94" s="67">
        <f>'Margin per unit'!I94*'Volume (KT)'!I94*'Selling Price'!I$20/10^3</f>
        <v>3.599999999999752E-2</v>
      </c>
      <c r="J94" s="67">
        <f>'Margin per unit'!J94*'Volume (KT)'!J94*'Selling Price'!J$20/10^3</f>
        <v>3.5999999999996743E-2</v>
      </c>
      <c r="K94" s="67">
        <f>'Margin per unit'!K94*'Volume (KT)'!K94*'Selling Price'!K$20/10^3</f>
        <v>3.5999999999999407E-2</v>
      </c>
      <c r="L94" s="67">
        <f>'Margin per unit'!L94*'Volume (KT)'!L94*'Selling Price'!L$20/10^3</f>
        <v>3.5999999999999407E-2</v>
      </c>
      <c r="M94" s="67">
        <f>'Margin per unit'!M94*'Volume (KT)'!M94*'Selling Price'!M$20/10^3</f>
        <v>3.5999999999999407E-2</v>
      </c>
      <c r="N94" s="67">
        <f>'Margin per unit'!N94*'Volume (KT)'!N94*'Selling Price'!N$20/10^3</f>
        <v>3.6000000000003141E-2</v>
      </c>
      <c r="O94" s="67">
        <f>'Margin per unit'!O94*'Volume (KT)'!O94*'Selling Price'!O$20/10^3</f>
        <v>3.6000000000003141E-2</v>
      </c>
      <c r="P94" s="67">
        <f>'Margin per unit'!P94*'Volume (KT)'!P94*'Selling Price'!P$20/10^3</f>
        <v>3.6000000000003141E-2</v>
      </c>
    </row>
    <row r="95" spans="1:16">
      <c r="A95" s="66" t="s">
        <v>87</v>
      </c>
      <c r="B95" s="76" t="s">
        <v>107</v>
      </c>
      <c r="C95" s="76" t="s">
        <v>106</v>
      </c>
      <c r="D95" s="76" t="s">
        <v>107</v>
      </c>
      <c r="E95" s="67">
        <f>'Margin per unit'!E95*'Volume (KT)'!E95*'Selling Price'!E$20/10^3</f>
        <v>0</v>
      </c>
      <c r="F95" s="67">
        <f>'Margin per unit'!F95*'Volume (KT)'!F95*'Selling Price'!F$20/10^3</f>
        <v>0.26399999999999957</v>
      </c>
      <c r="G95" s="67">
        <f>'Margin per unit'!G95*'Volume (KT)'!G95*'Selling Price'!G$20/10^3</f>
        <v>0.13200000000000384</v>
      </c>
      <c r="H95" s="67">
        <f>'Margin per unit'!H95*'Volume (KT)'!H95*'Selling Price'!H$20/10^3</f>
        <v>0.13200000000000084</v>
      </c>
      <c r="I95" s="67">
        <f>'Margin per unit'!I95*'Volume (KT)'!I95*'Selling Price'!I$20/10^3</f>
        <v>0</v>
      </c>
      <c r="J95" s="67">
        <f>'Margin per unit'!J95*'Volume (KT)'!J95*'Selling Price'!J$20/10^3</f>
        <v>0</v>
      </c>
      <c r="K95" s="67">
        <f>'Margin per unit'!K95*'Volume (KT)'!K95*'Selling Price'!K$20/10^3</f>
        <v>0</v>
      </c>
      <c r="L95" s="67">
        <f>'Margin per unit'!L95*'Volume (KT)'!L95*'Selling Price'!L$20/10^3</f>
        <v>0</v>
      </c>
      <c r="M95" s="67">
        <f>'Margin per unit'!M95*'Volume (KT)'!M95*'Selling Price'!M$20/10^3</f>
        <v>0</v>
      </c>
      <c r="N95" s="67">
        <f>'Margin per unit'!N95*'Volume (KT)'!N95*'Selling Price'!N$20/10^3</f>
        <v>0</v>
      </c>
      <c r="O95" s="67">
        <f>'Margin per unit'!O95*'Volume (KT)'!O95*'Selling Price'!O$20/10^3</f>
        <v>0</v>
      </c>
      <c r="P95" s="67">
        <f>'Margin per unit'!P95*'Volume (KT)'!P95*'Selling Price'!P$20/10^3</f>
        <v>0</v>
      </c>
    </row>
    <row r="96" spans="1:16">
      <c r="A96" s="66" t="s">
        <v>87</v>
      </c>
      <c r="B96" s="76" t="s">
        <v>107</v>
      </c>
      <c r="C96" s="76" t="s">
        <v>215</v>
      </c>
      <c r="D96" s="76" t="s">
        <v>107</v>
      </c>
      <c r="E96" s="67">
        <f>'Margin per unit'!E96*'Volume (KT)'!E96*'Selling Price'!E$20/10^3</f>
        <v>0</v>
      </c>
      <c r="F96" s="67">
        <f>'Margin per unit'!F96*'Volume (KT)'!F96*'Selling Price'!F$20/10^3</f>
        <v>0</v>
      </c>
      <c r="G96" s="67">
        <f>'Margin per unit'!G96*'Volume (KT)'!G96*'Selling Price'!G$20/10^3</f>
        <v>0</v>
      </c>
      <c r="H96" s="67">
        <f>'Margin per unit'!H96*'Volume (KT)'!H96*'Selling Price'!H$20/10^3</f>
        <v>0</v>
      </c>
      <c r="I96" s="67">
        <f>'Margin per unit'!I96*'Volume (KT)'!I96*'Selling Price'!I$20/10^3</f>
        <v>0</v>
      </c>
      <c r="J96" s="67">
        <f>'Margin per unit'!J96*'Volume (KT)'!J96*'Selling Price'!J$20/10^3</f>
        <v>0</v>
      </c>
      <c r="K96" s="67">
        <f>'Margin per unit'!K96*'Volume (KT)'!K96*'Selling Price'!K$20/10^3</f>
        <v>0</v>
      </c>
      <c r="L96" s="67">
        <f>'Margin per unit'!L96*'Volume (KT)'!L96*'Selling Price'!L$20/10^3</f>
        <v>0</v>
      </c>
      <c r="M96" s="67">
        <f>'Margin per unit'!M96*'Volume (KT)'!M96*'Selling Price'!M$20/10^3</f>
        <v>0</v>
      </c>
      <c r="N96" s="67">
        <f>'Margin per unit'!N96*'Volume (KT)'!N96*'Selling Price'!N$20/10^3</f>
        <v>0</v>
      </c>
      <c r="O96" s="67">
        <f>'Margin per unit'!O96*'Volume (KT)'!O96*'Selling Price'!O$20/10^3</f>
        <v>0</v>
      </c>
      <c r="P96" s="67">
        <f>'Margin per unit'!P96*'Volume (KT)'!P96*'Selling Price'!P$20/10^3</f>
        <v>0</v>
      </c>
    </row>
    <row r="97" spans="1:16">
      <c r="A97" s="66" t="s">
        <v>87</v>
      </c>
      <c r="B97" s="76" t="s">
        <v>2</v>
      </c>
      <c r="C97" s="76" t="s">
        <v>97</v>
      </c>
      <c r="D97" s="76" t="s">
        <v>98</v>
      </c>
      <c r="E97" s="67">
        <f>'Margin per unit'!E97*'Volume (KT)'!E97*'Selling Price'!E$20/10^3</f>
        <v>0</v>
      </c>
      <c r="F97" s="67">
        <f>'Margin per unit'!F97*'Volume (KT)'!F97*'Selling Price'!F$20/10^3</f>
        <v>0</v>
      </c>
      <c r="G97" s="67">
        <f>'Margin per unit'!G97*'Volume (KT)'!G97*'Selling Price'!G$20/10^3</f>
        <v>0</v>
      </c>
      <c r="H97" s="67">
        <f>'Margin per unit'!H97*'Volume (KT)'!H97*'Selling Price'!H$20/10^3</f>
        <v>0</v>
      </c>
      <c r="I97" s="67">
        <f>'Margin per unit'!I97*'Volume (KT)'!I97*'Selling Price'!I$20/10^3</f>
        <v>0</v>
      </c>
      <c r="J97" s="67">
        <f>'Margin per unit'!J97*'Volume (KT)'!J97*'Selling Price'!J$20/10^3</f>
        <v>0</v>
      </c>
      <c r="K97" s="67">
        <f>'Margin per unit'!K97*'Volume (KT)'!K97*'Selling Price'!K$20/10^3</f>
        <v>0</v>
      </c>
      <c r="L97" s="67">
        <f>'Margin per unit'!L97*'Volume (KT)'!L97*'Selling Price'!L$20/10^3</f>
        <v>0</v>
      </c>
      <c r="M97" s="67">
        <f>'Margin per unit'!M97*'Volume (KT)'!M97*'Selling Price'!M$20/10^3</f>
        <v>0</v>
      </c>
      <c r="N97" s="67">
        <f>'Margin per unit'!N97*'Volume (KT)'!N97*'Selling Price'!N$20/10^3</f>
        <v>0</v>
      </c>
      <c r="O97" s="67">
        <f>'Margin per unit'!O97*'Volume (KT)'!O97*'Selling Price'!O$20/10^3</f>
        <v>0</v>
      </c>
      <c r="P97" s="67">
        <f>'Margin per unit'!P97*'Volume (KT)'!P97*'Selling Price'!P$20/10^3</f>
        <v>0</v>
      </c>
    </row>
    <row r="98" spans="1:16">
      <c r="A98" s="66" t="s">
        <v>87</v>
      </c>
      <c r="B98" s="76" t="s">
        <v>2</v>
      </c>
      <c r="C98" s="76" t="s">
        <v>97</v>
      </c>
      <c r="D98" s="76" t="s">
        <v>100</v>
      </c>
      <c r="E98" s="67">
        <f>'Margin per unit'!E98*'Volume (KT)'!E98*'Selling Price'!E$20/10^3</f>
        <v>11.233121690000003</v>
      </c>
      <c r="F98" s="67">
        <f>'Margin per unit'!F98*'Volume (KT)'!F98*'Selling Price'!F$20/10^3</f>
        <v>15.415995000000057</v>
      </c>
      <c r="G98" s="67">
        <f>'Margin per unit'!G98*'Volume (KT)'!G98*'Selling Price'!G$20/10^3</f>
        <v>0</v>
      </c>
      <c r="H98" s="67">
        <f>'Margin per unit'!H98*'Volume (KT)'!H98*'Selling Price'!H$20/10^3</f>
        <v>0</v>
      </c>
      <c r="I98" s="67">
        <f>'Margin per unit'!I98*'Volume (KT)'!I98*'Selling Price'!I$20/10^3</f>
        <v>0</v>
      </c>
      <c r="J98" s="67">
        <f>'Margin per unit'!J98*'Volume (KT)'!J98*'Selling Price'!J$20/10^3</f>
        <v>0</v>
      </c>
      <c r="K98" s="67">
        <f>'Margin per unit'!K98*'Volume (KT)'!K98*'Selling Price'!K$20/10^3</f>
        <v>0</v>
      </c>
      <c r="L98" s="67">
        <f>'Margin per unit'!L98*'Volume (KT)'!L98*'Selling Price'!L$20/10^3</f>
        <v>0</v>
      </c>
      <c r="M98" s="67">
        <f>'Margin per unit'!M98*'Volume (KT)'!M98*'Selling Price'!M$20/10^3</f>
        <v>0</v>
      </c>
      <c r="N98" s="67">
        <f>'Margin per unit'!N98*'Volume (KT)'!N98*'Selling Price'!N$20/10^3</f>
        <v>0</v>
      </c>
      <c r="O98" s="67">
        <f>'Margin per unit'!O98*'Volume (KT)'!O98*'Selling Price'!O$20/10^3</f>
        <v>0</v>
      </c>
      <c r="P98" s="67">
        <f>'Margin per unit'!P98*'Volume (KT)'!P98*'Selling Price'!P$20/10^3</f>
        <v>0</v>
      </c>
    </row>
    <row r="99" spans="1:16">
      <c r="A99" s="66" t="s">
        <v>87</v>
      </c>
      <c r="B99" s="76" t="s">
        <v>2</v>
      </c>
      <c r="C99" s="76" t="s">
        <v>97</v>
      </c>
      <c r="D99" s="76" t="s">
        <v>112</v>
      </c>
      <c r="E99" s="67">
        <f>'Margin per unit'!E99*'Volume (KT)'!E99*'Selling Price'!E$20/10^3</f>
        <v>0</v>
      </c>
      <c r="F99" s="67">
        <f>'Margin per unit'!F99*'Volume (KT)'!F99*'Selling Price'!F$20/10^3</f>
        <v>0</v>
      </c>
      <c r="G99" s="67">
        <f>'Margin per unit'!G99*'Volume (KT)'!G99*'Selling Price'!G$20/10^3</f>
        <v>0</v>
      </c>
      <c r="H99" s="67">
        <f>'Margin per unit'!H99*'Volume (KT)'!H99*'Selling Price'!H$20/10^3</f>
        <v>0</v>
      </c>
      <c r="I99" s="67">
        <f>'Margin per unit'!I99*'Volume (KT)'!I99*'Selling Price'!I$20/10^3</f>
        <v>0</v>
      </c>
      <c r="J99" s="67">
        <f>'Margin per unit'!J99*'Volume (KT)'!J99*'Selling Price'!J$20/10^3</f>
        <v>0</v>
      </c>
      <c r="K99" s="67">
        <f>'Margin per unit'!K99*'Volume (KT)'!K99*'Selling Price'!K$20/10^3</f>
        <v>0</v>
      </c>
      <c r="L99" s="67">
        <f>'Margin per unit'!L99*'Volume (KT)'!L99*'Selling Price'!L$20/10^3</f>
        <v>0</v>
      </c>
      <c r="M99" s="67">
        <f>'Margin per unit'!M99*'Volume (KT)'!M99*'Selling Price'!M$20/10^3</f>
        <v>0</v>
      </c>
      <c r="N99" s="67">
        <f>'Margin per unit'!N99*'Volume (KT)'!N99*'Selling Price'!N$20/10^3</f>
        <v>0</v>
      </c>
      <c r="O99" s="67">
        <f>'Margin per unit'!O99*'Volume (KT)'!O99*'Selling Price'!O$20/10^3</f>
        <v>0</v>
      </c>
      <c r="P99" s="67">
        <f>'Margin per unit'!P99*'Volume (KT)'!P99*'Selling Price'!P$20/10^3</f>
        <v>0</v>
      </c>
    </row>
    <row r="100" spans="1:16">
      <c r="A100" s="66" t="s">
        <v>87</v>
      </c>
      <c r="B100" s="76" t="s">
        <v>2</v>
      </c>
      <c r="C100" s="76" t="s">
        <v>103</v>
      </c>
      <c r="D100" s="250" t="s">
        <v>98</v>
      </c>
      <c r="E100" s="67">
        <f>'Margin per unit'!E100*'Volume (KT)'!E100*'Selling Price'!E$20/10^3</f>
        <v>0</v>
      </c>
      <c r="F100" s="67">
        <f>'Margin per unit'!F100*'Volume (KT)'!F100*'Selling Price'!F$20/10^3</f>
        <v>0</v>
      </c>
      <c r="G100" s="67">
        <f>'Margin per unit'!G100*'Volume (KT)'!G100*'Selling Price'!G$20/10^3</f>
        <v>0</v>
      </c>
      <c r="H100" s="67">
        <f>'Margin per unit'!H100*'Volume (KT)'!H100*'Selling Price'!H$20/10^3</f>
        <v>0</v>
      </c>
      <c r="I100" s="67">
        <f>'Margin per unit'!I100*'Volume (KT)'!I100*'Selling Price'!I$20/10^3</f>
        <v>0</v>
      </c>
      <c r="J100" s="67">
        <f>'Margin per unit'!J100*'Volume (KT)'!J100*'Selling Price'!J$20/10^3</f>
        <v>0</v>
      </c>
      <c r="K100" s="67">
        <f>'Margin per unit'!K100*'Volume (KT)'!K100*'Selling Price'!K$20/10^3</f>
        <v>0</v>
      </c>
      <c r="L100" s="67">
        <f>'Margin per unit'!L100*'Volume (KT)'!L100*'Selling Price'!L$20/10^3</f>
        <v>0</v>
      </c>
      <c r="M100" s="67">
        <f>'Margin per unit'!M100*'Volume (KT)'!M100*'Selling Price'!M$20/10^3</f>
        <v>0</v>
      </c>
      <c r="N100" s="67">
        <f>'Margin per unit'!N100*'Volume (KT)'!N100*'Selling Price'!N$20/10^3</f>
        <v>0</v>
      </c>
      <c r="O100" s="67">
        <f>'Margin per unit'!O100*'Volume (KT)'!O100*'Selling Price'!O$20/10^3</f>
        <v>0</v>
      </c>
      <c r="P100" s="67">
        <f>'Margin per unit'!P100*'Volume (KT)'!P100*'Selling Price'!P$20/10^3</f>
        <v>0</v>
      </c>
    </row>
    <row r="101" spans="1:16">
      <c r="A101" s="66" t="s">
        <v>87</v>
      </c>
      <c r="B101" s="76" t="s">
        <v>2</v>
      </c>
      <c r="C101" s="76" t="s">
        <v>103</v>
      </c>
      <c r="D101" s="250" t="s">
        <v>100</v>
      </c>
      <c r="E101" s="67">
        <f>'Margin per unit'!E101*'Volume (KT)'!E101*'Selling Price'!E$20/10^3</f>
        <v>0</v>
      </c>
      <c r="F101" s="67">
        <f>'Margin per unit'!F101*'Volume (KT)'!F101*'Selling Price'!F$20/10^3</f>
        <v>0</v>
      </c>
      <c r="G101" s="67">
        <f>'Margin per unit'!G101*'Volume (KT)'!G101*'Selling Price'!G$20/10^3</f>
        <v>0</v>
      </c>
      <c r="H101" s="67">
        <f>'Margin per unit'!H101*'Volume (KT)'!H101*'Selling Price'!H$20/10^3</f>
        <v>0</v>
      </c>
      <c r="I101" s="67">
        <f>'Margin per unit'!I101*'Volume (KT)'!I101*'Selling Price'!I$20/10^3</f>
        <v>0</v>
      </c>
      <c r="J101" s="67">
        <f>'Margin per unit'!J101*'Volume (KT)'!J101*'Selling Price'!J$20/10^3</f>
        <v>0</v>
      </c>
      <c r="K101" s="67">
        <f>'Margin per unit'!K101*'Volume (KT)'!K101*'Selling Price'!K$20/10^3</f>
        <v>0</v>
      </c>
      <c r="L101" s="67">
        <f>'Margin per unit'!L101*'Volume (KT)'!L101*'Selling Price'!L$20/10^3</f>
        <v>0</v>
      </c>
      <c r="M101" s="67">
        <f>'Margin per unit'!M101*'Volume (KT)'!M101*'Selling Price'!M$20/10^3</f>
        <v>0</v>
      </c>
      <c r="N101" s="67">
        <f>'Margin per unit'!N101*'Volume (KT)'!N101*'Selling Price'!N$20/10^3</f>
        <v>0</v>
      </c>
      <c r="O101" s="67">
        <f>'Margin per unit'!O101*'Volume (KT)'!O101*'Selling Price'!O$20/10^3</f>
        <v>0</v>
      </c>
      <c r="P101" s="67">
        <f>'Margin per unit'!P101*'Volume (KT)'!P101*'Selling Price'!P$20/10^3</f>
        <v>0</v>
      </c>
    </row>
    <row r="102" spans="1:16">
      <c r="A102" s="66" t="s">
        <v>87</v>
      </c>
      <c r="B102" s="76" t="s">
        <v>2</v>
      </c>
      <c r="C102" s="76" t="s">
        <v>105</v>
      </c>
      <c r="D102" s="250" t="s">
        <v>98</v>
      </c>
      <c r="E102" s="67">
        <f>'Margin per unit'!E102*'Volume (KT)'!E102*'Selling Price'!E$20/10^3</f>
        <v>0</v>
      </c>
      <c r="F102" s="67">
        <f>'Margin per unit'!F102*'Volume (KT)'!F102*'Selling Price'!F$20/10^3</f>
        <v>0</v>
      </c>
      <c r="G102" s="67">
        <f>'Margin per unit'!G102*'Volume (KT)'!G102*'Selling Price'!G$20/10^3</f>
        <v>0</v>
      </c>
      <c r="H102" s="67">
        <f>'Margin per unit'!H102*'Volume (KT)'!H102*'Selling Price'!H$20/10^3</f>
        <v>0</v>
      </c>
      <c r="I102" s="67">
        <f>'Margin per unit'!I102*'Volume (KT)'!I102*'Selling Price'!I$20/10^3</f>
        <v>0</v>
      </c>
      <c r="J102" s="67">
        <f>'Margin per unit'!J102*'Volume (KT)'!J102*'Selling Price'!J$20/10^3</f>
        <v>0</v>
      </c>
      <c r="K102" s="67">
        <f>'Margin per unit'!K102*'Volume (KT)'!K102*'Selling Price'!K$20/10^3</f>
        <v>0</v>
      </c>
      <c r="L102" s="67">
        <f>'Margin per unit'!L102*'Volume (KT)'!L102*'Selling Price'!L$20/10^3</f>
        <v>0</v>
      </c>
      <c r="M102" s="67">
        <f>'Margin per unit'!M102*'Volume (KT)'!M102*'Selling Price'!M$20/10^3</f>
        <v>0</v>
      </c>
      <c r="N102" s="67">
        <f>'Margin per unit'!N102*'Volume (KT)'!N102*'Selling Price'!N$20/10^3</f>
        <v>0</v>
      </c>
      <c r="O102" s="67">
        <f>'Margin per unit'!O102*'Volume (KT)'!O102*'Selling Price'!O$20/10^3</f>
        <v>0</v>
      </c>
      <c r="P102" s="67">
        <f>'Margin per unit'!P102*'Volume (KT)'!P102*'Selling Price'!P$20/10^3</f>
        <v>0</v>
      </c>
    </row>
    <row r="103" spans="1:16">
      <c r="A103" s="66" t="s">
        <v>87</v>
      </c>
      <c r="B103" s="76" t="s">
        <v>2</v>
      </c>
      <c r="C103" s="76" t="s">
        <v>105</v>
      </c>
      <c r="D103" s="250" t="s">
        <v>100</v>
      </c>
      <c r="E103" s="67">
        <f>'Margin per unit'!E103*'Volume (KT)'!E103*'Selling Price'!E$20/10^3</f>
        <v>4.7798388000000065</v>
      </c>
      <c r="F103" s="67">
        <f>'Margin per unit'!F103*'Volume (KT)'!F103*'Selling Price'!F$20/10^3</f>
        <v>0</v>
      </c>
      <c r="G103" s="67">
        <f>'Margin per unit'!G103*'Volume (KT)'!G103*'Selling Price'!G$20/10^3</f>
        <v>0</v>
      </c>
      <c r="H103" s="67">
        <f>'Margin per unit'!H103*'Volume (KT)'!H103*'Selling Price'!H$20/10^3</f>
        <v>0</v>
      </c>
      <c r="I103" s="67">
        <f>'Margin per unit'!I103*'Volume (KT)'!I103*'Selling Price'!I$20/10^3</f>
        <v>0</v>
      </c>
      <c r="J103" s="67">
        <f>'Margin per unit'!J103*'Volume (KT)'!J103*'Selling Price'!J$20/10^3</f>
        <v>0</v>
      </c>
      <c r="K103" s="67">
        <f>'Margin per unit'!K103*'Volume (KT)'!K103*'Selling Price'!K$20/10^3</f>
        <v>0</v>
      </c>
      <c r="L103" s="67">
        <f>'Margin per unit'!L103*'Volume (KT)'!L103*'Selling Price'!L$20/10^3</f>
        <v>0</v>
      </c>
      <c r="M103" s="67">
        <f>'Margin per unit'!M103*'Volume (KT)'!M103*'Selling Price'!M$20/10^3</f>
        <v>0</v>
      </c>
      <c r="N103" s="67">
        <f>'Margin per unit'!N103*'Volume (KT)'!N103*'Selling Price'!N$20/10^3</f>
        <v>0</v>
      </c>
      <c r="O103" s="67">
        <f>'Margin per unit'!O103*'Volume (KT)'!O103*'Selling Price'!O$20/10^3</f>
        <v>0</v>
      </c>
      <c r="P103" s="67">
        <f>'Margin per unit'!P103*'Volume (KT)'!P103*'Selling Price'!P$20/10^3</f>
        <v>0</v>
      </c>
    </row>
    <row r="104" spans="1:16">
      <c r="A104" s="66" t="s">
        <v>87</v>
      </c>
      <c r="B104" s="76" t="s">
        <v>2</v>
      </c>
      <c r="C104" s="76" t="s">
        <v>105</v>
      </c>
      <c r="D104" s="76" t="s">
        <v>112</v>
      </c>
      <c r="E104" s="67">
        <f>'Margin per unit'!E104*'Volume (KT)'!E104*'Selling Price'!E$20/10^3</f>
        <v>1.2160000000000004</v>
      </c>
      <c r="F104" s="67">
        <f>'Margin per unit'!F104*'Volume (KT)'!F104*'Selling Price'!F$20/10^3</f>
        <v>0</v>
      </c>
      <c r="G104" s="67">
        <f>'Margin per unit'!G104*'Volume (KT)'!G104*'Selling Price'!G$20/10^3</f>
        <v>0</v>
      </c>
      <c r="H104" s="67">
        <f>'Margin per unit'!H104*'Volume (KT)'!H104*'Selling Price'!H$20/10^3</f>
        <v>0</v>
      </c>
      <c r="I104" s="67">
        <f>'Margin per unit'!I104*'Volume (KT)'!I104*'Selling Price'!I$20/10^3</f>
        <v>0</v>
      </c>
      <c r="J104" s="67">
        <f>'Margin per unit'!J104*'Volume (KT)'!J104*'Selling Price'!J$20/10^3</f>
        <v>0</v>
      </c>
      <c r="K104" s="67">
        <f>'Margin per unit'!K104*'Volume (KT)'!K104*'Selling Price'!K$20/10^3</f>
        <v>0</v>
      </c>
      <c r="L104" s="67">
        <f>'Margin per unit'!L104*'Volume (KT)'!L104*'Selling Price'!L$20/10^3</f>
        <v>0</v>
      </c>
      <c r="M104" s="67">
        <f>'Margin per unit'!M104*'Volume (KT)'!M104*'Selling Price'!M$20/10^3</f>
        <v>0</v>
      </c>
      <c r="N104" s="67">
        <f>'Margin per unit'!N104*'Volume (KT)'!N104*'Selling Price'!N$20/10^3</f>
        <v>0</v>
      </c>
      <c r="O104" s="67">
        <f>'Margin per unit'!O104*'Volume (KT)'!O104*'Selling Price'!O$20/10^3</f>
        <v>0</v>
      </c>
      <c r="P104" s="67">
        <f>'Margin per unit'!P104*'Volume (KT)'!P104*'Selling Price'!P$20/10^3</f>
        <v>0</v>
      </c>
    </row>
    <row r="105" spans="1:16">
      <c r="A105" s="66" t="s">
        <v>87</v>
      </c>
      <c r="B105" s="76" t="s">
        <v>2</v>
      </c>
      <c r="C105" s="76" t="s">
        <v>106</v>
      </c>
      <c r="D105" s="250" t="s">
        <v>98</v>
      </c>
      <c r="E105" s="67">
        <f>'Margin per unit'!E105*'Volume (KT)'!E105*'Selling Price'!E$20/10^3</f>
        <v>0</v>
      </c>
      <c r="F105" s="67">
        <f>'Margin per unit'!F105*'Volume (KT)'!F105*'Selling Price'!F$20/10^3</f>
        <v>0</v>
      </c>
      <c r="G105" s="67">
        <f>'Margin per unit'!G105*'Volume (KT)'!G105*'Selling Price'!G$20/10^3</f>
        <v>0</v>
      </c>
      <c r="H105" s="67">
        <f>'Margin per unit'!H105*'Volume (KT)'!H105*'Selling Price'!H$20/10^3</f>
        <v>0</v>
      </c>
      <c r="I105" s="67">
        <f>'Margin per unit'!I105*'Volume (KT)'!I105*'Selling Price'!I$20/10^3</f>
        <v>0</v>
      </c>
      <c r="J105" s="67">
        <f>'Margin per unit'!J105*'Volume (KT)'!J105*'Selling Price'!J$20/10^3</f>
        <v>0</v>
      </c>
      <c r="K105" s="67">
        <f>'Margin per unit'!K105*'Volume (KT)'!K105*'Selling Price'!K$20/10^3</f>
        <v>0</v>
      </c>
      <c r="L105" s="67">
        <f>'Margin per unit'!L105*'Volume (KT)'!L105*'Selling Price'!L$20/10^3</f>
        <v>0</v>
      </c>
      <c r="M105" s="67">
        <f>'Margin per unit'!M105*'Volume (KT)'!M105*'Selling Price'!M$20/10^3</f>
        <v>0</v>
      </c>
      <c r="N105" s="67">
        <f>'Margin per unit'!N105*'Volume (KT)'!N105*'Selling Price'!N$20/10^3</f>
        <v>0</v>
      </c>
      <c r="O105" s="67">
        <f>'Margin per unit'!O105*'Volume (KT)'!O105*'Selling Price'!O$20/10^3</f>
        <v>0</v>
      </c>
      <c r="P105" s="67">
        <f>'Margin per unit'!P105*'Volume (KT)'!P105*'Selling Price'!P$20/10^3</f>
        <v>0</v>
      </c>
    </row>
    <row r="106" spans="1:16">
      <c r="A106" s="66" t="s">
        <v>87</v>
      </c>
      <c r="B106" s="76" t="s">
        <v>2</v>
      </c>
      <c r="C106" s="76" t="s">
        <v>106</v>
      </c>
      <c r="D106" s="250" t="s">
        <v>100</v>
      </c>
      <c r="E106" s="67">
        <f>'Margin per unit'!E106*'Volume (KT)'!E106*'Selling Price'!E$20/10^3</f>
        <v>4.0653801100000075</v>
      </c>
      <c r="F106" s="67">
        <f>'Margin per unit'!F106*'Volume (KT)'!F106*'Selling Price'!F$20/10^3</f>
        <v>0</v>
      </c>
      <c r="G106" s="67">
        <f>'Margin per unit'!G106*'Volume (KT)'!G106*'Selling Price'!G$20/10^3</f>
        <v>0</v>
      </c>
      <c r="H106" s="67">
        <f>'Margin per unit'!H106*'Volume (KT)'!H106*'Selling Price'!H$20/10^3</f>
        <v>0</v>
      </c>
      <c r="I106" s="67">
        <f>'Margin per unit'!I106*'Volume (KT)'!I106*'Selling Price'!I$20/10^3</f>
        <v>0</v>
      </c>
      <c r="J106" s="67">
        <f>'Margin per unit'!J106*'Volume (KT)'!J106*'Selling Price'!J$20/10^3</f>
        <v>0</v>
      </c>
      <c r="K106" s="67">
        <f>'Margin per unit'!K106*'Volume (KT)'!K106*'Selling Price'!K$20/10^3</f>
        <v>0</v>
      </c>
      <c r="L106" s="67">
        <f>'Margin per unit'!L106*'Volume (KT)'!L106*'Selling Price'!L$20/10^3</f>
        <v>0</v>
      </c>
      <c r="M106" s="67">
        <f>'Margin per unit'!M106*'Volume (KT)'!M106*'Selling Price'!M$20/10^3</f>
        <v>0</v>
      </c>
      <c r="N106" s="67">
        <f>'Margin per unit'!N106*'Volume (KT)'!N106*'Selling Price'!N$20/10^3</f>
        <v>0</v>
      </c>
      <c r="O106" s="67">
        <f>'Margin per unit'!O106*'Volume (KT)'!O106*'Selling Price'!O$20/10^3</f>
        <v>0</v>
      </c>
      <c r="P106" s="67">
        <f>'Margin per unit'!P106*'Volume (KT)'!P106*'Selling Price'!P$20/10^3</f>
        <v>0</v>
      </c>
    </row>
    <row r="107" spans="1:16">
      <c r="A107" s="66" t="s">
        <v>87</v>
      </c>
      <c r="B107" s="76" t="s">
        <v>2</v>
      </c>
      <c r="C107" s="76" t="s">
        <v>107</v>
      </c>
      <c r="D107" s="250" t="s">
        <v>98</v>
      </c>
      <c r="E107" s="67">
        <f>'Margin per unit'!E107*'Volume (KT)'!E107*'Selling Price'!E$20/10^3</f>
        <v>0</v>
      </c>
      <c r="F107" s="67">
        <f>'Margin per unit'!F107*'Volume (KT)'!F107*'Selling Price'!F$20/10^3</f>
        <v>0</v>
      </c>
      <c r="G107" s="67">
        <f>'Margin per unit'!G107*'Volume (KT)'!G107*'Selling Price'!G$20/10^3</f>
        <v>0</v>
      </c>
      <c r="H107" s="67">
        <f>'Margin per unit'!H107*'Volume (KT)'!H107*'Selling Price'!H$20/10^3</f>
        <v>0</v>
      </c>
      <c r="I107" s="67">
        <f>'Margin per unit'!I107*'Volume (KT)'!I107*'Selling Price'!I$20/10^3</f>
        <v>0</v>
      </c>
      <c r="J107" s="67">
        <f>'Margin per unit'!J107*'Volume (KT)'!J107*'Selling Price'!J$20/10^3</f>
        <v>0</v>
      </c>
      <c r="K107" s="67">
        <f>'Margin per unit'!K107*'Volume (KT)'!K107*'Selling Price'!K$20/10^3</f>
        <v>0</v>
      </c>
      <c r="L107" s="67">
        <f>'Margin per unit'!L107*'Volume (KT)'!L107*'Selling Price'!L$20/10^3</f>
        <v>0</v>
      </c>
      <c r="M107" s="67">
        <f>'Margin per unit'!M107*'Volume (KT)'!M107*'Selling Price'!M$20/10^3</f>
        <v>0</v>
      </c>
      <c r="N107" s="67">
        <f>'Margin per unit'!N107*'Volume (KT)'!N107*'Selling Price'!N$20/10^3</f>
        <v>0</v>
      </c>
      <c r="O107" s="67">
        <f>'Margin per unit'!O107*'Volume (KT)'!O107*'Selling Price'!O$20/10^3</f>
        <v>0</v>
      </c>
      <c r="P107" s="67">
        <f>'Margin per unit'!P107*'Volume (KT)'!P107*'Selling Price'!P$20/10^3</f>
        <v>0</v>
      </c>
    </row>
    <row r="108" spans="1:16">
      <c r="A108" s="66" t="s">
        <v>87</v>
      </c>
      <c r="B108" s="76" t="s">
        <v>2</v>
      </c>
      <c r="C108" s="76" t="s">
        <v>107</v>
      </c>
      <c r="D108" s="250" t="s">
        <v>100</v>
      </c>
      <c r="E108" s="67">
        <f>'Margin per unit'!E108*'Volume (KT)'!E108*'Selling Price'!E$20/10^3</f>
        <v>0</v>
      </c>
      <c r="F108" s="67">
        <f>'Margin per unit'!F108*'Volume (KT)'!F108*'Selling Price'!F$20/10^3</f>
        <v>0</v>
      </c>
      <c r="G108" s="67">
        <f>'Margin per unit'!G108*'Volume (KT)'!G108*'Selling Price'!G$20/10^3</f>
        <v>0</v>
      </c>
      <c r="H108" s="67">
        <f>'Margin per unit'!H108*'Volume (KT)'!H108*'Selling Price'!H$20/10^3</f>
        <v>0</v>
      </c>
      <c r="I108" s="67">
        <f>'Margin per unit'!I108*'Volume (KT)'!I108*'Selling Price'!I$20/10^3</f>
        <v>0</v>
      </c>
      <c r="J108" s="67">
        <f>'Margin per unit'!J108*'Volume (KT)'!J108*'Selling Price'!J$20/10^3</f>
        <v>0</v>
      </c>
      <c r="K108" s="67">
        <f>'Margin per unit'!K108*'Volume (KT)'!K108*'Selling Price'!K$20/10^3</f>
        <v>0</v>
      </c>
      <c r="L108" s="67">
        <f>'Margin per unit'!L108*'Volume (KT)'!L108*'Selling Price'!L$20/10^3</f>
        <v>0</v>
      </c>
      <c r="M108" s="67">
        <f>'Margin per unit'!M108*'Volume (KT)'!M108*'Selling Price'!M$20/10^3</f>
        <v>0</v>
      </c>
      <c r="N108" s="67">
        <f>'Margin per unit'!N108*'Volume (KT)'!N108*'Selling Price'!N$20/10^3</f>
        <v>0</v>
      </c>
      <c r="O108" s="67">
        <f>'Margin per unit'!O108*'Volume (KT)'!O108*'Selling Price'!O$20/10^3</f>
        <v>0</v>
      </c>
      <c r="P108" s="67">
        <f>'Margin per unit'!P108*'Volume (KT)'!P108*'Selling Price'!P$20/10^3</f>
        <v>0</v>
      </c>
    </row>
    <row r="109" spans="1:16">
      <c r="A109" s="66" t="s">
        <v>87</v>
      </c>
      <c r="B109" s="76" t="s">
        <v>2</v>
      </c>
      <c r="C109" s="76" t="s">
        <v>215</v>
      </c>
      <c r="D109" s="250" t="s">
        <v>98</v>
      </c>
      <c r="E109" s="67">
        <f>'Margin per unit'!E109*'Volume (KT)'!E109*'Selling Price'!E$20/10^3</f>
        <v>0</v>
      </c>
      <c r="F109" s="67">
        <f>'Margin per unit'!F109*'Volume (KT)'!F109*'Selling Price'!F$20/10^3</f>
        <v>0</v>
      </c>
      <c r="G109" s="67">
        <f>'Margin per unit'!G109*'Volume (KT)'!G109*'Selling Price'!G$20/10^3</f>
        <v>0</v>
      </c>
      <c r="H109" s="67">
        <f>'Margin per unit'!H109*'Volume (KT)'!H109*'Selling Price'!H$20/10^3</f>
        <v>0</v>
      </c>
      <c r="I109" s="67">
        <f>'Margin per unit'!I109*'Volume (KT)'!I109*'Selling Price'!I$20/10^3</f>
        <v>0</v>
      </c>
      <c r="J109" s="67">
        <f>'Margin per unit'!J109*'Volume (KT)'!J109*'Selling Price'!J$20/10^3</f>
        <v>0</v>
      </c>
      <c r="K109" s="67">
        <f>'Margin per unit'!K109*'Volume (KT)'!K109*'Selling Price'!K$20/10^3</f>
        <v>0</v>
      </c>
      <c r="L109" s="67">
        <f>'Margin per unit'!L109*'Volume (KT)'!L109*'Selling Price'!L$20/10^3</f>
        <v>0</v>
      </c>
      <c r="M109" s="67">
        <f>'Margin per unit'!M109*'Volume (KT)'!M109*'Selling Price'!M$20/10^3</f>
        <v>0</v>
      </c>
      <c r="N109" s="67">
        <f>'Margin per unit'!N109*'Volume (KT)'!N109*'Selling Price'!N$20/10^3</f>
        <v>0</v>
      </c>
      <c r="O109" s="67">
        <f>'Margin per unit'!O109*'Volume (KT)'!O109*'Selling Price'!O$20/10^3</f>
        <v>0</v>
      </c>
      <c r="P109" s="67">
        <f>'Margin per unit'!P109*'Volume (KT)'!P109*'Selling Price'!P$20/10^3</f>
        <v>0</v>
      </c>
    </row>
    <row r="110" spans="1:16">
      <c r="A110" s="66" t="s">
        <v>87</v>
      </c>
      <c r="B110" s="76" t="s">
        <v>2</v>
      </c>
      <c r="C110" s="76" t="s">
        <v>215</v>
      </c>
      <c r="D110" s="250" t="s">
        <v>100</v>
      </c>
      <c r="E110" s="67">
        <f>'Margin per unit'!E110*'Volume (KT)'!E110*'Selling Price'!E$20/10^3</f>
        <v>0</v>
      </c>
      <c r="F110" s="67">
        <f>'Margin per unit'!F110*'Volume (KT)'!F110*'Selling Price'!F$20/10^3</f>
        <v>0</v>
      </c>
      <c r="G110" s="67">
        <f>'Margin per unit'!G110*'Volume (KT)'!G110*'Selling Price'!G$20/10^3</f>
        <v>0</v>
      </c>
      <c r="H110" s="67">
        <f>'Margin per unit'!H110*'Volume (KT)'!H110*'Selling Price'!H$20/10^3</f>
        <v>0</v>
      </c>
      <c r="I110" s="67">
        <f>'Margin per unit'!I110*'Volume (KT)'!I110*'Selling Price'!I$20/10^3</f>
        <v>0</v>
      </c>
      <c r="J110" s="67">
        <f>'Margin per unit'!J110*'Volume (KT)'!J110*'Selling Price'!J$20/10^3</f>
        <v>0</v>
      </c>
      <c r="K110" s="67">
        <f>'Margin per unit'!K110*'Volume (KT)'!K110*'Selling Price'!K$20/10^3</f>
        <v>0</v>
      </c>
      <c r="L110" s="67">
        <f>'Margin per unit'!L110*'Volume (KT)'!L110*'Selling Price'!L$20/10^3</f>
        <v>0</v>
      </c>
      <c r="M110" s="67">
        <f>'Margin per unit'!M110*'Volume (KT)'!M110*'Selling Price'!M$20/10^3</f>
        <v>0</v>
      </c>
      <c r="N110" s="67">
        <f>'Margin per unit'!N110*'Volume (KT)'!N110*'Selling Price'!N$20/10^3</f>
        <v>0</v>
      </c>
      <c r="O110" s="67">
        <f>'Margin per unit'!O110*'Volume (KT)'!O110*'Selling Price'!O$20/10^3</f>
        <v>0</v>
      </c>
      <c r="P110" s="67">
        <f>'Margin per unit'!P110*'Volume (KT)'!P110*'Selling Price'!P$20/10^3</f>
        <v>0</v>
      </c>
    </row>
    <row r="111" spans="1:16">
      <c r="A111" s="66" t="s">
        <v>87</v>
      </c>
      <c r="B111" s="76" t="s">
        <v>2</v>
      </c>
      <c r="C111" s="76" t="s">
        <v>109</v>
      </c>
      <c r="D111" s="250" t="s">
        <v>98</v>
      </c>
      <c r="E111" s="67">
        <f>'Margin per unit'!E111*'Volume (KT)'!E111*'Selling Price'!E$20/10^3</f>
        <v>0</v>
      </c>
      <c r="F111" s="67">
        <f>'Margin per unit'!F111*'Volume (KT)'!F111*'Selling Price'!F$20/10^3</f>
        <v>0</v>
      </c>
      <c r="G111" s="67">
        <f>'Margin per unit'!G111*'Volume (KT)'!G111*'Selling Price'!G$20/10^3</f>
        <v>0</v>
      </c>
      <c r="H111" s="67">
        <f>'Margin per unit'!H111*'Volume (KT)'!H111*'Selling Price'!H$20/10^3</f>
        <v>0</v>
      </c>
      <c r="I111" s="67">
        <f>'Margin per unit'!I111*'Volume (KT)'!I111*'Selling Price'!I$20/10^3</f>
        <v>0</v>
      </c>
      <c r="J111" s="67">
        <f>'Margin per unit'!J111*'Volume (KT)'!J111*'Selling Price'!J$20/10^3</f>
        <v>0</v>
      </c>
      <c r="K111" s="67">
        <f>'Margin per unit'!K111*'Volume (KT)'!K111*'Selling Price'!K$20/10^3</f>
        <v>0</v>
      </c>
      <c r="L111" s="67">
        <f>'Margin per unit'!L111*'Volume (KT)'!L111*'Selling Price'!L$20/10^3</f>
        <v>0</v>
      </c>
      <c r="M111" s="67">
        <f>'Margin per unit'!M111*'Volume (KT)'!M111*'Selling Price'!M$20/10^3</f>
        <v>0</v>
      </c>
      <c r="N111" s="67">
        <f>'Margin per unit'!N111*'Volume (KT)'!N111*'Selling Price'!N$20/10^3</f>
        <v>0</v>
      </c>
      <c r="O111" s="67">
        <f>'Margin per unit'!O111*'Volume (KT)'!O111*'Selling Price'!O$20/10^3</f>
        <v>0</v>
      </c>
      <c r="P111" s="67">
        <f>'Margin per unit'!P111*'Volume (KT)'!P111*'Selling Price'!P$20/10^3</f>
        <v>0</v>
      </c>
    </row>
    <row r="112" spans="1:16">
      <c r="A112" s="66" t="s">
        <v>87</v>
      </c>
      <c r="B112" s="76" t="s">
        <v>2</v>
      </c>
      <c r="C112" s="76" t="s">
        <v>109</v>
      </c>
      <c r="D112" s="250" t="s">
        <v>100</v>
      </c>
      <c r="E112" s="67">
        <f>'Margin per unit'!E112*'Volume (KT)'!E112*'Selling Price'!E$20/10^3</f>
        <v>0</v>
      </c>
      <c r="F112" s="67">
        <f>'Margin per unit'!F112*'Volume (KT)'!F112*'Selling Price'!F$20/10^3</f>
        <v>0</v>
      </c>
      <c r="G112" s="67">
        <f>'Margin per unit'!G112*'Volume (KT)'!G112*'Selling Price'!G$20/10^3</f>
        <v>0</v>
      </c>
      <c r="H112" s="67">
        <f>'Margin per unit'!H112*'Volume (KT)'!H112*'Selling Price'!H$20/10^3</f>
        <v>0</v>
      </c>
      <c r="I112" s="67">
        <f>'Margin per unit'!I112*'Volume (KT)'!I112*'Selling Price'!I$20/10^3</f>
        <v>0</v>
      </c>
      <c r="J112" s="67">
        <f>'Margin per unit'!J112*'Volume (KT)'!J112*'Selling Price'!J$20/10^3</f>
        <v>0</v>
      </c>
      <c r="K112" s="67">
        <f>'Margin per unit'!K112*'Volume (KT)'!K112*'Selling Price'!K$20/10^3</f>
        <v>0</v>
      </c>
      <c r="L112" s="67">
        <f>'Margin per unit'!L112*'Volume (KT)'!L112*'Selling Price'!L$20/10^3</f>
        <v>0</v>
      </c>
      <c r="M112" s="67">
        <f>'Margin per unit'!M112*'Volume (KT)'!M112*'Selling Price'!M$20/10^3</f>
        <v>0</v>
      </c>
      <c r="N112" s="67">
        <f>'Margin per unit'!N112*'Volume (KT)'!N112*'Selling Price'!N$20/10^3</f>
        <v>0</v>
      </c>
      <c r="O112" s="67">
        <f>'Margin per unit'!O112*'Volume (KT)'!O112*'Selling Price'!O$20/10^3</f>
        <v>0</v>
      </c>
      <c r="P112" s="67">
        <f>'Margin per unit'!P112*'Volume (KT)'!P112*'Selling Price'!P$20/10^3</f>
        <v>0</v>
      </c>
    </row>
    <row r="113" spans="1:16">
      <c r="A113" s="66" t="s">
        <v>87</v>
      </c>
      <c r="B113" s="76" t="s">
        <v>2</v>
      </c>
      <c r="C113" s="76" t="s">
        <v>111</v>
      </c>
      <c r="D113" s="250" t="s">
        <v>100</v>
      </c>
      <c r="E113" s="67">
        <f>'Margin per unit'!E113*'Volume (KT)'!E113*'Selling Price'!E$20/10^3</f>
        <v>0</v>
      </c>
      <c r="F113" s="67">
        <f>'Margin per unit'!F113*'Volume (KT)'!F113*'Selling Price'!F$20/10^3</f>
        <v>0</v>
      </c>
      <c r="G113" s="67">
        <f>'Margin per unit'!G113*'Volume (KT)'!G113*'Selling Price'!G$20/10^3</f>
        <v>0</v>
      </c>
      <c r="H113" s="67">
        <f>'Margin per unit'!H113*'Volume (KT)'!H113*'Selling Price'!H$20/10^3</f>
        <v>0</v>
      </c>
      <c r="I113" s="67">
        <f>'Margin per unit'!I113*'Volume (KT)'!I113*'Selling Price'!I$20/10^3</f>
        <v>0</v>
      </c>
      <c r="J113" s="67">
        <f>'Margin per unit'!J113*'Volume (KT)'!J113*'Selling Price'!J$20/10^3</f>
        <v>0</v>
      </c>
      <c r="K113" s="67">
        <f>'Margin per unit'!K113*'Volume (KT)'!K113*'Selling Price'!K$20/10^3</f>
        <v>0</v>
      </c>
      <c r="L113" s="67">
        <f>'Margin per unit'!L113*'Volume (KT)'!L113*'Selling Price'!L$20/10^3</f>
        <v>0</v>
      </c>
      <c r="M113" s="67">
        <f>'Margin per unit'!M113*'Volume (KT)'!M113*'Selling Price'!M$20/10^3</f>
        <v>0</v>
      </c>
      <c r="N113" s="67">
        <f>'Margin per unit'!N113*'Volume (KT)'!N113*'Selling Price'!N$20/10^3</f>
        <v>0</v>
      </c>
      <c r="O113" s="67">
        <f>'Margin per unit'!O113*'Volume (KT)'!O113*'Selling Price'!O$20/10^3</f>
        <v>0</v>
      </c>
      <c r="P113" s="67">
        <f>'Margin per unit'!P113*'Volume (KT)'!P113*'Selling Price'!P$20/10^3</f>
        <v>0</v>
      </c>
    </row>
    <row r="114" spans="1:16">
      <c r="A114" s="66" t="s">
        <v>87</v>
      </c>
      <c r="B114" s="76" t="s">
        <v>83</v>
      </c>
      <c r="C114" s="76" t="s">
        <v>101</v>
      </c>
      <c r="D114" s="250" t="s">
        <v>98</v>
      </c>
      <c r="E114" s="67">
        <f>'Margin per unit'!E114*'Volume (KT)'!E114*'Selling Price'!E$20/10^3</f>
        <v>0</v>
      </c>
      <c r="F114" s="67">
        <f>'Margin per unit'!F114*'Volume (KT)'!F114*'Selling Price'!F$20/10^3</f>
        <v>0.79787273167432615</v>
      </c>
      <c r="G114" s="67">
        <f>'Margin per unit'!G114*'Volume (KT)'!G114*'Selling Price'!G$20/10^3</f>
        <v>0</v>
      </c>
      <c r="H114" s="67">
        <f>'Margin per unit'!H114*'Volume (KT)'!H114*'Selling Price'!H$20/10^3</f>
        <v>0</v>
      </c>
      <c r="I114" s="67">
        <f>'Margin per unit'!I114*'Volume (KT)'!I114*'Selling Price'!I$20/10^3</f>
        <v>0</v>
      </c>
      <c r="J114" s="67">
        <f>'Margin per unit'!J114*'Volume (KT)'!J114*'Selling Price'!J$20/10^3</f>
        <v>0</v>
      </c>
      <c r="K114" s="67">
        <f>'Margin per unit'!K114*'Volume (KT)'!K114*'Selling Price'!K$20/10^3</f>
        <v>0</v>
      </c>
      <c r="L114" s="67">
        <f>'Margin per unit'!L114*'Volume (KT)'!L114*'Selling Price'!L$20/10^3</f>
        <v>0</v>
      </c>
      <c r="M114" s="67">
        <f>'Margin per unit'!M114*'Volume (KT)'!M114*'Selling Price'!M$20/10^3</f>
        <v>0</v>
      </c>
      <c r="N114" s="67">
        <f>'Margin per unit'!N114*'Volume (KT)'!N114*'Selling Price'!N$20/10^3</f>
        <v>0</v>
      </c>
      <c r="O114" s="67">
        <f>'Margin per unit'!O114*'Volume (KT)'!O114*'Selling Price'!O$20/10^3</f>
        <v>0</v>
      </c>
      <c r="P114" s="67">
        <f>'Margin per unit'!P114*'Volume (KT)'!P114*'Selling Price'!P$20/10^3</f>
        <v>0</v>
      </c>
    </row>
    <row r="115" spans="1:16">
      <c r="A115" s="66" t="s">
        <v>87</v>
      </c>
      <c r="B115" s="76" t="s">
        <v>83</v>
      </c>
      <c r="C115" s="76" t="s">
        <v>97</v>
      </c>
      <c r="D115" s="250" t="s">
        <v>85</v>
      </c>
      <c r="E115" s="67">
        <f>'Margin per unit'!E115*'Volume (KT)'!E115*'Selling Price'!E$20/10^3</f>
        <v>9.0250099795420393</v>
      </c>
      <c r="F115" s="67">
        <f>'Margin per unit'!F115*'Volume (KT)'!F115*'Selling Price'!F$20/10^3</f>
        <v>2.8395757722477546</v>
      </c>
      <c r="G115" s="67">
        <f>'Margin per unit'!G115*'Volume (KT)'!G115*'Selling Price'!G$20/10^3</f>
        <v>1.083224649322194</v>
      </c>
      <c r="H115" s="67">
        <f>'Margin per unit'!H115*'Volume (KT)'!H115*'Selling Price'!H$20/10^3</f>
        <v>1.7306143830816005</v>
      </c>
      <c r="I115" s="67">
        <f>'Margin per unit'!I115*'Volume (KT)'!I115*'Selling Price'!I$20/10^3</f>
        <v>2.0146791277580807</v>
      </c>
      <c r="J115" s="67">
        <f>'Margin per unit'!J115*'Volume (KT)'!J115*'Selling Price'!J$20/10^3</f>
        <v>2.1967718857062719</v>
      </c>
      <c r="K115" s="67">
        <f>'Margin per unit'!K115*'Volume (KT)'!K115*'Selling Price'!K$20/10^3</f>
        <v>2.5933564780660916</v>
      </c>
      <c r="L115" s="67">
        <f>'Margin per unit'!L115*'Volume (KT)'!L115*'Selling Price'!L$20/10^3</f>
        <v>2.7888480355993925</v>
      </c>
      <c r="M115" s="67">
        <f>'Margin per unit'!M115*'Volume (KT)'!M115*'Selling Price'!M$20/10^3</f>
        <v>2.9843395931326895</v>
      </c>
      <c r="N115" s="67">
        <f>'Margin per unit'!N115*'Volume (KT)'!N115*'Selling Price'!N$20/10^3</f>
        <v>3.3465684580941044</v>
      </c>
      <c r="O115" s="67">
        <f>'Margin per unit'!O115*'Volume (KT)'!O115*'Selling Price'!O$20/10^3</f>
        <v>3.7348130731506815</v>
      </c>
      <c r="P115" s="67">
        <f>'Margin per unit'!P115*'Volume (KT)'!P115*'Selling Price'!P$20/10^3</f>
        <v>4.317179995735553</v>
      </c>
    </row>
    <row r="116" spans="1:16">
      <c r="A116" s="66" t="s">
        <v>87</v>
      </c>
      <c r="B116" s="76" t="s">
        <v>83</v>
      </c>
      <c r="C116" s="76" t="s">
        <v>105</v>
      </c>
      <c r="D116" s="250" t="s">
        <v>85</v>
      </c>
      <c r="E116" s="67">
        <f>'Margin per unit'!E116*'Volume (KT)'!E116*'Selling Price'!E$20/10^3</f>
        <v>0</v>
      </c>
      <c r="F116" s="67">
        <f>'Margin per unit'!F116*'Volume (KT)'!F116*'Selling Price'!F$20/10^3</f>
        <v>0</v>
      </c>
      <c r="G116" s="67">
        <f>'Margin per unit'!G116*'Volume (KT)'!G116*'Selling Price'!G$20/10^3</f>
        <v>0</v>
      </c>
      <c r="H116" s="67">
        <f>'Margin per unit'!H116*'Volume (KT)'!H116*'Selling Price'!H$20/10^3</f>
        <v>0</v>
      </c>
      <c r="I116" s="67">
        <f>'Margin per unit'!I116*'Volume (KT)'!I116*'Selling Price'!I$20/10^3</f>
        <v>0</v>
      </c>
      <c r="J116" s="67">
        <f>'Margin per unit'!J116*'Volume (KT)'!J116*'Selling Price'!J$20/10^3</f>
        <v>0</v>
      </c>
      <c r="K116" s="67">
        <f>'Margin per unit'!K116*'Volume (KT)'!K116*'Selling Price'!K$20/10^3</f>
        <v>0</v>
      </c>
      <c r="L116" s="67">
        <f>'Margin per unit'!L116*'Volume (KT)'!L116*'Selling Price'!L$20/10^3</f>
        <v>0</v>
      </c>
      <c r="M116" s="67">
        <f>'Margin per unit'!M116*'Volume (KT)'!M116*'Selling Price'!M$20/10^3</f>
        <v>0</v>
      </c>
      <c r="N116" s="67">
        <f>'Margin per unit'!N116*'Volume (KT)'!N116*'Selling Price'!N$20/10^3</f>
        <v>0</v>
      </c>
      <c r="O116" s="67">
        <f>'Margin per unit'!O116*'Volume (KT)'!O116*'Selling Price'!O$20/10^3</f>
        <v>0</v>
      </c>
      <c r="P116" s="67">
        <f>'Margin per unit'!P116*'Volume (KT)'!P116*'Selling Price'!P$20/10^3</f>
        <v>0</v>
      </c>
    </row>
    <row r="117" spans="1:16">
      <c r="A117" s="66" t="s">
        <v>87</v>
      </c>
      <c r="B117" s="76" t="s">
        <v>83</v>
      </c>
      <c r="C117" s="76" t="s">
        <v>106</v>
      </c>
      <c r="D117" s="250" t="s">
        <v>85</v>
      </c>
      <c r="E117" s="67">
        <f>'Margin per unit'!E117*'Volume (KT)'!E117*'Selling Price'!E$20/10^3</f>
        <v>13.424684802595493</v>
      </c>
      <c r="F117" s="67">
        <f>'Margin per unit'!F117*'Volume (KT)'!F117*'Selling Price'!F$20/10^3</f>
        <v>8.380922461509293</v>
      </c>
      <c r="G117" s="67">
        <f>'Margin per unit'!G117*'Volume (KT)'!G117*'Selling Price'!G$20/10^3</f>
        <v>3.5725650631808756</v>
      </c>
      <c r="H117" s="67">
        <f>'Margin per unit'!H117*'Volume (KT)'!H117*'Selling Price'!H$20/10^3</f>
        <v>5.0712722968339046</v>
      </c>
      <c r="I117" s="67">
        <f>'Margin per unit'!I117*'Volume (KT)'!I117*'Selling Price'!I$20/10^3</f>
        <v>4.6771435514627751</v>
      </c>
      <c r="J117" s="67">
        <f>'Margin per unit'!J117*'Volume (KT)'!J117*'Selling Price'!J$20/10^3</f>
        <v>5.1807051771272326</v>
      </c>
      <c r="K117" s="67">
        <f>'Margin per unit'!K117*'Volume (KT)'!K117*'Selling Price'!K$20/10^3</f>
        <v>6.2899143448161396</v>
      </c>
      <c r="L117" s="67">
        <f>'Margin per unit'!L117*'Volume (KT)'!L117*'Selling Price'!L$20/10^3</f>
        <v>6.6926269533347389</v>
      </c>
      <c r="M117" s="67">
        <f>'Margin per unit'!M117*'Volume (KT)'!M117*'Selling Price'!M$20/10^3</f>
        <v>7.0953395618533452</v>
      </c>
      <c r="N117" s="67">
        <f>'Margin per unit'!N117*'Volume (KT)'!N117*'Selling Price'!N$20/10^3</f>
        <v>7.8415310236738494</v>
      </c>
      <c r="O117" s="67">
        <f>'Margin per unit'!O117*'Volume (KT)'!O117*'Selling Price'!O$20/10^3</f>
        <v>8.6413149306903971</v>
      </c>
      <c r="P117" s="67">
        <f>'Margin per unit'!P117*'Volume (KT)'!P117*'Selling Price'!P$20/10^3</f>
        <v>9.8409907912152335</v>
      </c>
    </row>
    <row r="118" spans="1:16">
      <c r="A118" s="66" t="s">
        <v>87</v>
      </c>
      <c r="B118" s="76" t="s">
        <v>83</v>
      </c>
      <c r="C118" s="76" t="s">
        <v>215</v>
      </c>
      <c r="D118" s="250" t="s">
        <v>85</v>
      </c>
      <c r="E118" s="67">
        <f>'Margin per unit'!E118*'Volume (KT)'!E118*'Selling Price'!E$20/10^3</f>
        <v>0</v>
      </c>
      <c r="F118" s="67">
        <f>'Margin per unit'!F118*'Volume (KT)'!F118*'Selling Price'!F$20/10^3</f>
        <v>0</v>
      </c>
      <c r="G118" s="67">
        <f>'Margin per unit'!G118*'Volume (KT)'!G118*'Selling Price'!G$20/10^3</f>
        <v>0</v>
      </c>
      <c r="H118" s="67">
        <f>'Margin per unit'!H118*'Volume (KT)'!H118*'Selling Price'!H$20/10^3</f>
        <v>0</v>
      </c>
      <c r="I118" s="67">
        <f>'Margin per unit'!I118*'Volume (KT)'!I118*'Selling Price'!I$20/10^3</f>
        <v>0</v>
      </c>
      <c r="J118" s="67">
        <f>'Margin per unit'!J118*'Volume (KT)'!J118*'Selling Price'!J$20/10^3</f>
        <v>0</v>
      </c>
      <c r="K118" s="67">
        <f>'Margin per unit'!K118*'Volume (KT)'!K118*'Selling Price'!K$20/10^3</f>
        <v>0</v>
      </c>
      <c r="L118" s="67">
        <f>'Margin per unit'!L118*'Volume (KT)'!L118*'Selling Price'!L$20/10^3</f>
        <v>0</v>
      </c>
      <c r="M118" s="67">
        <f>'Margin per unit'!M118*'Volume (KT)'!M118*'Selling Price'!M$20/10^3</f>
        <v>0</v>
      </c>
      <c r="N118" s="67">
        <f>'Margin per unit'!N118*'Volume (KT)'!N118*'Selling Price'!N$20/10^3</f>
        <v>0</v>
      </c>
      <c r="O118" s="67">
        <f>'Margin per unit'!O118*'Volume (KT)'!O118*'Selling Price'!O$20/10^3</f>
        <v>0</v>
      </c>
      <c r="P118" s="67">
        <f>'Margin per unit'!P118*'Volume (KT)'!P118*'Selling Price'!P$20/10^3</f>
        <v>0</v>
      </c>
    </row>
    <row r="119" spans="1:16">
      <c r="A119" s="66" t="s">
        <v>87</v>
      </c>
      <c r="B119" s="76" t="s">
        <v>113</v>
      </c>
      <c r="C119" s="76" t="s">
        <v>97</v>
      </c>
      <c r="D119" s="250" t="s">
        <v>114</v>
      </c>
      <c r="E119" s="67">
        <f>'Margin per unit'!E119*'Volume (KT)'!E119*'Selling Price'!E$20/10^3</f>
        <v>0.54870000000000319</v>
      </c>
      <c r="F119" s="67">
        <f>'Margin per unit'!F119*'Volume (KT)'!F119*'Selling Price'!F$20/10^3</f>
        <v>0.53200000000000092</v>
      </c>
      <c r="G119" s="67">
        <f>'Margin per unit'!G119*'Volume (KT)'!G119*'Selling Price'!G$20/10^3</f>
        <v>0.57399999999999862</v>
      </c>
      <c r="H119" s="67">
        <f>'Margin per unit'!H119*'Volume (KT)'!H119*'Selling Price'!H$20/10^3</f>
        <v>0.55500000000000171</v>
      </c>
      <c r="I119" s="67">
        <f>'Margin per unit'!I119*'Volume (KT)'!I119*'Selling Price'!I$20/10^3</f>
        <v>0.57350000000000845</v>
      </c>
      <c r="J119" s="67">
        <f>'Margin per unit'!J119*'Volume (KT)'!J119*'Selling Price'!J$20/10^3</f>
        <v>0.55499999999999605</v>
      </c>
      <c r="K119" s="67">
        <f>'Margin per unit'!K119*'Volume (KT)'!K119*'Selling Price'!K$20/10^3</f>
        <v>0.58260000000000445</v>
      </c>
      <c r="L119" s="67">
        <f>'Margin per unit'!L119*'Volume (KT)'!L119*'Selling Price'!L$20/10^3</f>
        <v>0.58260000000000445</v>
      </c>
      <c r="M119" s="67">
        <f>'Margin per unit'!M119*'Volume (KT)'!M119*'Selling Price'!M$20/10^3</f>
        <v>0.58260000000000445</v>
      </c>
      <c r="N119" s="67">
        <f>'Margin per unit'!N119*'Volume (KT)'!N119*'Selling Price'!N$20/10^3</f>
        <v>0.58260000000000933</v>
      </c>
      <c r="O119" s="67">
        <f>'Margin per unit'!O119*'Volume (KT)'!O119*'Selling Price'!O$20/10^3</f>
        <v>0.58260000000000933</v>
      </c>
      <c r="P119" s="67">
        <f>'Margin per unit'!P119*'Volume (KT)'!P119*'Selling Price'!P$20/10^3</f>
        <v>0.58260000000000933</v>
      </c>
    </row>
    <row r="120" spans="1:16">
      <c r="A120" s="66" t="s">
        <v>87</v>
      </c>
      <c r="B120" s="76" t="s">
        <v>90</v>
      </c>
      <c r="C120" s="76" t="s">
        <v>97</v>
      </c>
      <c r="D120" s="250" t="s">
        <v>90</v>
      </c>
      <c r="E120" s="67">
        <f>'Margin per unit'!E120*'Volume (KT)'!E120*'Selling Price'!E$20/10^3</f>
        <v>6.1087939081872884</v>
      </c>
      <c r="F120" s="67">
        <f>'Margin per unit'!F120*'Volume (KT)'!F120*'Selling Price'!F$20/10^3</f>
        <v>4.3733503390159649</v>
      </c>
      <c r="G120" s="67">
        <f>'Margin per unit'!G120*'Volume (KT)'!G120*'Selling Price'!G$20/10^3</f>
        <v>11.386106972109779</v>
      </c>
      <c r="H120" s="67">
        <f>'Margin per unit'!H120*'Volume (KT)'!H120*'Selling Price'!H$20/10^3</f>
        <v>3.0320394814236677</v>
      </c>
      <c r="I120" s="67">
        <f>'Margin per unit'!I120*'Volume (KT)'!I120*'Selling Price'!I$20/10^3</f>
        <v>3.7795926892420475</v>
      </c>
      <c r="J120" s="67">
        <f>'Margin per unit'!J120*'Volume (KT)'!J120*'Selling Price'!J$20/10^3</f>
        <v>3.6713573577785699</v>
      </c>
      <c r="K120" s="67">
        <f>'Margin per unit'!K120*'Volume (KT)'!K120*'Selling Price'!K$20/10^3</f>
        <v>1.7256397792742895</v>
      </c>
      <c r="L120" s="67">
        <f>'Margin per unit'!L120*'Volume (KT)'!L120*'Selling Price'!L$20/10^3</f>
        <v>-0.15988360789207326</v>
      </c>
      <c r="M120" s="67">
        <f>'Margin per unit'!M120*'Volume (KT)'!M120*'Selling Price'!M$20/10^3</f>
        <v>1.5103603569475088</v>
      </c>
      <c r="N120" s="67">
        <f>'Margin per unit'!N120*'Volume (KT)'!N120*'Selling Price'!N$20/10^3</f>
        <v>4.8635765621704667</v>
      </c>
      <c r="O120" s="67">
        <f>'Margin per unit'!O120*'Volume (KT)'!O120*'Selling Price'!O$20/10^3</f>
        <v>2.3962532890145587</v>
      </c>
      <c r="P120" s="67">
        <f>'Margin per unit'!P120*'Volume (KT)'!P120*'Selling Price'!P$20/10^3</f>
        <v>2.4090333065559695</v>
      </c>
    </row>
    <row r="121" spans="1:16" s="65" customFormat="1" ht="23.5">
      <c r="A121" s="63" t="s">
        <v>6</v>
      </c>
      <c r="B121" s="64"/>
      <c r="D121" s="64"/>
    </row>
    <row r="122" spans="1:16">
      <c r="A122" s="384" t="s">
        <v>1</v>
      </c>
      <c r="B122" s="381" t="s">
        <v>92</v>
      </c>
      <c r="C122" s="381" t="s">
        <v>93</v>
      </c>
      <c r="D122" s="381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 ht="15" thickBot="1">
      <c r="A123" s="386"/>
      <c r="B123" s="382"/>
      <c r="C123" s="382"/>
      <c r="D123" s="382"/>
      <c r="E123" s="259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87</v>
      </c>
      <c r="B124" s="83" t="s">
        <v>89</v>
      </c>
      <c r="C124" s="83" t="s">
        <v>2</v>
      </c>
      <c r="D124" s="84" t="s">
        <v>89</v>
      </c>
      <c r="E124" s="67">
        <f>'Margin per unit'!E124*'Volume (KT)'!E124*'Selling Price'!E$20/10^3</f>
        <v>101.344932844241</v>
      </c>
      <c r="F124" s="67">
        <f>'Margin per unit'!F124*'Volume (KT)'!F124*'Selling Price'!F$20/10^3</f>
        <v>140.40403448566389</v>
      </c>
      <c r="G124" s="67">
        <f>'Margin per unit'!G124*'Volume (KT)'!G124*'Selling Price'!G$20/10^3</f>
        <v>180.20393512200161</v>
      </c>
      <c r="H124" s="67">
        <f>'Margin per unit'!H124*'Volume (KT)'!H124*'Selling Price'!H$20/10^3</f>
        <v>137.91498760987369</v>
      </c>
      <c r="I124" s="67">
        <f>'Margin per unit'!I124*'Volume (KT)'!I124*'Selling Price'!I$20/10^3</f>
        <v>153.89244014388737</v>
      </c>
      <c r="J124" s="67">
        <f>'Margin per unit'!J124*'Volume (KT)'!J124*'Selling Price'!J$20/10^3</f>
        <v>150.62302439053136</v>
      </c>
      <c r="K124" s="67">
        <f>'Margin per unit'!K124*'Volume (KT)'!K124*'Selling Price'!K$20/10^3</f>
        <v>117.54543552475923</v>
      </c>
      <c r="L124" s="67">
        <f>'Margin per unit'!L124*'Volume (KT)'!L124*'Selling Price'!L$20/10^3</f>
        <v>138.40567063123268</v>
      </c>
      <c r="M124" s="67">
        <f>'Margin per unit'!M124*'Volume (KT)'!M124*'Selling Price'!M$20/10^3</f>
        <v>119.97306026405144</v>
      </c>
      <c r="N124" s="67">
        <f>'Margin per unit'!N124*'Volume (KT)'!N124*'Selling Price'!N$20/10^3</f>
        <v>107.66999068241068</v>
      </c>
      <c r="O124" s="67">
        <f>'Margin per unit'!O124*'Volume (KT)'!O124*'Selling Price'!O$20/10^3</f>
        <v>127.78328714609401</v>
      </c>
      <c r="P124" s="67">
        <f>'Margin per unit'!P124*'Volume (KT)'!P124*'Selling Price'!P$20/10^3</f>
        <v>134.43689868624264</v>
      </c>
    </row>
    <row r="125" spans="1:16" ht="15" thickBot="1">
      <c r="A125" s="66" t="s">
        <v>87</v>
      </c>
      <c r="B125" s="85" t="s">
        <v>89</v>
      </c>
      <c r="C125" s="85" t="s">
        <v>3</v>
      </c>
      <c r="D125" s="86" t="s">
        <v>89</v>
      </c>
      <c r="E125" s="67">
        <f>'Margin per unit'!E125*'Volume (KT)'!E125*'Selling Price'!E$20/10^3</f>
        <v>121.06139502445438</v>
      </c>
      <c r="F125" s="67">
        <f>'Margin per unit'!F125*'Volume (KT)'!F125*'Selling Price'!F$20/10^3</f>
        <v>145.2094559618489</v>
      </c>
      <c r="G125" s="67">
        <f>'Margin per unit'!G125*'Volume (KT)'!G125*'Selling Price'!G$20/10^3</f>
        <v>196.38164306983185</v>
      </c>
      <c r="H125" s="67">
        <f>'Margin per unit'!H125*'Volume (KT)'!H125*'Selling Price'!H$20/10^3</f>
        <v>168.13320893680643</v>
      </c>
      <c r="I125" s="67">
        <f>'Margin per unit'!I125*'Volume (KT)'!I125*'Selling Price'!I$20/10^3</f>
        <v>189.61254055587793</v>
      </c>
      <c r="J125" s="67">
        <f>'Margin per unit'!J125*'Volume (KT)'!J125*'Selling Price'!J$20/10^3</f>
        <v>179.6047787532581</v>
      </c>
      <c r="K125" s="67">
        <f>'Margin per unit'!K125*'Volume (KT)'!K125*'Selling Price'!K$20/10^3</f>
        <v>139.97981312341395</v>
      </c>
      <c r="L125" s="67">
        <f>'Margin per unit'!L125*'Volume (KT)'!L125*'Selling Price'!L$20/10^3</f>
        <v>178.30788085482774</v>
      </c>
      <c r="M125" s="67">
        <f>'Margin per unit'!M125*'Volume (KT)'!M125*'Selling Price'!M$20/10^3</f>
        <v>173.19089558023407</v>
      </c>
      <c r="N125" s="67">
        <f>'Margin per unit'!N125*'Volume (KT)'!N125*'Selling Price'!N$20/10^3</f>
        <v>160.60743725542713</v>
      </c>
      <c r="O125" s="67">
        <f>'Margin per unit'!O125*'Volume (KT)'!O125*'Selling Price'!O$20/10^3</f>
        <v>170.97061755693326</v>
      </c>
      <c r="P125" s="67">
        <f>'Margin per unit'!P125*'Volume (KT)'!P125*'Selling Price'!P$20/10^3</f>
        <v>181.43137801416432</v>
      </c>
    </row>
    <row r="126" spans="1:16">
      <c r="A126" s="66" t="s">
        <v>87</v>
      </c>
      <c r="B126" s="82" t="s">
        <v>89</v>
      </c>
      <c r="C126" s="82" t="s">
        <v>42</v>
      </c>
      <c r="D126" s="82" t="s">
        <v>117</v>
      </c>
      <c r="E126" s="67">
        <f>'Margin per unit'!E126*'Volume (KT)'!E126*'Selling Price'!E$20/10^3</f>
        <v>0</v>
      </c>
      <c r="F126" s="67">
        <f>'Margin per unit'!F126*'Volume (KT)'!F126*'Selling Price'!F$20/10^3</f>
        <v>5.6320485341597326</v>
      </c>
      <c r="G126" s="67">
        <f>'Margin per unit'!G126*'Volume (KT)'!G126*'Selling Price'!G$20/10^3</f>
        <v>0</v>
      </c>
      <c r="H126" s="67">
        <f>'Margin per unit'!H126*'Volume (KT)'!H126*'Selling Price'!H$20/10^3</f>
        <v>0</v>
      </c>
      <c r="I126" s="67">
        <f>'Margin per unit'!I126*'Volume (KT)'!I126*'Selling Price'!I$20/10^3</f>
        <v>0</v>
      </c>
      <c r="J126" s="67">
        <f>'Margin per unit'!J126*'Volume (KT)'!J126*'Selling Price'!J$20/10^3</f>
        <v>0</v>
      </c>
      <c r="K126" s="67">
        <f>'Margin per unit'!K126*'Volume (KT)'!K126*'Selling Price'!K$20/10^3</f>
        <v>4.6607168138522352</v>
      </c>
      <c r="L126" s="67">
        <f>'Margin per unit'!L126*'Volume (KT)'!L126*'Selling Price'!L$20/10^3</f>
        <v>0</v>
      </c>
      <c r="M126" s="67">
        <f>'Margin per unit'!M126*'Volume (KT)'!M126*'Selling Price'!M$20/10^3</f>
        <v>0</v>
      </c>
      <c r="N126" s="67">
        <f>'Margin per unit'!N126*'Volume (KT)'!N126*'Selling Price'!N$20/10^3</f>
        <v>0</v>
      </c>
      <c r="O126" s="67">
        <f>'Margin per unit'!O126*'Volume (KT)'!O126*'Selling Price'!O$20/10^3</f>
        <v>0</v>
      </c>
      <c r="P126" s="67">
        <f>'Margin per unit'!P126*'Volume (KT)'!P126*'Selling Price'!P$20/10^3</f>
        <v>0</v>
      </c>
    </row>
    <row r="127" spans="1:16">
      <c r="A127" s="66" t="s">
        <v>87</v>
      </c>
      <c r="B127" s="75" t="s">
        <v>90</v>
      </c>
      <c r="C127" s="75" t="s">
        <v>42</v>
      </c>
      <c r="D127" s="75" t="s">
        <v>90</v>
      </c>
      <c r="E127" s="67">
        <f>'Margin per unit'!E127*'Volume (KT)'!E127*'Selling Price'!E$20/10^3</f>
        <v>3.553720550532312</v>
      </c>
      <c r="F127" s="67">
        <f>'Margin per unit'!F127*'Volume (KT)'!F127*'Selling Price'!F$20/10^3</f>
        <v>0</v>
      </c>
      <c r="G127" s="67">
        <f>'Margin per unit'!G127*'Volume (KT)'!G127*'Selling Price'!G$20/10^3</f>
        <v>7.3147498643334483</v>
      </c>
      <c r="H127" s="67">
        <f>'Margin per unit'!H127*'Volume (KT)'!H127*'Selling Price'!H$20/10^3</f>
        <v>6.1756604404010007</v>
      </c>
      <c r="I127" s="67">
        <f>'Margin per unit'!I127*'Volume (KT)'!I127*'Selling Price'!I$20/10^3</f>
        <v>5.1085768310438313</v>
      </c>
      <c r="J127" s="67">
        <f>'Margin per unit'!J127*'Volume (KT)'!J127*'Selling Price'!J$20/10^3</f>
        <v>4.9484144881489129</v>
      </c>
      <c r="K127" s="67">
        <f>'Margin per unit'!K127*'Volume (KT)'!K127*'Selling Price'!K$20/10^3</f>
        <v>0</v>
      </c>
      <c r="L127" s="67">
        <f>'Margin per unit'!L127*'Volume (KT)'!L127*'Selling Price'!L$20/10^3</f>
        <v>4.6252223577109142</v>
      </c>
      <c r="M127" s="67">
        <f>'Margin per unit'!M127*'Volume (KT)'!M127*'Selling Price'!M$20/10^3</f>
        <v>4.6537920409499174</v>
      </c>
      <c r="N127" s="67">
        <f>'Margin per unit'!N127*'Volume (KT)'!N127*'Selling Price'!N$20/10^3</f>
        <v>4.6992346236387386</v>
      </c>
      <c r="O127" s="67">
        <f>'Margin per unit'!O127*'Volume (KT)'!O127*'Selling Price'!O$20/10^3</f>
        <v>4.5758711127487333</v>
      </c>
      <c r="P127" s="67">
        <f>'Margin per unit'!P127*'Volume (KT)'!P127*'Selling Price'!P$20/10^3</f>
        <v>4.7832372039487323</v>
      </c>
    </row>
    <row r="128" spans="1:16">
      <c r="A128" s="66" t="s">
        <v>87</v>
      </c>
      <c r="B128" s="75" t="s">
        <v>90</v>
      </c>
      <c r="C128" s="75" t="s">
        <v>107</v>
      </c>
      <c r="D128" s="75" t="s">
        <v>90</v>
      </c>
      <c r="E128" s="67">
        <f>'Margin per unit'!E128*'Volume (KT)'!E128*'Selling Price'!E$20/10^3</f>
        <v>4.3493727853618367</v>
      </c>
      <c r="F128" s="67">
        <f>'Margin per unit'!F128*'Volume (KT)'!F128*'Selling Price'!F$20/10^3</f>
        <v>6.3127610316877316</v>
      </c>
      <c r="G128" s="67">
        <f>'Margin per unit'!G128*'Volume (KT)'!G128*'Selling Price'!G$20/10^3</f>
        <v>15.566347558518261</v>
      </c>
      <c r="H128" s="67">
        <f>'Margin per unit'!H128*'Volume (KT)'!H128*'Selling Price'!H$20/10^3</f>
        <v>6.7752569162522889</v>
      </c>
      <c r="I128" s="67">
        <f>'Margin per unit'!I128*'Volume (KT)'!I128*'Selling Price'!I$20/10^3</f>
        <v>14.92457175161422</v>
      </c>
      <c r="J128" s="67">
        <f>'Margin per unit'!J128*'Volume (KT)'!J128*'Selling Price'!J$20/10^3</f>
        <v>7.2909535838966155</v>
      </c>
      <c r="K128" s="67">
        <f>'Margin per unit'!K128*'Volume (KT)'!K128*'Selling Price'!K$20/10^3</f>
        <v>7.2666679498935318</v>
      </c>
      <c r="L128" s="67">
        <f>'Margin per unit'!L128*'Volume (KT)'!L128*'Selling Price'!L$20/10^3</f>
        <v>6.972244781871531</v>
      </c>
      <c r="M128" s="67">
        <f>'Margin per unit'!M128*'Volume (KT)'!M128*'Selling Price'!M$20/10^3</f>
        <v>14.001628930221068</v>
      </c>
      <c r="N128" s="67">
        <f>'Margin per unit'!N128*'Volume (KT)'!N128*'Selling Price'!N$20/10^3</f>
        <v>7.0298181769520021</v>
      </c>
      <c r="O128" s="67">
        <f>'Margin per unit'!O128*'Volume (KT)'!O128*'Selling Price'!O$20/10^3</f>
        <v>13.812909332123995</v>
      </c>
      <c r="P128" s="67">
        <f>'Margin per unit'!P128*'Volume (KT)'!P128*'Selling Price'!P$20/10^3</f>
        <v>7.1138207572619967</v>
      </c>
    </row>
    <row r="129" spans="1:16" s="65" customFormat="1" ht="23.5">
      <c r="A129" s="63" t="s">
        <v>88</v>
      </c>
      <c r="B129" s="64"/>
      <c r="D129" s="64"/>
    </row>
    <row r="130" spans="1:16">
      <c r="A130" s="384" t="s">
        <v>1</v>
      </c>
      <c r="B130" s="381" t="s">
        <v>88</v>
      </c>
      <c r="C130" s="381" t="s">
        <v>93</v>
      </c>
      <c r="D130" s="381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 ht="15" thickBot="1">
      <c r="A131" s="386"/>
      <c r="B131" s="382"/>
      <c r="C131" s="382"/>
      <c r="D131" s="382"/>
      <c r="E131" s="259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 ht="15" thickBot="1">
      <c r="A132" s="66" t="s">
        <v>87</v>
      </c>
      <c r="B132" s="87" t="s">
        <v>89</v>
      </c>
      <c r="C132" s="87" t="s">
        <v>3</v>
      </c>
      <c r="D132" s="88" t="s">
        <v>89</v>
      </c>
      <c r="E132" s="67">
        <f>'Margin per unit'!E132*'Volume (KT)'!E132*'Selling Price'!E$20/10^3</f>
        <v>3.335657418503915</v>
      </c>
      <c r="F132" s="67">
        <f>'Margin per unit'!F132*'Volume (KT)'!F132*'Selling Price'!F$20/10^3</f>
        <v>6.2307895462489169</v>
      </c>
      <c r="G132" s="67">
        <f>'Margin per unit'!G132*'Volume (KT)'!G132*'Selling Price'!G$20/10^3</f>
        <v>19.039913536331351</v>
      </c>
      <c r="H132" s="67">
        <f>'Margin per unit'!H132*'Volume (KT)'!H132*'Selling Price'!H$20/10^3</f>
        <v>14.637224901095747</v>
      </c>
      <c r="I132" s="67">
        <f>'Margin per unit'!I132*'Volume (KT)'!I132*'Selling Price'!I$20/10^3</f>
        <v>17.564815923819243</v>
      </c>
      <c r="J132" s="67">
        <f>'Margin per unit'!J132*'Volume (KT)'!J132*'Selling Price'!J$20/10^3</f>
        <v>16.44063327683023</v>
      </c>
      <c r="K132" s="67">
        <f>'Margin per unit'!K132*'Volume (KT)'!K132*'Selling Price'!K$20/10^3</f>
        <v>16.882522010140292</v>
      </c>
      <c r="L132" s="67">
        <f>'Margin per unit'!L132*'Volume (KT)'!L132*'Selling Price'!L$20/10^3</f>
        <v>15.815022804446487</v>
      </c>
      <c r="M132" s="67">
        <f>'Margin per unit'!M132*'Volume (KT)'!M132*'Selling Price'!M$20/10^3</f>
        <v>15.405105281089595</v>
      </c>
      <c r="N132" s="67">
        <f>'Margin per unit'!N132*'Volume (KT)'!N132*'Selling Price'!N$20/10^3</f>
        <v>16.090058847428313</v>
      </c>
      <c r="O132" s="67">
        <f>'Margin per unit'!O132*'Volume (KT)'!O132*'Selling Price'!O$20/10^3</f>
        <v>15.138170266884201</v>
      </c>
      <c r="P132" s="67">
        <f>'Margin per unit'!P132*'Volume (KT)'!P132*'Selling Price'!P$20/10^3</f>
        <v>16.394629606447005</v>
      </c>
    </row>
    <row r="133" spans="1:16" s="65" customFormat="1" ht="23.5">
      <c r="A133" s="63" t="s">
        <v>140</v>
      </c>
      <c r="B133" s="64"/>
      <c r="D133" s="64"/>
    </row>
    <row r="134" spans="1:16">
      <c r="A134" s="384" t="s">
        <v>1</v>
      </c>
      <c r="B134" s="381" t="s">
        <v>140</v>
      </c>
      <c r="C134" s="381" t="s">
        <v>93</v>
      </c>
      <c r="D134" s="381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 ht="15" thickBot="1">
      <c r="A135" s="386"/>
      <c r="B135" s="382"/>
      <c r="C135" s="382"/>
      <c r="D135" s="382"/>
      <c r="E135" s="259">
        <v>23377</v>
      </c>
      <c r="F135" s="259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 ht="15" thickBot="1">
      <c r="A136" s="66" t="s">
        <v>87</v>
      </c>
      <c r="B136" s="87" t="s">
        <v>89</v>
      </c>
      <c r="C136" s="87" t="s">
        <v>141</v>
      </c>
      <c r="D136" s="88" t="s">
        <v>89</v>
      </c>
      <c r="E136" s="67">
        <f>'Margin per unit'!E136*'Volume (KT)'!E136/10^3</f>
        <v>20.412350000000004</v>
      </c>
      <c r="F136" s="67">
        <f>'Margin per unit'!F136*'Volume (KT)'!F136/10^3</f>
        <v>20.412350000000004</v>
      </c>
      <c r="G136" s="67">
        <f>'Margin per unit'!G136*'Volume (KT)'!G136/10^3</f>
        <v>20.412350000000004</v>
      </c>
      <c r="H136" s="67">
        <f>'Margin per unit'!H136*'Volume (KT)'!H136/10^3</f>
        <v>20.412350000000004</v>
      </c>
      <c r="I136" s="67">
        <f>'Margin per unit'!I136*'Volume (KT)'!I136/10^3</f>
        <v>20.412350000000004</v>
      </c>
      <c r="J136" s="67">
        <f>'Margin per unit'!J136*'Volume (KT)'!J136/10^3</f>
        <v>20.412350000000004</v>
      </c>
      <c r="K136" s="67">
        <f>'Margin per unit'!K136*'Volume (KT)'!K136/10^3</f>
        <v>20.412350000000004</v>
      </c>
      <c r="L136" s="67">
        <f>'Margin per unit'!L136*'Volume (KT)'!L136/10^3</f>
        <v>20.412350000000004</v>
      </c>
      <c r="M136" s="67">
        <f>'Margin per unit'!M136*'Volume (KT)'!M136/10^3</f>
        <v>20.412350000000004</v>
      </c>
      <c r="N136" s="67">
        <f>'Margin per unit'!N136*'Volume (KT)'!N136/10^3</f>
        <v>20.412350000000004</v>
      </c>
      <c r="O136" s="67">
        <f>'Margin per unit'!O136*'Volume (KT)'!O136/10^3</f>
        <v>20.412350000000004</v>
      </c>
      <c r="P136" s="67">
        <f>'Margin per unit'!P136*'Volume (KT)'!P136/10^3</f>
        <v>20.412350000000004</v>
      </c>
    </row>
    <row r="137" spans="1:16" ht="15" thickBot="1">
      <c r="A137" s="66" t="s">
        <v>87</v>
      </c>
      <c r="B137" s="87" t="s">
        <v>89</v>
      </c>
      <c r="C137" s="87" t="s">
        <v>142</v>
      </c>
      <c r="D137" s="88" t="s">
        <v>89</v>
      </c>
      <c r="E137" s="67">
        <f>'Margin per unit'!E137*'Volume (KT)'!E137/10^3</f>
        <v>11.664200000000001</v>
      </c>
      <c r="F137" s="67">
        <f>'Margin per unit'!F137*'Volume (KT)'!F137/10^3</f>
        <v>11.664200000000001</v>
      </c>
      <c r="G137" s="67">
        <f>'Margin per unit'!G137*'Volume (KT)'!G137/10^3</f>
        <v>11.664200000000001</v>
      </c>
      <c r="H137" s="67">
        <f>'Margin per unit'!H137*'Volume (KT)'!H137/10^3</f>
        <v>11.664200000000001</v>
      </c>
      <c r="I137" s="67">
        <f>'Margin per unit'!I137*'Volume (KT)'!I137/10^3</f>
        <v>11.664200000000001</v>
      </c>
      <c r="J137" s="67">
        <f>'Margin per unit'!J137*'Volume (KT)'!J137/10^3</f>
        <v>11.664200000000001</v>
      </c>
      <c r="K137" s="67">
        <f>'Margin per unit'!K137*'Volume (KT)'!K137/10^3</f>
        <v>11.664200000000001</v>
      </c>
      <c r="L137" s="67">
        <f>'Margin per unit'!L137*'Volume (KT)'!L137/10^3</f>
        <v>11.664200000000001</v>
      </c>
      <c r="M137" s="67">
        <f>'Margin per unit'!M137*'Volume (KT)'!M137/10^3</f>
        <v>11.664200000000001</v>
      </c>
      <c r="N137" s="67">
        <f>'Margin per unit'!N137*'Volume (KT)'!N137/10^3</f>
        <v>11.664200000000001</v>
      </c>
      <c r="O137" s="67">
        <f>'Margin per unit'!O137*'Volume (KT)'!O137/10^3</f>
        <v>11.664200000000001</v>
      </c>
      <c r="P137" s="67">
        <f>'Margin per unit'!P137*'Volume (KT)'!P137/10^3</f>
        <v>11.664200000000001</v>
      </c>
    </row>
    <row r="138" spans="1:16" ht="15" thickBot="1"/>
    <row r="139" spans="1:16">
      <c r="A139" s="395" t="s">
        <v>118</v>
      </c>
      <c r="B139" s="396"/>
      <c r="C139" s="396"/>
      <c r="D139" s="396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</row>
    <row r="140" spans="1:16">
      <c r="A140" s="397"/>
      <c r="B140" s="384"/>
      <c r="C140" s="384"/>
      <c r="D140" s="384"/>
      <c r="E140" s="259">
        <v>23377</v>
      </c>
      <c r="F140" s="259">
        <v>23408</v>
      </c>
      <c r="G140" s="259">
        <v>23437</v>
      </c>
      <c r="H140" s="259">
        <v>23468</v>
      </c>
      <c r="I140" s="259">
        <v>23498</v>
      </c>
      <c r="J140" s="259">
        <v>23529</v>
      </c>
      <c r="K140" s="259">
        <v>23559</v>
      </c>
      <c r="L140" s="259">
        <v>23590</v>
      </c>
      <c r="M140" s="259">
        <v>23621</v>
      </c>
      <c r="N140" s="259">
        <v>23651</v>
      </c>
      <c r="O140" s="259">
        <v>23682</v>
      </c>
      <c r="P140" s="259">
        <v>23712</v>
      </c>
    </row>
    <row r="141" spans="1:16" ht="15" thickBot="1">
      <c r="A141" s="398"/>
      <c r="B141" s="399"/>
      <c r="C141" s="399"/>
      <c r="D141" s="399"/>
      <c r="E141" s="251">
        <f t="shared" ref="E141:P141" si="0">SUM(E25:E31)</f>
        <v>169.83014507535722</v>
      </c>
      <c r="F141" s="251">
        <f t="shared" si="0"/>
        <v>243.10629677906888</v>
      </c>
      <c r="G141" s="251">
        <f t="shared" si="0"/>
        <v>735.22803297610301</v>
      </c>
      <c r="H141" s="251">
        <f t="shared" si="0"/>
        <v>618.12768577275097</v>
      </c>
      <c r="I141" s="251">
        <f t="shared" si="0"/>
        <v>379.93769366798983</v>
      </c>
      <c r="J141" s="251">
        <f t="shared" si="0"/>
        <v>307.58048422301243</v>
      </c>
      <c r="K141" s="251">
        <f t="shared" si="0"/>
        <v>207.70479935825463</v>
      </c>
      <c r="L141" s="251">
        <f t="shared" si="0"/>
        <v>203.23974515485892</v>
      </c>
      <c r="M141" s="251">
        <f t="shared" si="0"/>
        <v>179.71220467839206</v>
      </c>
      <c r="N141" s="251">
        <f t="shared" si="0"/>
        <v>163.58387656061637</v>
      </c>
      <c r="O141" s="251">
        <f t="shared" si="0"/>
        <v>206.17069938563793</v>
      </c>
      <c r="P141" s="251">
        <f t="shared" si="0"/>
        <v>183.40416754841118</v>
      </c>
    </row>
    <row r="142" spans="1:16">
      <c r="A142" s="395" t="s">
        <v>119</v>
      </c>
      <c r="B142" s="396"/>
      <c r="C142" s="396"/>
      <c r="D142" s="396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</row>
    <row r="143" spans="1:16">
      <c r="A143" s="397"/>
      <c r="B143" s="384"/>
      <c r="C143" s="384"/>
      <c r="D143" s="384"/>
      <c r="E143" s="259">
        <v>23377</v>
      </c>
      <c r="F143" s="259">
        <v>23408</v>
      </c>
      <c r="G143" s="259">
        <v>23437</v>
      </c>
      <c r="H143" s="259">
        <v>23468</v>
      </c>
      <c r="I143" s="259">
        <v>23498</v>
      </c>
      <c r="J143" s="259">
        <v>23529</v>
      </c>
      <c r="K143" s="259">
        <v>23559</v>
      </c>
      <c r="L143" s="259">
        <v>23590</v>
      </c>
      <c r="M143" s="259">
        <v>23621</v>
      </c>
      <c r="N143" s="259">
        <v>23651</v>
      </c>
      <c r="O143" s="259">
        <v>23682</v>
      </c>
      <c r="P143" s="259">
        <v>23712</v>
      </c>
    </row>
    <row r="144" spans="1:16" ht="15" thickBot="1">
      <c r="A144" s="398"/>
      <c r="B144" s="399"/>
      <c r="C144" s="399"/>
      <c r="D144" s="399"/>
      <c r="E144" s="251">
        <f t="shared" ref="E144:P144" si="1">SUM(E35:E52)</f>
        <v>491.42291508189174</v>
      </c>
      <c r="F144" s="251">
        <f t="shared" si="1"/>
        <v>618.40215044704098</v>
      </c>
      <c r="G144" s="251">
        <f t="shared" si="1"/>
        <v>702.94183923601815</v>
      </c>
      <c r="H144" s="251">
        <f t="shared" si="1"/>
        <v>562.84322508072034</v>
      </c>
      <c r="I144" s="251">
        <f t="shared" si="1"/>
        <v>414.38257157789008</v>
      </c>
      <c r="J144" s="251">
        <f t="shared" si="1"/>
        <v>400.43357590045139</v>
      </c>
      <c r="K144" s="251">
        <f t="shared" si="1"/>
        <v>251.49084645657453</v>
      </c>
      <c r="L144" s="251">
        <f t="shared" si="1"/>
        <v>384.92799431076463</v>
      </c>
      <c r="M144" s="251">
        <f t="shared" si="1"/>
        <v>377.81364549324786</v>
      </c>
      <c r="N144" s="251">
        <f t="shared" si="1"/>
        <v>282.44899919985517</v>
      </c>
      <c r="O144" s="251">
        <f t="shared" si="1"/>
        <v>468.74980147735903</v>
      </c>
      <c r="P144" s="251">
        <f t="shared" si="1"/>
        <v>476.95629057349788</v>
      </c>
    </row>
    <row r="145" spans="1:16">
      <c r="A145" s="395" t="s">
        <v>138</v>
      </c>
      <c r="B145" s="396"/>
      <c r="C145" s="396"/>
      <c r="D145" s="396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</row>
    <row r="146" spans="1:16">
      <c r="A146" s="397"/>
      <c r="B146" s="384"/>
      <c r="C146" s="384"/>
      <c r="D146" s="384"/>
      <c r="E146" s="259">
        <v>23377</v>
      </c>
      <c r="F146" s="259">
        <v>23408</v>
      </c>
      <c r="G146" s="259">
        <v>23437</v>
      </c>
      <c r="H146" s="259">
        <v>23468</v>
      </c>
      <c r="I146" s="259">
        <v>23498</v>
      </c>
      <c r="J146" s="259">
        <v>23529</v>
      </c>
      <c r="K146" s="259">
        <v>23559</v>
      </c>
      <c r="L146" s="259">
        <v>23590</v>
      </c>
      <c r="M146" s="259">
        <v>23621</v>
      </c>
      <c r="N146" s="259">
        <v>23651</v>
      </c>
      <c r="O146" s="259">
        <v>23682</v>
      </c>
      <c r="P146" s="259">
        <v>23712</v>
      </c>
    </row>
    <row r="147" spans="1:16" ht="15" thickBot="1">
      <c r="A147" s="398"/>
      <c r="B147" s="399"/>
      <c r="C147" s="399"/>
      <c r="D147" s="399"/>
      <c r="E147" s="251">
        <f t="shared" ref="E147:P147" si="2">SUM(E56:E120)</f>
        <v>402.82304188912451</v>
      </c>
      <c r="F147" s="251">
        <f t="shared" si="2"/>
        <v>372.78343306811087</v>
      </c>
      <c r="G147" s="251">
        <f t="shared" si="2"/>
        <v>349.02947460533272</v>
      </c>
      <c r="H147" s="251">
        <f t="shared" si="2"/>
        <v>169.24560847734907</v>
      </c>
      <c r="I147" s="251">
        <f t="shared" si="2"/>
        <v>142.32860357233665</v>
      </c>
      <c r="J147" s="251">
        <f t="shared" si="2"/>
        <v>192.02762420322799</v>
      </c>
      <c r="K147" s="251">
        <f t="shared" si="2"/>
        <v>353.35874708561647</v>
      </c>
      <c r="L147" s="251">
        <f t="shared" si="2"/>
        <v>184.70016878763843</v>
      </c>
      <c r="M147" s="251">
        <f t="shared" si="2"/>
        <v>215.10119975419505</v>
      </c>
      <c r="N147" s="251">
        <f t="shared" si="2"/>
        <v>271.29321517761554</v>
      </c>
      <c r="O147" s="251">
        <f t="shared" si="2"/>
        <v>248.87737539845267</v>
      </c>
      <c r="P147" s="251">
        <f t="shared" si="2"/>
        <v>276.47415471600959</v>
      </c>
    </row>
    <row r="148" spans="1:16">
      <c r="A148" s="395" t="s">
        <v>120</v>
      </c>
      <c r="B148" s="396"/>
      <c r="C148" s="396"/>
      <c r="D148" s="396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</row>
    <row r="149" spans="1:16">
      <c r="A149" s="397"/>
      <c r="B149" s="384"/>
      <c r="C149" s="384"/>
      <c r="D149" s="384"/>
      <c r="E149" s="259">
        <v>23377</v>
      </c>
      <c r="F149" s="259">
        <v>23408</v>
      </c>
      <c r="G149" s="259">
        <v>23437</v>
      </c>
      <c r="H149" s="259">
        <v>23468</v>
      </c>
      <c r="I149" s="259">
        <v>23498</v>
      </c>
      <c r="J149" s="259">
        <v>23529</v>
      </c>
      <c r="K149" s="259">
        <v>23559</v>
      </c>
      <c r="L149" s="259">
        <v>23590</v>
      </c>
      <c r="M149" s="259">
        <v>23621</v>
      </c>
      <c r="N149" s="259">
        <v>23651</v>
      </c>
      <c r="O149" s="259">
        <v>23682</v>
      </c>
      <c r="P149" s="259">
        <v>23712</v>
      </c>
    </row>
    <row r="150" spans="1:16" ht="15" thickBot="1">
      <c r="A150" s="398"/>
      <c r="B150" s="399"/>
      <c r="C150" s="399"/>
      <c r="D150" s="399"/>
      <c r="E150" s="251">
        <f>SUM(E124:E128)</f>
        <v>230.30942120458951</v>
      </c>
      <c r="F150" s="251">
        <f t="shared" ref="F150:G150" si="3">SUM(F124:F128)</f>
        <v>297.55830001336022</v>
      </c>
      <c r="G150" s="251">
        <f t="shared" si="3"/>
        <v>399.46667561468519</v>
      </c>
      <c r="H150" s="251">
        <f t="shared" ref="H150:P150" si="4">SUM(H124:H128)</f>
        <v>318.99911390333341</v>
      </c>
      <c r="I150" s="251">
        <f t="shared" si="4"/>
        <v>363.53812928242331</v>
      </c>
      <c r="J150" s="251">
        <f t="shared" si="4"/>
        <v>342.46717121583498</v>
      </c>
      <c r="K150" s="251">
        <f t="shared" si="4"/>
        <v>269.4526334119189</v>
      </c>
      <c r="L150" s="251">
        <f t="shared" si="4"/>
        <v>328.31101862564287</v>
      </c>
      <c r="M150" s="251">
        <f t="shared" si="4"/>
        <v>311.81937681545645</v>
      </c>
      <c r="N150" s="251">
        <f t="shared" si="4"/>
        <v>280.00648073842859</v>
      </c>
      <c r="O150" s="251">
        <f t="shared" si="4"/>
        <v>317.14268514790001</v>
      </c>
      <c r="P150" s="251">
        <f t="shared" si="4"/>
        <v>327.76533466161766</v>
      </c>
    </row>
    <row r="151" spans="1:16">
      <c r="E151" s="183">
        <f>E147-E161</f>
        <v>358.53030650698696</v>
      </c>
      <c r="F151" s="183">
        <f t="shared" ref="F151:G151" si="5">F147-F161</f>
        <v>344.55306710267945</v>
      </c>
      <c r="G151" s="183">
        <f t="shared" si="5"/>
        <v>343.66768489282964</v>
      </c>
      <c r="H151" s="183">
        <f t="shared" ref="H151:P151" si="6">H147-H161</f>
        <v>161.75672179743356</v>
      </c>
      <c r="I151" s="183">
        <f t="shared" si="6"/>
        <v>135.02728089311577</v>
      </c>
      <c r="J151" s="183">
        <f t="shared" si="6"/>
        <v>184.05914714039449</v>
      </c>
      <c r="K151" s="183">
        <f t="shared" si="6"/>
        <v>343.85687626273426</v>
      </c>
      <c r="L151" s="183">
        <f t="shared" si="6"/>
        <v>174.60009379870431</v>
      </c>
      <c r="M151" s="183">
        <f t="shared" si="6"/>
        <v>204.40292059920901</v>
      </c>
      <c r="N151" s="183">
        <f t="shared" si="6"/>
        <v>259.48651569584757</v>
      </c>
      <c r="O151" s="183">
        <f t="shared" si="6"/>
        <v>235.88264739461158</v>
      </c>
      <c r="P151" s="183">
        <f t="shared" si="6"/>
        <v>261.69738392905879</v>
      </c>
    </row>
    <row r="152" spans="1:16" ht="15" thickBot="1">
      <c r="E152" s="183">
        <f>E155+E158</f>
        <v>1253.4284452873289</v>
      </c>
      <c r="F152" s="183">
        <f t="shared" ref="F152:G152" si="7">F155+F158</f>
        <v>1509.8506038883988</v>
      </c>
      <c r="G152" s="183">
        <f t="shared" si="7"/>
        <v>2180.331980927006</v>
      </c>
      <c r="H152" s="183">
        <f t="shared" ref="H152:P152" si="8">H155+H158</f>
        <v>1658.1913489448891</v>
      </c>
      <c r="I152" s="183">
        <f t="shared" si="8"/>
        <v>1270.536733485053</v>
      </c>
      <c r="J152" s="183">
        <f t="shared" si="8"/>
        <v>1213.6873399017848</v>
      </c>
      <c r="K152" s="183">
        <f t="shared" si="8"/>
        <v>1065.1045100174167</v>
      </c>
      <c r="L152" s="183">
        <f t="shared" si="8"/>
        <v>1071.4767100331403</v>
      </c>
      <c r="M152" s="183">
        <f t="shared" si="8"/>
        <v>1056.7258327358813</v>
      </c>
      <c r="N152" s="183">
        <f t="shared" si="8"/>
        <v>973.0938502070876</v>
      </c>
      <c r="O152" s="183">
        <f t="shared" si="8"/>
        <v>1209.2351623491568</v>
      </c>
      <c r="P152" s="183">
        <f t="shared" si="8"/>
        <v>1230.1584241082514</v>
      </c>
    </row>
    <row r="153" spans="1:16">
      <c r="A153" s="395" t="s">
        <v>123</v>
      </c>
      <c r="B153" s="396"/>
      <c r="C153" s="396"/>
      <c r="D153" s="396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</row>
    <row r="154" spans="1:16">
      <c r="A154" s="397"/>
      <c r="B154" s="384"/>
      <c r="C154" s="384"/>
      <c r="D154" s="384"/>
      <c r="E154" s="259">
        <v>23377</v>
      </c>
      <c r="F154" s="259">
        <v>23408</v>
      </c>
      <c r="G154" s="259">
        <v>23437</v>
      </c>
      <c r="H154" s="259">
        <v>23468</v>
      </c>
      <c r="I154" s="259">
        <v>23498</v>
      </c>
      <c r="J154" s="259">
        <v>23529</v>
      </c>
      <c r="K154" s="259">
        <v>23559</v>
      </c>
      <c r="L154" s="259">
        <v>23590</v>
      </c>
      <c r="M154" s="259">
        <v>23621</v>
      </c>
      <c r="N154" s="259">
        <v>23651</v>
      </c>
      <c r="O154" s="259">
        <v>23682</v>
      </c>
      <c r="P154" s="259">
        <v>23712</v>
      </c>
    </row>
    <row r="155" spans="1:16" ht="15" thickBot="1">
      <c r="A155" s="398"/>
      <c r="B155" s="399"/>
      <c r="C155" s="399"/>
      <c r="D155" s="399"/>
      <c r="E155" s="251">
        <f t="shared" ref="E155:P155" si="9">SUM(E132,E124:E128,E56:E120,E35:E52,E25:E30)-E158-E161</f>
        <v>1239.4165580432475</v>
      </c>
      <c r="F155" s="251">
        <f t="shared" si="9"/>
        <v>1499.1644925176952</v>
      </c>
      <c r="G155" s="251">
        <f t="shared" si="9"/>
        <v>2146.0647765320446</v>
      </c>
      <c r="H155" s="251">
        <f t="shared" si="9"/>
        <v>1642.2083921068122</v>
      </c>
      <c r="I155" s="251">
        <f t="shared" si="9"/>
        <v>1246.723992213153</v>
      </c>
      <c r="J155" s="251">
        <f t="shared" si="9"/>
        <v>1197.7766144719606</v>
      </c>
      <c r="K155" s="251">
        <f t="shared" si="9"/>
        <v>1056.1122022882489</v>
      </c>
      <c r="L155" s="251">
        <f t="shared" si="9"/>
        <v>1060.03912650145</v>
      </c>
      <c r="M155" s="251">
        <f t="shared" si="9"/>
        <v>1036.5600514077628</v>
      </c>
      <c r="N155" s="251">
        <f t="shared" si="9"/>
        <v>956.50122084432644</v>
      </c>
      <c r="O155" s="251">
        <f t="shared" si="9"/>
        <v>1188.4501286152695</v>
      </c>
      <c r="P155" s="251">
        <f t="shared" si="9"/>
        <v>1215.8523328404847</v>
      </c>
    </row>
    <row r="156" spans="1:16">
      <c r="A156" s="395" t="s">
        <v>122</v>
      </c>
      <c r="B156" s="396"/>
      <c r="C156" s="396"/>
      <c r="D156" s="396"/>
      <c r="E156" s="220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</row>
    <row r="157" spans="1:16">
      <c r="A157" s="397"/>
      <c r="B157" s="384"/>
      <c r="C157" s="384"/>
      <c r="D157" s="384"/>
      <c r="E157" s="259">
        <v>23377</v>
      </c>
      <c r="F157" s="259">
        <v>23408</v>
      </c>
      <c r="G157" s="259">
        <v>23437</v>
      </c>
      <c r="H157" s="259">
        <v>23468</v>
      </c>
      <c r="I157" s="259">
        <v>23498</v>
      </c>
      <c r="J157" s="259">
        <v>23529</v>
      </c>
      <c r="K157" s="259">
        <v>23559</v>
      </c>
      <c r="L157" s="259">
        <v>23590</v>
      </c>
      <c r="M157" s="259">
        <v>23621</v>
      </c>
      <c r="N157" s="259">
        <v>23651</v>
      </c>
      <c r="O157" s="259">
        <v>23682</v>
      </c>
      <c r="P157" s="259">
        <v>23712</v>
      </c>
    </row>
    <row r="158" spans="1:16" ht="15" thickBot="1">
      <c r="A158" s="398"/>
      <c r="B158" s="399"/>
      <c r="C158" s="399"/>
      <c r="D158" s="399"/>
      <c r="E158" s="251">
        <f>SUM(E128,E127,E120)</f>
        <v>14.011887244081436</v>
      </c>
      <c r="F158" s="251">
        <f t="shared" ref="F158:G158" si="10">SUM(F128,F127,F120)</f>
        <v>10.686111370703696</v>
      </c>
      <c r="G158" s="251">
        <f t="shared" si="10"/>
        <v>34.267204394961489</v>
      </c>
      <c r="H158" s="251">
        <f t="shared" ref="H158:P158" si="11">SUM(H128,H127,H120)</f>
        <v>15.982956838076957</v>
      </c>
      <c r="I158" s="251">
        <f t="shared" si="11"/>
        <v>23.812741271900098</v>
      </c>
      <c r="J158" s="251">
        <f t="shared" si="11"/>
        <v>15.910725429824099</v>
      </c>
      <c r="K158" s="251">
        <f t="shared" si="11"/>
        <v>8.9923077291678215</v>
      </c>
      <c r="L158" s="251">
        <f t="shared" si="11"/>
        <v>11.437583531690372</v>
      </c>
      <c r="M158" s="251">
        <f t="shared" si="11"/>
        <v>20.165781328118495</v>
      </c>
      <c r="N158" s="251">
        <f t="shared" si="11"/>
        <v>16.592629362761208</v>
      </c>
      <c r="O158" s="251">
        <f t="shared" si="11"/>
        <v>20.785033733887289</v>
      </c>
      <c r="P158" s="251">
        <f t="shared" si="11"/>
        <v>14.306091267766698</v>
      </c>
    </row>
    <row r="159" spans="1:16">
      <c r="A159" s="395" t="s">
        <v>121</v>
      </c>
      <c r="B159" s="396"/>
      <c r="C159" s="396"/>
      <c r="D159" s="396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</row>
    <row r="160" spans="1:16">
      <c r="A160" s="397"/>
      <c r="B160" s="384"/>
      <c r="C160" s="384"/>
      <c r="D160" s="384"/>
      <c r="E160" s="259">
        <v>23377</v>
      </c>
      <c r="F160" s="259">
        <v>23408</v>
      </c>
      <c r="G160" s="259">
        <v>23437</v>
      </c>
      <c r="H160" s="259">
        <v>23468</v>
      </c>
      <c r="I160" s="259">
        <v>23498</v>
      </c>
      <c r="J160" s="259">
        <v>23529</v>
      </c>
      <c r="K160" s="259">
        <v>23559</v>
      </c>
      <c r="L160" s="259">
        <v>23590</v>
      </c>
      <c r="M160" s="259">
        <v>23621</v>
      </c>
      <c r="N160" s="259">
        <v>23651</v>
      </c>
      <c r="O160" s="259">
        <v>23682</v>
      </c>
      <c r="P160" s="259">
        <v>23712</v>
      </c>
    </row>
    <row r="161" spans="1:17" ht="15" thickBot="1">
      <c r="A161" s="398"/>
      <c r="B161" s="399"/>
      <c r="C161" s="399"/>
      <c r="D161" s="399"/>
      <c r="E161" s="251">
        <f t="shared" ref="E161:P161" si="12">SUM(E94:E119)</f>
        <v>44.29273538213755</v>
      </c>
      <c r="F161" s="251">
        <f t="shared" si="12"/>
        <v>28.230365965431432</v>
      </c>
      <c r="G161" s="251">
        <f t="shared" si="12"/>
        <v>5.3617897125030725</v>
      </c>
      <c r="H161" s="251">
        <f t="shared" si="12"/>
        <v>7.4888866799155078</v>
      </c>
      <c r="I161" s="251">
        <f t="shared" si="12"/>
        <v>7.3013226792208616</v>
      </c>
      <c r="J161" s="251">
        <f t="shared" si="12"/>
        <v>7.9684770628334975</v>
      </c>
      <c r="K161" s="251">
        <f t="shared" si="12"/>
        <v>9.5018708228822355</v>
      </c>
      <c r="L161" s="251">
        <f t="shared" si="12"/>
        <v>10.100074988934136</v>
      </c>
      <c r="M161" s="251">
        <f t="shared" si="12"/>
        <v>10.698279154986039</v>
      </c>
      <c r="N161" s="251">
        <f t="shared" si="12"/>
        <v>11.806699481767968</v>
      </c>
      <c r="O161" s="251">
        <f t="shared" si="12"/>
        <v>12.994728003841091</v>
      </c>
      <c r="P161" s="251">
        <f t="shared" si="12"/>
        <v>14.776770786950799</v>
      </c>
    </row>
    <row r="163" spans="1:17" ht="15" thickBot="1"/>
    <row r="164" spans="1:17">
      <c r="A164" s="400" t="s">
        <v>177</v>
      </c>
      <c r="B164" s="401"/>
      <c r="C164" s="401"/>
      <c r="D164" s="402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</row>
    <row r="165" spans="1:17">
      <c r="A165" s="403"/>
      <c r="B165" s="404"/>
      <c r="C165" s="404"/>
      <c r="D165" s="405"/>
      <c r="E165" s="259">
        <v>23377</v>
      </c>
      <c r="F165" s="259">
        <v>23408</v>
      </c>
      <c r="G165" s="259">
        <v>23437</v>
      </c>
      <c r="H165" s="259">
        <v>23468</v>
      </c>
      <c r="I165" s="259">
        <v>23498</v>
      </c>
      <c r="J165" s="259">
        <v>23529</v>
      </c>
      <c r="K165" s="259">
        <v>23559</v>
      </c>
      <c r="L165" s="259">
        <v>23590</v>
      </c>
      <c r="M165" s="259">
        <v>23621</v>
      </c>
      <c r="N165" s="259">
        <v>23651</v>
      </c>
      <c r="O165" s="259">
        <v>23682</v>
      </c>
      <c r="P165" s="259">
        <v>23712</v>
      </c>
    </row>
    <row r="166" spans="1:17">
      <c r="A166" s="392" t="s">
        <v>158</v>
      </c>
      <c r="B166" s="393"/>
      <c r="C166" s="393"/>
      <c r="D166" s="394"/>
      <c r="E166" s="89">
        <f t="shared" ref="E166:P166" si="13">SUM(E25:E30,E35:E52,E56:E120,E124:E128,E132)</f>
        <v>1297.7211806694665</v>
      </c>
      <c r="F166" s="89">
        <f t="shared" si="13"/>
        <v>1538.0809698538299</v>
      </c>
      <c r="G166" s="89">
        <f t="shared" si="13"/>
        <v>2185.6937706395101</v>
      </c>
      <c r="H166" s="89">
        <f t="shared" si="13"/>
        <v>1665.6802356248049</v>
      </c>
      <c r="I166" s="89">
        <f t="shared" si="13"/>
        <v>1277.8380561642741</v>
      </c>
      <c r="J166" s="89">
        <f t="shared" si="13"/>
        <v>1221.6558169646185</v>
      </c>
      <c r="K166" s="89">
        <f t="shared" si="13"/>
        <v>1074.6063808402994</v>
      </c>
      <c r="L166" s="89">
        <f t="shared" si="13"/>
        <v>1081.5767850220745</v>
      </c>
      <c r="M166" s="89">
        <f t="shared" si="13"/>
        <v>1067.4241118908678</v>
      </c>
      <c r="N166" s="89">
        <f t="shared" si="13"/>
        <v>984.90054968885534</v>
      </c>
      <c r="O166" s="89">
        <f t="shared" si="13"/>
        <v>1222.2298903529977</v>
      </c>
      <c r="P166" s="89">
        <f t="shared" si="13"/>
        <v>1244.9351948952021</v>
      </c>
    </row>
    <row r="167" spans="1:17">
      <c r="A167" s="392" t="s">
        <v>139</v>
      </c>
      <c r="B167" s="393"/>
      <c r="C167" s="393"/>
      <c r="D167" s="394"/>
      <c r="E167" s="89">
        <f t="shared" ref="E167:P167" si="14">SUM(E25:E30,E35:E52,E56:E120,E124:E128,E132)+E136+E137</f>
        <v>1329.7977306694665</v>
      </c>
      <c r="F167" s="89">
        <f t="shared" si="14"/>
        <v>1570.1575198538299</v>
      </c>
      <c r="G167" s="89">
        <f t="shared" si="14"/>
        <v>2217.7703206395104</v>
      </c>
      <c r="H167" s="89">
        <f t="shared" si="14"/>
        <v>1697.7567856248049</v>
      </c>
      <c r="I167" s="89">
        <f t="shared" si="14"/>
        <v>1309.9146061642741</v>
      </c>
      <c r="J167" s="89">
        <f t="shared" si="14"/>
        <v>1253.7323669646184</v>
      </c>
      <c r="K167" s="89">
        <f t="shared" si="14"/>
        <v>1106.6829308402994</v>
      </c>
      <c r="L167" s="89">
        <f t="shared" si="14"/>
        <v>1113.6533350220745</v>
      </c>
      <c r="M167" s="89">
        <f t="shared" si="14"/>
        <v>1099.5006618908678</v>
      </c>
      <c r="N167" s="89">
        <f t="shared" si="14"/>
        <v>1016.9770996888554</v>
      </c>
      <c r="O167" s="89">
        <f t="shared" si="14"/>
        <v>1254.3064403529977</v>
      </c>
      <c r="P167" s="89">
        <f t="shared" si="14"/>
        <v>1277.0117448952021</v>
      </c>
      <c r="Q167" s="183">
        <f>SUM(E167:P167)</f>
        <v>16247.261542606801</v>
      </c>
    </row>
    <row r="168" spans="1:17">
      <c r="A168" s="392" t="s">
        <v>153</v>
      </c>
      <c r="B168" s="393"/>
      <c r="C168" s="393"/>
      <c r="D168" s="394"/>
      <c r="E168" s="89">
        <f t="shared" ref="E168:P168" si="15">E166-SUM(E94:E119)</f>
        <v>1253.4284452873289</v>
      </c>
      <c r="F168" s="89">
        <f t="shared" si="15"/>
        <v>1509.8506038883984</v>
      </c>
      <c r="G168" s="89">
        <f t="shared" si="15"/>
        <v>2180.331980927007</v>
      </c>
      <c r="H168" s="89">
        <f t="shared" si="15"/>
        <v>1658.1913489448893</v>
      </c>
      <c r="I168" s="89">
        <f t="shared" si="15"/>
        <v>1270.5367334850532</v>
      </c>
      <c r="J168" s="89">
        <f t="shared" si="15"/>
        <v>1213.687339901785</v>
      </c>
      <c r="K168" s="89">
        <f t="shared" si="15"/>
        <v>1065.1045100174172</v>
      </c>
      <c r="L168" s="89">
        <f t="shared" si="15"/>
        <v>1071.4767100331403</v>
      </c>
      <c r="M168" s="89">
        <f t="shared" si="15"/>
        <v>1056.7258327358818</v>
      </c>
      <c r="N168" s="89">
        <f t="shared" si="15"/>
        <v>973.09385020708737</v>
      </c>
      <c r="O168" s="89">
        <f t="shared" si="15"/>
        <v>1209.2351623491566</v>
      </c>
      <c r="P168" s="89">
        <f t="shared" si="15"/>
        <v>1230.1584241082514</v>
      </c>
    </row>
    <row r="169" spans="1:17" ht="15" thickBot="1">
      <c r="A169" s="389" t="s">
        <v>152</v>
      </c>
      <c r="B169" s="390"/>
      <c r="C169" s="390"/>
      <c r="D169" s="391"/>
      <c r="E169" s="251">
        <f t="shared" ref="E169:P169" si="16">E167-SUM(E94:E119)</f>
        <v>1285.5049952873289</v>
      </c>
      <c r="F169" s="251">
        <f t="shared" si="16"/>
        <v>1541.9271538883984</v>
      </c>
      <c r="G169" s="251">
        <f t="shared" si="16"/>
        <v>2212.4085309270072</v>
      </c>
      <c r="H169" s="251">
        <f t="shared" si="16"/>
        <v>1690.2678989448893</v>
      </c>
      <c r="I169" s="251">
        <f t="shared" si="16"/>
        <v>1302.6132834850532</v>
      </c>
      <c r="J169" s="251">
        <f t="shared" si="16"/>
        <v>1245.763889901785</v>
      </c>
      <c r="K169" s="251">
        <f t="shared" si="16"/>
        <v>1097.1810600174172</v>
      </c>
      <c r="L169" s="251">
        <f t="shared" si="16"/>
        <v>1103.5532600331403</v>
      </c>
      <c r="M169" s="251">
        <f t="shared" si="16"/>
        <v>1088.8023827358818</v>
      </c>
      <c r="N169" s="251">
        <f t="shared" si="16"/>
        <v>1005.1704002070875</v>
      </c>
      <c r="O169" s="251">
        <f t="shared" si="16"/>
        <v>1241.3117123491566</v>
      </c>
      <c r="P169" s="251">
        <f t="shared" si="16"/>
        <v>1262.2349741082514</v>
      </c>
    </row>
    <row r="170" spans="1:17">
      <c r="N170" s="183"/>
    </row>
    <row r="171" spans="1:17">
      <c r="E171" s="189"/>
      <c r="F171" s="189"/>
      <c r="G171" s="189"/>
    </row>
    <row r="172" spans="1:17">
      <c r="E172" s="188"/>
      <c r="F172" s="188"/>
      <c r="G172" s="188"/>
    </row>
  </sheetData>
  <mergeCells count="36"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22:A123"/>
    <mergeCell ref="B122:B123"/>
    <mergeCell ref="C122:C123"/>
    <mergeCell ref="D122:D123"/>
    <mergeCell ref="A139:D141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A142:D144"/>
    <mergeCell ref="A145:D147"/>
    <mergeCell ref="A148:D150"/>
    <mergeCell ref="A153:D155"/>
    <mergeCell ref="A156:D158"/>
    <mergeCell ref="A159:D161"/>
    <mergeCell ref="A168:D168"/>
    <mergeCell ref="A169:D169"/>
    <mergeCell ref="A167:D167"/>
    <mergeCell ref="A164:D165"/>
    <mergeCell ref="A166:D166"/>
  </mergeCells>
  <conditionalFormatting sqref="E25:P31 E56:P120 E35:P52">
    <cfRule type="cellIs" dxfId="18" priority="7" operator="greaterThan">
      <formula>0</formula>
    </cfRule>
  </conditionalFormatting>
  <conditionalFormatting sqref="E124:P128">
    <cfRule type="cellIs" dxfId="17" priority="3" operator="greaterThan">
      <formula>0</formula>
    </cfRule>
  </conditionalFormatting>
  <conditionalFormatting sqref="E132:P132">
    <cfRule type="cellIs" dxfId="16" priority="2" operator="greaterThan">
      <formula>0</formula>
    </cfRule>
  </conditionalFormatting>
  <conditionalFormatting sqref="E136:P137">
    <cfRule type="cellIs" dxfId="15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</sheetPr>
  <dimension ref="A1:AD157"/>
  <sheetViews>
    <sheetView topLeftCell="A21" zoomScale="55" zoomScaleNormal="55" workbookViewId="0">
      <selection activeCell="E25" sqref="E25"/>
    </sheetView>
  </sheetViews>
  <sheetFormatPr defaultColWidth="8.6328125" defaultRowHeight="14.5"/>
  <cols>
    <col min="1" max="1" width="8.6328125" style="60"/>
    <col min="2" max="2" width="37.6328125" style="60" bestFit="1" customWidth="1"/>
    <col min="3" max="3" width="38.1796875" style="61" bestFit="1" customWidth="1"/>
    <col min="4" max="4" width="16.81640625" style="60" bestFit="1" customWidth="1"/>
    <col min="5" max="6" width="10.1796875" style="61" bestFit="1" customWidth="1"/>
    <col min="7" max="16" width="8.453125" style="61" bestFit="1" customWidth="1"/>
    <col min="17" max="17" width="8.6328125" style="61"/>
    <col min="18" max="18" width="18.453125" style="61" customWidth="1"/>
    <col min="19" max="19" width="14.453125" style="61" customWidth="1"/>
    <col min="20" max="20" width="10.08984375" style="61" bestFit="1" customWidth="1"/>
    <col min="21" max="21" width="8.90625" style="61" bestFit="1" customWidth="1"/>
    <col min="22" max="22" width="10.36328125" style="61" bestFit="1" customWidth="1"/>
    <col min="23" max="16384" width="8.63281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5">
      <c r="A21" s="62" t="s">
        <v>91</v>
      </c>
    </row>
    <row r="22" spans="1:16" s="65" customFormat="1" ht="23.5">
      <c r="A22" s="63" t="s">
        <v>0</v>
      </c>
      <c r="B22" s="64"/>
      <c r="D22" s="64"/>
    </row>
    <row r="23" spans="1:16" ht="14" customHeight="1">
      <c r="A23" s="381" t="s">
        <v>1</v>
      </c>
      <c r="B23" s="381" t="s">
        <v>92</v>
      </c>
      <c r="C23" s="381" t="s">
        <v>93</v>
      </c>
      <c r="D23" s="381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81"/>
      <c r="B24" s="387"/>
      <c r="C24" s="387"/>
      <c r="D24" s="387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6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'Selling Price'!E25-'Full Cost'!E25</f>
        <v>21.302480523471729</v>
      </c>
      <c r="F25" s="67">
        <f>'Selling Price'!F25-'Full Cost'!F25</f>
        <v>33.416929150952114</v>
      </c>
      <c r="G25" s="67">
        <f>'Selling Price'!G25-'Full Cost'!G25</f>
        <v>106.33913998281167</v>
      </c>
      <c r="H25" s="67">
        <f>'Selling Price'!H25-'Full Cost'!H25</f>
        <v>95.10126168605052</v>
      </c>
      <c r="I25" s="67">
        <f>'Selling Price'!I25-'Full Cost'!I25</f>
        <v>45.079984359303069</v>
      </c>
      <c r="J25" s="67">
        <f>'Selling Price'!J25-'Full Cost'!J25</f>
        <v>35.461597107740545</v>
      </c>
      <c r="K25" s="67">
        <f>'Selling Price'!K25-'Full Cost'!K25</f>
        <v>28.999668521830472</v>
      </c>
      <c r="L25" s="67">
        <f>'Selling Price'!L25-'Full Cost'!L25</f>
        <v>17.153183121248446</v>
      </c>
      <c r="M25" s="67">
        <f>'Selling Price'!M25-'Full Cost'!M25</f>
        <v>16.064220881734855</v>
      </c>
      <c r="N25" s="67">
        <f>'Selling Price'!N25-'Full Cost'!N25</f>
        <v>17.071326568279176</v>
      </c>
      <c r="O25" s="67">
        <f>'Selling Price'!O25-'Full Cost'!O25</f>
        <v>18.667774211524147</v>
      </c>
      <c r="P25" s="67">
        <f>'Selling Price'!P25-'Full Cost'!P25</f>
        <v>14.080674211524126</v>
      </c>
    </row>
    <row r="26" spans="1:16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'Selling Price'!E26-'Full Cost'!E26</f>
        <v>41.761508363471762</v>
      </c>
      <c r="F26" s="67">
        <f>'Selling Price'!F26-'Full Cost'!F26</f>
        <v>54.390879390952136</v>
      </c>
      <c r="G26" s="67">
        <f>'Selling Price'!G26-'Full Cost'!G26</f>
        <v>130.46090462281171</v>
      </c>
      <c r="H26" s="67">
        <f>'Selling Price'!H26-'Full Cost'!H26</f>
        <v>119.18452680605054</v>
      </c>
      <c r="I26" s="67">
        <f>'Selling Price'!I26-'Full Cost'!I26</f>
        <v>67.060343399303122</v>
      </c>
      <c r="J26" s="67">
        <f>'Selling Price'!J26-'Full Cost'!J26</f>
        <v>57.056459987740595</v>
      </c>
      <c r="K26" s="67">
        <f>'Selling Price'!K26-'Full Cost'!K26</f>
        <v>50.324905801830482</v>
      </c>
      <c r="L26" s="67">
        <f>'Selling Price'!L26-'Full Cost'!L26</f>
        <v>38.253414961248495</v>
      </c>
      <c r="M26" s="67">
        <f>'Selling Price'!M26-'Full Cost'!M26</f>
        <v>36.924716081734914</v>
      </c>
      <c r="N26" s="67">
        <f>'Selling Price'!N26-'Full Cost'!N26</f>
        <v>37.77408384827919</v>
      </c>
      <c r="O26" s="67">
        <f>'Selling Price'!O26-'Full Cost'!O26</f>
        <v>39.866258691524195</v>
      </c>
      <c r="P26" s="67">
        <f>'Selling Price'!P26-'Full Cost'!P26</f>
        <v>35.051638531524191</v>
      </c>
    </row>
    <row r="27" spans="1:16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'Selling Price'!E27-'Full Cost'!E27</f>
        <v>29.099606123471744</v>
      </c>
      <c r="F27" s="67">
        <f>'Selling Price'!F27-'Full Cost'!F27</f>
        <v>41.359395750952103</v>
      </c>
      <c r="G27" s="67">
        <f>'Selling Price'!G27-'Full Cost'!G27</f>
        <v>115.17010258281169</v>
      </c>
      <c r="H27" s="67">
        <f>'Selling Price'!H27-'Full Cost'!H27</f>
        <v>103.92135748605051</v>
      </c>
      <c r="I27" s="67">
        <f>'Selling Price'!I27-'Full Cost'!I27</f>
        <v>53.306517959303051</v>
      </c>
      <c r="J27" s="67">
        <f>'Selling Price'!J27-'Full Cost'!J27</f>
        <v>43.579321307740543</v>
      </c>
      <c r="K27" s="67">
        <f>'Selling Price'!K27-'Full Cost'!K27</f>
        <v>37.041288721830483</v>
      </c>
      <c r="L27" s="67">
        <f>'Selling Price'!L27-'Full Cost'!L27</f>
        <v>25.131293721248483</v>
      </c>
      <c r="M27" s="67">
        <f>'Selling Price'!M27-'Full Cost'!M27</f>
        <v>23.974663881734841</v>
      </c>
      <c r="N27" s="67">
        <f>'Selling Price'!N27-'Full Cost'!N27</f>
        <v>24.937246768279181</v>
      </c>
      <c r="O27" s="67">
        <f>'Selling Price'!O27-'Full Cost'!O27</f>
        <v>26.673617411524162</v>
      </c>
      <c r="P27" s="67">
        <f>'Selling Price'!P27-'Full Cost'!P27</f>
        <v>22.022298011524128</v>
      </c>
    </row>
    <row r="28" spans="1:16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'Selling Price'!E28-'Full Cost'!E28</f>
        <v>55.07720612347174</v>
      </c>
      <c r="F28" s="67">
        <f>'Selling Price'!F28-'Full Cost'!F28</f>
        <v>67.336995750952099</v>
      </c>
      <c r="G28" s="67">
        <f>'Selling Price'!G28-'Full Cost'!G28</f>
        <v>141.14770258281169</v>
      </c>
      <c r="H28" s="67">
        <f>'Selling Price'!H28-'Full Cost'!H28</f>
        <v>129.89895748605051</v>
      </c>
      <c r="I28" s="67">
        <f>'Selling Price'!I28-'Full Cost'!I28</f>
        <v>79.284117959303046</v>
      </c>
      <c r="J28" s="67">
        <f>'Selling Price'!J28-'Full Cost'!J28</f>
        <v>69.556921307740538</v>
      </c>
      <c r="K28" s="67">
        <f>'Selling Price'!K28-'Full Cost'!K28</f>
        <v>63.018888721830479</v>
      </c>
      <c r="L28" s="67">
        <f>'Selling Price'!L28-'Full Cost'!L28</f>
        <v>51.108893721248478</v>
      </c>
      <c r="M28" s="67">
        <f>'Selling Price'!M28-'Full Cost'!M28</f>
        <v>49.952263881734837</v>
      </c>
      <c r="N28" s="67">
        <f>'Selling Price'!N28-'Full Cost'!N28</f>
        <v>50.914846768279176</v>
      </c>
      <c r="O28" s="67">
        <f>'Selling Price'!O28-'Full Cost'!O28</f>
        <v>52.651217411524158</v>
      </c>
      <c r="P28" s="67">
        <f>'Selling Price'!P28-'Full Cost'!P28</f>
        <v>47.999898011524124</v>
      </c>
    </row>
    <row r="29" spans="1:16">
      <c r="A29" s="66" t="s">
        <v>7</v>
      </c>
      <c r="B29" s="272" t="s">
        <v>89</v>
      </c>
      <c r="C29" s="272" t="s">
        <v>228</v>
      </c>
      <c r="D29" s="272" t="s">
        <v>89</v>
      </c>
      <c r="E29" s="67">
        <f>'Selling Price'!E29-'Full Cost'!E29</f>
        <v>41.761508363471762</v>
      </c>
      <c r="F29" s="67">
        <f>'Selling Price'!F29-'Full Cost'!F29</f>
        <v>54.390879390952136</v>
      </c>
      <c r="G29" s="67">
        <f>'Selling Price'!G29-'Full Cost'!G29</f>
        <v>130.46090462281171</v>
      </c>
      <c r="H29" s="67">
        <f>'Selling Price'!H29-'Full Cost'!H29</f>
        <v>119.18452680605054</v>
      </c>
      <c r="I29" s="67">
        <f>'Selling Price'!I29-'Full Cost'!I29</f>
        <v>67.060343399303122</v>
      </c>
      <c r="J29" s="67">
        <f>'Selling Price'!J29-'Full Cost'!J29</f>
        <v>57.056459987740595</v>
      </c>
      <c r="K29" s="67">
        <f>'Selling Price'!K29-'Full Cost'!K29</f>
        <v>50.324905801830482</v>
      </c>
      <c r="L29" s="67">
        <f>'Selling Price'!L29-'Full Cost'!L29</f>
        <v>38.253414961248495</v>
      </c>
      <c r="M29" s="67">
        <f>'Selling Price'!M29-'Full Cost'!M29</f>
        <v>36.924716081734914</v>
      </c>
      <c r="N29" s="67">
        <f>'Selling Price'!N29-'Full Cost'!N29</f>
        <v>37.77408384827919</v>
      </c>
      <c r="O29" s="67">
        <f>'Selling Price'!O29-'Full Cost'!O29</f>
        <v>39.866258691524195</v>
      </c>
      <c r="P29" s="67">
        <f>'Selling Price'!P29-'Full Cost'!P29</f>
        <v>35.051638531524191</v>
      </c>
    </row>
    <row r="30" spans="1:16">
      <c r="A30" s="66" t="s">
        <v>87</v>
      </c>
      <c r="B30" s="272" t="s">
        <v>89</v>
      </c>
      <c r="C30" s="272" t="s">
        <v>229</v>
      </c>
      <c r="D30" s="272" t="s">
        <v>89</v>
      </c>
      <c r="E30" s="67">
        <f>'Selling Price'!E30-'Full Cost'!E30</f>
        <v>127.07720612347168</v>
      </c>
      <c r="F30" s="67">
        <f>'Selling Price'!F30-'Full Cost'!F30</f>
        <v>139.33699575095216</v>
      </c>
      <c r="G30" s="67">
        <f>'Selling Price'!G30-'Full Cost'!G30</f>
        <v>213.14770258281169</v>
      </c>
      <c r="H30" s="67">
        <f>'Selling Price'!H30-'Full Cost'!H30</f>
        <v>201.89895748605051</v>
      </c>
      <c r="I30" s="67">
        <f>'Selling Price'!I30-'Full Cost'!I30</f>
        <v>151.28411795930299</v>
      </c>
      <c r="J30" s="67">
        <f>'Selling Price'!J30-'Full Cost'!J30</f>
        <v>141.55692130774054</v>
      </c>
      <c r="K30" s="67">
        <f>'Selling Price'!K30-'Full Cost'!K30</f>
        <v>135.01888872183042</v>
      </c>
      <c r="L30" s="67">
        <f>'Selling Price'!L30-'Full Cost'!L30</f>
        <v>123.10889372124848</v>
      </c>
      <c r="M30" s="67">
        <f>'Selling Price'!M30-'Full Cost'!M30</f>
        <v>121.95226388173484</v>
      </c>
      <c r="N30" s="67">
        <f>'Selling Price'!N30-'Full Cost'!N30</f>
        <v>122.91484676827918</v>
      </c>
      <c r="O30" s="67">
        <f>'Selling Price'!O30-'Full Cost'!O30</f>
        <v>124.6512174115241</v>
      </c>
      <c r="P30" s="67">
        <f>'Selling Price'!P30-'Full Cost'!P30</f>
        <v>119.99989801152418</v>
      </c>
    </row>
    <row r="31" spans="1:16">
      <c r="A31" s="66" t="s">
        <v>87</v>
      </c>
      <c r="B31" s="272" t="s">
        <v>89</v>
      </c>
      <c r="C31" s="272" t="s">
        <v>167</v>
      </c>
      <c r="D31" s="272" t="s">
        <v>89</v>
      </c>
      <c r="E31" s="67">
        <f>'Selling Price'!E31-'Full Cost'!E31</f>
        <v>50.243980523471748</v>
      </c>
      <c r="F31" s="67">
        <f>'Selling Price'!F31-'Full Cost'!F31</f>
        <v>96.1382291509521</v>
      </c>
      <c r="G31" s="67">
        <f>'Selling Price'!G31-'Full Cost'!G31</f>
        <v>130.33443998281166</v>
      </c>
      <c r="H31" s="67">
        <f>'Selling Price'!H31-'Full Cost'!H31</f>
        <v>100.70366168605057</v>
      </c>
      <c r="I31" s="67">
        <f>'Selling Price'!I31-'Full Cost'!I31</f>
        <v>113.54158435930304</v>
      </c>
      <c r="J31" s="67">
        <f>'Selling Price'!J31-'Full Cost'!J31</f>
        <v>110.14729710774054</v>
      </c>
      <c r="K31" s="67">
        <f>'Selling Price'!K31-'Full Cost'!K31</f>
        <v>109.12136852183045</v>
      </c>
      <c r="L31" s="67">
        <f>'Selling Price'!L31-'Full Cost'!L31</f>
        <v>101.03728312124844</v>
      </c>
      <c r="M31" s="67">
        <f>'Selling Price'!M31-'Full Cost'!M31</f>
        <v>102.45972088173488</v>
      </c>
      <c r="N31" s="67">
        <f>'Selling Price'!N31-'Full Cost'!N31</f>
        <v>105.09902656827921</v>
      </c>
      <c r="O31" s="67">
        <f>'Selling Price'!O31-'Full Cost'!O31</f>
        <v>100.57097421152412</v>
      </c>
      <c r="P31" s="67">
        <f>'Selling Price'!P31-'Full Cost'!P31</f>
        <v>105.21497421152418</v>
      </c>
    </row>
    <row r="32" spans="1:16" s="65" customFormat="1" ht="23.5">
      <c r="A32" s="63" t="s">
        <v>4</v>
      </c>
      <c r="B32" s="64"/>
      <c r="D32" s="64"/>
    </row>
    <row r="33" spans="1:19" ht="14" customHeight="1">
      <c r="A33" s="381" t="s">
        <v>1</v>
      </c>
      <c r="B33" s="381" t="s">
        <v>92</v>
      </c>
      <c r="C33" s="381" t="s">
        <v>93</v>
      </c>
      <c r="D33" s="381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9">
      <c r="A34" s="383"/>
      <c r="B34" s="382"/>
      <c r="C34" s="382"/>
      <c r="D34" s="382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9">
      <c r="A35" s="66"/>
      <c r="B35" s="68"/>
      <c r="C35" s="265" t="s">
        <v>62</v>
      </c>
      <c r="D35" s="68"/>
      <c r="E35" s="67">
        <f>'Selling Price'!E35-'Full Cost'!E35</f>
        <v>0</v>
      </c>
      <c r="F35" s="67">
        <f>'Selling Price'!F35-'Full Cost'!F35</f>
        <v>0</v>
      </c>
      <c r="G35" s="67">
        <f>'Selling Price'!G35-'Full Cost'!G35</f>
        <v>0</v>
      </c>
      <c r="H35" s="67">
        <f>'Selling Price'!H35-'Full Cost'!H35</f>
        <v>0</v>
      </c>
      <c r="I35" s="67">
        <f>'Selling Price'!I35-'Full Cost'!I35</f>
        <v>0</v>
      </c>
      <c r="J35" s="67">
        <f>'Selling Price'!J35-'Full Cost'!J35</f>
        <v>0</v>
      </c>
      <c r="K35" s="67">
        <f>'Selling Price'!K35-'Full Cost'!K35</f>
        <v>0</v>
      </c>
      <c r="L35" s="67">
        <f>'Selling Price'!L35-'Full Cost'!L35</f>
        <v>0</v>
      </c>
      <c r="M35" s="67">
        <f>'Selling Price'!M35-'Full Cost'!M35</f>
        <v>0</v>
      </c>
      <c r="N35" s="67">
        <f>'Selling Price'!N35-'Full Cost'!N35</f>
        <v>0</v>
      </c>
      <c r="O35" s="67">
        <f>'Selling Price'!O35-'Full Cost'!O35</f>
        <v>0</v>
      </c>
      <c r="P35" s="67">
        <f>'Selling Price'!P35-'Full Cost'!P35</f>
        <v>0</v>
      </c>
    </row>
    <row r="36" spans="1:19">
      <c r="A36" s="66" t="s">
        <v>7</v>
      </c>
      <c r="B36" s="68" t="s">
        <v>89</v>
      </c>
      <c r="C36" s="69" t="s">
        <v>2</v>
      </c>
      <c r="D36" s="68" t="s">
        <v>89</v>
      </c>
      <c r="E36" s="67">
        <f>'Selling Price'!E36-'Full Cost'!E36</f>
        <v>260.51740520151691</v>
      </c>
      <c r="F36" s="67">
        <f>'Selling Price'!F36-'Full Cost'!F36</f>
        <v>308.22369433576051</v>
      </c>
      <c r="G36" s="67">
        <f>'Selling Price'!G36-'Full Cost'!G36</f>
        <v>294.64648841733708</v>
      </c>
      <c r="H36" s="67">
        <f>'Selling Price'!H36-'Full Cost'!H36</f>
        <v>216.64290805552184</v>
      </c>
      <c r="I36" s="67">
        <f>'Selling Price'!I36-'Full Cost'!I36</f>
        <v>157.04665541217122</v>
      </c>
      <c r="J36" s="67">
        <f>'Selling Price'!J36-'Full Cost'!J36</f>
        <v>157.70152041772292</v>
      </c>
      <c r="K36" s="67">
        <f>'Selling Price'!K36-'Full Cost'!K36</f>
        <v>159.79680098224134</v>
      </c>
      <c r="L36" s="67">
        <f>'Selling Price'!L36-'Full Cost'!L36</f>
        <v>163.85976465712855</v>
      </c>
      <c r="M36" s="67">
        <f>'Selling Price'!M36-'Full Cost'!M36</f>
        <v>180.63971715002765</v>
      </c>
      <c r="N36" s="67">
        <f>'Selling Price'!N36-'Full Cost'!N36</f>
        <v>197.8501757433483</v>
      </c>
      <c r="O36" s="67">
        <f>'Selling Price'!O36-'Full Cost'!O36</f>
        <v>200.84737586933136</v>
      </c>
      <c r="P36" s="67">
        <f>'Selling Price'!P36-'Full Cost'!P36</f>
        <v>212.07123952846212</v>
      </c>
      <c r="R36" s="183"/>
    </row>
    <row r="37" spans="1:19">
      <c r="A37" s="66" t="s">
        <v>7</v>
      </c>
      <c r="B37" s="95" t="s">
        <v>115</v>
      </c>
      <c r="C37" s="69" t="s">
        <v>2</v>
      </c>
      <c r="D37" s="68" t="s">
        <v>89</v>
      </c>
      <c r="E37" s="67">
        <f>'Selling Price'!E37-'Full Cost'!E37</f>
        <v>139.09905216754362</v>
      </c>
      <c r="F37" s="67">
        <f>'Selling Price'!F37-'Full Cost'!F37</f>
        <v>80.034867219917146</v>
      </c>
      <c r="G37" s="67">
        <f>'Selling Price'!G37-'Full Cost'!G37</f>
        <v>57.162813886583763</v>
      </c>
      <c r="H37" s="67">
        <f>'Selling Price'!H37-'Full Cost'!H37</f>
        <v>11.395185379626241</v>
      </c>
      <c r="I37" s="67">
        <f>'Selling Price'!I37-'Full Cost'!I37</f>
        <v>-40.726303316025906</v>
      </c>
      <c r="J37" s="67">
        <f>'Selling Price'!J37-'Full Cost'!J37</f>
        <v>24.510210245600319</v>
      </c>
      <c r="K37" s="67">
        <f>'Selling Price'!K37-'Full Cost'!K37</f>
        <v>24.868082406000326</v>
      </c>
      <c r="L37" s="67">
        <f>'Selling Price'!L37-'Full Cost'!L37</f>
        <v>23.083826726800339</v>
      </c>
      <c r="M37" s="67">
        <f>'Selling Price'!M37-'Full Cost'!M37</f>
        <v>18.441698887200459</v>
      </c>
      <c r="N37" s="67">
        <f>'Selling Price'!N37-'Full Cost'!N37</f>
        <v>18.799571047600466</v>
      </c>
      <c r="O37" s="67">
        <f>'Selling Price'!O37-'Full Cost'!O37</f>
        <v>19.515315368400479</v>
      </c>
      <c r="P37" s="67">
        <f>'Selling Price'!P37-'Full Cost'!P37</f>
        <v>20.231059689200492</v>
      </c>
    </row>
    <row r="38" spans="1:19">
      <c r="A38" s="66"/>
      <c r="B38" s="70"/>
      <c r="C38" s="71" t="s">
        <v>63</v>
      </c>
      <c r="D38" s="70"/>
      <c r="E38" s="67">
        <f>'Selling Price'!E38-'Full Cost'!E38</f>
        <v>0</v>
      </c>
      <c r="F38" s="67">
        <f>'Selling Price'!F38-'Full Cost'!F38</f>
        <v>0</v>
      </c>
      <c r="G38" s="67">
        <f>'Selling Price'!G38-'Full Cost'!G38</f>
        <v>0</v>
      </c>
      <c r="H38" s="67">
        <f>'Selling Price'!H38-'Full Cost'!H38</f>
        <v>0</v>
      </c>
      <c r="I38" s="67">
        <f>'Selling Price'!I38-'Full Cost'!I38</f>
        <v>0</v>
      </c>
      <c r="J38" s="67">
        <f>'Selling Price'!J38-'Full Cost'!J38</f>
        <v>0</v>
      </c>
      <c r="K38" s="67">
        <f>'Selling Price'!K38-'Full Cost'!K38</f>
        <v>0</v>
      </c>
      <c r="L38" s="67">
        <f>'Selling Price'!L38-'Full Cost'!L38</f>
        <v>0</v>
      </c>
      <c r="M38" s="67">
        <f>'Selling Price'!M38-'Full Cost'!M38</f>
        <v>0</v>
      </c>
      <c r="N38" s="67">
        <f>'Selling Price'!N38-'Full Cost'!N38</f>
        <v>0</v>
      </c>
      <c r="O38" s="67">
        <f>'Selling Price'!O38-'Full Cost'!O38</f>
        <v>0</v>
      </c>
      <c r="P38" s="67">
        <f>'Selling Price'!P38-'Full Cost'!P38</f>
        <v>0</v>
      </c>
    </row>
    <row r="39" spans="1:19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'Selling Price'!E39-'Full Cost'!E39</f>
        <v>273.3390607570725</v>
      </c>
      <c r="F39" s="67">
        <f>'Selling Price'!F39-'Full Cost'!F39</f>
        <v>321.04537433576053</v>
      </c>
      <c r="G39" s="67">
        <f>'Selling Price'!G39-'Full Cost'!G39</f>
        <v>307.46822175067041</v>
      </c>
      <c r="H39" s="67">
        <f>'Selling Price'!H39-'Full Cost'!H39</f>
        <v>229.46459935986968</v>
      </c>
      <c r="I39" s="67">
        <f>'Selling Price'!I39-'Full Cost'!I39</f>
        <v>169.86833541217123</v>
      </c>
      <c r="J39" s="67">
        <f>'Selling Price'!J39-'Full Cost'!J39</f>
        <v>170.52317480380702</v>
      </c>
      <c r="K39" s="67">
        <f>'Selling Price'!K39-'Full Cost'!K39</f>
        <v>172.61852353876014</v>
      </c>
      <c r="L39" s="67">
        <f>'Selling Price'!L39-'Full Cost'!L39</f>
        <v>176.68142355451658</v>
      </c>
      <c r="M39" s="67">
        <f>'Selling Price'!M39-'Full Cost'!M39</f>
        <v>193.46144421785016</v>
      </c>
      <c r="N39" s="67">
        <f>'Selling Price'!N39-'Full Cost'!N39</f>
        <v>210.67187098160542</v>
      </c>
      <c r="O39" s="67">
        <f>'Selling Price'!O39-'Full Cost'!O39</f>
        <v>213.66910744845757</v>
      </c>
      <c r="P39" s="67">
        <f>'Selling Price'!P39-'Full Cost'!P39</f>
        <v>224.89290744845766</v>
      </c>
    </row>
    <row r="40" spans="1:19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'Selling Price'!E40-'Full Cost'!E40</f>
        <v>151.92070772309921</v>
      </c>
      <c r="F40" s="67">
        <f>'Selling Price'!F40-'Full Cost'!F40</f>
        <v>92.856547219917161</v>
      </c>
      <c r="G40" s="67">
        <f>'Selling Price'!G40-'Full Cost'!G40</f>
        <v>69.98454721991709</v>
      </c>
      <c r="H40" s="67">
        <f>'Selling Price'!H40-'Full Cost'!H40</f>
        <v>24.216876683974078</v>
      </c>
      <c r="I40" s="67">
        <f>'Selling Price'!I40-'Full Cost'!I40</f>
        <v>-27.904623316025891</v>
      </c>
      <c r="J40" s="67">
        <f>'Selling Price'!J40-'Full Cost'!J40</f>
        <v>37.331864631684425</v>
      </c>
      <c r="K40" s="67">
        <f>'Selling Price'!K40-'Full Cost'!K40</f>
        <v>37.689804962519133</v>
      </c>
      <c r="L40" s="67">
        <f>'Selling Price'!L40-'Full Cost'!L40</f>
        <v>35.905485624188373</v>
      </c>
      <c r="M40" s="67">
        <f>'Selling Price'!M40-'Full Cost'!M40</f>
        <v>31.263425955022967</v>
      </c>
      <c r="N40" s="67">
        <f>'Selling Price'!N40-'Full Cost'!N40</f>
        <v>31.621266285857587</v>
      </c>
      <c r="O40" s="67">
        <f>'Selling Price'!O40-'Full Cost'!O40</f>
        <v>32.337046947526687</v>
      </c>
      <c r="P40" s="67">
        <f>'Selling Price'!P40-'Full Cost'!P40</f>
        <v>33.05272760919604</v>
      </c>
    </row>
    <row r="41" spans="1:19">
      <c r="A41" s="66"/>
      <c r="B41" s="59"/>
      <c r="C41" s="73" t="s">
        <v>64</v>
      </c>
      <c r="D41" s="59"/>
      <c r="E41" s="67">
        <f>'Selling Price'!E41-'Full Cost'!E41</f>
        <v>0</v>
      </c>
      <c r="F41" s="67">
        <f>'Selling Price'!F41-'Full Cost'!F41</f>
        <v>0</v>
      </c>
      <c r="G41" s="67">
        <f>'Selling Price'!G41-'Full Cost'!G41</f>
        <v>0</v>
      </c>
      <c r="H41" s="67">
        <f>'Selling Price'!H41-'Full Cost'!H41</f>
        <v>0</v>
      </c>
      <c r="I41" s="67">
        <f>'Selling Price'!I41-'Full Cost'!I41</f>
        <v>0</v>
      </c>
      <c r="J41" s="67">
        <f>'Selling Price'!J41-'Full Cost'!J41</f>
        <v>0</v>
      </c>
      <c r="K41" s="67">
        <f>'Selling Price'!K41-'Full Cost'!K41</f>
        <v>0</v>
      </c>
      <c r="L41" s="67">
        <f>'Selling Price'!L41-'Full Cost'!L41</f>
        <v>0</v>
      </c>
      <c r="M41" s="67">
        <f>'Selling Price'!M41-'Full Cost'!M41</f>
        <v>0</v>
      </c>
      <c r="N41" s="67">
        <f>'Selling Price'!N41-'Full Cost'!N41</f>
        <v>0</v>
      </c>
      <c r="O41" s="67">
        <f>'Selling Price'!O41-'Full Cost'!O41</f>
        <v>0</v>
      </c>
      <c r="P41" s="67">
        <f>'Selling Price'!P41-'Full Cost'!P41</f>
        <v>0</v>
      </c>
    </row>
    <row r="42" spans="1:19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'Selling Price'!E42-'Full Cost'!E42</f>
        <v>61.397885757072459</v>
      </c>
      <c r="F42" s="67">
        <f>'Selling Price'!F42-'Full Cost'!F42</f>
        <v>53.691574335760492</v>
      </c>
      <c r="G42" s="67">
        <f>'Selling Price'!G42-'Full Cost'!G42</f>
        <v>93.869234250670445</v>
      </c>
      <c r="H42" s="67">
        <f>'Selling Price'!H42-'Full Cost'!H42</f>
        <v>136.82429935986966</v>
      </c>
      <c r="I42" s="67">
        <f>'Selling Price'!I42-'Full Cost'!I42</f>
        <v>102.06203541217116</v>
      </c>
      <c r="J42" s="67">
        <f>'Selling Price'!J42-'Full Cost'!J42</f>
        <v>65.584474803807041</v>
      </c>
      <c r="K42" s="67">
        <f>'Selling Price'!K42-'Full Cost'!K42</f>
        <v>55.717823538760058</v>
      </c>
      <c r="L42" s="67">
        <f>'Selling Price'!L42-'Full Cost'!L42</f>
        <v>45.016923554516552</v>
      </c>
      <c r="M42" s="67">
        <f>'Selling Price'!M42-'Full Cost'!M42</f>
        <v>38.949944217850145</v>
      </c>
      <c r="N42" s="67">
        <f>'Selling Price'!N42-'Full Cost'!N42</f>
        <v>34.198470981605396</v>
      </c>
      <c r="O42" s="67">
        <f>'Selling Price'!O42-'Full Cost'!O42</f>
        <v>33.936807448457614</v>
      </c>
      <c r="P42" s="67">
        <f>'Selling Price'!P42-'Full Cost'!P42</f>
        <v>35.116807448457621</v>
      </c>
    </row>
    <row r="43" spans="1:19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'Selling Price'!E43-'Full Cost'!E43</f>
        <v>-60.020467276900831</v>
      </c>
      <c r="F43" s="67">
        <f>'Selling Price'!F43-'Full Cost'!F43</f>
        <v>-174.49725278008287</v>
      </c>
      <c r="G43" s="67">
        <f>'Selling Price'!G43-'Full Cost'!G43</f>
        <v>-143.61444028008287</v>
      </c>
      <c r="H43" s="67">
        <f>'Selling Price'!H43-'Full Cost'!H43</f>
        <v>-68.423423316025946</v>
      </c>
      <c r="I43" s="67">
        <f>'Selling Price'!I43-'Full Cost'!I43</f>
        <v>-95.710923316025969</v>
      </c>
      <c r="J43" s="67">
        <f>'Selling Price'!J43-'Full Cost'!J43</f>
        <v>-67.606835368315558</v>
      </c>
      <c r="K43" s="67">
        <f>'Selling Price'!K43-'Full Cost'!K43</f>
        <v>-79.210895037480952</v>
      </c>
      <c r="L43" s="67">
        <f>'Selling Price'!L43-'Full Cost'!L43</f>
        <v>-95.75901437581166</v>
      </c>
      <c r="M43" s="67">
        <f>'Selling Price'!M43-'Full Cost'!M43</f>
        <v>-123.24807404497705</v>
      </c>
      <c r="N43" s="67">
        <f>'Selling Price'!N43-'Full Cost'!N43</f>
        <v>-144.85213371414244</v>
      </c>
      <c r="O43" s="67">
        <f>'Selling Price'!O43-'Full Cost'!O43</f>
        <v>-147.39525305247327</v>
      </c>
      <c r="P43" s="67">
        <f>'Selling Price'!P43-'Full Cost'!P43</f>
        <v>-156.723372390804</v>
      </c>
    </row>
    <row r="44" spans="1:19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'Selling Price'!E44-'Full Cost'!E44</f>
        <v>268.51740520151691</v>
      </c>
      <c r="F44" s="67">
        <f>'Selling Price'!F44-'Full Cost'!F44</f>
        <v>316.22369433576051</v>
      </c>
      <c r="G44" s="67">
        <f>'Selling Price'!G44-'Full Cost'!G44</f>
        <v>302.64648841733708</v>
      </c>
      <c r="H44" s="67">
        <f>'Selling Price'!H44-'Full Cost'!H44</f>
        <v>224.64290805552184</v>
      </c>
      <c r="I44" s="67">
        <f>'Selling Price'!I44-'Full Cost'!I44</f>
        <v>165.04665541217122</v>
      </c>
      <c r="J44" s="67">
        <f>'Selling Price'!J44-'Full Cost'!J44</f>
        <v>165.70152041772292</v>
      </c>
      <c r="K44" s="67">
        <f>'Selling Price'!K44-'Full Cost'!K44</f>
        <v>167.79680098224134</v>
      </c>
      <c r="L44" s="67">
        <f>'Selling Price'!L44-'Full Cost'!L44</f>
        <v>171.85976465712855</v>
      </c>
      <c r="M44" s="67">
        <f>'Selling Price'!M44-'Full Cost'!M44</f>
        <v>188.63971715002765</v>
      </c>
      <c r="N44" s="67">
        <f>'Selling Price'!N44-'Full Cost'!N44</f>
        <v>205.8501757433483</v>
      </c>
      <c r="O44" s="67">
        <f>'Selling Price'!O44-'Full Cost'!O44</f>
        <v>208.84737586933136</v>
      </c>
      <c r="P44" s="67">
        <f>'Selling Price'!P44-'Full Cost'!P44</f>
        <v>220.07123952846212</v>
      </c>
    </row>
    <row r="45" spans="1:19">
      <c r="A45" s="66"/>
      <c r="B45" s="70"/>
      <c r="C45" s="71" t="s">
        <v>149</v>
      </c>
      <c r="D45" s="70"/>
      <c r="E45" s="67">
        <f>'Selling Price'!E45-'Full Cost'!E45</f>
        <v>0</v>
      </c>
      <c r="F45" s="67">
        <f>'Selling Price'!F45-'Full Cost'!F45</f>
        <v>0</v>
      </c>
      <c r="G45" s="67">
        <f>'Selling Price'!G45-'Full Cost'!G45</f>
        <v>0</v>
      </c>
      <c r="H45" s="67">
        <f>'Selling Price'!H45-'Full Cost'!H45</f>
        <v>0</v>
      </c>
      <c r="I45" s="67">
        <f>'Selling Price'!I45-'Full Cost'!I45</f>
        <v>0</v>
      </c>
      <c r="J45" s="67">
        <f>'Selling Price'!J45-'Full Cost'!J45</f>
        <v>0</v>
      </c>
      <c r="K45" s="67">
        <f>'Selling Price'!K45-'Full Cost'!K45</f>
        <v>0</v>
      </c>
      <c r="L45" s="67">
        <f>'Selling Price'!L45-'Full Cost'!L45</f>
        <v>0</v>
      </c>
      <c r="M45" s="67">
        <f>'Selling Price'!M45-'Full Cost'!M45</f>
        <v>0</v>
      </c>
      <c r="N45" s="67">
        <f>'Selling Price'!N45-'Full Cost'!N45</f>
        <v>0</v>
      </c>
      <c r="O45" s="67">
        <f>'Selling Price'!O45-'Full Cost'!O45</f>
        <v>0</v>
      </c>
      <c r="P45" s="67">
        <f>'Selling Price'!P45-'Full Cost'!P45</f>
        <v>0</v>
      </c>
    </row>
    <row r="46" spans="1:19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'Selling Price'!E46-'Full Cost'!E46</f>
        <v>246.19704520151697</v>
      </c>
      <c r="F46" s="67">
        <f>'Selling Price'!F46-'Full Cost'!F46</f>
        <v>294.91476833576047</v>
      </c>
      <c r="G46" s="67">
        <f>'Selling Price'!G46-'Full Cost'!G46</f>
        <v>286.16066841733709</v>
      </c>
      <c r="H46" s="67">
        <f>'Selling Price'!H46-'Full Cost'!H46</f>
        <v>208.46831457726091</v>
      </c>
      <c r="I46" s="67">
        <f>'Selling Price'!I46-'Full Cost'!I46</f>
        <v>147.42322941217122</v>
      </c>
      <c r="J46" s="67">
        <f>'Selling Price'!J46-'Full Cost'!J46</f>
        <v>147.80022778615739</v>
      </c>
      <c r="K46" s="67">
        <f>'Selling Price'!K46-'Full Cost'!K46</f>
        <v>149.54541601984971</v>
      </c>
      <c r="L46" s="67">
        <f>'Selling Price'!L46-'Full Cost'!L46</f>
        <v>152.90819503308472</v>
      </c>
      <c r="M46" s="67">
        <f>'Selling Price'!M46-'Full Cost'!M46</f>
        <v>169.33805519515761</v>
      </c>
      <c r="N46" s="67">
        <f>'Selling Price'!N46-'Full Cost'!N46</f>
        <v>186.19842145765227</v>
      </c>
      <c r="O46" s="67">
        <f>'Selling Price'!O46-'Full Cost'!O46</f>
        <v>188.49543692198301</v>
      </c>
      <c r="P46" s="67">
        <f>'Selling Price'!P46-'Full Cost'!P46</f>
        <v>199.01911591946168</v>
      </c>
      <c r="R46" s="183"/>
      <c r="S46" s="183"/>
    </row>
    <row r="47" spans="1:19">
      <c r="A47" s="66" t="s">
        <v>7</v>
      </c>
      <c r="B47" s="94" t="s">
        <v>115</v>
      </c>
      <c r="C47" s="72" t="s">
        <v>194</v>
      </c>
      <c r="D47" s="70" t="s">
        <v>89</v>
      </c>
      <c r="E47" s="67">
        <f>'Selling Price'!E47-'Full Cost'!E47</f>
        <v>117.77869216754368</v>
      </c>
      <c r="F47" s="67">
        <f>'Selling Price'!F47-'Full Cost'!F47</f>
        <v>59.725941219917104</v>
      </c>
      <c r="G47" s="67">
        <f>'Selling Price'!G47-'Full Cost'!G47</f>
        <v>41.676993886583773</v>
      </c>
      <c r="H47" s="67">
        <f>'Selling Price'!H47-'Full Cost'!H47</f>
        <v>-12.955984782608766</v>
      </c>
      <c r="I47" s="67">
        <f>'Selling Price'!I47-'Full Cost'!I47</f>
        <v>-57.349729316025901</v>
      </c>
      <c r="J47" s="67">
        <f>'Selling Price'!J47-'Full Cost'!J47</f>
        <v>7.6089176140347945</v>
      </c>
      <c r="K47" s="67">
        <f>'Selling Price'!K47-'Full Cost'!K47</f>
        <v>7.6166974436087003</v>
      </c>
      <c r="L47" s="67">
        <f>'Selling Price'!L47-'Full Cost'!L47</f>
        <v>5.1322571027565118</v>
      </c>
      <c r="M47" s="67">
        <f>'Selling Price'!M47-'Full Cost'!M47</f>
        <v>0.14003693233041759</v>
      </c>
      <c r="N47" s="67">
        <f>'Selling Price'!N47-'Full Cost'!N47</f>
        <v>0.14781676190443704</v>
      </c>
      <c r="O47" s="67">
        <f>'Selling Price'!O47-'Full Cost'!O47</f>
        <v>0.1633764210521349</v>
      </c>
      <c r="P47" s="67">
        <f>'Selling Price'!P47-'Full Cost'!P47</f>
        <v>0.17893608020006013</v>
      </c>
    </row>
    <row r="48" spans="1:19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'Selling Price'!E48-'Full Cost'!E48</f>
        <v>248.26823631262801</v>
      </c>
      <c r="F48" s="67">
        <f>'Selling Price'!F48-'Full Cost'!F48</f>
        <v>296.76119633576053</v>
      </c>
      <c r="G48" s="67">
        <f>'Selling Price'!G48-'Full Cost'!G48</f>
        <v>286.93529508400377</v>
      </c>
      <c r="H48" s="67">
        <f>'Selling Price'!H48-'Full Cost'!H48</f>
        <v>209.17377979465232</v>
      </c>
      <c r="I48" s="67">
        <f>'Selling Price'!I48-'Full Cost'!I48</f>
        <v>148.45065741217121</v>
      </c>
      <c r="J48" s="67">
        <f>'Selling Price'!J48-'Full Cost'!J48</f>
        <v>148.88940392650522</v>
      </c>
      <c r="K48" s="67">
        <f>'Selling Price'!K48-'Full Cost'!K48</f>
        <v>150.71239045593671</v>
      </c>
      <c r="L48" s="67">
        <f>'Selling Price'!L48-'Full Cost'!L48</f>
        <v>154.23076606065007</v>
      </c>
      <c r="M48" s="67">
        <f>'Selling Price'!M48-'Full Cost'!M48</f>
        <v>170.73842451846212</v>
      </c>
      <c r="N48" s="67">
        <f>'Selling Price'!N48-'Full Cost'!N48</f>
        <v>187.67658907669585</v>
      </c>
      <c r="O48" s="67">
        <f>'Selling Price'!O48-'Full Cost'!O48</f>
        <v>190.12920113250482</v>
      </c>
      <c r="P48" s="67">
        <f>'Selling Price'!P48-'Full Cost'!P48</f>
        <v>200.80847672146172</v>
      </c>
    </row>
    <row r="49" spans="1:30">
      <c r="A49" s="66" t="s">
        <v>7</v>
      </c>
      <c r="B49" s="94" t="s">
        <v>115</v>
      </c>
      <c r="C49" s="72" t="s">
        <v>195</v>
      </c>
      <c r="D49" s="70" t="s">
        <v>89</v>
      </c>
      <c r="E49" s="67">
        <f>'Selling Price'!E49-'Full Cost'!E49</f>
        <v>119.84988327865472</v>
      </c>
      <c r="F49" s="67">
        <f>'Selling Price'!F49-'Full Cost'!F49</f>
        <v>61.572369219917164</v>
      </c>
      <c r="G49" s="67">
        <f>'Selling Price'!G49-'Full Cost'!G49</f>
        <v>42.45162055325045</v>
      </c>
      <c r="H49" s="67">
        <f>'Selling Price'!H49-'Full Cost'!H49</f>
        <v>-3.0739428812432834</v>
      </c>
      <c r="I49" s="67">
        <f>'Selling Price'!I49-'Full Cost'!I49</f>
        <v>-56.322301316025914</v>
      </c>
      <c r="J49" s="67">
        <f>'Selling Price'!J49-'Full Cost'!J49</f>
        <v>8.6980937543826258</v>
      </c>
      <c r="K49" s="67">
        <f>'Selling Price'!K49-'Full Cost'!K49</f>
        <v>8.783671879695703</v>
      </c>
      <c r="L49" s="67">
        <f>'Selling Price'!L49-'Full Cost'!L49</f>
        <v>6.4548281303218573</v>
      </c>
      <c r="M49" s="67">
        <f>'Selling Price'!M49-'Full Cost'!M49</f>
        <v>1.5404062556349345</v>
      </c>
      <c r="N49" s="67">
        <f>'Selling Price'!N49-'Full Cost'!N49</f>
        <v>1.6259843809480117</v>
      </c>
      <c r="O49" s="67">
        <f>'Selling Price'!O49-'Full Cost'!O49</f>
        <v>1.7971406315739387</v>
      </c>
      <c r="P49" s="67">
        <f>'Selling Price'!P49-'Full Cost'!P49</f>
        <v>1.968296882200093</v>
      </c>
    </row>
    <row r="50" spans="1:30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'Selling Price'!E50-'Full Cost'!E50</f>
        <v>246.19704520151697</v>
      </c>
      <c r="F50" s="67">
        <f>'Selling Price'!F50-'Full Cost'!F50</f>
        <v>294.91476833576047</v>
      </c>
      <c r="G50" s="67">
        <f>'Selling Price'!G50-'Full Cost'!G50</f>
        <v>286.16066841733709</v>
      </c>
      <c r="H50" s="67">
        <f>'Selling Price'!H50-'Full Cost'!H50</f>
        <v>208.46831457726091</v>
      </c>
      <c r="I50" s="67">
        <f>'Selling Price'!I50-'Full Cost'!I50</f>
        <v>147.42322941217122</v>
      </c>
      <c r="J50" s="67">
        <f>'Selling Price'!J50-'Full Cost'!J50</f>
        <v>147.80022778615739</v>
      </c>
      <c r="K50" s="67">
        <f>'Selling Price'!K50-'Full Cost'!K50</f>
        <v>149.54541601984971</v>
      </c>
      <c r="L50" s="67">
        <f>'Selling Price'!L50-'Full Cost'!L50</f>
        <v>152.90819503308472</v>
      </c>
      <c r="M50" s="67">
        <f>'Selling Price'!M50-'Full Cost'!M50</f>
        <v>169.33805519515761</v>
      </c>
      <c r="N50" s="67">
        <f>'Selling Price'!N50-'Full Cost'!N50</f>
        <v>186.19842145765227</v>
      </c>
      <c r="O50" s="67">
        <f>'Selling Price'!O50-'Full Cost'!O50</f>
        <v>188.49543692198301</v>
      </c>
      <c r="P50" s="67">
        <f>'Selling Price'!P50-'Full Cost'!P50</f>
        <v>199.01911591946168</v>
      </c>
    </row>
    <row r="51" spans="1:30">
      <c r="A51" s="66" t="s">
        <v>7</v>
      </c>
      <c r="B51" s="94" t="s">
        <v>115</v>
      </c>
      <c r="C51" s="72" t="s">
        <v>223</v>
      </c>
      <c r="D51" s="70" t="s">
        <v>89</v>
      </c>
      <c r="E51" s="67">
        <f>'Selling Price'!E51-'Full Cost'!E51</f>
        <v>117.77869216754368</v>
      </c>
      <c r="F51" s="67">
        <f>'Selling Price'!F51-'Full Cost'!F51</f>
        <v>59.725941219917104</v>
      </c>
      <c r="G51" s="67">
        <f>'Selling Price'!G51-'Full Cost'!G51</f>
        <v>41.676993886583773</v>
      </c>
      <c r="H51" s="67">
        <f>'Selling Price'!H51-'Full Cost'!H51</f>
        <v>-3.7794080986346898</v>
      </c>
      <c r="I51" s="67">
        <f>'Selling Price'!I51-'Full Cost'!I51</f>
        <v>-57.349729316025901</v>
      </c>
      <c r="J51" s="67">
        <f>'Selling Price'!J51-'Full Cost'!J51</f>
        <v>7.6089176140347945</v>
      </c>
      <c r="K51" s="67">
        <f>'Selling Price'!K51-'Full Cost'!K51</f>
        <v>7.6166974436087003</v>
      </c>
      <c r="L51" s="67">
        <f>'Selling Price'!L51-'Full Cost'!L51</f>
        <v>5.1322571027565118</v>
      </c>
      <c r="M51" s="67">
        <f>'Selling Price'!M51-'Full Cost'!M51</f>
        <v>0.14003693233041759</v>
      </c>
      <c r="N51" s="67">
        <f>'Selling Price'!N51-'Full Cost'!N51</f>
        <v>0.14781676190443704</v>
      </c>
      <c r="O51" s="67">
        <f>'Selling Price'!O51-'Full Cost'!O51</f>
        <v>0.1633764210521349</v>
      </c>
      <c r="P51" s="67">
        <f>'Selling Price'!P51-'Full Cost'!P51</f>
        <v>0.17893608020006013</v>
      </c>
    </row>
    <row r="52" spans="1:30">
      <c r="A52" s="66" t="s">
        <v>7</v>
      </c>
      <c r="B52" s="59" t="s">
        <v>89</v>
      </c>
      <c r="C52" s="59" t="s">
        <v>95</v>
      </c>
      <c r="D52" s="59" t="s">
        <v>89</v>
      </c>
      <c r="E52" s="67">
        <f>'Selling Price'!E52-'Full Cost'!E52</f>
        <v>64.586419714388626</v>
      </c>
      <c r="F52" s="67">
        <f>'Selling Price'!F52-'Full Cost'!F52</f>
        <v>67.837758814696201</v>
      </c>
      <c r="G52" s="67">
        <f>'Selling Price'!G52-'Full Cost'!G52</f>
        <v>73.321616030546693</v>
      </c>
      <c r="H52" s="67">
        <f>'Selling Price'!H52-'Full Cost'!H52</f>
        <v>50.718719036871562</v>
      </c>
      <c r="I52" s="67">
        <f>'Selling Price'!I52-'Full Cost'!I52</f>
        <v>51.769452905877529</v>
      </c>
      <c r="J52" s="67">
        <f>'Selling Price'!J52-'Full Cost'!J52</f>
        <v>52.065894261542326</v>
      </c>
      <c r="K52" s="67">
        <f>'Selling Price'!K52-'Full Cost'!K52</f>
        <v>50.199326244904569</v>
      </c>
      <c r="L52" s="67">
        <f>'Selling Price'!L52-'Full Cost'!L52</f>
        <v>43.825843199609722</v>
      </c>
      <c r="M52" s="67">
        <f>'Selling Price'!M52-'Full Cost'!M52</f>
        <v>47.493863862943329</v>
      </c>
      <c r="N52" s="67">
        <f>'Selling Price'!N52-'Full Cost'!N52</f>
        <v>54.730292592774902</v>
      </c>
      <c r="O52" s="67">
        <f>'Selling Price'!O52-'Full Cost'!O52</f>
        <v>49.620496786941999</v>
      </c>
      <c r="P52" s="67">
        <f>'Selling Price'!P52-'Full Cost'!P52</f>
        <v>49.620496786941999</v>
      </c>
    </row>
    <row r="53" spans="1:30" s="65" customFormat="1" ht="23.5">
      <c r="A53" s="63" t="s">
        <v>5</v>
      </c>
      <c r="B53" s="64"/>
      <c r="D53" s="64"/>
    </row>
    <row r="54" spans="1:30" ht="14" customHeight="1">
      <c r="A54" s="384" t="s">
        <v>1</v>
      </c>
      <c r="B54" s="381" t="s">
        <v>92</v>
      </c>
      <c r="C54" s="381" t="s">
        <v>93</v>
      </c>
      <c r="D54" s="381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30">
      <c r="A55" s="386"/>
      <c r="B55" s="382"/>
      <c r="C55" s="382"/>
      <c r="D55" s="382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  <c r="R55" s="61" t="s">
        <v>256</v>
      </c>
      <c r="T55" s="267">
        <v>23437</v>
      </c>
      <c r="U55" s="267">
        <v>23468</v>
      </c>
      <c r="V55" s="267">
        <v>23498</v>
      </c>
      <c r="W55" s="267">
        <v>23529</v>
      </c>
      <c r="X55" s="267">
        <v>23559</v>
      </c>
      <c r="Y55" s="267">
        <v>23590</v>
      </c>
      <c r="Z55" s="267">
        <v>23621</v>
      </c>
      <c r="AA55" s="267">
        <v>23651</v>
      </c>
      <c r="AB55" s="267">
        <v>23682</v>
      </c>
      <c r="AC55" s="267">
        <v>23712</v>
      </c>
      <c r="AD55" s="338"/>
    </row>
    <row r="56" spans="1:30">
      <c r="A56" s="66"/>
      <c r="B56" s="68"/>
      <c r="C56" s="265" t="s">
        <v>65</v>
      </c>
      <c r="D56" s="265"/>
      <c r="E56" s="67">
        <f>'Selling Price'!E56-'Full Cost'!E56</f>
        <v>0</v>
      </c>
      <c r="F56" s="67">
        <f>'Selling Price'!F56-'Full Cost'!F56</f>
        <v>0</v>
      </c>
      <c r="G56" s="67">
        <f>'Selling Price'!G56-'Full Cost'!G56</f>
        <v>0</v>
      </c>
      <c r="H56" s="67">
        <f>'Selling Price'!H56-'Full Cost'!H56</f>
        <v>0</v>
      </c>
      <c r="I56" s="67">
        <f>'Selling Price'!I56-'Full Cost'!I56</f>
        <v>0</v>
      </c>
      <c r="J56" s="67">
        <f>'Selling Price'!J56-'Full Cost'!J56</f>
        <v>0</v>
      </c>
      <c r="K56" s="67">
        <f>'Selling Price'!K56-'Full Cost'!K56</f>
        <v>0</v>
      </c>
      <c r="L56" s="67">
        <f>'Selling Price'!L56-'Full Cost'!L56</f>
        <v>0</v>
      </c>
      <c r="M56" s="67">
        <f>'Selling Price'!M56-'Full Cost'!M56</f>
        <v>0</v>
      </c>
      <c r="N56" s="67">
        <f>'Selling Price'!N56-'Full Cost'!N56</f>
        <v>0</v>
      </c>
      <c r="O56" s="67">
        <f>'Selling Price'!O56-'Full Cost'!O56</f>
        <v>0</v>
      </c>
      <c r="P56" s="67">
        <f>'Selling Price'!P56-'Full Cost'!P56</f>
        <v>0</v>
      </c>
      <c r="R56" s="61" t="s">
        <v>246</v>
      </c>
      <c r="S56" s="61" t="s">
        <v>247</v>
      </c>
      <c r="T56" s="333">
        <f t="shared" ref="T56:AC56" si="0">G44</f>
        <v>302.64648841733708</v>
      </c>
      <c r="U56" s="333">
        <f t="shared" si="0"/>
        <v>224.64290805552184</v>
      </c>
      <c r="V56" s="333">
        <f t="shared" si="0"/>
        <v>165.04665541217122</v>
      </c>
      <c r="W56" s="333">
        <f t="shared" si="0"/>
        <v>165.70152041772292</v>
      </c>
      <c r="X56" s="333">
        <f t="shared" si="0"/>
        <v>167.79680098224134</v>
      </c>
      <c r="Y56" s="333">
        <f t="shared" si="0"/>
        <v>171.85976465712855</v>
      </c>
      <c r="Z56" s="333">
        <f t="shared" si="0"/>
        <v>188.63971715002765</v>
      </c>
      <c r="AA56" s="333">
        <f t="shared" si="0"/>
        <v>205.8501757433483</v>
      </c>
      <c r="AB56" s="333">
        <f t="shared" si="0"/>
        <v>208.84737586933136</v>
      </c>
      <c r="AC56" s="333">
        <f t="shared" si="0"/>
        <v>220.07123952846212</v>
      </c>
      <c r="AD56" s="338"/>
    </row>
    <row r="57" spans="1:30">
      <c r="A57" s="66" t="s">
        <v>7</v>
      </c>
      <c r="B57" s="68" t="s">
        <v>89</v>
      </c>
      <c r="C57" s="69" t="s">
        <v>81</v>
      </c>
      <c r="D57" s="68" t="s">
        <v>89</v>
      </c>
      <c r="E57" s="67">
        <f>'Selling Price'!E57-'Full Cost'!E57</f>
        <v>252.36508543511758</v>
      </c>
      <c r="F57" s="67">
        <f>'Selling Price'!F57-'Full Cost'!F57</f>
        <v>300.03523952056884</v>
      </c>
      <c r="G57" s="67">
        <f>'Selling Price'!G57-'Full Cost'!G57</f>
        <v>281.29467018519591</v>
      </c>
      <c r="H57" s="67">
        <f>'Selling Price'!H57-'Full Cost'!H57</f>
        <v>203.51564572934086</v>
      </c>
      <c r="I57" s="67">
        <f>'Selling Price'!I57-'Full Cost'!I57</f>
        <v>149.0686064650393</v>
      </c>
      <c r="J57" s="67">
        <f>'Selling Price'!J57-'Full Cost'!J57</f>
        <v>152.2546981137894</v>
      </c>
      <c r="K57" s="67">
        <f>'Selling Price'!K57-'Full Cost'!K57</f>
        <v>154.35925599917101</v>
      </c>
      <c r="L57" s="67">
        <f>'Selling Price'!L57-'Full Cost'!L57</f>
        <v>161.07140509039652</v>
      </c>
      <c r="M57" s="67">
        <f>'Selling Price'!M57-'Full Cost'!M57</f>
        <v>182.7749404861429</v>
      </c>
      <c r="N57" s="67">
        <f>'Selling Price'!N57-'Full Cost'!N57</f>
        <v>199.89662015667466</v>
      </c>
      <c r="O57" s="67">
        <f>'Selling Price'!O57-'Full Cost'!O57</f>
        <v>203.06520910626494</v>
      </c>
      <c r="P57" s="67">
        <f>'Selling Price'!P57-'Full Cost'!P57</f>
        <v>214.2890727653957</v>
      </c>
      <c r="AD57" s="338"/>
    </row>
    <row r="58" spans="1:30">
      <c r="A58" s="66" t="s">
        <v>7</v>
      </c>
      <c r="B58" s="95" t="s">
        <v>115</v>
      </c>
      <c r="C58" s="69" t="s">
        <v>82</v>
      </c>
      <c r="D58" s="68" t="s">
        <v>89</v>
      </c>
      <c r="E58" s="67">
        <f>'Selling Price'!E58-'Full Cost'!E58</f>
        <v>124.09905216754362</v>
      </c>
      <c r="F58" s="67">
        <f>'Selling Price'!F58-'Full Cost'!F58</f>
        <v>65.034867219917146</v>
      </c>
      <c r="G58" s="67">
        <f>'Selling Price'!G58-'Full Cost'!G58</f>
        <v>37.162813886583763</v>
      </c>
      <c r="H58" s="67">
        <f>'Selling Price'!H58-'Full Cost'!H58</f>
        <v>-8.6048146203737588</v>
      </c>
      <c r="I58" s="67">
        <f>'Selling Price'!I58-'Full Cost'!I58</f>
        <v>-55.726303316025906</v>
      </c>
      <c r="J58" s="67">
        <f>'Selling Price'!J58-'Full Cost'!J58</f>
        <v>12.010210245600319</v>
      </c>
      <c r="K58" s="67">
        <f>'Selling Price'!K58-'Full Cost'!K58</f>
        <v>12.368082406000326</v>
      </c>
      <c r="L58" s="67">
        <f>'Selling Price'!L58-'Full Cost'!L58</f>
        <v>13.083826726800339</v>
      </c>
      <c r="M58" s="67">
        <f>'Selling Price'!M58-'Full Cost'!M58</f>
        <v>13.441698887200459</v>
      </c>
      <c r="N58" s="67">
        <f>'Selling Price'!N58-'Full Cost'!N58</f>
        <v>13.799571047600466</v>
      </c>
      <c r="O58" s="67">
        <f>'Selling Price'!O58-'Full Cost'!O58</f>
        <v>14.515315368400479</v>
      </c>
      <c r="P58" s="67">
        <f>'Selling Price'!P58-'Full Cost'!P58</f>
        <v>15.231059689200492</v>
      </c>
      <c r="R58" s="61" t="s">
        <v>248</v>
      </c>
      <c r="S58" s="61" t="s">
        <v>249</v>
      </c>
      <c r="T58" s="332">
        <f t="shared" ref="T58:AC58" si="1">G66</f>
        <v>-54.942785191020675</v>
      </c>
      <c r="U58" s="332">
        <f t="shared" si="1"/>
        <v>-93.846750128816268</v>
      </c>
      <c r="V58" s="332">
        <f t="shared" si="1"/>
        <v>-77.716979814260299</v>
      </c>
      <c r="W58" s="332">
        <f t="shared" si="1"/>
        <v>-9.421717573957153</v>
      </c>
      <c r="X58" s="332">
        <f t="shared" si="1"/>
        <v>-5.9184009581099417</v>
      </c>
      <c r="Y58" s="332">
        <f t="shared" si="1"/>
        <v>-8.3145884668751933</v>
      </c>
      <c r="Z58" s="332">
        <f t="shared" si="1"/>
        <v>-7.9567163064751867</v>
      </c>
      <c r="AA58" s="332">
        <f t="shared" si="1"/>
        <v>-4.6104222987190724</v>
      </c>
      <c r="AB58" s="332">
        <f t="shared" si="1"/>
        <v>-3.8946779779191729</v>
      </c>
      <c r="AC58" s="332">
        <f t="shared" si="1"/>
        <v>-6.7001827553667681E-2</v>
      </c>
      <c r="AD58" s="338"/>
    </row>
    <row r="59" spans="1:30">
      <c r="A59" s="66"/>
      <c r="B59" s="268"/>
      <c r="C59" s="269" t="s">
        <v>198</v>
      </c>
      <c r="D59" s="270"/>
      <c r="E59" s="67">
        <f>'Selling Price'!E59-'Full Cost'!E59</f>
        <v>0</v>
      </c>
      <c r="F59" s="67">
        <f>'Selling Price'!F59-'Full Cost'!F59</f>
        <v>0</v>
      </c>
      <c r="G59" s="67">
        <f>'Selling Price'!G59-'Full Cost'!G59</f>
        <v>0</v>
      </c>
      <c r="H59" s="67">
        <f>'Selling Price'!H59-'Full Cost'!H59</f>
        <v>0</v>
      </c>
      <c r="I59" s="67">
        <f>'Selling Price'!I59-'Full Cost'!I59</f>
        <v>0</v>
      </c>
      <c r="J59" s="67">
        <f>'Selling Price'!J59-'Full Cost'!J59</f>
        <v>0</v>
      </c>
      <c r="K59" s="67">
        <f>'Selling Price'!K59-'Full Cost'!K59</f>
        <v>0</v>
      </c>
      <c r="L59" s="67">
        <f>'Selling Price'!L59-'Full Cost'!L59</f>
        <v>0</v>
      </c>
      <c r="M59" s="67">
        <f>'Selling Price'!M59-'Full Cost'!M59</f>
        <v>0</v>
      </c>
      <c r="N59" s="67">
        <f>'Selling Price'!N59-'Full Cost'!N59</f>
        <v>0</v>
      </c>
      <c r="O59" s="67">
        <f>'Selling Price'!O59-'Full Cost'!O59</f>
        <v>0</v>
      </c>
      <c r="P59" s="67">
        <f>'Selling Price'!P59-'Full Cost'!P59</f>
        <v>0</v>
      </c>
      <c r="R59" s="61" t="s">
        <v>246</v>
      </c>
      <c r="S59" s="61" t="s">
        <v>3</v>
      </c>
      <c r="T59" s="332">
        <f t="shared" ref="T59:AC60" si="2">G46</f>
        <v>286.16066841733709</v>
      </c>
      <c r="U59" s="332">
        <f t="shared" si="2"/>
        <v>208.46831457726091</v>
      </c>
      <c r="V59" s="332">
        <f t="shared" si="2"/>
        <v>147.42322941217122</v>
      </c>
      <c r="W59" s="332">
        <f t="shared" si="2"/>
        <v>147.80022778615739</v>
      </c>
      <c r="X59" s="332">
        <f t="shared" si="2"/>
        <v>149.54541601984971</v>
      </c>
      <c r="Y59" s="332">
        <f t="shared" si="2"/>
        <v>152.90819503308472</v>
      </c>
      <c r="Z59" s="332">
        <f t="shared" si="2"/>
        <v>169.33805519515761</v>
      </c>
      <c r="AA59" s="332">
        <f t="shared" si="2"/>
        <v>186.19842145765227</v>
      </c>
      <c r="AB59" s="332">
        <f t="shared" si="2"/>
        <v>188.49543692198301</v>
      </c>
      <c r="AC59" s="332">
        <f t="shared" si="2"/>
        <v>199.01911591946168</v>
      </c>
      <c r="AD59" s="338"/>
    </row>
    <row r="60" spans="1:30">
      <c r="A60" s="66" t="s">
        <v>7</v>
      </c>
      <c r="B60" s="270" t="s">
        <v>89</v>
      </c>
      <c r="C60" s="271" t="s">
        <v>202</v>
      </c>
      <c r="D60" s="270" t="s">
        <v>89</v>
      </c>
      <c r="E60" s="67">
        <f>'Selling Price'!E60-'Full Cost'!E60</f>
        <v>55.798690990673151</v>
      </c>
      <c r="F60" s="67">
        <f>'Selling Price'!F60-'Full Cost'!F60</f>
        <v>188.80969846793727</v>
      </c>
      <c r="G60" s="67">
        <f>'Selling Price'!G60-'Full Cost'!G60</f>
        <v>146.70634264896404</v>
      </c>
      <c r="H60" s="67">
        <f>'Selling Price'!H60-'Full Cost'!H60</f>
        <v>114.40417989083159</v>
      </c>
      <c r="I60" s="67">
        <f>'Selling Price'!I60-'Full Cost'!I60</f>
        <v>130.87148646503925</v>
      </c>
      <c r="J60" s="67">
        <f>'Selling Price'!J60-'Full Cost'!J60</f>
        <v>127.28765249987356</v>
      </c>
      <c r="K60" s="67">
        <f>'Selling Price'!K60-'Full Cost'!K60</f>
        <v>126.28027855568979</v>
      </c>
      <c r="L60" s="67">
        <f>'Selling Price'!L60-'Full Cost'!L60</f>
        <v>118.36856398778457</v>
      </c>
      <c r="M60" s="67">
        <f>'Selling Price'!M60-'Full Cost'!M60</f>
        <v>119.2601675539654</v>
      </c>
      <c r="N60" s="67">
        <f>'Selling Price'!N60-'Full Cost'!N60</f>
        <v>121.46991539493183</v>
      </c>
      <c r="O60" s="67">
        <f>'Selling Price'!O60-'Full Cost'!O60</f>
        <v>117.91464068539125</v>
      </c>
      <c r="P60" s="67">
        <f>'Selling Price'!P60-'Full Cost'!P60</f>
        <v>123.31464068539123</v>
      </c>
      <c r="R60" s="61" t="s">
        <v>250</v>
      </c>
      <c r="S60" s="61" t="s">
        <v>3</v>
      </c>
      <c r="T60" s="332">
        <f t="shared" si="2"/>
        <v>41.676993886583773</v>
      </c>
      <c r="U60" s="332">
        <f t="shared" si="2"/>
        <v>-12.955984782608766</v>
      </c>
      <c r="V60" s="332">
        <f t="shared" si="2"/>
        <v>-57.349729316025901</v>
      </c>
      <c r="W60" s="332">
        <f t="shared" si="2"/>
        <v>7.6089176140347945</v>
      </c>
      <c r="X60" s="332">
        <f t="shared" si="2"/>
        <v>7.6166974436087003</v>
      </c>
      <c r="Y60" s="332">
        <f t="shared" si="2"/>
        <v>5.1322571027565118</v>
      </c>
      <c r="Z60" s="332">
        <f t="shared" si="2"/>
        <v>0.14003693233041759</v>
      </c>
      <c r="AA60" s="332">
        <f t="shared" si="2"/>
        <v>0.14781676190443704</v>
      </c>
      <c r="AB60" s="332">
        <f t="shared" si="2"/>
        <v>0.1633764210521349</v>
      </c>
      <c r="AC60" s="332">
        <f t="shared" si="2"/>
        <v>0.17893608020006013</v>
      </c>
    </row>
    <row r="61" spans="1:30">
      <c r="A61" s="66" t="s">
        <v>7</v>
      </c>
      <c r="B61" s="270" t="s">
        <v>89</v>
      </c>
      <c r="C61" s="271" t="s">
        <v>203</v>
      </c>
      <c r="D61" s="270" t="s">
        <v>89</v>
      </c>
      <c r="E61" s="67">
        <f>'Selling Price'!E61-'Full Cost'!E61</f>
        <v>243.04472543511764</v>
      </c>
      <c r="F61" s="67">
        <f>'Selling Price'!F61-'Full Cost'!F61</f>
        <v>291.72631352056879</v>
      </c>
      <c r="G61" s="67">
        <f>'Selling Price'!G61-'Full Cost'!G61</f>
        <v>277.80885018519592</v>
      </c>
      <c r="H61" s="67">
        <f>'Selling Price'!H61-'Full Cost'!H61</f>
        <v>200.34105225107993</v>
      </c>
      <c r="I61" s="67">
        <f>'Selling Price'!I61-'Full Cost'!I61</f>
        <v>144.4451804650393</v>
      </c>
      <c r="J61" s="67">
        <f>'Selling Price'!J61-'Full Cost'!J61</f>
        <v>147.35340548222388</v>
      </c>
      <c r="K61" s="67">
        <f>'Selling Price'!K61-'Full Cost'!K61</f>
        <v>149.10787103677939</v>
      </c>
      <c r="L61" s="67">
        <f>'Selling Price'!L61-'Full Cost'!L61</f>
        <v>155.1198354663527</v>
      </c>
      <c r="M61" s="67">
        <f>'Selling Price'!M61-'Full Cost'!M61</f>
        <v>176.47327853127285</v>
      </c>
      <c r="N61" s="67">
        <f>'Selling Price'!N61-'Full Cost'!N61</f>
        <v>193.24486587097863</v>
      </c>
      <c r="O61" s="67">
        <f>'Selling Price'!O61-'Full Cost'!O61</f>
        <v>195.7132701589166</v>
      </c>
      <c r="P61" s="67">
        <f>'Selling Price'!P61-'Full Cost'!P61</f>
        <v>206.23694915639527</v>
      </c>
      <c r="R61" s="61" t="s">
        <v>253</v>
      </c>
      <c r="S61" s="61" t="s">
        <v>3</v>
      </c>
      <c r="T61" s="189">
        <v>-55</v>
      </c>
      <c r="U61" s="189">
        <v>-55</v>
      </c>
      <c r="V61" s="189">
        <v>-55</v>
      </c>
      <c r="W61" s="189">
        <v>-55</v>
      </c>
      <c r="X61" s="189">
        <v>-55</v>
      </c>
      <c r="Y61" s="189">
        <v>-55</v>
      </c>
      <c r="Z61" s="189">
        <v>-55</v>
      </c>
      <c r="AA61" s="189">
        <v>-55</v>
      </c>
      <c r="AB61" s="189">
        <v>-55</v>
      </c>
      <c r="AC61" s="189">
        <v>-55</v>
      </c>
    </row>
    <row r="62" spans="1:30">
      <c r="A62" s="66" t="s">
        <v>7</v>
      </c>
      <c r="B62" s="270" t="s">
        <v>89</v>
      </c>
      <c r="C62" s="271" t="s">
        <v>199</v>
      </c>
      <c r="D62" s="270" t="s">
        <v>89</v>
      </c>
      <c r="E62" s="67">
        <f>'Selling Price'!E62-'Full Cost'!E62</f>
        <v>245.11591654622868</v>
      </c>
      <c r="F62" s="67">
        <f>'Selling Price'!F62-'Full Cost'!F62</f>
        <v>293.57274152056885</v>
      </c>
      <c r="G62" s="67">
        <f>'Selling Price'!G62-'Full Cost'!G62</f>
        <v>278.5834768518626</v>
      </c>
      <c r="H62" s="67">
        <f>'Selling Price'!H62-'Full Cost'!H62</f>
        <v>201.04651746847134</v>
      </c>
      <c r="I62" s="67">
        <f>'Selling Price'!I62-'Full Cost'!I62</f>
        <v>145.47260846503929</v>
      </c>
      <c r="J62" s="67">
        <f>'Selling Price'!J62-'Full Cost'!J62</f>
        <v>148.44258162257171</v>
      </c>
      <c r="K62" s="67">
        <f>'Selling Price'!K62-'Full Cost'!K62</f>
        <v>150.27484547286639</v>
      </c>
      <c r="L62" s="67">
        <f>'Selling Price'!L62-'Full Cost'!L62</f>
        <v>156.44240649391804</v>
      </c>
      <c r="M62" s="67">
        <f>'Selling Price'!M62-'Full Cost'!M62</f>
        <v>177.87364785457737</v>
      </c>
      <c r="N62" s="67">
        <f>'Selling Price'!N62-'Full Cost'!N62</f>
        <v>194.7230334900222</v>
      </c>
      <c r="O62" s="67">
        <f>'Selling Price'!O62-'Full Cost'!O62</f>
        <v>197.3470343694384</v>
      </c>
      <c r="P62" s="67">
        <f>'Selling Price'!P62-'Full Cost'!P62</f>
        <v>208.0263099583953</v>
      </c>
      <c r="T62" s="333">
        <f>SUM(T58:T61)</f>
        <v>217.89487711290019</v>
      </c>
      <c r="U62" s="333">
        <f t="shared" ref="U62:AC62" si="3">SUM(U58:U61)</f>
        <v>46.665579665835878</v>
      </c>
      <c r="V62" s="333">
        <f t="shared" si="3"/>
        <v>-42.643479718114975</v>
      </c>
      <c r="W62" s="333">
        <f t="shared" si="3"/>
        <v>90.987427826235034</v>
      </c>
      <c r="X62" s="333">
        <f t="shared" si="3"/>
        <v>96.243712505348469</v>
      </c>
      <c r="Y62" s="333">
        <f t="shared" si="3"/>
        <v>94.725863668966042</v>
      </c>
      <c r="Z62" s="333">
        <f t="shared" si="3"/>
        <v>106.52137582101284</v>
      </c>
      <c r="AA62" s="333">
        <f t="shared" si="3"/>
        <v>126.73581592083764</v>
      </c>
      <c r="AB62" s="333">
        <f t="shared" si="3"/>
        <v>129.76413536511598</v>
      </c>
      <c r="AC62" s="333">
        <f t="shared" si="3"/>
        <v>144.13105017210808</v>
      </c>
    </row>
    <row r="63" spans="1:30">
      <c r="A63" s="66" t="s">
        <v>7</v>
      </c>
      <c r="B63" s="268" t="s">
        <v>115</v>
      </c>
      <c r="C63" s="271" t="s">
        <v>254</v>
      </c>
      <c r="D63" s="270" t="s">
        <v>89</v>
      </c>
      <c r="E63" s="67">
        <f>'Selling Price'!E63-'Full Cost'!E63</f>
        <v>7</v>
      </c>
      <c r="F63" s="67">
        <f>'Selling Price'!F63-'Full Cost'!F63</f>
        <v>7</v>
      </c>
      <c r="G63" s="67">
        <f>'Selling Price'!G63-'Full Cost'!G63</f>
        <v>7</v>
      </c>
      <c r="H63" s="67">
        <f>'Selling Price'!H63-'Full Cost'!H63</f>
        <v>7</v>
      </c>
      <c r="I63" s="67">
        <f>'Selling Price'!I63-'Full Cost'!I63</f>
        <v>7</v>
      </c>
      <c r="J63" s="67">
        <f>'Selling Price'!J63-'Full Cost'!J63</f>
        <v>7</v>
      </c>
      <c r="K63" s="67">
        <f>'Selling Price'!K63-'Full Cost'!K63</f>
        <v>7</v>
      </c>
      <c r="L63" s="67">
        <f>'Selling Price'!L63-'Full Cost'!L63</f>
        <v>7</v>
      </c>
      <c r="M63" s="67">
        <f>'Selling Price'!M63-'Full Cost'!M63</f>
        <v>7</v>
      </c>
      <c r="N63" s="67">
        <f>'Selling Price'!N63-'Full Cost'!N63</f>
        <v>7</v>
      </c>
      <c r="O63" s="67">
        <f>'Selling Price'!O63-'Full Cost'!O63</f>
        <v>7</v>
      </c>
      <c r="P63" s="67">
        <f>'Selling Price'!P63-'Full Cost'!P63</f>
        <v>7</v>
      </c>
      <c r="T63" s="334"/>
      <c r="U63" s="334"/>
      <c r="V63" s="334"/>
      <c r="W63" s="334"/>
      <c r="X63" s="334"/>
      <c r="Y63" s="334"/>
      <c r="Z63" s="334"/>
      <c r="AA63" s="334"/>
      <c r="AB63" s="334"/>
      <c r="AC63" s="334"/>
    </row>
    <row r="64" spans="1:30">
      <c r="A64" s="66" t="s">
        <v>7</v>
      </c>
      <c r="B64" s="76" t="s">
        <v>89</v>
      </c>
      <c r="C64" s="76" t="s">
        <v>96</v>
      </c>
      <c r="D64" s="76" t="s">
        <v>89</v>
      </c>
      <c r="E64" s="67">
        <f>'Selling Price'!E64-'Full Cost'!E64</f>
        <v>67.128743561164015</v>
      </c>
      <c r="F64" s="67">
        <f>'Selling Price'!F64-'Full Cost'!F64</f>
        <v>70.340767320600378</v>
      </c>
      <c r="G64" s="67">
        <f>'Selling Price'!G64-'Full Cost'!G64</f>
        <v>75.702637115240464</v>
      </c>
      <c r="H64" s="67">
        <f>'Selling Price'!H64-'Full Cost'!H64</f>
        <v>53.441978459702057</v>
      </c>
      <c r="I64" s="67">
        <f>'Selling Price'!I64-'Full Cost'!I64</f>
        <v>54.66435255041921</v>
      </c>
      <c r="J64" s="67">
        <f>'Selling Price'!J64-'Full Cost'!J64</f>
        <v>54.972341495088813</v>
      </c>
      <c r="K64" s="67">
        <f>'Selling Price'!K64-'Full Cost'!K64</f>
        <v>53.122971965431816</v>
      </c>
      <c r="L64" s="67">
        <f>'Selling Price'!L64-'Full Cost'!L64</f>
        <v>46.898674336475267</v>
      </c>
      <c r="M64" s="67">
        <f>'Selling Price'!M64-'Full Cost'!M64</f>
        <v>50.490277902656146</v>
      </c>
      <c r="N64" s="67">
        <f>'Selling Price'!N64-'Full Cost'!N64</f>
        <v>57.60873444117658</v>
      </c>
      <c r="O64" s="67">
        <f>'Selling Price'!O64-'Full Cost'!O64</f>
        <v>52.670327458950965</v>
      </c>
      <c r="P64" s="67">
        <f>'Selling Price'!P64-'Full Cost'!P64</f>
        <v>52.670327458950965</v>
      </c>
      <c r="R64" s="61" t="s">
        <v>251</v>
      </c>
      <c r="T64" s="333">
        <f>T56+T62</f>
        <v>520.54136553023727</v>
      </c>
      <c r="U64" s="333">
        <f t="shared" ref="U64:AC64" si="4">U56+U62</f>
        <v>271.30848772135772</v>
      </c>
      <c r="V64" s="333">
        <f t="shared" si="4"/>
        <v>122.40317569405624</v>
      </c>
      <c r="W64" s="333">
        <f t="shared" si="4"/>
        <v>256.68894824395795</v>
      </c>
      <c r="X64" s="333">
        <f t="shared" si="4"/>
        <v>264.04051348758981</v>
      </c>
      <c r="Y64" s="333">
        <f t="shared" si="4"/>
        <v>266.58562832609459</v>
      </c>
      <c r="Z64" s="333">
        <f t="shared" si="4"/>
        <v>295.16109297104049</v>
      </c>
      <c r="AA64" s="333">
        <f t="shared" si="4"/>
        <v>332.58599166418594</v>
      </c>
      <c r="AB64" s="333">
        <f t="shared" si="4"/>
        <v>338.61151123444733</v>
      </c>
      <c r="AC64" s="333">
        <f t="shared" si="4"/>
        <v>364.20228970057019</v>
      </c>
    </row>
    <row r="65" spans="1:29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'Selling Price'!E65-'Full Cost'!E65</f>
        <v>145.24289960484998</v>
      </c>
      <c r="F65" s="67">
        <f>'Selling Price'!F65-'Full Cost'!F65</f>
        <v>201.89188345394342</v>
      </c>
      <c r="G65" s="67">
        <f>'Selling Price'!G65-'Full Cost'!G65</f>
        <v>226.47459248151625</v>
      </c>
      <c r="H65" s="67">
        <f>'Selling Price'!H65-'Full Cost'!H65</f>
        <v>151.63015957957259</v>
      </c>
      <c r="I65" s="67">
        <f>'Selling Price'!I65-'Full Cost'!I65</f>
        <v>84.207583204269213</v>
      </c>
      <c r="J65" s="67">
        <f>'Selling Price'!J65-'Full Cost'!J65</f>
        <v>84.82558715104426</v>
      </c>
      <c r="K65" s="67">
        <f>'Selling Price'!K65-'Full Cost'!K65</f>
        <v>83.640834478667728</v>
      </c>
      <c r="L65" s="67">
        <f>'Selling Price'!L65-'Full Cost'!L65</f>
        <v>84.129119910762483</v>
      </c>
      <c r="M65" s="67">
        <f>'Selling Price'!M65-'Full Cost'!M65</f>
        <v>102.72072347694336</v>
      </c>
      <c r="N65" s="67">
        <f>'Selling Price'!N65-'Full Cost'!N65</f>
        <v>116.67990916931325</v>
      </c>
      <c r="O65" s="67">
        <f>'Selling Price'!O65-'Full Cost'!O65</f>
        <v>113.62463445977266</v>
      </c>
      <c r="P65" s="67">
        <f>'Selling Price'!P65-'Full Cost'!P65</f>
        <v>118.62463445977266</v>
      </c>
    </row>
    <row r="66" spans="1:29">
      <c r="A66" s="66" t="s">
        <v>7</v>
      </c>
      <c r="B66" s="77" t="s">
        <v>115</v>
      </c>
      <c r="C66" s="77" t="s">
        <v>97</v>
      </c>
      <c r="D66" s="77" t="s">
        <v>98</v>
      </c>
      <c r="E66" s="67">
        <f>'Selling Price'!E66-'Full Cost'!E66</f>
        <v>143.20715839422303</v>
      </c>
      <c r="F66" s="67">
        <f>'Selling Price'!F66-'Full Cost'!F66</f>
        <v>3.6026192627446108E-2</v>
      </c>
      <c r="G66" s="67">
        <f>'Selling Price'!G66-'Full Cost'!G66</f>
        <v>-54.942785191020675</v>
      </c>
      <c r="H66" s="67">
        <f>'Selling Price'!H66-'Full Cost'!H66</f>
        <v>-93.846750128816268</v>
      </c>
      <c r="I66" s="67">
        <f>'Selling Price'!I66-'Full Cost'!I66</f>
        <v>-77.716979814260299</v>
      </c>
      <c r="J66" s="67">
        <f>'Selling Price'!J66-'Full Cost'!J66</f>
        <v>-9.421717573957153</v>
      </c>
      <c r="K66" s="67">
        <f>'Selling Price'!K66-'Full Cost'!K66</f>
        <v>-5.9184009581099417</v>
      </c>
      <c r="L66" s="67">
        <f>'Selling Price'!L66-'Full Cost'!L66</f>
        <v>-8.3145884668751933</v>
      </c>
      <c r="M66" s="67">
        <f>'Selling Price'!M66-'Full Cost'!M66</f>
        <v>-7.9567163064751867</v>
      </c>
      <c r="N66" s="67">
        <f>'Selling Price'!N66-'Full Cost'!N66</f>
        <v>-4.6104222987190724</v>
      </c>
      <c r="O66" s="67">
        <f>'Selling Price'!O66-'Full Cost'!O66</f>
        <v>-3.8946779779191729</v>
      </c>
      <c r="P66" s="67">
        <f>'Selling Price'!P66-'Full Cost'!P66</f>
        <v>-6.7001827553667681E-2</v>
      </c>
    </row>
    <row r="67" spans="1:29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'Selling Price'!E67-'Full Cost'!E67</f>
        <v>144.53188343632314</v>
      </c>
      <c r="F67" s="67">
        <f>'Selling Price'!F67-'Full Cost'!F67</f>
        <v>1.3617297861363795</v>
      </c>
      <c r="G67" s="67">
        <f>'Selling Price'!G67-'Full Cost'!G67</f>
        <v>-53.629812673123752</v>
      </c>
      <c r="H67" s="67">
        <f>'Selling Price'!H67-'Full Cost'!H67</f>
        <v>-92.569987590050573</v>
      </c>
      <c r="I67" s="67">
        <f>'Selling Price'!I67-'Full Cost'!I67</f>
        <v>-76.447117842467492</v>
      </c>
      <c r="J67" s="67">
        <f>'Selling Price'!J67-'Full Cost'!J67</f>
        <v>-8.1458005085663672</v>
      </c>
      <c r="K67" s="67">
        <f>'Selling Price'!K67-'Full Cost'!K67</f>
        <v>-4.6449211746014498</v>
      </c>
      <c r="L67" s="67">
        <f>'Selling Price'!L67-'Full Cost'!L67</f>
        <v>-7.0411086833667014</v>
      </c>
      <c r="M67" s="67">
        <f>'Selling Price'!M67-'Full Cost'!M67</f>
        <v>-6.6832365229666948</v>
      </c>
      <c r="N67" s="67">
        <f>'Selling Price'!N67-'Full Cost'!N67</f>
        <v>-3.3279599710499497</v>
      </c>
      <c r="O67" s="67">
        <f>'Selling Price'!O67-'Full Cost'!O67</f>
        <v>-2.6122156502500502</v>
      </c>
      <c r="P67" s="67">
        <f>'Selling Price'!P67-'Full Cost'!P67</f>
        <v>1.215460500115455</v>
      </c>
      <c r="R67" s="339" t="s">
        <v>257</v>
      </c>
      <c r="T67" s="267">
        <v>23437</v>
      </c>
      <c r="U67" s="267">
        <v>23468</v>
      </c>
      <c r="V67" s="267">
        <v>23498</v>
      </c>
      <c r="W67" s="267">
        <v>23529</v>
      </c>
      <c r="X67" s="267">
        <v>23559</v>
      </c>
      <c r="Y67" s="267">
        <v>23590</v>
      </c>
      <c r="Z67" s="267">
        <v>23621</v>
      </c>
      <c r="AA67" s="267">
        <v>23651</v>
      </c>
      <c r="AB67" s="267">
        <v>23682</v>
      </c>
      <c r="AC67" s="267">
        <v>23712</v>
      </c>
    </row>
    <row r="68" spans="1:29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'Selling Price'!E68-'Full Cost'!E68</f>
        <v>144.53188343632314</v>
      </c>
      <c r="F68" s="67">
        <f>'Selling Price'!F68-'Full Cost'!F68</f>
        <v>1.3617297861363795</v>
      </c>
      <c r="G68" s="67">
        <f>'Selling Price'!G68-'Full Cost'!G68</f>
        <v>-53.629812673123752</v>
      </c>
      <c r="H68" s="67">
        <f>'Selling Price'!H68-'Full Cost'!H68</f>
        <v>-92.569987590050573</v>
      </c>
      <c r="I68" s="67">
        <f>'Selling Price'!I68-'Full Cost'!I68</f>
        <v>-76.447117842467492</v>
      </c>
      <c r="J68" s="67">
        <f>'Selling Price'!J68-'Full Cost'!J68</f>
        <v>-8.1458005085663672</v>
      </c>
      <c r="K68" s="67">
        <f>'Selling Price'!K68-'Full Cost'!K68</f>
        <v>-4.6449211746014498</v>
      </c>
      <c r="L68" s="67">
        <f>'Selling Price'!L68-'Full Cost'!L68</f>
        <v>-7.0411086833667014</v>
      </c>
      <c r="M68" s="67">
        <f>'Selling Price'!M68-'Full Cost'!M68</f>
        <v>-6.6832365229666948</v>
      </c>
      <c r="N68" s="67">
        <f>'Selling Price'!N68-'Full Cost'!N68</f>
        <v>-3.3279599710499497</v>
      </c>
      <c r="O68" s="67">
        <f>'Selling Price'!O68-'Full Cost'!O68</f>
        <v>-2.6122156502500502</v>
      </c>
      <c r="P68" s="67">
        <f>'Selling Price'!P68-'Full Cost'!P68</f>
        <v>1.215460500115455</v>
      </c>
      <c r="R68" s="61" t="s">
        <v>246</v>
      </c>
      <c r="S68" s="61" t="s">
        <v>2</v>
      </c>
      <c r="T68" s="338">
        <f t="shared" ref="T68:AC68" si="5">G36</f>
        <v>294.64648841733708</v>
      </c>
      <c r="U68" s="338">
        <f t="shared" si="5"/>
        <v>216.64290805552184</v>
      </c>
      <c r="V68" s="338">
        <f t="shared" si="5"/>
        <v>157.04665541217122</v>
      </c>
      <c r="W68" s="338">
        <f t="shared" si="5"/>
        <v>157.70152041772292</v>
      </c>
      <c r="X68" s="338">
        <f t="shared" si="5"/>
        <v>159.79680098224134</v>
      </c>
      <c r="Y68" s="338">
        <f t="shared" si="5"/>
        <v>163.85976465712855</v>
      </c>
      <c r="Z68" s="338">
        <f t="shared" si="5"/>
        <v>180.63971715002765</v>
      </c>
      <c r="AA68" s="338">
        <f t="shared" si="5"/>
        <v>197.8501757433483</v>
      </c>
      <c r="AB68" s="338">
        <f t="shared" si="5"/>
        <v>200.84737586933136</v>
      </c>
      <c r="AC68" s="338">
        <f t="shared" si="5"/>
        <v>212.07123952846212</v>
      </c>
    </row>
    <row r="69" spans="1:29">
      <c r="A69" s="66" t="s">
        <v>7</v>
      </c>
      <c r="B69" s="76" t="s">
        <v>89</v>
      </c>
      <c r="C69" s="76" t="s">
        <v>97</v>
      </c>
      <c r="D69" s="76" t="s">
        <v>98</v>
      </c>
      <c r="E69" s="67">
        <f>'Selling Price'!E69-'Full Cost'!E69</f>
        <v>18.391982425463937</v>
      </c>
      <c r="F69" s="67">
        <f>'Selling Price'!F69-'Full Cost'!F69</f>
        <v>21.56907090813678</v>
      </c>
      <c r="G69" s="67">
        <f>'Selling Price'!G69-'Full Cost'!G69</f>
        <v>27.684528778175434</v>
      </c>
      <c r="H69" s="67">
        <f>'Selling Price'!H69-'Full Cost'!H69</f>
        <v>6.4519907099005422</v>
      </c>
      <c r="I69" s="67">
        <f>'Selling Price'!I69-'Full Cost'!I69</f>
        <v>7.7412274595715189</v>
      </c>
      <c r="J69" s="67">
        <f>'Selling Price'!J69-'Full Cost'!J69</f>
        <v>7.8072458432292819</v>
      </c>
      <c r="K69" s="67">
        <f>'Selling Price'!K69-'Full Cost'!K69</f>
        <v>5.8383830300844011</v>
      </c>
      <c r="L69" s="67">
        <f>'Selling Price'!L69-'Full Cost'!L69</f>
        <v>-0.38591459887214796</v>
      </c>
      <c r="M69" s="67">
        <f>'Selling Price'!M69-'Full Cost'!M69</f>
        <v>3.2056889673087312</v>
      </c>
      <c r="N69" s="67">
        <f>'Selling Price'!N69-'Full Cost'!N69</f>
        <v>10.060247933416349</v>
      </c>
      <c r="O69" s="67">
        <f>'Selling Price'!O69-'Full Cost'!O69</f>
        <v>5.1218409511906771</v>
      </c>
      <c r="P69" s="67">
        <f>'Selling Price'!P69-'Full Cost'!P69</f>
        <v>5.1218409511906771</v>
      </c>
    </row>
    <row r="70" spans="1:29">
      <c r="A70" s="66" t="s">
        <v>7</v>
      </c>
      <c r="B70" s="76" t="s">
        <v>89</v>
      </c>
      <c r="C70" s="76" t="s">
        <v>97</v>
      </c>
      <c r="D70" s="76" t="s">
        <v>99</v>
      </c>
      <c r="E70" s="67">
        <f>'Selling Price'!E70-'Full Cost'!E70</f>
        <v>18.391982425463937</v>
      </c>
      <c r="F70" s="67">
        <f>'Selling Price'!F70-'Full Cost'!F70</f>
        <v>21.56907090813678</v>
      </c>
      <c r="G70" s="67">
        <f>'Selling Price'!G70-'Full Cost'!G70</f>
        <v>27.684528778175434</v>
      </c>
      <c r="H70" s="67">
        <f>'Selling Price'!H70-'Full Cost'!H70</f>
        <v>6.4519907099005422</v>
      </c>
      <c r="I70" s="67">
        <f>'Selling Price'!I70-'Full Cost'!I70</f>
        <v>7.7412274595715189</v>
      </c>
      <c r="J70" s="67">
        <f>'Selling Price'!J70-'Full Cost'!J70</f>
        <v>7.8072458432292819</v>
      </c>
      <c r="K70" s="67">
        <f>'Selling Price'!K70-'Full Cost'!K70</f>
        <v>5.8383830300844011</v>
      </c>
      <c r="L70" s="67">
        <f>'Selling Price'!L70-'Full Cost'!L70</f>
        <v>-0.38591459887214796</v>
      </c>
      <c r="M70" s="67">
        <f>'Selling Price'!M70-'Full Cost'!M70</f>
        <v>3.2056889673087312</v>
      </c>
      <c r="N70" s="67">
        <f>'Selling Price'!N70-'Full Cost'!N70</f>
        <v>10.060247933416349</v>
      </c>
      <c r="O70" s="67">
        <f>'Selling Price'!O70-'Full Cost'!O70</f>
        <v>5.1218409511906771</v>
      </c>
      <c r="P70" s="67">
        <f>'Selling Price'!P70-'Full Cost'!P70</f>
        <v>5.1218409511906771</v>
      </c>
      <c r="R70" s="61" t="s">
        <v>246</v>
      </c>
      <c r="S70" s="61" t="s">
        <v>247</v>
      </c>
      <c r="T70" s="338">
        <f t="shared" ref="T70:AC70" si="6">G44</f>
        <v>302.64648841733708</v>
      </c>
      <c r="U70" s="338">
        <f t="shared" si="6"/>
        <v>224.64290805552184</v>
      </c>
      <c r="V70" s="338">
        <f t="shared" si="6"/>
        <v>165.04665541217122</v>
      </c>
      <c r="W70" s="338">
        <f t="shared" si="6"/>
        <v>165.70152041772292</v>
      </c>
      <c r="X70" s="338">
        <f t="shared" si="6"/>
        <v>167.79680098224134</v>
      </c>
      <c r="Y70" s="338">
        <f t="shared" si="6"/>
        <v>171.85976465712855</v>
      </c>
      <c r="Z70" s="338">
        <f t="shared" si="6"/>
        <v>188.63971715002765</v>
      </c>
      <c r="AA70" s="338">
        <f t="shared" si="6"/>
        <v>205.8501757433483</v>
      </c>
      <c r="AB70" s="338">
        <f t="shared" si="6"/>
        <v>208.84737586933136</v>
      </c>
      <c r="AC70" s="338">
        <f t="shared" si="6"/>
        <v>220.07123952846212</v>
      </c>
    </row>
    <row r="71" spans="1:29">
      <c r="A71" s="66" t="s">
        <v>7</v>
      </c>
      <c r="B71" s="76" t="s">
        <v>89</v>
      </c>
      <c r="C71" s="76" t="s">
        <v>97</v>
      </c>
      <c r="D71" s="76" t="s">
        <v>100</v>
      </c>
      <c r="E71" s="67">
        <f>'Selling Price'!E71-'Full Cost'!E71</f>
        <v>15.389388127499842</v>
      </c>
      <c r="F71" s="67">
        <f>'Selling Price'!F71-'Full Cost'!F71</f>
        <v>18.563192922588144</v>
      </c>
      <c r="G71" s="67">
        <f>'Selling Price'!G71-'Full Cost'!G71</f>
        <v>24.422296199808557</v>
      </c>
      <c r="H71" s="67">
        <f>'Selling Price'!H71-'Full Cost'!H71</f>
        <v>3.5758789309551275</v>
      </c>
      <c r="I71" s="67">
        <f>'Selling Price'!I71-'Full Cost'!I71</f>
        <v>5.0677662232508851</v>
      </c>
      <c r="J71" s="67">
        <f>'Selling Price'!J71-'Full Cost'!J71</f>
        <v>5.1392633451685583</v>
      </c>
      <c r="K71" s="67">
        <f>'Selling Price'!K71-'Full Cost'!K71</f>
        <v>3.3850859418724326</v>
      </c>
      <c r="L71" s="67">
        <f>'Selling Price'!L71-'Full Cost'!L71</f>
        <v>-2.8392116870841164</v>
      </c>
      <c r="M71" s="67">
        <f>'Selling Price'!M71-'Full Cost'!M71</f>
        <v>0.75239187909676275</v>
      </c>
      <c r="N71" s="67">
        <f>'Selling Price'!N71-'Full Cost'!N71</f>
        <v>7.5200201096600949</v>
      </c>
      <c r="O71" s="67">
        <f>'Selling Price'!O71-'Full Cost'!O71</f>
        <v>2.5816131274343661</v>
      </c>
      <c r="P71" s="67">
        <f>'Selling Price'!P71-'Full Cost'!P71</f>
        <v>2.5816131274343661</v>
      </c>
    </row>
    <row r="72" spans="1:29">
      <c r="A72" s="66" t="s">
        <v>7</v>
      </c>
      <c r="B72" s="76" t="s">
        <v>89</v>
      </c>
      <c r="C72" s="76" t="s">
        <v>97</v>
      </c>
      <c r="D72" s="76" t="s">
        <v>112</v>
      </c>
      <c r="E72" s="67">
        <f>'Selling Price'!E72-'Full Cost'!E72</f>
        <v>30.698804903411826</v>
      </c>
      <c r="F72" s="67">
        <f>'Selling Price'!F72-'Full Cost'!F72</f>
        <v>33.883918499103515</v>
      </c>
      <c r="G72" s="67">
        <f>'Selling Price'!G72-'Full Cost'!G72</f>
        <v>39.595892873075002</v>
      </c>
      <c r="H72" s="67">
        <f>'Selling Price'!H72-'Full Cost'!H72</f>
        <v>18.331008643645248</v>
      </c>
      <c r="I72" s="67">
        <f>'Selling Price'!I72-'Full Cost'!I72</f>
        <v>19.743148326118785</v>
      </c>
      <c r="J72" s="67">
        <f>'Selling Price'!J72-'Full Cost'!J72</f>
        <v>19.884622196843225</v>
      </c>
      <c r="K72" s="67">
        <f>'Selling Price'!K72-'Full Cost'!K72</f>
        <v>18.102277918949824</v>
      </c>
      <c r="L72" s="67">
        <f>'Selling Price'!L72-'Full Cost'!L72</f>
        <v>11.877980289993275</v>
      </c>
      <c r="M72" s="67">
        <f>'Selling Price'!M72-'Full Cost'!M72</f>
        <v>15.469583856174154</v>
      </c>
      <c r="N72" s="67">
        <f>'Selling Price'!N72-'Full Cost'!N72</f>
        <v>22.341020430275648</v>
      </c>
      <c r="O72" s="67">
        <f>'Selling Price'!O72-'Full Cost'!O72</f>
        <v>17.402613448049976</v>
      </c>
      <c r="P72" s="67">
        <f>'Selling Price'!P72-'Full Cost'!P72</f>
        <v>17.402613448049976</v>
      </c>
      <c r="R72" s="61" t="s">
        <v>251</v>
      </c>
      <c r="T72" s="338">
        <f>T70-T68</f>
        <v>8</v>
      </c>
      <c r="U72" s="338">
        <f t="shared" ref="U72:AC72" si="7">U70-U68</f>
        <v>8</v>
      </c>
      <c r="V72" s="338">
        <f t="shared" si="7"/>
        <v>8</v>
      </c>
      <c r="W72" s="338">
        <f t="shared" si="7"/>
        <v>8</v>
      </c>
      <c r="X72" s="338">
        <f t="shared" si="7"/>
        <v>8</v>
      </c>
      <c r="Y72" s="338">
        <f t="shared" si="7"/>
        <v>8</v>
      </c>
      <c r="Z72" s="338">
        <f t="shared" si="7"/>
        <v>8</v>
      </c>
      <c r="AA72" s="338">
        <f t="shared" si="7"/>
        <v>8</v>
      </c>
      <c r="AB72" s="338">
        <f t="shared" si="7"/>
        <v>8</v>
      </c>
      <c r="AC72" s="338">
        <f t="shared" si="7"/>
        <v>8</v>
      </c>
    </row>
    <row r="73" spans="1:29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'Selling Price'!E73-'Full Cost'!E73</f>
        <v>19.716707467563992</v>
      </c>
      <c r="F73" s="67">
        <f>'Selling Price'!F73-'Full Cost'!F73</f>
        <v>22.894774501645713</v>
      </c>
      <c r="G73" s="67">
        <f>'Selling Price'!G73-'Full Cost'!G73</f>
        <v>28.997501296072357</v>
      </c>
      <c r="H73" s="67">
        <f>'Selling Price'!H73-'Full Cost'!H73</f>
        <v>7.7287532486662371</v>
      </c>
      <c r="I73" s="67">
        <f>'Selling Price'!I73-'Full Cost'!I73</f>
        <v>9.011089431364212</v>
      </c>
      <c r="J73" s="67">
        <f>'Selling Price'!J73-'Full Cost'!J73</f>
        <v>9.083162908620011</v>
      </c>
      <c r="K73" s="67">
        <f>'Selling Price'!K73-'Full Cost'!K73</f>
        <v>7.1118628135928361</v>
      </c>
      <c r="L73" s="67">
        <f>'Selling Price'!L73-'Full Cost'!L73</f>
        <v>0.88756518463628709</v>
      </c>
      <c r="M73" s="67">
        <f>'Selling Price'!M73-'Full Cost'!M73</f>
        <v>4.4791687508171663</v>
      </c>
      <c r="N73" s="67">
        <f>'Selling Price'!N73-'Full Cost'!N73</f>
        <v>11.342710261085472</v>
      </c>
      <c r="O73" s="67">
        <f>'Selling Price'!O73-'Full Cost'!O73</f>
        <v>6.4043032788597998</v>
      </c>
      <c r="P73" s="67">
        <f>'Selling Price'!P73-'Full Cost'!P73</f>
        <v>6.4043032788597998</v>
      </c>
    </row>
    <row r="74" spans="1:29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'Selling Price'!E74-'Full Cost'!E74</f>
        <v>19.716707467563992</v>
      </c>
      <c r="F74" s="67">
        <f>'Selling Price'!F74-'Full Cost'!F74</f>
        <v>22.894774501645713</v>
      </c>
      <c r="G74" s="67">
        <f>'Selling Price'!G74-'Full Cost'!G74</f>
        <v>28.997501296072357</v>
      </c>
      <c r="H74" s="67">
        <f>'Selling Price'!H74-'Full Cost'!H74</f>
        <v>7.7287532486662371</v>
      </c>
      <c r="I74" s="67">
        <f>'Selling Price'!I74-'Full Cost'!I74</f>
        <v>9.011089431364212</v>
      </c>
      <c r="J74" s="67">
        <f>'Selling Price'!J74-'Full Cost'!J74</f>
        <v>9.083162908620011</v>
      </c>
      <c r="K74" s="67">
        <f>'Selling Price'!K74-'Full Cost'!K74</f>
        <v>7.1118628135928361</v>
      </c>
      <c r="L74" s="67">
        <f>'Selling Price'!L74-'Full Cost'!L74</f>
        <v>0.88756518463628709</v>
      </c>
      <c r="M74" s="67">
        <f>'Selling Price'!M74-'Full Cost'!M74</f>
        <v>4.4791687508171663</v>
      </c>
      <c r="N74" s="67">
        <f>'Selling Price'!N74-'Full Cost'!N74</f>
        <v>11.342710261085472</v>
      </c>
      <c r="O74" s="67">
        <f>'Selling Price'!O74-'Full Cost'!O74</f>
        <v>6.4043032788597998</v>
      </c>
      <c r="P74" s="67">
        <f>'Selling Price'!P74-'Full Cost'!P74</f>
        <v>6.4043032788597998</v>
      </c>
      <c r="R74" s="339" t="s">
        <v>258</v>
      </c>
      <c r="T74" s="267">
        <v>23437</v>
      </c>
      <c r="U74" s="267">
        <v>23468</v>
      </c>
      <c r="V74" s="267">
        <v>23498</v>
      </c>
      <c r="W74" s="267">
        <v>23529</v>
      </c>
      <c r="X74" s="267">
        <v>23559</v>
      </c>
      <c r="Y74" s="267">
        <v>23590</v>
      </c>
      <c r="Z74" s="267">
        <v>23621</v>
      </c>
      <c r="AA74" s="267">
        <v>23651</v>
      </c>
      <c r="AB74" s="267">
        <v>23682</v>
      </c>
      <c r="AC74" s="267">
        <v>23712</v>
      </c>
    </row>
    <row r="75" spans="1:29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'Selling Price'!E75-'Full Cost'!E75</f>
        <v>41.57467066221534</v>
      </c>
      <c r="F75" s="67">
        <f>'Selling Price'!F75-'Full Cost'!F75</f>
        <v>44.768883794543854</v>
      </c>
      <c r="G75" s="67">
        <f>'Selling Price'!G75-'Full Cost'!G75</f>
        <v>50.661547841371657</v>
      </c>
      <c r="H75" s="67">
        <f>'Selling Price'!H75-'Full Cost'!H75</f>
        <v>28.795335138300345</v>
      </c>
      <c r="I75" s="67">
        <f>'Selling Price'!I75-'Full Cost'!I75</f>
        <v>29.963811965944501</v>
      </c>
      <c r="J75" s="67">
        <f>'Selling Price'!J75-'Full Cost'!J75</f>
        <v>30.135794487567409</v>
      </c>
      <c r="K75" s="67">
        <f>'Selling Price'!K75-'Full Cost'!K75</f>
        <v>28.124279241482043</v>
      </c>
      <c r="L75" s="67">
        <f>'Selling Price'!L75-'Full Cost'!L75</f>
        <v>21.899981612525494</v>
      </c>
      <c r="M75" s="67">
        <f>'Selling Price'!M75-'Full Cost'!M75</f>
        <v>25.491585178706373</v>
      </c>
      <c r="N75" s="67">
        <f>'Selling Price'!N75-'Full Cost'!N75</f>
        <v>32.503338667626053</v>
      </c>
      <c r="O75" s="67">
        <f>'Selling Price'!O75-'Full Cost'!O75</f>
        <v>27.564931685400381</v>
      </c>
      <c r="P75" s="67">
        <f>'Selling Price'!P75-'Full Cost'!P75</f>
        <v>27.564931685400381</v>
      </c>
      <c r="R75" s="61" t="s">
        <v>246</v>
      </c>
      <c r="S75" s="61" t="s">
        <v>3</v>
      </c>
      <c r="T75" s="338">
        <f t="shared" ref="T75:AC75" si="8">G46</f>
        <v>286.16066841733709</v>
      </c>
      <c r="U75" s="338">
        <f t="shared" si="8"/>
        <v>208.46831457726091</v>
      </c>
      <c r="V75" s="338">
        <f t="shared" si="8"/>
        <v>147.42322941217122</v>
      </c>
      <c r="W75" s="338">
        <f t="shared" si="8"/>
        <v>147.80022778615739</v>
      </c>
      <c r="X75" s="338">
        <f t="shared" si="8"/>
        <v>149.54541601984971</v>
      </c>
      <c r="Y75" s="338">
        <f t="shared" si="8"/>
        <v>152.90819503308472</v>
      </c>
      <c r="Z75" s="338">
        <f t="shared" si="8"/>
        <v>169.33805519515761</v>
      </c>
      <c r="AA75" s="338">
        <f t="shared" si="8"/>
        <v>186.19842145765227</v>
      </c>
      <c r="AB75" s="338">
        <f t="shared" si="8"/>
        <v>188.49543692198301</v>
      </c>
      <c r="AC75" s="338">
        <f t="shared" si="8"/>
        <v>199.01911591946168</v>
      </c>
    </row>
    <row r="76" spans="1:29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'Selling Price'!E76-'Full Cost'!E76</f>
        <v>38.572076364251245</v>
      </c>
      <c r="F76" s="67">
        <f>'Selling Price'!F76-'Full Cost'!F76</f>
        <v>41.763005808995217</v>
      </c>
      <c r="G76" s="67">
        <f>'Selling Price'!G76-'Full Cost'!G76</f>
        <v>47.39931526300478</v>
      </c>
      <c r="H76" s="67">
        <f>'Selling Price'!H76-'Full Cost'!H76</f>
        <v>25.91922335935493</v>
      </c>
      <c r="I76" s="67">
        <f>'Selling Price'!I76-'Full Cost'!I76</f>
        <v>27.290350729623867</v>
      </c>
      <c r="J76" s="67">
        <f>'Selling Price'!J76-'Full Cost'!J76</f>
        <v>27.467811989506686</v>
      </c>
      <c r="K76" s="67">
        <f>'Selling Price'!K76-'Full Cost'!K76</f>
        <v>25.670982153270074</v>
      </c>
      <c r="L76" s="67">
        <f>'Selling Price'!L76-'Full Cost'!L76</f>
        <v>19.446684524313525</v>
      </c>
      <c r="M76" s="67">
        <f>'Selling Price'!M76-'Full Cost'!M76</f>
        <v>23.038288090494405</v>
      </c>
      <c r="N76" s="67">
        <f>'Selling Price'!N76-'Full Cost'!N76</f>
        <v>29.963110843869799</v>
      </c>
      <c r="O76" s="67">
        <f>'Selling Price'!O76-'Full Cost'!O76</f>
        <v>25.02470386164407</v>
      </c>
      <c r="P76" s="67">
        <f>'Selling Price'!P76-'Full Cost'!P76</f>
        <v>25.02470386164407</v>
      </c>
    </row>
    <row r="77" spans="1:29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'Selling Price'!E77-'Full Cost'!E77</f>
        <v>28.327420241214554</v>
      </c>
      <c r="F77" s="67">
        <f>'Selling Price'!F77-'Full Cost'!F77</f>
        <v>31.511847859454065</v>
      </c>
      <c r="G77" s="67">
        <f>'Selling Price'!G77-'Full Cost'!G77</f>
        <v>37.531822662402362</v>
      </c>
      <c r="H77" s="67">
        <f>'Selling Price'!H77-'Full Cost'!H77</f>
        <v>16.027709750643339</v>
      </c>
      <c r="I77" s="67">
        <f>'Selling Price'!I77-'Full Cost'!I77</f>
        <v>17.265192248017058</v>
      </c>
      <c r="J77" s="67">
        <f>'Selling Price'!J77-'Full Cost'!J77</f>
        <v>17.376623833659892</v>
      </c>
      <c r="K77" s="67">
        <f>'Selling Price'!K77-'Full Cost'!K77</f>
        <v>15.389481406397692</v>
      </c>
      <c r="L77" s="67">
        <f>'Selling Price'!L77-'Full Cost'!L77</f>
        <v>9.1651837774411433</v>
      </c>
      <c r="M77" s="67">
        <f>'Selling Price'!M77-'Full Cost'!M77</f>
        <v>12.756787343622022</v>
      </c>
      <c r="N77" s="67">
        <f>'Selling Price'!N77-'Full Cost'!N77</f>
        <v>19.678715390934826</v>
      </c>
      <c r="O77" s="67">
        <f>'Selling Price'!O77-'Full Cost'!O77</f>
        <v>14.740308408709154</v>
      </c>
      <c r="P77" s="67">
        <f>'Selling Price'!P77-'Full Cost'!P77</f>
        <v>14.740308408709154</v>
      </c>
      <c r="R77" s="61" t="s">
        <v>246</v>
      </c>
      <c r="S77" s="61" t="s">
        <v>247</v>
      </c>
      <c r="T77" s="338">
        <f t="shared" ref="T77:AC77" si="9">G44</f>
        <v>302.64648841733708</v>
      </c>
      <c r="U77" s="338">
        <f t="shared" si="9"/>
        <v>224.64290805552184</v>
      </c>
      <c r="V77" s="338">
        <f t="shared" si="9"/>
        <v>165.04665541217122</v>
      </c>
      <c r="W77" s="338">
        <f t="shared" si="9"/>
        <v>165.70152041772292</v>
      </c>
      <c r="X77" s="338">
        <f t="shared" si="9"/>
        <v>167.79680098224134</v>
      </c>
      <c r="Y77" s="338">
        <f t="shared" si="9"/>
        <v>171.85976465712855</v>
      </c>
      <c r="Z77" s="338">
        <f t="shared" si="9"/>
        <v>188.63971715002765</v>
      </c>
      <c r="AA77" s="338">
        <f t="shared" si="9"/>
        <v>205.8501757433483</v>
      </c>
      <c r="AB77" s="338">
        <f t="shared" si="9"/>
        <v>208.84737586933136</v>
      </c>
      <c r="AC77" s="338">
        <f t="shared" si="9"/>
        <v>220.07123952846212</v>
      </c>
    </row>
    <row r="78" spans="1:29">
      <c r="A78" s="66" t="s">
        <v>7</v>
      </c>
      <c r="B78" s="76" t="s">
        <v>89</v>
      </c>
      <c r="C78" s="76" t="s">
        <v>104</v>
      </c>
      <c r="D78" s="76" t="s">
        <v>100</v>
      </c>
      <c r="E78" s="67">
        <f>'Selling Price'!E78-'Full Cost'!E78</f>
        <v>25.324825943250403</v>
      </c>
      <c r="F78" s="67">
        <f>'Selling Price'!F78-'Full Cost'!F78</f>
        <v>28.505969873905428</v>
      </c>
      <c r="G78" s="67">
        <f>'Selling Price'!G78-'Full Cost'!G78</f>
        <v>34.269590084035485</v>
      </c>
      <c r="H78" s="67">
        <f>'Selling Price'!H78-'Full Cost'!H78</f>
        <v>13.151597971697925</v>
      </c>
      <c r="I78" s="67">
        <f>'Selling Price'!I78-'Full Cost'!I78</f>
        <v>14.591731011696425</v>
      </c>
      <c r="J78" s="67">
        <f>'Selling Price'!J78-'Full Cost'!J78</f>
        <v>14.708641335599168</v>
      </c>
      <c r="K78" s="67">
        <f>'Selling Price'!K78-'Full Cost'!K78</f>
        <v>12.936184318185724</v>
      </c>
      <c r="L78" s="67">
        <f>'Selling Price'!L78-'Full Cost'!L78</f>
        <v>6.7118866892291749</v>
      </c>
      <c r="M78" s="67">
        <f>'Selling Price'!M78-'Full Cost'!M78</f>
        <v>10.303490255410054</v>
      </c>
      <c r="N78" s="67">
        <f>'Selling Price'!N78-'Full Cost'!N78</f>
        <v>17.138487567178572</v>
      </c>
      <c r="O78" s="67">
        <f>'Selling Price'!O78-'Full Cost'!O78</f>
        <v>12.200080584952843</v>
      </c>
      <c r="P78" s="67">
        <f>'Selling Price'!P78-'Full Cost'!P78</f>
        <v>12.200080584952843</v>
      </c>
    </row>
    <row r="79" spans="1:29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'Selling Price'!E79-'Full Cost'!E79</f>
        <v>28.327420241214554</v>
      </c>
      <c r="F79" s="67">
        <f>'Selling Price'!F79-'Full Cost'!F79</f>
        <v>31.511847859454065</v>
      </c>
      <c r="G79" s="67">
        <f>'Selling Price'!G79-'Full Cost'!G79</f>
        <v>37.531822662402362</v>
      </c>
      <c r="H79" s="67">
        <f>'Selling Price'!H79-'Full Cost'!H79</f>
        <v>16.027709750643339</v>
      </c>
      <c r="I79" s="67">
        <f>'Selling Price'!I79-'Full Cost'!I79</f>
        <v>17.265192248017058</v>
      </c>
      <c r="J79" s="67">
        <f>'Selling Price'!J79-'Full Cost'!J79</f>
        <v>17.376623833659892</v>
      </c>
      <c r="K79" s="67">
        <f>'Selling Price'!K79-'Full Cost'!K79</f>
        <v>15.389481406397692</v>
      </c>
      <c r="L79" s="67">
        <f>'Selling Price'!L79-'Full Cost'!L79</f>
        <v>9.1651837774411433</v>
      </c>
      <c r="M79" s="67">
        <f>'Selling Price'!M79-'Full Cost'!M79</f>
        <v>12.756787343622022</v>
      </c>
      <c r="N79" s="67">
        <f>'Selling Price'!N79-'Full Cost'!N79</f>
        <v>19.678715390934826</v>
      </c>
      <c r="O79" s="67">
        <f>'Selling Price'!O79-'Full Cost'!O79</f>
        <v>14.740308408709154</v>
      </c>
      <c r="P79" s="67">
        <f>'Selling Price'!P79-'Full Cost'!P79</f>
        <v>14.740308408709154</v>
      </c>
      <c r="R79" s="61" t="s">
        <v>251</v>
      </c>
      <c r="T79" s="338">
        <f>T77-T75</f>
        <v>16.48581999999999</v>
      </c>
      <c r="U79" s="338">
        <f t="shared" ref="U79:AC79" si="10">U77-U75</f>
        <v>16.174593478260931</v>
      </c>
      <c r="V79" s="338">
        <f t="shared" si="10"/>
        <v>17.623425999999995</v>
      </c>
      <c r="W79" s="338">
        <f t="shared" si="10"/>
        <v>17.901292631565525</v>
      </c>
      <c r="X79" s="338">
        <f t="shared" si="10"/>
        <v>18.251384962391626</v>
      </c>
      <c r="Y79" s="338">
        <f t="shared" si="10"/>
        <v>18.951569624043827</v>
      </c>
      <c r="Z79" s="338">
        <f t="shared" si="10"/>
        <v>19.301661954870042</v>
      </c>
      <c r="AA79" s="338">
        <f t="shared" si="10"/>
        <v>19.651754285696029</v>
      </c>
      <c r="AB79" s="338">
        <f t="shared" si="10"/>
        <v>20.351938947348344</v>
      </c>
      <c r="AC79" s="338">
        <f t="shared" si="10"/>
        <v>21.052123609000432</v>
      </c>
    </row>
    <row r="80" spans="1:29">
      <c r="A80" s="66" t="s">
        <v>7</v>
      </c>
      <c r="B80" s="76" t="s">
        <v>89</v>
      </c>
      <c r="C80" s="76" t="s">
        <v>105</v>
      </c>
      <c r="D80" s="76" t="s">
        <v>100</v>
      </c>
      <c r="E80" s="67">
        <f>'Selling Price'!E80-'Full Cost'!E80</f>
        <v>25.324825943250403</v>
      </c>
      <c r="F80" s="67">
        <f>'Selling Price'!F80-'Full Cost'!F80</f>
        <v>28.505969873905428</v>
      </c>
      <c r="G80" s="67">
        <f>'Selling Price'!G80-'Full Cost'!G80</f>
        <v>34.269590084035485</v>
      </c>
      <c r="H80" s="67">
        <f>'Selling Price'!H80-'Full Cost'!H80</f>
        <v>13.151597971697925</v>
      </c>
      <c r="I80" s="67">
        <f>'Selling Price'!I80-'Full Cost'!I80</f>
        <v>14.591731011696425</v>
      </c>
      <c r="J80" s="67">
        <f>'Selling Price'!J80-'Full Cost'!J80</f>
        <v>14.708641335599168</v>
      </c>
      <c r="K80" s="67">
        <f>'Selling Price'!K80-'Full Cost'!K80</f>
        <v>12.936184318185724</v>
      </c>
      <c r="L80" s="67">
        <f>'Selling Price'!L80-'Full Cost'!L80</f>
        <v>6.7118866892291749</v>
      </c>
      <c r="M80" s="67">
        <f>'Selling Price'!M80-'Full Cost'!M80</f>
        <v>10.303490255410054</v>
      </c>
      <c r="N80" s="67">
        <f>'Selling Price'!N80-'Full Cost'!N80</f>
        <v>17.138487567178572</v>
      </c>
      <c r="O80" s="67">
        <f>'Selling Price'!O80-'Full Cost'!O80</f>
        <v>12.200080584952843</v>
      </c>
      <c r="P80" s="67">
        <f>'Selling Price'!P80-'Full Cost'!P80</f>
        <v>12.200080584952843</v>
      </c>
    </row>
    <row r="81" spans="1:29">
      <c r="A81" s="66" t="s">
        <v>7</v>
      </c>
      <c r="B81" s="76" t="s">
        <v>89</v>
      </c>
      <c r="C81" s="76" t="s">
        <v>105</v>
      </c>
      <c r="D81" s="76" t="s">
        <v>112</v>
      </c>
      <c r="E81" s="67">
        <f>'Selling Price'!E81-'Full Cost'!E81</f>
        <v>40.634242719162387</v>
      </c>
      <c r="F81" s="67">
        <f>'Selling Price'!F81-'Full Cost'!F81</f>
        <v>43.8266954504208</v>
      </c>
      <c r="G81" s="67">
        <f>'Selling Price'!G81-'Full Cost'!G81</f>
        <v>49.44318675730193</v>
      </c>
      <c r="H81" s="67">
        <f>'Selling Price'!H81-'Full Cost'!H81</f>
        <v>27.906727684388045</v>
      </c>
      <c r="I81" s="67">
        <f>'Selling Price'!I81-'Full Cost'!I81</f>
        <v>29.267113114564324</v>
      </c>
      <c r="J81" s="67">
        <f>'Selling Price'!J81-'Full Cost'!J81</f>
        <v>29.454000187273834</v>
      </c>
      <c r="K81" s="67">
        <f>'Selling Price'!K81-'Full Cost'!K81</f>
        <v>27.653376295263115</v>
      </c>
      <c r="L81" s="67">
        <f>'Selling Price'!L81-'Full Cost'!L81</f>
        <v>21.429078666306566</v>
      </c>
      <c r="M81" s="67">
        <f>'Selling Price'!M81-'Full Cost'!M81</f>
        <v>25.020682232487445</v>
      </c>
      <c r="N81" s="67">
        <f>'Selling Price'!N81-'Full Cost'!N81</f>
        <v>31.959487887794126</v>
      </c>
      <c r="O81" s="67">
        <f>'Selling Price'!O81-'Full Cost'!O81</f>
        <v>27.021080905568454</v>
      </c>
      <c r="P81" s="67">
        <f>'Selling Price'!P81-'Full Cost'!P81</f>
        <v>27.021080905568454</v>
      </c>
      <c r="R81" s="339" t="s">
        <v>258</v>
      </c>
    </row>
    <row r="82" spans="1:29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'Selling Price'!E82-'Full Cost'!E82</f>
        <v>21.041432509664105</v>
      </c>
      <c r="F82" s="67">
        <f>'Selling Price'!F82-'Full Cost'!F82</f>
        <v>24.220478095154704</v>
      </c>
      <c r="G82" s="67">
        <f>'Selling Price'!G82-'Full Cost'!G82</f>
        <v>30.310473813969281</v>
      </c>
      <c r="H82" s="67">
        <f>'Selling Price'!H82-'Full Cost'!H82</f>
        <v>9.005515787431932</v>
      </c>
      <c r="I82" s="67">
        <f>'Selling Price'!I82-'Full Cost'!I82</f>
        <v>10.280951403156962</v>
      </c>
      <c r="J82" s="67">
        <f>'Selling Price'!J82-'Full Cost'!J82</f>
        <v>10.359079974010797</v>
      </c>
      <c r="K82" s="67">
        <f>'Selling Price'!K82-'Full Cost'!K82</f>
        <v>8.3853425971012712</v>
      </c>
      <c r="L82" s="67">
        <f>'Selling Price'!L82-'Full Cost'!L82</f>
        <v>2.1610449681447221</v>
      </c>
      <c r="M82" s="67">
        <f>'Selling Price'!M82-'Full Cost'!M82</f>
        <v>5.7526485343256013</v>
      </c>
      <c r="N82" s="67">
        <f>'Selling Price'!N82-'Full Cost'!N82</f>
        <v>12.625172588754594</v>
      </c>
      <c r="O82" s="67">
        <f>'Selling Price'!O82-'Full Cost'!O82</f>
        <v>7.6867656065289225</v>
      </c>
      <c r="P82" s="67">
        <f>'Selling Price'!P82-'Full Cost'!P82</f>
        <v>7.6867656065289225</v>
      </c>
      <c r="R82" s="339" t="s">
        <v>259</v>
      </c>
      <c r="T82" s="267">
        <v>23437</v>
      </c>
      <c r="U82" s="267">
        <v>23468</v>
      </c>
      <c r="V82" s="267">
        <v>23498</v>
      </c>
      <c r="W82" s="267">
        <v>23529</v>
      </c>
      <c r="X82" s="267">
        <v>23559</v>
      </c>
      <c r="Y82" s="267">
        <v>23590</v>
      </c>
      <c r="Z82" s="267">
        <v>23621</v>
      </c>
      <c r="AA82" s="267">
        <v>23651</v>
      </c>
      <c r="AB82" s="267">
        <v>23682</v>
      </c>
      <c r="AC82" s="267">
        <v>23712</v>
      </c>
    </row>
    <row r="83" spans="1:29">
      <c r="A83" s="66" t="s">
        <v>7</v>
      </c>
      <c r="B83" s="76" t="s">
        <v>89</v>
      </c>
      <c r="C83" s="76" t="s">
        <v>106</v>
      </c>
      <c r="D83" s="76" t="s">
        <v>100</v>
      </c>
      <c r="E83" s="67">
        <f>'Selling Price'!E83-'Full Cost'!E83</f>
        <v>18.038838211699954</v>
      </c>
      <c r="F83" s="67">
        <f>'Selling Price'!F83-'Full Cost'!F83</f>
        <v>21.214600109606067</v>
      </c>
      <c r="G83" s="67">
        <f>'Selling Price'!G83-'Full Cost'!G83</f>
        <v>27.048241235602404</v>
      </c>
      <c r="H83" s="67">
        <f>'Selling Price'!H83-'Full Cost'!H83</f>
        <v>6.1294040084865173</v>
      </c>
      <c r="I83" s="67">
        <f>'Selling Price'!I83-'Full Cost'!I83</f>
        <v>7.6074901668363282</v>
      </c>
      <c r="J83" s="67">
        <f>'Selling Price'!J83-'Full Cost'!J83</f>
        <v>7.6910974759500732</v>
      </c>
      <c r="K83" s="67">
        <f>'Selling Price'!K83-'Full Cost'!K83</f>
        <v>5.9320455088893027</v>
      </c>
      <c r="L83" s="67">
        <f>'Selling Price'!L83-'Full Cost'!L83</f>
        <v>-0.29225212006724632</v>
      </c>
      <c r="M83" s="67">
        <f>'Selling Price'!M83-'Full Cost'!M83</f>
        <v>3.2993514461136328</v>
      </c>
      <c r="N83" s="67">
        <f>'Selling Price'!N83-'Full Cost'!N83</f>
        <v>10.08494476499834</v>
      </c>
      <c r="O83" s="67">
        <f>'Selling Price'!O83-'Full Cost'!O83</f>
        <v>5.1465377827726115</v>
      </c>
      <c r="P83" s="67">
        <f>'Selling Price'!P83-'Full Cost'!P83</f>
        <v>5.1465377827726115</v>
      </c>
      <c r="R83" s="61" t="s">
        <v>246</v>
      </c>
      <c r="S83" s="61" t="s">
        <v>3</v>
      </c>
      <c r="T83" s="332"/>
      <c r="U83" s="332"/>
      <c r="V83" s="332"/>
      <c r="W83" s="332"/>
      <c r="X83" s="332"/>
      <c r="Y83" s="332"/>
      <c r="Z83" s="332"/>
      <c r="AA83" s="332"/>
      <c r="AB83" s="332"/>
      <c r="AC83" s="332"/>
    </row>
    <row r="84" spans="1:29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'Selling Price'!E84-'Full Cost'!E84</f>
        <v>38.572076364251245</v>
      </c>
      <c r="F84" s="67">
        <f>'Selling Price'!F84-'Full Cost'!F84</f>
        <v>41.763005808995217</v>
      </c>
      <c r="G84" s="67">
        <f>'Selling Price'!G84-'Full Cost'!G84</f>
        <v>47.39931526300478</v>
      </c>
      <c r="H84" s="67">
        <f>'Selling Price'!H84-'Full Cost'!H84</f>
        <v>25.91922335935493</v>
      </c>
      <c r="I84" s="67">
        <f>'Selling Price'!I84-'Full Cost'!I84</f>
        <v>27.290350729623867</v>
      </c>
      <c r="J84" s="67">
        <f>'Selling Price'!J84-'Full Cost'!J84</f>
        <v>27.467811989506686</v>
      </c>
      <c r="K84" s="67">
        <f>'Selling Price'!K84-'Full Cost'!K84</f>
        <v>25.670982153270074</v>
      </c>
      <c r="L84" s="67">
        <f>'Selling Price'!L84-'Full Cost'!L84</f>
        <v>19.446684524313525</v>
      </c>
      <c r="M84" s="67">
        <f>'Selling Price'!M84-'Full Cost'!M84</f>
        <v>23.038288090494405</v>
      </c>
      <c r="N84" s="67">
        <f>'Selling Price'!N84-'Full Cost'!N84</f>
        <v>29.963110843869799</v>
      </c>
      <c r="O84" s="67">
        <f>'Selling Price'!O84-'Full Cost'!O84</f>
        <v>25.02470386164407</v>
      </c>
      <c r="P84" s="67">
        <f>'Selling Price'!P84-'Full Cost'!P84</f>
        <v>25.02470386164407</v>
      </c>
      <c r="R84" s="61" t="s">
        <v>250</v>
      </c>
      <c r="S84" s="61" t="s">
        <v>3</v>
      </c>
      <c r="T84" s="332">
        <f>G47</f>
        <v>41.676993886583773</v>
      </c>
      <c r="U84" s="332">
        <f t="shared" ref="U84:AC84" si="11">H47</f>
        <v>-12.955984782608766</v>
      </c>
      <c r="V84" s="332">
        <f t="shared" si="11"/>
        <v>-57.349729316025901</v>
      </c>
      <c r="W84" s="332">
        <f t="shared" si="11"/>
        <v>7.6089176140347945</v>
      </c>
      <c r="X84" s="332">
        <f t="shared" si="11"/>
        <v>7.6166974436087003</v>
      </c>
      <c r="Y84" s="332">
        <f t="shared" si="11"/>
        <v>5.1322571027565118</v>
      </c>
      <c r="Z84" s="332">
        <f t="shared" si="11"/>
        <v>0.14003693233041759</v>
      </c>
      <c r="AA84" s="332">
        <f t="shared" si="11"/>
        <v>0.14781676190443704</v>
      </c>
      <c r="AB84" s="332">
        <f t="shared" si="11"/>
        <v>0.1633764210521349</v>
      </c>
      <c r="AC84" s="332">
        <f t="shared" si="11"/>
        <v>0.17893608020006013</v>
      </c>
    </row>
    <row r="85" spans="1:29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'Selling Price'!E85-'Full Cost'!E85</f>
        <v>28.327420241214554</v>
      </c>
      <c r="F85" s="67">
        <f>'Selling Price'!F85-'Full Cost'!F85</f>
        <v>31.511847859454065</v>
      </c>
      <c r="G85" s="67">
        <f>'Selling Price'!G85-'Full Cost'!G85</f>
        <v>37.531822662402362</v>
      </c>
      <c r="H85" s="67">
        <f>'Selling Price'!H85-'Full Cost'!H85</f>
        <v>16.027709750643339</v>
      </c>
      <c r="I85" s="67">
        <f>'Selling Price'!I85-'Full Cost'!I85</f>
        <v>17.265192248017058</v>
      </c>
      <c r="J85" s="67">
        <f>'Selling Price'!J85-'Full Cost'!J85</f>
        <v>17.376623833659892</v>
      </c>
      <c r="K85" s="67">
        <f>'Selling Price'!K85-'Full Cost'!K85</f>
        <v>15.389481406397692</v>
      </c>
      <c r="L85" s="67">
        <f>'Selling Price'!L85-'Full Cost'!L85</f>
        <v>9.1651837774411433</v>
      </c>
      <c r="M85" s="67">
        <f>'Selling Price'!M85-'Full Cost'!M85</f>
        <v>12.756787343622022</v>
      </c>
      <c r="N85" s="67">
        <f>'Selling Price'!N85-'Full Cost'!N85</f>
        <v>19.678715390934826</v>
      </c>
      <c r="O85" s="67">
        <f>'Selling Price'!O85-'Full Cost'!O85</f>
        <v>14.740308408709154</v>
      </c>
      <c r="P85" s="67">
        <f>'Selling Price'!P85-'Full Cost'!P85</f>
        <v>14.740308408709154</v>
      </c>
      <c r="R85" s="61" t="s">
        <v>253</v>
      </c>
      <c r="S85" s="61" t="s">
        <v>3</v>
      </c>
      <c r="T85" s="332">
        <v>-55</v>
      </c>
      <c r="U85" s="332">
        <v>-55</v>
      </c>
      <c r="V85" s="332">
        <v>-55</v>
      </c>
      <c r="W85" s="332">
        <v>-55</v>
      </c>
      <c r="X85" s="332">
        <v>-55</v>
      </c>
      <c r="Y85" s="332">
        <v>-55</v>
      </c>
      <c r="Z85" s="332">
        <v>-55</v>
      </c>
      <c r="AA85" s="332">
        <v>-55</v>
      </c>
      <c r="AB85" s="332">
        <v>-55</v>
      </c>
      <c r="AC85" s="332">
        <v>-55</v>
      </c>
    </row>
    <row r="86" spans="1:29">
      <c r="A86" s="66" t="s">
        <v>7</v>
      </c>
      <c r="B86" s="76" t="s">
        <v>89</v>
      </c>
      <c r="C86" s="76" t="s">
        <v>107</v>
      </c>
      <c r="D86" s="76" t="s">
        <v>100</v>
      </c>
      <c r="E86" s="67">
        <f>'Selling Price'!E86-'Full Cost'!E86</f>
        <v>25.324825943250403</v>
      </c>
      <c r="F86" s="67">
        <f>'Selling Price'!F86-'Full Cost'!F86</f>
        <v>28.505969873905428</v>
      </c>
      <c r="G86" s="67">
        <f>'Selling Price'!G86-'Full Cost'!G86</f>
        <v>34.269590084035485</v>
      </c>
      <c r="H86" s="67">
        <f>'Selling Price'!H86-'Full Cost'!H86</f>
        <v>13.151597971697925</v>
      </c>
      <c r="I86" s="67">
        <f>'Selling Price'!I86-'Full Cost'!I86</f>
        <v>14.591731011696425</v>
      </c>
      <c r="J86" s="67">
        <f>'Selling Price'!J86-'Full Cost'!J86</f>
        <v>14.708641335599168</v>
      </c>
      <c r="K86" s="67">
        <f>'Selling Price'!K86-'Full Cost'!K86</f>
        <v>12.936184318185724</v>
      </c>
      <c r="L86" s="67">
        <f>'Selling Price'!L86-'Full Cost'!L86</f>
        <v>6.7118866892291749</v>
      </c>
      <c r="M86" s="67">
        <f>'Selling Price'!M86-'Full Cost'!M86</f>
        <v>10.303490255410054</v>
      </c>
      <c r="N86" s="67">
        <f>'Selling Price'!N86-'Full Cost'!N86</f>
        <v>17.138487567178572</v>
      </c>
      <c r="O86" s="67">
        <f>'Selling Price'!O86-'Full Cost'!O86</f>
        <v>12.200080584952843</v>
      </c>
      <c r="P86" s="67">
        <f>'Selling Price'!P86-'Full Cost'!P86</f>
        <v>12.200080584952843</v>
      </c>
      <c r="T86" s="338">
        <f>SUM(T83:T85)</f>
        <v>-13.323006113416227</v>
      </c>
      <c r="U86" s="338">
        <f t="shared" ref="U86:AC86" si="12">SUM(U83:U85)</f>
        <v>-67.955984782608766</v>
      </c>
      <c r="V86" s="338">
        <f t="shared" si="12"/>
        <v>-112.3497293160259</v>
      </c>
      <c r="W86" s="338">
        <f t="shared" si="12"/>
        <v>-47.391082385965206</v>
      </c>
      <c r="X86" s="338">
        <f t="shared" si="12"/>
        <v>-47.3833025563913</v>
      </c>
      <c r="Y86" s="338">
        <f t="shared" si="12"/>
        <v>-49.867742897243488</v>
      </c>
      <c r="Z86" s="338">
        <f t="shared" si="12"/>
        <v>-54.859963067669582</v>
      </c>
      <c r="AA86" s="338">
        <f t="shared" si="12"/>
        <v>-54.852183238095563</v>
      </c>
      <c r="AB86" s="338">
        <f t="shared" si="12"/>
        <v>-54.836623578947865</v>
      </c>
      <c r="AC86" s="338">
        <f t="shared" si="12"/>
        <v>-54.82106391979994</v>
      </c>
    </row>
    <row r="87" spans="1:29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'Selling Price'!E87-'Full Cost'!E87</f>
        <v>28.327420241214554</v>
      </c>
      <c r="F87" s="67">
        <f>'Selling Price'!F87-'Full Cost'!F87</f>
        <v>31.511847859454065</v>
      </c>
      <c r="G87" s="67">
        <f>'Selling Price'!G87-'Full Cost'!G87</f>
        <v>37.531822662402362</v>
      </c>
      <c r="H87" s="67">
        <f>'Selling Price'!H87-'Full Cost'!H87</f>
        <v>16.027709750643339</v>
      </c>
      <c r="I87" s="67">
        <f>'Selling Price'!I87-'Full Cost'!I87</f>
        <v>17.265192248017058</v>
      </c>
      <c r="J87" s="67">
        <f>'Selling Price'!J87-'Full Cost'!J87</f>
        <v>17.376623833659892</v>
      </c>
      <c r="K87" s="67">
        <f>'Selling Price'!K87-'Full Cost'!K87</f>
        <v>15.389481406397692</v>
      </c>
      <c r="L87" s="67">
        <f>'Selling Price'!L87-'Full Cost'!L87</f>
        <v>9.1651837774411433</v>
      </c>
      <c r="M87" s="67">
        <f>'Selling Price'!M87-'Full Cost'!M87</f>
        <v>12.756787343622022</v>
      </c>
      <c r="N87" s="67">
        <f>'Selling Price'!N87-'Full Cost'!N87</f>
        <v>19.678715390934826</v>
      </c>
      <c r="O87" s="67">
        <f>'Selling Price'!O87-'Full Cost'!O87</f>
        <v>14.740308408709154</v>
      </c>
      <c r="P87" s="67">
        <f>'Selling Price'!P87-'Full Cost'!P87</f>
        <v>14.740308408709154</v>
      </c>
    </row>
    <row r="88" spans="1:29">
      <c r="A88" s="66" t="s">
        <v>7</v>
      </c>
      <c r="B88" s="76" t="s">
        <v>89</v>
      </c>
      <c r="C88" s="76" t="s">
        <v>215</v>
      </c>
      <c r="D88" s="76" t="s">
        <v>100</v>
      </c>
      <c r="E88" s="67">
        <f>'Selling Price'!E88-'Full Cost'!E88</f>
        <v>25.324825943250403</v>
      </c>
      <c r="F88" s="67">
        <f>'Selling Price'!F88-'Full Cost'!F88</f>
        <v>28.505969873905428</v>
      </c>
      <c r="G88" s="67">
        <f>'Selling Price'!G88-'Full Cost'!G88</f>
        <v>34.269590084035485</v>
      </c>
      <c r="H88" s="67">
        <f>'Selling Price'!H88-'Full Cost'!H88</f>
        <v>13.151597971697925</v>
      </c>
      <c r="I88" s="67">
        <f>'Selling Price'!I88-'Full Cost'!I88</f>
        <v>14.591731011696425</v>
      </c>
      <c r="J88" s="67">
        <f>'Selling Price'!J88-'Full Cost'!J88</f>
        <v>14.708641335599168</v>
      </c>
      <c r="K88" s="67">
        <f>'Selling Price'!K88-'Full Cost'!K88</f>
        <v>12.936184318185724</v>
      </c>
      <c r="L88" s="67">
        <f>'Selling Price'!L88-'Full Cost'!L88</f>
        <v>6.7118866892291749</v>
      </c>
      <c r="M88" s="67">
        <f>'Selling Price'!M88-'Full Cost'!M88</f>
        <v>10.303490255410054</v>
      </c>
      <c r="N88" s="67">
        <f>'Selling Price'!N88-'Full Cost'!N88</f>
        <v>17.138487567178572</v>
      </c>
      <c r="O88" s="67">
        <f>'Selling Price'!O88-'Full Cost'!O88</f>
        <v>12.200080584952843</v>
      </c>
      <c r="P88" s="67">
        <f>'Selling Price'!P88-'Full Cost'!P88</f>
        <v>12.200080584952843</v>
      </c>
      <c r="R88" s="61" t="s">
        <v>246</v>
      </c>
      <c r="S88" s="61" t="s">
        <v>247</v>
      </c>
      <c r="T88" s="338">
        <f>G44</f>
        <v>302.64648841733708</v>
      </c>
      <c r="U88" s="338">
        <f t="shared" ref="U88:AC88" si="13">H44</f>
        <v>224.64290805552184</v>
      </c>
      <c r="V88" s="338">
        <f t="shared" si="13"/>
        <v>165.04665541217122</v>
      </c>
      <c r="W88" s="338">
        <f t="shared" si="13"/>
        <v>165.70152041772292</v>
      </c>
      <c r="X88" s="338">
        <f t="shared" si="13"/>
        <v>167.79680098224134</v>
      </c>
      <c r="Y88" s="338">
        <f t="shared" si="13"/>
        <v>171.85976465712855</v>
      </c>
      <c r="Z88" s="338">
        <f t="shared" si="13"/>
        <v>188.63971715002765</v>
      </c>
      <c r="AA88" s="338">
        <f t="shared" si="13"/>
        <v>205.8501757433483</v>
      </c>
      <c r="AB88" s="338">
        <f t="shared" si="13"/>
        <v>208.84737586933136</v>
      </c>
      <c r="AC88" s="338">
        <f t="shared" si="13"/>
        <v>220.07123952846212</v>
      </c>
    </row>
    <row r="89" spans="1:29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'Selling Price'!E89-'Full Cost'!E89</f>
        <v>41.57467066221534</v>
      </c>
      <c r="F89" s="67">
        <f>'Selling Price'!F89-'Full Cost'!F89</f>
        <v>44.768883794543854</v>
      </c>
      <c r="G89" s="67">
        <f>'Selling Price'!G89-'Full Cost'!G89</f>
        <v>50.661547841371657</v>
      </c>
      <c r="H89" s="67">
        <f>'Selling Price'!H89-'Full Cost'!H89</f>
        <v>28.795335138300345</v>
      </c>
      <c r="I89" s="67">
        <f>'Selling Price'!I89-'Full Cost'!I89</f>
        <v>29.963811965944501</v>
      </c>
      <c r="J89" s="67">
        <f>'Selling Price'!J89-'Full Cost'!J89</f>
        <v>30.135794487567409</v>
      </c>
      <c r="K89" s="67">
        <f>'Selling Price'!K89-'Full Cost'!K89</f>
        <v>28.124279241482043</v>
      </c>
      <c r="L89" s="67">
        <f>'Selling Price'!L89-'Full Cost'!L89</f>
        <v>21.899981612525494</v>
      </c>
      <c r="M89" s="67">
        <f>'Selling Price'!M89-'Full Cost'!M89</f>
        <v>25.491585178706373</v>
      </c>
      <c r="N89" s="67">
        <f>'Selling Price'!N89-'Full Cost'!N89</f>
        <v>32.503338667626053</v>
      </c>
      <c r="O89" s="67">
        <f>'Selling Price'!O89-'Full Cost'!O89</f>
        <v>27.564931685400381</v>
      </c>
      <c r="P89" s="67">
        <f>'Selling Price'!P89-'Full Cost'!P89</f>
        <v>27.564931685400381</v>
      </c>
    </row>
    <row r="90" spans="1:29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'Selling Price'!E90-'Full Cost'!E90</f>
        <v>41.57467066221534</v>
      </c>
      <c r="F90" s="67">
        <f>'Selling Price'!F90-'Full Cost'!F90</f>
        <v>44.768883794543854</v>
      </c>
      <c r="G90" s="67">
        <f>'Selling Price'!G90-'Full Cost'!G90</f>
        <v>50.661547841371657</v>
      </c>
      <c r="H90" s="67">
        <f>'Selling Price'!H90-'Full Cost'!H90</f>
        <v>28.795335138300345</v>
      </c>
      <c r="I90" s="67">
        <f>'Selling Price'!I90-'Full Cost'!I90</f>
        <v>29.963811965944501</v>
      </c>
      <c r="J90" s="67">
        <f>'Selling Price'!J90-'Full Cost'!J90</f>
        <v>30.135794487567409</v>
      </c>
      <c r="K90" s="67">
        <f>'Selling Price'!K90-'Full Cost'!K90</f>
        <v>28.124279241482043</v>
      </c>
      <c r="L90" s="67">
        <f>'Selling Price'!L90-'Full Cost'!L90</f>
        <v>21.899981612525494</v>
      </c>
      <c r="M90" s="67">
        <f>'Selling Price'!M90-'Full Cost'!M90</f>
        <v>25.491585178706373</v>
      </c>
      <c r="N90" s="67">
        <f>'Selling Price'!N90-'Full Cost'!N90</f>
        <v>32.503338667626053</v>
      </c>
      <c r="O90" s="67">
        <f>'Selling Price'!O90-'Full Cost'!O90</f>
        <v>27.564931685400381</v>
      </c>
      <c r="P90" s="67">
        <f>'Selling Price'!P90-'Full Cost'!P90</f>
        <v>27.564931685400381</v>
      </c>
      <c r="T90" s="183">
        <f>T88-T86</f>
        <v>315.96949453075331</v>
      </c>
      <c r="U90" s="183">
        <f t="shared" ref="U90:AC90" si="14">U88-U86</f>
        <v>292.59889283813061</v>
      </c>
      <c r="V90" s="183">
        <f t="shared" si="14"/>
        <v>277.39638472819712</v>
      </c>
      <c r="W90" s="183">
        <f t="shared" si="14"/>
        <v>213.09260280368812</v>
      </c>
      <c r="X90" s="183">
        <f t="shared" si="14"/>
        <v>215.18010353863264</v>
      </c>
      <c r="Y90" s="183">
        <f t="shared" si="14"/>
        <v>221.72750755437204</v>
      </c>
      <c r="Z90" s="183">
        <f t="shared" si="14"/>
        <v>243.49968021769723</v>
      </c>
      <c r="AA90" s="183">
        <f t="shared" si="14"/>
        <v>260.70235898144387</v>
      </c>
      <c r="AB90" s="183">
        <f t="shared" si="14"/>
        <v>263.68399944827922</v>
      </c>
      <c r="AC90" s="183">
        <f t="shared" si="14"/>
        <v>274.89230344826206</v>
      </c>
    </row>
    <row r="91" spans="1:29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'Selling Price'!E91-'Full Cost'!E91</f>
        <v>38.572076364251245</v>
      </c>
      <c r="F91" s="67">
        <f>'Selling Price'!F91-'Full Cost'!F91</f>
        <v>41.763005808995217</v>
      </c>
      <c r="G91" s="67">
        <f>'Selling Price'!G91-'Full Cost'!G91</f>
        <v>47.39931526300478</v>
      </c>
      <c r="H91" s="67">
        <f>'Selling Price'!H91-'Full Cost'!H91</f>
        <v>25.91922335935493</v>
      </c>
      <c r="I91" s="67">
        <f>'Selling Price'!I91-'Full Cost'!I91</f>
        <v>27.290350729623867</v>
      </c>
      <c r="J91" s="67">
        <f>'Selling Price'!J91-'Full Cost'!J91</f>
        <v>27.467811989506686</v>
      </c>
      <c r="K91" s="67">
        <f>'Selling Price'!K91-'Full Cost'!K91</f>
        <v>25.670982153270074</v>
      </c>
      <c r="L91" s="67">
        <f>'Selling Price'!L91-'Full Cost'!L91</f>
        <v>19.446684524313525</v>
      </c>
      <c r="M91" s="67">
        <f>'Selling Price'!M91-'Full Cost'!M91</f>
        <v>23.038288090494405</v>
      </c>
      <c r="N91" s="67">
        <f>'Selling Price'!N91-'Full Cost'!N91</f>
        <v>29.963110843869799</v>
      </c>
      <c r="O91" s="67">
        <f>'Selling Price'!O91-'Full Cost'!O91</f>
        <v>25.02470386164407</v>
      </c>
      <c r="P91" s="67">
        <f>'Selling Price'!P91-'Full Cost'!P91</f>
        <v>25.02470386164407</v>
      </c>
    </row>
    <row r="92" spans="1:29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'Selling Price'!E92-'Full Cost'!E92</f>
        <v>38.572076364251245</v>
      </c>
      <c r="F92" s="67">
        <f>'Selling Price'!F92-'Full Cost'!F92</f>
        <v>41.763005808995217</v>
      </c>
      <c r="G92" s="67">
        <f>'Selling Price'!G92-'Full Cost'!G92</f>
        <v>47.39931526300478</v>
      </c>
      <c r="H92" s="67">
        <f>'Selling Price'!H92-'Full Cost'!H92</f>
        <v>25.91922335935493</v>
      </c>
      <c r="I92" s="67">
        <f>'Selling Price'!I92-'Full Cost'!I92</f>
        <v>27.290350729623867</v>
      </c>
      <c r="J92" s="67">
        <f>'Selling Price'!J92-'Full Cost'!J92</f>
        <v>27.467811989506686</v>
      </c>
      <c r="K92" s="67">
        <f>'Selling Price'!K92-'Full Cost'!K92</f>
        <v>25.670982153270074</v>
      </c>
      <c r="L92" s="67">
        <f>'Selling Price'!L92-'Full Cost'!L92</f>
        <v>19.446684524313525</v>
      </c>
      <c r="M92" s="67">
        <f>'Selling Price'!M92-'Full Cost'!M92</f>
        <v>23.038288090494405</v>
      </c>
      <c r="N92" s="67">
        <f>'Selling Price'!N92-'Full Cost'!N92</f>
        <v>29.963110843869799</v>
      </c>
      <c r="O92" s="67">
        <f>'Selling Price'!O92-'Full Cost'!O92</f>
        <v>25.02470386164407</v>
      </c>
      <c r="P92" s="67">
        <f>'Selling Price'!P92-'Full Cost'!P92</f>
        <v>25.02470386164407</v>
      </c>
    </row>
    <row r="93" spans="1:29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'Selling Price'!E93-'Full Cost'!E93</f>
        <v>38.572076364251245</v>
      </c>
      <c r="F93" s="67">
        <f>'Selling Price'!F93-'Full Cost'!F93</f>
        <v>41.763005808995217</v>
      </c>
      <c r="G93" s="67">
        <f>'Selling Price'!G93-'Full Cost'!G93</f>
        <v>47.39931526300478</v>
      </c>
      <c r="H93" s="67">
        <f>'Selling Price'!H93-'Full Cost'!H93</f>
        <v>25.91922335935493</v>
      </c>
      <c r="I93" s="67">
        <f>'Selling Price'!I93-'Full Cost'!I93</f>
        <v>27.290350729623867</v>
      </c>
      <c r="J93" s="67">
        <f>'Selling Price'!J93-'Full Cost'!J93</f>
        <v>27.467811989506686</v>
      </c>
      <c r="K93" s="67">
        <f>'Selling Price'!K93-'Full Cost'!K93</f>
        <v>25.670982153270074</v>
      </c>
      <c r="L93" s="67">
        <f>'Selling Price'!L93-'Full Cost'!L93</f>
        <v>19.446684524313525</v>
      </c>
      <c r="M93" s="67">
        <f>'Selling Price'!M93-'Full Cost'!M93</f>
        <v>23.038288090494405</v>
      </c>
      <c r="N93" s="67">
        <f>'Selling Price'!N93-'Full Cost'!N93</f>
        <v>29.963110843869799</v>
      </c>
      <c r="O93" s="67">
        <f>'Selling Price'!O93-'Full Cost'!O93</f>
        <v>25.02470386164407</v>
      </c>
      <c r="P93" s="67">
        <f>'Selling Price'!P93-'Full Cost'!P93</f>
        <v>25.02470386164407</v>
      </c>
    </row>
    <row r="94" spans="1:29">
      <c r="A94" s="66" t="s">
        <v>7</v>
      </c>
      <c r="B94" s="76" t="s">
        <v>107</v>
      </c>
      <c r="C94" s="76" t="s">
        <v>97</v>
      </c>
      <c r="D94" s="76" t="s">
        <v>107</v>
      </c>
      <c r="E94" s="67">
        <f>'Selling Price'!E94-'Full Cost'!E94</f>
        <v>0.99354378157499923</v>
      </c>
      <c r="F94" s="67">
        <f>'Selling Price'!F94-'Full Cost'!F94</f>
        <v>0.99427769513181374</v>
      </c>
      <c r="G94" s="67">
        <f>'Selling Price'!G94-'Full Cost'!G94</f>
        <v>0.98472938842280655</v>
      </c>
      <c r="H94" s="67">
        <f>'Selling Price'!H94-'Full Cost'!H94</f>
        <v>0.95757190407425696</v>
      </c>
      <c r="I94" s="67">
        <f>'Selling Price'!I94-'Full Cost'!I94</f>
        <v>0.95239647884449141</v>
      </c>
      <c r="J94" s="67">
        <f>'Selling Price'!J94-'Full Cost'!J94</f>
        <v>0.95693779904297571</v>
      </c>
      <c r="K94" s="67">
        <f>'Selling Price'!K94-'Full Cost'!K94</f>
        <v>0.95510983763131208</v>
      </c>
      <c r="L94" s="67">
        <f>'Selling Price'!L94-'Full Cost'!L94</f>
        <v>0.95510983763131208</v>
      </c>
      <c r="M94" s="67">
        <f>'Selling Price'!M94-'Full Cost'!M94</f>
        <v>0.95510983763131208</v>
      </c>
      <c r="N94" s="67">
        <f>'Selling Price'!N94-'Full Cost'!N94</f>
        <v>0.9618467457519273</v>
      </c>
      <c r="O94" s="67">
        <f>'Selling Price'!O94-'Full Cost'!O94</f>
        <v>0.9618467457519273</v>
      </c>
      <c r="P94" s="67">
        <f>'Selling Price'!P94-'Full Cost'!P94</f>
        <v>0.9618467457519273</v>
      </c>
    </row>
    <row r="95" spans="1:29">
      <c r="A95" s="66" t="s">
        <v>7</v>
      </c>
      <c r="B95" s="76" t="s">
        <v>107</v>
      </c>
      <c r="C95" s="76" t="s">
        <v>106</v>
      </c>
      <c r="D95" s="76" t="s">
        <v>107</v>
      </c>
      <c r="E95" s="67">
        <f>'Selling Price'!E95-'Full Cost'!E95</f>
        <v>3.6429938657752245</v>
      </c>
      <c r="F95" s="67">
        <f>'Selling Price'!F95-'Full Cost'!F95</f>
        <v>3.6456848821496806</v>
      </c>
      <c r="G95" s="67">
        <f>'Selling Price'!G95-'Full Cost'!G95</f>
        <v>3.6106744242166542</v>
      </c>
      <c r="H95" s="67">
        <f>'Selling Price'!H95-'Full Cost'!H95</f>
        <v>3.5110969816057036</v>
      </c>
      <c r="I95" s="67">
        <f>'Selling Price'!I95-'Full Cost'!I95</f>
        <v>3.4921204224299913</v>
      </c>
      <c r="J95" s="67">
        <f>'Selling Price'!J95-'Full Cost'!J95</f>
        <v>3.5087719298245474</v>
      </c>
      <c r="K95" s="67">
        <f>'Selling Price'!K95-'Full Cost'!K95</f>
        <v>3.5020694046481822</v>
      </c>
      <c r="L95" s="67">
        <f>'Selling Price'!L95-'Full Cost'!L95</f>
        <v>3.5020694046481822</v>
      </c>
      <c r="M95" s="67">
        <f>'Selling Price'!M95-'Full Cost'!M95</f>
        <v>3.5020694046482959</v>
      </c>
      <c r="N95" s="67">
        <f>'Selling Price'!N95-'Full Cost'!N95</f>
        <v>3.526771401090059</v>
      </c>
      <c r="O95" s="67">
        <f>'Selling Price'!O95-'Full Cost'!O95</f>
        <v>3.526771401090059</v>
      </c>
      <c r="P95" s="67">
        <f>'Selling Price'!P95-'Full Cost'!P95</f>
        <v>3.526771401090059</v>
      </c>
    </row>
    <row r="96" spans="1:29">
      <c r="A96" s="66" t="s">
        <v>7</v>
      </c>
      <c r="B96" s="76" t="s">
        <v>107</v>
      </c>
      <c r="C96" s="76" t="s">
        <v>215</v>
      </c>
      <c r="D96" s="76" t="s">
        <v>107</v>
      </c>
      <c r="E96" s="67">
        <f>'Selling Price'!E96-'Full Cost'!E96</f>
        <v>7.6171689920754488</v>
      </c>
      <c r="F96" s="67">
        <f>'Selling Price'!F96-'Full Cost'!F96</f>
        <v>7.6227956626765945</v>
      </c>
      <c r="G96" s="67">
        <f>'Selling Price'!G96-'Full Cost'!G96</f>
        <v>7.5495919779074256</v>
      </c>
      <c r="H96" s="67">
        <f>'Selling Price'!H96-'Full Cost'!H96</f>
        <v>7.3413845979027883</v>
      </c>
      <c r="I96" s="67">
        <f>'Selling Price'!I96-'Full Cost'!I96</f>
        <v>7.3017063378082412</v>
      </c>
      <c r="J96" s="67">
        <f>'Selling Price'!J96-'Full Cost'!J96</f>
        <v>7.3365231259967914</v>
      </c>
      <c r="K96" s="67">
        <f>'Selling Price'!K96-'Full Cost'!K96</f>
        <v>7.3225087551735442</v>
      </c>
      <c r="L96" s="67">
        <f>'Selling Price'!L96-'Full Cost'!L96</f>
        <v>7.3225087551735442</v>
      </c>
      <c r="M96" s="67">
        <f>'Selling Price'!M96-'Full Cost'!M96</f>
        <v>7.3225087551735442</v>
      </c>
      <c r="N96" s="67">
        <f>'Selling Price'!N96-'Full Cost'!N96</f>
        <v>7.3741583840974272</v>
      </c>
      <c r="O96" s="67">
        <f>'Selling Price'!O96-'Full Cost'!O96</f>
        <v>7.3741583840974272</v>
      </c>
      <c r="P96" s="67">
        <f>'Selling Price'!P96-'Full Cost'!P96</f>
        <v>7.3741583840974272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>
        <f>'Selling Price'!E97-'Full Cost'!E97</f>
        <v>54.313726726103368</v>
      </c>
      <c r="F97" s="67">
        <f>'Selling Price'!F97-'Full Cost'!F97</f>
        <v>54.353847333868089</v>
      </c>
      <c r="G97" s="67">
        <f>'Selling Price'!G97-'Full Cost'!G97</f>
        <v>53.831873233774047</v>
      </c>
      <c r="H97" s="67">
        <f>'Selling Price'!H97-'Full Cost'!H97</f>
        <v>52.347264089393775</v>
      </c>
      <c r="I97" s="67">
        <f>'Selling Price'!I97-'Full Cost'!I97</f>
        <v>52.064340843502407</v>
      </c>
      <c r="J97" s="67">
        <f>'Selling Price'!J97-'Full Cost'!J97</f>
        <v>52.312599681020686</v>
      </c>
      <c r="K97" s="67">
        <f>'Selling Price'!K97-'Full Cost'!K97</f>
        <v>52.212671123845894</v>
      </c>
      <c r="L97" s="67">
        <f>'Selling Price'!L97-'Full Cost'!L97</f>
        <v>52.212671123845894</v>
      </c>
      <c r="M97" s="67">
        <f>'Selling Price'!M97-'Full Cost'!M97</f>
        <v>52.212671123845894</v>
      </c>
      <c r="N97" s="67">
        <f>'Selling Price'!N97-'Full Cost'!N97</f>
        <v>52.580955434434145</v>
      </c>
      <c r="O97" s="67">
        <f>'Selling Price'!O97-'Full Cost'!O97</f>
        <v>52.580955434434145</v>
      </c>
      <c r="P97" s="67">
        <f>'Selling Price'!P97-'Full Cost'!P97</f>
        <v>52.580955434434145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>
        <f>'Selling Price'!E98-'Full Cost'!E98</f>
        <v>34.036591042316104</v>
      </c>
      <c r="F98" s="67">
        <f>'Selling Price'!F98-'Full Cost'!F98</f>
        <v>34.06173328169416</v>
      </c>
      <c r="G98" s="67">
        <f>'Selling Price'!G98-'Full Cost'!G98</f>
        <v>33.734629618394138</v>
      </c>
      <c r="H98" s="67">
        <f>'Selling Price'!H98-'Full Cost'!H98</f>
        <v>32.804274856332256</v>
      </c>
      <c r="I98" s="67">
        <f>'Selling Price'!I98-'Full Cost'!I98</f>
        <v>32.626976346411709</v>
      </c>
      <c r="J98" s="67">
        <f>'Selling Price'!J98-'Full Cost'!J98</f>
        <v>32.782551834130686</v>
      </c>
      <c r="K98" s="67">
        <f>'Selling Price'!K98-'Full Cost'!K98</f>
        <v>32.719929958611829</v>
      </c>
      <c r="L98" s="67">
        <f>'Selling Price'!L98-'Full Cost'!L98</f>
        <v>32.719929958611829</v>
      </c>
      <c r="M98" s="67">
        <f>'Selling Price'!M98-'Full Cost'!M98</f>
        <v>32.719929958611829</v>
      </c>
      <c r="N98" s="67">
        <f>'Selling Price'!N98-'Full Cost'!N98</f>
        <v>32.95072138505941</v>
      </c>
      <c r="O98" s="67">
        <f>'Selling Price'!O98-'Full Cost'!O98</f>
        <v>32.95072138505941</v>
      </c>
      <c r="P98" s="67">
        <f>'Selling Price'!P98-'Full Cost'!P98</f>
        <v>32.95072138505941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>
        <f>'Selling Price'!E99-'Full Cost'!E99</f>
        <v>49.346007818228031</v>
      </c>
      <c r="F99" s="67">
        <f>'Selling Price'!F99-'Full Cost'!F99</f>
        <v>49.382458858209475</v>
      </c>
      <c r="G99" s="67">
        <f>'Selling Price'!G99-'Full Cost'!G99</f>
        <v>48.908226291660583</v>
      </c>
      <c r="H99" s="67">
        <f>'Selling Price'!H99-'Full Cost'!H99</f>
        <v>47.559404569022377</v>
      </c>
      <c r="I99" s="67">
        <f>'Selling Price'!I99-'Full Cost'!I99</f>
        <v>47.302358449279552</v>
      </c>
      <c r="J99" s="67">
        <f>'Selling Price'!J99-'Full Cost'!J99</f>
        <v>47.527910685805352</v>
      </c>
      <c r="K99" s="67">
        <f>'Selling Price'!K99-'Full Cost'!K99</f>
        <v>47.437121935689163</v>
      </c>
      <c r="L99" s="67">
        <f>'Selling Price'!L99-'Full Cost'!L99</f>
        <v>47.437121935689163</v>
      </c>
      <c r="M99" s="67">
        <f>'Selling Price'!M99-'Full Cost'!M99</f>
        <v>47.437121935689163</v>
      </c>
      <c r="N99" s="67">
        <f>'Selling Price'!N99-'Full Cost'!N99</f>
        <v>47.771721705674963</v>
      </c>
      <c r="O99" s="67">
        <f>'Selling Price'!O99-'Full Cost'!O99</f>
        <v>47.771721705674963</v>
      </c>
      <c r="P99" s="67">
        <f>'Selling Price'!P99-'Full Cost'!P99</f>
        <v>47.771721705674963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>
        <f>'Selling Price'!E100-'Full Cost'!E100</f>
        <v>77.496414962854828</v>
      </c>
      <c r="F100" s="67">
        <f>'Selling Price'!F100-'Full Cost'!F100</f>
        <v>77.553660220275106</v>
      </c>
      <c r="G100" s="67">
        <f>'Selling Price'!G100-'Full Cost'!G100</f>
        <v>76.808892296970214</v>
      </c>
      <c r="H100" s="67">
        <f>'Selling Price'!H100-'Full Cost'!H100</f>
        <v>74.690608517793578</v>
      </c>
      <c r="I100" s="67">
        <f>'Selling Price'!I100-'Full Cost'!I100</f>
        <v>74.286925349875389</v>
      </c>
      <c r="J100" s="67">
        <f>'Selling Price'!J100-'Full Cost'!J100</f>
        <v>74.64114832535887</v>
      </c>
      <c r="K100" s="67">
        <f>'Selling Price'!K100-'Full Cost'!K100</f>
        <v>74.498567335243592</v>
      </c>
      <c r="L100" s="67">
        <f>'Selling Price'!L100-'Full Cost'!L100</f>
        <v>74.498567335243592</v>
      </c>
      <c r="M100" s="67">
        <f>'Selling Price'!M100-'Full Cost'!M100</f>
        <v>74.498567335243592</v>
      </c>
      <c r="N100" s="67">
        <f>'Selling Price'!N100-'Full Cost'!N100</f>
        <v>75.024046168643736</v>
      </c>
      <c r="O100" s="67">
        <f>'Selling Price'!O100-'Full Cost'!O100</f>
        <v>75.024046168643736</v>
      </c>
      <c r="P100" s="67">
        <f>'Selling Price'!P100-'Full Cost'!P100</f>
        <v>75.024046168643736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'Selling Price'!E101-'Full Cost'!E101</f>
        <v>57.219279279067564</v>
      </c>
      <c r="F101" s="67">
        <f>'Selling Price'!F101-'Full Cost'!F101</f>
        <v>57.261546168101177</v>
      </c>
      <c r="G101" s="67">
        <f>'Selling Price'!G101-'Full Cost'!G101</f>
        <v>56.711648681590304</v>
      </c>
      <c r="H101" s="67">
        <f>'Selling Price'!H101-'Full Cost'!H101</f>
        <v>55.147619284732059</v>
      </c>
      <c r="I101" s="67">
        <f>'Selling Price'!I101-'Full Cost'!I101</f>
        <v>54.849560852784748</v>
      </c>
      <c r="J101" s="67">
        <f>'Selling Price'!J101-'Full Cost'!J101</f>
        <v>55.11110047846887</v>
      </c>
      <c r="K101" s="67">
        <f>'Selling Price'!K101-'Full Cost'!K101</f>
        <v>55.005826170009527</v>
      </c>
      <c r="L101" s="67">
        <f>'Selling Price'!L101-'Full Cost'!L101</f>
        <v>55.005826170009527</v>
      </c>
      <c r="M101" s="67">
        <f>'Selling Price'!M101-'Full Cost'!M101</f>
        <v>55.005826170009527</v>
      </c>
      <c r="N101" s="67">
        <f>'Selling Price'!N101-'Full Cost'!N101</f>
        <v>55.393812119269001</v>
      </c>
      <c r="O101" s="67">
        <f>'Selling Price'!O101-'Full Cost'!O101</f>
        <v>55.393812119269001</v>
      </c>
      <c r="P101" s="67">
        <f>'Selling Price'!P101-'Full Cost'!P101</f>
        <v>55.393812119269001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>
        <f>'Selling Price'!E102-'Full Cost'!E102</f>
        <v>64.249164541854043</v>
      </c>
      <c r="F102" s="67">
        <f>'Selling Price'!F102-'Full Cost'!F102</f>
        <v>64.296624285185317</v>
      </c>
      <c r="G102" s="67">
        <f>'Selling Price'!G102-'Full Cost'!G102</f>
        <v>63.679167118000976</v>
      </c>
      <c r="H102" s="67">
        <f>'Selling Price'!H102-'Full Cost'!H102</f>
        <v>61.922983130136572</v>
      </c>
      <c r="I102" s="67">
        <f>'Selling Price'!I102-'Full Cost'!I102</f>
        <v>61.588305631948003</v>
      </c>
      <c r="J102" s="67">
        <f>'Selling Price'!J102-'Full Cost'!J102</f>
        <v>61.881977671451352</v>
      </c>
      <c r="K102" s="67">
        <f>'Selling Price'!K102-'Full Cost'!K102</f>
        <v>61.763769500159242</v>
      </c>
      <c r="L102" s="67">
        <f>'Selling Price'!L102-'Full Cost'!L102</f>
        <v>61.763769500159242</v>
      </c>
      <c r="M102" s="67">
        <f>'Selling Price'!M102-'Full Cost'!M102</f>
        <v>61.763769500159242</v>
      </c>
      <c r="N102" s="67">
        <f>'Selling Price'!N102-'Full Cost'!N102</f>
        <v>62.199422891952509</v>
      </c>
      <c r="O102" s="67">
        <f>'Selling Price'!O102-'Full Cost'!O102</f>
        <v>62.199422891952509</v>
      </c>
      <c r="P102" s="67">
        <f>'Selling Price'!P102-'Full Cost'!P102</f>
        <v>62.199422891952509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>
        <f>'Selling Price'!E103-'Full Cost'!E103</f>
        <v>43.972028858066778</v>
      </c>
      <c r="F103" s="67">
        <f>'Selling Price'!F103-'Full Cost'!F103</f>
        <v>44.004510233011388</v>
      </c>
      <c r="G103" s="67">
        <f>'Selling Price'!G103-'Full Cost'!G103</f>
        <v>43.581923502621066</v>
      </c>
      <c r="H103" s="67">
        <f>'Selling Price'!H103-'Full Cost'!H103</f>
        <v>42.379993897075053</v>
      </c>
      <c r="I103" s="67">
        <f>'Selling Price'!I103-'Full Cost'!I103</f>
        <v>42.150941134857362</v>
      </c>
      <c r="J103" s="67">
        <f>'Selling Price'!J103-'Full Cost'!J103</f>
        <v>42.351929824561353</v>
      </c>
      <c r="K103" s="67">
        <f>'Selling Price'!K103-'Full Cost'!K103</f>
        <v>42.271028334925177</v>
      </c>
      <c r="L103" s="67">
        <f>'Selling Price'!L103-'Full Cost'!L103</f>
        <v>42.271028334925177</v>
      </c>
      <c r="M103" s="67">
        <f>'Selling Price'!M103-'Full Cost'!M103</f>
        <v>42.271028334925177</v>
      </c>
      <c r="N103" s="67">
        <f>'Selling Price'!N103-'Full Cost'!N103</f>
        <v>42.569188842577773</v>
      </c>
      <c r="O103" s="67">
        <f>'Selling Price'!O103-'Full Cost'!O103</f>
        <v>42.569188842577773</v>
      </c>
      <c r="P103" s="67">
        <f>'Selling Price'!P103-'Full Cost'!P103</f>
        <v>42.569188842577773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>
        <f>'Selling Price'!E104-'Full Cost'!E104</f>
        <v>50.339551599803144</v>
      </c>
      <c r="F104" s="67">
        <f>'Selling Price'!F104-'Full Cost'!F104</f>
        <v>50.376736553341061</v>
      </c>
      <c r="G104" s="67">
        <f>'Selling Price'!G104-'Full Cost'!G104</f>
        <v>49.892955680083219</v>
      </c>
      <c r="H104" s="67">
        <f>'Selling Price'!H104-'Full Cost'!H104</f>
        <v>48.51697647309669</v>
      </c>
      <c r="I104" s="67">
        <f>'Selling Price'!I104-'Full Cost'!I104</f>
        <v>48.254754928124271</v>
      </c>
      <c r="J104" s="67">
        <f>'Selling Price'!J104-'Full Cost'!J104</f>
        <v>48.484848484848442</v>
      </c>
      <c r="K104" s="67">
        <f>'Selling Price'!K104-'Full Cost'!K104</f>
        <v>48.392231773320589</v>
      </c>
      <c r="L104" s="67">
        <f>'Selling Price'!L104-'Full Cost'!L104</f>
        <v>48.392231773320589</v>
      </c>
      <c r="M104" s="67">
        <f>'Selling Price'!M104-'Full Cost'!M104</f>
        <v>48.392231773320646</v>
      </c>
      <c r="N104" s="67">
        <f>'Selling Price'!N104-'Full Cost'!N104</f>
        <v>48.733568451426777</v>
      </c>
      <c r="O104" s="67">
        <f>'Selling Price'!O104-'Full Cost'!O104</f>
        <v>48.733568451426777</v>
      </c>
      <c r="P104" s="67">
        <f>'Selling Price'!P104-'Full Cost'!P104</f>
        <v>48.733568451426777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>
        <f>'Selling Price'!E105-'Full Cost'!E105</f>
        <v>56.963176810303594</v>
      </c>
      <c r="F105" s="67">
        <f>'Selling Price'!F105-'Full Cost'!F105</f>
        <v>57.005254520885956</v>
      </c>
      <c r="G105" s="67">
        <f>'Selling Price'!G105-'Full Cost'!G105</f>
        <v>56.457818269567895</v>
      </c>
      <c r="H105" s="67">
        <f>'Selling Price'!H105-'Full Cost'!H105</f>
        <v>54.900789166925222</v>
      </c>
      <c r="I105" s="67">
        <f>'Selling Price'!I105-'Full Cost'!I105</f>
        <v>54.604064787087907</v>
      </c>
      <c r="J105" s="67">
        <f>'Selling Price'!J105-'Full Cost'!J105</f>
        <v>54.864433811802257</v>
      </c>
      <c r="K105" s="67">
        <f>'Selling Price'!K105-'Full Cost'!K105</f>
        <v>54.759630690862764</v>
      </c>
      <c r="L105" s="67">
        <f>'Selling Price'!L105-'Full Cost'!L105</f>
        <v>54.759630690862764</v>
      </c>
      <c r="M105" s="67">
        <f>'Selling Price'!M105-'Full Cost'!M105</f>
        <v>54.759630690862878</v>
      </c>
      <c r="N105" s="67">
        <f>'Selling Price'!N105-'Full Cost'!N105</f>
        <v>55.145880089772277</v>
      </c>
      <c r="O105" s="67">
        <f>'Selling Price'!O105-'Full Cost'!O105</f>
        <v>55.145880089772277</v>
      </c>
      <c r="P105" s="67">
        <f>'Selling Price'!P105-'Full Cost'!P105</f>
        <v>55.145880089772277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>
        <f>'Selling Price'!E106-'Full Cost'!E106</f>
        <v>36.686041126516329</v>
      </c>
      <c r="F106" s="67">
        <f>'Selling Price'!F106-'Full Cost'!F106</f>
        <v>36.713140468712027</v>
      </c>
      <c r="G106" s="67">
        <f>'Selling Price'!G106-'Full Cost'!G106</f>
        <v>36.360574654187985</v>
      </c>
      <c r="H106" s="67">
        <f>'Selling Price'!H106-'Full Cost'!H106</f>
        <v>35.357799933863703</v>
      </c>
      <c r="I106" s="67">
        <f>'Selling Price'!I106-'Full Cost'!I106</f>
        <v>35.166700289997209</v>
      </c>
      <c r="J106" s="67">
        <f>'Selling Price'!J106-'Full Cost'!J106</f>
        <v>35.334385964912258</v>
      </c>
      <c r="K106" s="67">
        <f>'Selling Price'!K106-'Full Cost'!K106</f>
        <v>35.266889525628699</v>
      </c>
      <c r="L106" s="67">
        <f>'Selling Price'!L106-'Full Cost'!L106</f>
        <v>35.266889525628699</v>
      </c>
      <c r="M106" s="67">
        <f>'Selling Price'!M106-'Full Cost'!M106</f>
        <v>35.266889525628812</v>
      </c>
      <c r="N106" s="67">
        <f>'Selling Price'!N106-'Full Cost'!N106</f>
        <v>35.515646040397542</v>
      </c>
      <c r="O106" s="67">
        <f>'Selling Price'!O106-'Full Cost'!O106</f>
        <v>35.515646040397542</v>
      </c>
      <c r="P106" s="67">
        <f>'Selling Price'!P106-'Full Cost'!P106</f>
        <v>35.515646040397542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>
        <f>'Selling Price'!E107-'Full Cost'!E107</f>
        <v>64.249164541854043</v>
      </c>
      <c r="F107" s="67">
        <f>'Selling Price'!F107-'Full Cost'!F107</f>
        <v>64.296624285185317</v>
      </c>
      <c r="G107" s="67">
        <f>'Selling Price'!G107-'Full Cost'!G107</f>
        <v>63.679167118000976</v>
      </c>
      <c r="H107" s="67">
        <f>'Selling Price'!H107-'Full Cost'!H107</f>
        <v>61.922983130136572</v>
      </c>
      <c r="I107" s="67">
        <f>'Selling Price'!I107-'Full Cost'!I107</f>
        <v>61.588305631948003</v>
      </c>
      <c r="J107" s="67">
        <f>'Selling Price'!J107-'Full Cost'!J107</f>
        <v>61.881977671451352</v>
      </c>
      <c r="K107" s="67">
        <f>'Selling Price'!K107-'Full Cost'!K107</f>
        <v>61.763769500159242</v>
      </c>
      <c r="L107" s="67">
        <f>'Selling Price'!L107-'Full Cost'!L107</f>
        <v>61.763769500159242</v>
      </c>
      <c r="M107" s="67">
        <f>'Selling Price'!M107-'Full Cost'!M107</f>
        <v>61.763769500159242</v>
      </c>
      <c r="N107" s="67">
        <f>'Selling Price'!N107-'Full Cost'!N107</f>
        <v>62.199422891952509</v>
      </c>
      <c r="O107" s="67">
        <f>'Selling Price'!O107-'Full Cost'!O107</f>
        <v>62.199422891952509</v>
      </c>
      <c r="P107" s="67">
        <f>'Selling Price'!P107-'Full Cost'!P107</f>
        <v>62.199422891952509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>
        <f>'Selling Price'!E108-'Full Cost'!E108</f>
        <v>43.972028858066778</v>
      </c>
      <c r="F108" s="67">
        <f>'Selling Price'!F108-'Full Cost'!F108</f>
        <v>44.004510233011388</v>
      </c>
      <c r="G108" s="67">
        <f>'Selling Price'!G108-'Full Cost'!G108</f>
        <v>43.581923502621066</v>
      </c>
      <c r="H108" s="67">
        <f>'Selling Price'!H108-'Full Cost'!H108</f>
        <v>42.379993897075053</v>
      </c>
      <c r="I108" s="67">
        <f>'Selling Price'!I108-'Full Cost'!I108</f>
        <v>42.150941134857362</v>
      </c>
      <c r="J108" s="67">
        <f>'Selling Price'!J108-'Full Cost'!J108</f>
        <v>42.351929824561353</v>
      </c>
      <c r="K108" s="67">
        <f>'Selling Price'!K108-'Full Cost'!K108</f>
        <v>42.271028334925177</v>
      </c>
      <c r="L108" s="67">
        <f>'Selling Price'!L108-'Full Cost'!L108</f>
        <v>42.271028334925177</v>
      </c>
      <c r="M108" s="67">
        <f>'Selling Price'!M108-'Full Cost'!M108</f>
        <v>42.271028334925177</v>
      </c>
      <c r="N108" s="67">
        <f>'Selling Price'!N108-'Full Cost'!N108</f>
        <v>42.569188842577773</v>
      </c>
      <c r="O108" s="67">
        <f>'Selling Price'!O108-'Full Cost'!O108</f>
        <v>42.569188842577773</v>
      </c>
      <c r="P108" s="67">
        <f>'Selling Price'!P108-'Full Cost'!P108</f>
        <v>42.569188842577773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>
        <f>'Selling Price'!E109-'Full Cost'!E109</f>
        <v>64.249164541854043</v>
      </c>
      <c r="F109" s="67">
        <f>'Selling Price'!F109-'Full Cost'!F109</f>
        <v>64.296624285185317</v>
      </c>
      <c r="G109" s="67">
        <f>'Selling Price'!G109-'Full Cost'!G109</f>
        <v>63.679167118000976</v>
      </c>
      <c r="H109" s="67">
        <f>'Selling Price'!H109-'Full Cost'!H109</f>
        <v>61.922983130136572</v>
      </c>
      <c r="I109" s="67">
        <f>'Selling Price'!I109-'Full Cost'!I109</f>
        <v>61.588305631948003</v>
      </c>
      <c r="J109" s="67">
        <f>'Selling Price'!J109-'Full Cost'!J109</f>
        <v>61.881977671451352</v>
      </c>
      <c r="K109" s="67">
        <f>'Selling Price'!K109-'Full Cost'!K109</f>
        <v>61.763769500159242</v>
      </c>
      <c r="L109" s="67">
        <f>'Selling Price'!L109-'Full Cost'!L109</f>
        <v>61.763769500159242</v>
      </c>
      <c r="M109" s="67">
        <f>'Selling Price'!M109-'Full Cost'!M109</f>
        <v>61.763769500159242</v>
      </c>
      <c r="N109" s="67">
        <f>'Selling Price'!N109-'Full Cost'!N109</f>
        <v>62.199422891952509</v>
      </c>
      <c r="O109" s="67">
        <f>'Selling Price'!O109-'Full Cost'!O109</f>
        <v>62.199422891952509</v>
      </c>
      <c r="P109" s="67">
        <f>'Selling Price'!P109-'Full Cost'!P109</f>
        <v>62.199422891952509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>
        <f>'Selling Price'!E110-'Full Cost'!E110</f>
        <v>43.972028858066778</v>
      </c>
      <c r="F110" s="67">
        <f>'Selling Price'!F110-'Full Cost'!F110</f>
        <v>44.004510233011388</v>
      </c>
      <c r="G110" s="67">
        <f>'Selling Price'!G110-'Full Cost'!G110</f>
        <v>43.581923502621066</v>
      </c>
      <c r="H110" s="67">
        <f>'Selling Price'!H110-'Full Cost'!H110</f>
        <v>42.379993897075053</v>
      </c>
      <c r="I110" s="67">
        <f>'Selling Price'!I110-'Full Cost'!I110</f>
        <v>42.150941134857362</v>
      </c>
      <c r="J110" s="67">
        <f>'Selling Price'!J110-'Full Cost'!J110</f>
        <v>42.351929824561353</v>
      </c>
      <c r="K110" s="67">
        <f>'Selling Price'!K110-'Full Cost'!K110</f>
        <v>42.271028334925177</v>
      </c>
      <c r="L110" s="67">
        <f>'Selling Price'!L110-'Full Cost'!L110</f>
        <v>42.271028334925177</v>
      </c>
      <c r="M110" s="67">
        <f>'Selling Price'!M110-'Full Cost'!M110</f>
        <v>42.271028334925177</v>
      </c>
      <c r="N110" s="67">
        <f>'Selling Price'!N110-'Full Cost'!N110</f>
        <v>42.569188842577773</v>
      </c>
      <c r="O110" s="67">
        <f>'Selling Price'!O110-'Full Cost'!O110</f>
        <v>42.569188842577773</v>
      </c>
      <c r="P110" s="67">
        <f>'Selling Price'!P110-'Full Cost'!P110</f>
        <v>42.569188842577773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>
        <f>'Selling Price'!E111-'Full Cost'!E111</f>
        <v>77.496414962854828</v>
      </c>
      <c r="F111" s="67">
        <f>'Selling Price'!F111-'Full Cost'!F111</f>
        <v>77.553660220275106</v>
      </c>
      <c r="G111" s="67">
        <f>'Selling Price'!G111-'Full Cost'!G111</f>
        <v>76.808892296970214</v>
      </c>
      <c r="H111" s="67">
        <f>'Selling Price'!H111-'Full Cost'!H111</f>
        <v>74.690608517793578</v>
      </c>
      <c r="I111" s="67">
        <f>'Selling Price'!I111-'Full Cost'!I111</f>
        <v>74.286925349875389</v>
      </c>
      <c r="J111" s="67">
        <f>'Selling Price'!J111-'Full Cost'!J111</f>
        <v>74.64114832535887</v>
      </c>
      <c r="K111" s="67">
        <f>'Selling Price'!K111-'Full Cost'!K111</f>
        <v>74.498567335243592</v>
      </c>
      <c r="L111" s="67">
        <f>'Selling Price'!L111-'Full Cost'!L111</f>
        <v>74.498567335243592</v>
      </c>
      <c r="M111" s="67">
        <f>'Selling Price'!M111-'Full Cost'!M111</f>
        <v>74.498567335243592</v>
      </c>
      <c r="N111" s="67">
        <f>'Selling Price'!N111-'Full Cost'!N111</f>
        <v>75.024046168643736</v>
      </c>
      <c r="O111" s="67">
        <f>'Selling Price'!O111-'Full Cost'!O111</f>
        <v>75.024046168643736</v>
      </c>
      <c r="P111" s="67">
        <f>'Selling Price'!P111-'Full Cost'!P111</f>
        <v>75.024046168643736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'Selling Price'!E112-'Full Cost'!E112</f>
        <v>57.219279279067564</v>
      </c>
      <c r="F112" s="67">
        <f>'Selling Price'!F112-'Full Cost'!F112</f>
        <v>57.261546168101177</v>
      </c>
      <c r="G112" s="67">
        <f>'Selling Price'!G112-'Full Cost'!G112</f>
        <v>56.711648681590304</v>
      </c>
      <c r="H112" s="67">
        <f>'Selling Price'!H112-'Full Cost'!H112</f>
        <v>55.147619284732059</v>
      </c>
      <c r="I112" s="67">
        <f>'Selling Price'!I112-'Full Cost'!I112</f>
        <v>54.849560852784748</v>
      </c>
      <c r="J112" s="67">
        <f>'Selling Price'!J112-'Full Cost'!J112</f>
        <v>55.11110047846887</v>
      </c>
      <c r="K112" s="67">
        <f>'Selling Price'!K112-'Full Cost'!K112</f>
        <v>55.005826170009527</v>
      </c>
      <c r="L112" s="67">
        <f>'Selling Price'!L112-'Full Cost'!L112</f>
        <v>55.005826170009527</v>
      </c>
      <c r="M112" s="67">
        <f>'Selling Price'!M112-'Full Cost'!M112</f>
        <v>55.005826170009527</v>
      </c>
      <c r="N112" s="67">
        <f>'Selling Price'!N112-'Full Cost'!N112</f>
        <v>55.393812119269001</v>
      </c>
      <c r="O112" s="67">
        <f>'Selling Price'!O112-'Full Cost'!O112</f>
        <v>55.393812119269001</v>
      </c>
      <c r="P112" s="67">
        <f>'Selling Price'!P112-'Full Cost'!P112</f>
        <v>55.393812119269001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'Selling Price'!E113-'Full Cost'!E113</f>
        <v>57.219279279067564</v>
      </c>
      <c r="F113" s="67">
        <f>'Selling Price'!F113-'Full Cost'!F113</f>
        <v>57.261546168101177</v>
      </c>
      <c r="G113" s="67">
        <f>'Selling Price'!G113-'Full Cost'!G113</f>
        <v>56.711648681590304</v>
      </c>
      <c r="H113" s="67">
        <f>'Selling Price'!H113-'Full Cost'!H113</f>
        <v>55.147619284732059</v>
      </c>
      <c r="I113" s="67">
        <f>'Selling Price'!I113-'Full Cost'!I113</f>
        <v>54.849560852784748</v>
      </c>
      <c r="J113" s="67">
        <f>'Selling Price'!J113-'Full Cost'!J113</f>
        <v>55.11110047846887</v>
      </c>
      <c r="K113" s="67">
        <f>'Selling Price'!K113-'Full Cost'!K113</f>
        <v>55.005826170009527</v>
      </c>
      <c r="L113" s="67">
        <f>'Selling Price'!L113-'Full Cost'!L113</f>
        <v>55.005826170009527</v>
      </c>
      <c r="M113" s="67">
        <f>'Selling Price'!M113-'Full Cost'!M113</f>
        <v>55.005826170009527</v>
      </c>
      <c r="N113" s="67">
        <f>'Selling Price'!N113-'Full Cost'!N113</f>
        <v>55.393812119269001</v>
      </c>
      <c r="O113" s="67">
        <f>'Selling Price'!O113-'Full Cost'!O113</f>
        <v>55.393812119269001</v>
      </c>
      <c r="P113" s="67">
        <f>'Selling Price'!P113-'Full Cost'!P113</f>
        <v>55.393812119269001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>
        <f>'Selling Price'!E114-'Full Cost'!E114</f>
        <v>81.451972646111585</v>
      </c>
      <c r="F114" s="67">
        <f>'Selling Price'!F114-'Full Cost'!F114</f>
        <v>44.072614480978245</v>
      </c>
      <c r="G114" s="67">
        <f>'Selling Price'!G114-'Full Cost'!G114</f>
        <v>14.823864275589131</v>
      </c>
      <c r="H114" s="67">
        <f>'Selling Price'!H114-'Full Cost'!H114</f>
        <v>24.747079454873415</v>
      </c>
      <c r="I114" s="67">
        <f>'Selling Price'!I114-'Full Cost'!I114</f>
        <v>29.122365684773399</v>
      </c>
      <c r="J114" s="67">
        <f>'Selling Price'!J114-'Full Cost'!J114</f>
        <v>32.165420824661453</v>
      </c>
      <c r="K114" s="67">
        <f>'Selling Price'!K114-'Full Cost'!K114</f>
        <v>38.417008565203616</v>
      </c>
      <c r="L114" s="67">
        <f>'Selling Price'!L114-'Full Cost'!L114</f>
        <v>41.528940394769052</v>
      </c>
      <c r="M114" s="67">
        <f>'Selling Price'!M114-'Full Cost'!M114</f>
        <v>44.64087222433443</v>
      </c>
      <c r="N114" s="67">
        <f>'Selling Price'!N114-'Full Cost'!N114</f>
        <v>50.762559443637542</v>
      </c>
      <c r="O114" s="67">
        <f>'Selling Price'!O114-'Full Cost'!O114</f>
        <v>56.986423102768299</v>
      </c>
      <c r="P114" s="67">
        <f>'Selling Price'!P114-'Full Cost'!P114</f>
        <v>66.322218591464548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>
        <f>'Selling Price'!E115-'Full Cost'!E115</f>
        <v>84.43260399083681</v>
      </c>
      <c r="F115" s="67">
        <f>'Selling Price'!F115-'Full Cost'!F115</f>
        <v>47.055447566373459</v>
      </c>
      <c r="G115" s="67">
        <f>'Selling Price'!G115-'Full Cost'!G115</f>
        <v>17.778052440857209</v>
      </c>
      <c r="H115" s="67">
        <f>'Selling Price'!H115-'Full Cost'!H115</f>
        <v>27.619795167096299</v>
      </c>
      <c r="I115" s="67">
        <f>'Selling Price'!I115-'Full Cost'!I115</f>
        <v>31.979555121306987</v>
      </c>
      <c r="J115" s="67">
        <f>'Selling Price'!J115-'Full Cost'!J115</f>
        <v>35.036234221790608</v>
      </c>
      <c r="K115" s="67">
        <f>'Selling Price'!K115-'Full Cost'!K115</f>
        <v>41.282338078097609</v>
      </c>
      <c r="L115" s="67">
        <f>'Selling Price'!L115-'Full Cost'!L115</f>
        <v>44.394269907663045</v>
      </c>
      <c r="M115" s="67">
        <f>'Selling Price'!M115-'Full Cost'!M115</f>
        <v>47.506201737228423</v>
      </c>
      <c r="N115" s="67">
        <f>'Selling Price'!N115-'Full Cost'!N115</f>
        <v>53.648099680892983</v>
      </c>
      <c r="O115" s="67">
        <f>'Selling Price'!O115-'Full Cost'!O115</f>
        <v>59.87196334002374</v>
      </c>
      <c r="P115" s="67">
        <f>'Selling Price'!P115-'Full Cost'!P115</f>
        <v>69.207758828719989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>
        <f>'Selling Price'!E116-'Full Cost'!E116</f>
        <v>99.335760714462708</v>
      </c>
      <c r="F116" s="67">
        <f>'Selling Price'!F116-'Full Cost'!F116</f>
        <v>61.969612993349415</v>
      </c>
      <c r="G116" s="67">
        <f>'Selling Price'!G116-'Full Cost'!G116</f>
        <v>32.548993267197602</v>
      </c>
      <c r="H116" s="67">
        <f>'Selling Price'!H116-'Full Cost'!H116</f>
        <v>41.983373728210438</v>
      </c>
      <c r="I116" s="67">
        <f>'Selling Price'!I116-'Full Cost'!I116</f>
        <v>46.265502303975438</v>
      </c>
      <c r="J116" s="67">
        <f>'Selling Price'!J116-'Full Cost'!J116</f>
        <v>49.390301207436551</v>
      </c>
      <c r="K116" s="67">
        <f>'Selling Price'!K116-'Full Cost'!K116</f>
        <v>55.608985642567518</v>
      </c>
      <c r="L116" s="67">
        <f>'Selling Price'!L116-'Full Cost'!L116</f>
        <v>58.720917472132953</v>
      </c>
      <c r="M116" s="67">
        <f>'Selling Price'!M116-'Full Cost'!M116</f>
        <v>61.832849301698332</v>
      </c>
      <c r="N116" s="67">
        <f>'Selling Price'!N116-'Full Cost'!N116</f>
        <v>68.075800867170642</v>
      </c>
      <c r="O116" s="67">
        <f>'Selling Price'!O116-'Full Cost'!O116</f>
        <v>74.299664526301399</v>
      </c>
      <c r="P116" s="67">
        <f>'Selling Price'!P116-'Full Cost'!P116</f>
        <v>83.635460014997648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>
        <f>'Selling Price'!E117-'Full Cost'!E117</f>
        <v>92.049772982912259</v>
      </c>
      <c r="F117" s="67">
        <f>'Selling Price'!F117-'Full Cost'!F117</f>
        <v>54.678243229050054</v>
      </c>
      <c r="G117" s="67">
        <f>'Selling Price'!G117-'Full Cost'!G117</f>
        <v>25.327644418764521</v>
      </c>
      <c r="H117" s="67">
        <f>'Selling Price'!H117-'Full Cost'!H117</f>
        <v>34.961179764999088</v>
      </c>
      <c r="I117" s="67">
        <f>'Selling Price'!I117-'Full Cost'!I117</f>
        <v>39.281261459115285</v>
      </c>
      <c r="J117" s="67">
        <f>'Selling Price'!J117-'Full Cost'!J117</f>
        <v>42.372757347787456</v>
      </c>
      <c r="K117" s="67">
        <f>'Selling Price'!K117-'Full Cost'!K117</f>
        <v>48.60484683327104</v>
      </c>
      <c r="L117" s="67">
        <f>'Selling Price'!L117-'Full Cost'!L117</f>
        <v>51.716778662836475</v>
      </c>
      <c r="M117" s="67">
        <f>'Selling Price'!M117-'Full Cost'!M117</f>
        <v>54.828710492401967</v>
      </c>
      <c r="N117" s="67">
        <f>'Selling Price'!N117-'Full Cost'!N117</f>
        <v>61.02225806499041</v>
      </c>
      <c r="O117" s="67">
        <f>'Selling Price'!O117-'Full Cost'!O117</f>
        <v>67.246121724121167</v>
      </c>
      <c r="P117" s="67">
        <f>'Selling Price'!P117-'Full Cost'!P117</f>
        <v>76.581917212817416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>
        <f>'Selling Price'!E118-'Full Cost'!E118</f>
        <v>96.023948109212483</v>
      </c>
      <c r="F118" s="67">
        <f>'Selling Price'!F118-'Full Cost'!F118</f>
        <v>58.655354009576968</v>
      </c>
      <c r="G118" s="67">
        <f>'Selling Price'!G118-'Full Cost'!G118</f>
        <v>29.266561972455293</v>
      </c>
      <c r="H118" s="67">
        <f>'Selling Price'!H118-'Full Cost'!H118</f>
        <v>38.791467381296172</v>
      </c>
      <c r="I118" s="67">
        <f>'Selling Price'!I118-'Full Cost'!I118</f>
        <v>43.090847374493535</v>
      </c>
      <c r="J118" s="67">
        <f>'Selling Price'!J118-'Full Cost'!J118</f>
        <v>46.2005085439597</v>
      </c>
      <c r="K118" s="67">
        <f>'Selling Price'!K118-'Full Cost'!K118</f>
        <v>52.425286183796402</v>
      </c>
      <c r="L118" s="67">
        <f>'Selling Price'!L118-'Full Cost'!L118</f>
        <v>55.537218013361837</v>
      </c>
      <c r="M118" s="67">
        <f>'Selling Price'!M118-'Full Cost'!M118</f>
        <v>58.649149842927216</v>
      </c>
      <c r="N118" s="67">
        <f>'Selling Price'!N118-'Full Cost'!N118</f>
        <v>64.869645047997778</v>
      </c>
      <c r="O118" s="67">
        <f>'Selling Price'!O118-'Full Cost'!O118</f>
        <v>71.093508707128535</v>
      </c>
      <c r="P118" s="67">
        <f>'Selling Price'!P118-'Full Cost'!P118</f>
        <v>80.429304195824784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'Selling Price'!E119-'Full Cost'!E119</f>
        <v>3.3118126052502248</v>
      </c>
      <c r="F119" s="67">
        <f>'Selling Price'!F119-'Full Cost'!F119</f>
        <v>3.3142589837724472</v>
      </c>
      <c r="G119" s="67">
        <f>'Selling Price'!G119-'Full Cost'!G119</f>
        <v>3.2824312947423095</v>
      </c>
      <c r="H119" s="67">
        <f>'Selling Price'!H119-'Full Cost'!H119</f>
        <v>3.1919063469142657</v>
      </c>
      <c r="I119" s="67">
        <f>'Selling Price'!I119-'Full Cost'!I119</f>
        <v>3.1746549294819033</v>
      </c>
      <c r="J119" s="67">
        <f>'Selling Price'!J119-'Full Cost'!J119</f>
        <v>3.189792663476851</v>
      </c>
      <c r="K119" s="67">
        <f>'Selling Price'!K119-'Full Cost'!K119</f>
        <v>3.183699458771116</v>
      </c>
      <c r="L119" s="67">
        <f>'Selling Price'!L119-'Full Cost'!L119</f>
        <v>3.183699458771116</v>
      </c>
      <c r="M119" s="67">
        <f>'Selling Price'!M119-'Full Cost'!M119</f>
        <v>3.183699458771116</v>
      </c>
      <c r="N119" s="67">
        <f>'Selling Price'!N119-'Full Cost'!N119</f>
        <v>3.2061558191728636</v>
      </c>
      <c r="O119" s="67">
        <f>'Selling Price'!O119-'Full Cost'!O119</f>
        <v>3.2061558191728636</v>
      </c>
      <c r="P119" s="67">
        <f>'Selling Price'!P119-'Full Cost'!P119</f>
        <v>3.2061558191728636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'Selling Price'!E120-'Full Cost'!E120</f>
        <v>18.391982425463937</v>
      </c>
      <c r="F120" s="67">
        <f>'Selling Price'!F120-'Full Cost'!F120</f>
        <v>21.56907090813678</v>
      </c>
      <c r="G120" s="67">
        <f>'Selling Price'!G120-'Full Cost'!G120</f>
        <v>27.684528778175434</v>
      </c>
      <c r="H120" s="67">
        <f>'Selling Price'!H120-'Full Cost'!H120</f>
        <v>6.4519907099005422</v>
      </c>
      <c r="I120" s="67">
        <f>'Selling Price'!I120-'Full Cost'!I120</f>
        <v>7.7412274595715189</v>
      </c>
      <c r="J120" s="67">
        <f>'Selling Price'!J120-'Full Cost'!J120</f>
        <v>7.8072458432292819</v>
      </c>
      <c r="K120" s="67">
        <f>'Selling Price'!K120-'Full Cost'!K120</f>
        <v>5.8383830300844011</v>
      </c>
      <c r="L120" s="67">
        <f>'Selling Price'!L120-'Full Cost'!L120</f>
        <v>-0.38591459887214796</v>
      </c>
      <c r="M120" s="67">
        <f>'Selling Price'!M120-'Full Cost'!M120</f>
        <v>3.2056889673087312</v>
      </c>
      <c r="N120" s="67">
        <f>'Selling Price'!N120-'Full Cost'!N120</f>
        <v>10.060247933416349</v>
      </c>
      <c r="O120" s="67">
        <f>'Selling Price'!O120-'Full Cost'!O120</f>
        <v>5.1218409511906771</v>
      </c>
      <c r="P120" s="67">
        <f>'Selling Price'!P120-'Full Cost'!P120</f>
        <v>5.1218409511906771</v>
      </c>
    </row>
    <row r="121" spans="1:16" s="65" customFormat="1" ht="23.5">
      <c r="A121" s="63" t="s">
        <v>6</v>
      </c>
      <c r="B121" s="64"/>
      <c r="D121" s="64"/>
    </row>
    <row r="122" spans="1:16" ht="14" customHeight="1">
      <c r="A122" s="384" t="s">
        <v>1</v>
      </c>
      <c r="B122" s="381" t="s">
        <v>92</v>
      </c>
      <c r="C122" s="381" t="s">
        <v>93</v>
      </c>
      <c r="D122" s="381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86"/>
      <c r="B123" s="382"/>
      <c r="C123" s="382"/>
      <c r="D123" s="382"/>
      <c r="E123" s="267">
        <v>23377</v>
      </c>
      <c r="F123" s="267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'Selling Price'!E124-'Full Cost'!E124</f>
        <v>136.99405145787466</v>
      </c>
      <c r="F124" s="67">
        <f>'Selling Price'!F124-'Full Cost'!F124</f>
        <v>189.93278883755403</v>
      </c>
      <c r="G124" s="67">
        <f>'Selling Price'!G124-'Full Cost'!G124</f>
        <v>227.50270618468164</v>
      </c>
      <c r="H124" s="67">
        <f>'Selling Price'!H124-'Full Cost'!H124</f>
        <v>195.64965523846968</v>
      </c>
      <c r="I124" s="67">
        <f>'Selling Price'!I124-'Full Cost'!I124</f>
        <v>212.41538857077546</v>
      </c>
      <c r="J124" s="67">
        <f>'Selling Price'!J124-'Full Cost'!J124</f>
        <v>208.89400789200653</v>
      </c>
      <c r="K124" s="67">
        <f>'Selling Price'!K124-'Full Cost'!K124</f>
        <v>207.90518858954903</v>
      </c>
      <c r="L124" s="67">
        <f>'Selling Price'!L124-'Full Cost'!L124</f>
        <v>200.29184485432069</v>
      </c>
      <c r="M124" s="67">
        <f>'Selling Price'!M124-'Full Cost'!M124</f>
        <v>201.03061422619589</v>
      </c>
      <c r="N124" s="67">
        <f>'Selling Price'!N124-'Full Cost'!N124</f>
        <v>203.06280422158437</v>
      </c>
      <c r="O124" s="67">
        <f>'Selling Price'!O124-'Full Cost'!O124</f>
        <v>199.85030715925836</v>
      </c>
      <c r="P124" s="67">
        <f>'Selling Price'!P124-'Full Cost'!P124</f>
        <v>205.25030715925834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'Selling Price'!E125-'Full Cost'!E125</f>
        <v>137.49405145787466</v>
      </c>
      <c r="F125" s="67">
        <f>'Selling Price'!F125-'Full Cost'!F125</f>
        <v>190.43278883755403</v>
      </c>
      <c r="G125" s="67">
        <f>'Selling Price'!G125-'Full Cost'!G125</f>
        <v>228.00270618468164</v>
      </c>
      <c r="H125" s="67">
        <f>'Selling Price'!H125-'Full Cost'!H125</f>
        <v>196.14965523846968</v>
      </c>
      <c r="I125" s="67">
        <f>'Selling Price'!I125-'Full Cost'!I125</f>
        <v>212.91538857077546</v>
      </c>
      <c r="J125" s="67">
        <f>'Selling Price'!J125-'Full Cost'!J125</f>
        <v>209.39400789200653</v>
      </c>
      <c r="K125" s="67">
        <f>'Selling Price'!K125-'Full Cost'!K125</f>
        <v>208.40518858954903</v>
      </c>
      <c r="L125" s="67">
        <f>'Selling Price'!L125-'Full Cost'!L125</f>
        <v>200.79184485432069</v>
      </c>
      <c r="M125" s="67">
        <f>'Selling Price'!M125-'Full Cost'!M125</f>
        <v>201.53061422619589</v>
      </c>
      <c r="N125" s="67">
        <f>'Selling Price'!N125-'Full Cost'!N125</f>
        <v>203.56280422158437</v>
      </c>
      <c r="O125" s="67">
        <f>'Selling Price'!O125-'Full Cost'!O125</f>
        <v>200.35030715925836</v>
      </c>
      <c r="P125" s="67">
        <f>'Selling Price'!P125-'Full Cost'!P125</f>
        <v>205.75030715925834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'Selling Price'!E126-'Full Cost'!E126</f>
        <v>95.59175206944127</v>
      </c>
      <c r="F126" s="67">
        <f>'Selling Price'!F126-'Full Cost'!F126</f>
        <v>155.55056209484422</v>
      </c>
      <c r="G126" s="67">
        <f>'Selling Price'!G126-'Full Cost'!G126</f>
        <v>195.01432641244503</v>
      </c>
      <c r="H126" s="67">
        <f>'Selling Price'!H126-'Full Cost'!H126</f>
        <v>160.10501751220954</v>
      </c>
      <c r="I126" s="67">
        <f>'Selling Price'!I126-'Full Cost'!I126</f>
        <v>131.72489131993262</v>
      </c>
      <c r="J126" s="67">
        <f>'Selling Price'!J126-'Full Cost'!J126</f>
        <v>128.20351064116369</v>
      </c>
      <c r="K126" s="67">
        <f>'Selling Price'!K126-'Full Cost'!K126</f>
        <v>127.21469133870619</v>
      </c>
      <c r="L126" s="67">
        <f>'Selling Price'!L126-'Full Cost'!L126</f>
        <v>119.60134760347785</v>
      </c>
      <c r="M126" s="67">
        <f>'Selling Price'!M126-'Full Cost'!M126</f>
        <v>120.34011697535306</v>
      </c>
      <c r="N126" s="67">
        <f>'Selling Price'!N126-'Full Cost'!N126</f>
        <v>122.37230697074153</v>
      </c>
      <c r="O126" s="67">
        <f>'Selling Price'!O126-'Full Cost'!O126</f>
        <v>119.15980990841553</v>
      </c>
      <c r="P126" s="67">
        <f>'Selling Price'!P126-'Full Cost'!P126</f>
        <v>124.5598099084155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'Selling Price'!E127-'Full Cost'!E127</f>
        <v>95.59175206944127</v>
      </c>
      <c r="F127" s="67">
        <f>'Selling Price'!F127-'Full Cost'!F127</f>
        <v>155.55056209484422</v>
      </c>
      <c r="G127" s="67">
        <f>'Selling Price'!G127-'Full Cost'!G127</f>
        <v>195.01432641244503</v>
      </c>
      <c r="H127" s="67">
        <f>'Selling Price'!H127-'Full Cost'!H127</f>
        <v>160.10501751220954</v>
      </c>
      <c r="I127" s="67">
        <f>'Selling Price'!I127-'Full Cost'!I127</f>
        <v>131.72489131993262</v>
      </c>
      <c r="J127" s="67">
        <f>'Selling Price'!J127-'Full Cost'!J127</f>
        <v>128.20351064116369</v>
      </c>
      <c r="K127" s="67">
        <f>'Selling Price'!K127-'Full Cost'!K127</f>
        <v>127.21469133870619</v>
      </c>
      <c r="L127" s="67">
        <f>'Selling Price'!L127-'Full Cost'!L127</f>
        <v>119.60134760347785</v>
      </c>
      <c r="M127" s="67">
        <f>'Selling Price'!M127-'Full Cost'!M127</f>
        <v>120.34011697535306</v>
      </c>
      <c r="N127" s="67">
        <f>'Selling Price'!N127-'Full Cost'!N127</f>
        <v>122.37230697074153</v>
      </c>
      <c r="O127" s="67">
        <f>'Selling Price'!O127-'Full Cost'!O127</f>
        <v>119.15980990841553</v>
      </c>
      <c r="P127" s="67">
        <f>'Selling Price'!P127-'Full Cost'!P127</f>
        <v>124.5598099084155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'Selling Price'!E128-'Full Cost'!E128</f>
        <v>116.99405145787466</v>
      </c>
      <c r="F128" s="67">
        <f>'Selling Price'!F128-'Full Cost'!F128</f>
        <v>169.93278883755403</v>
      </c>
      <c r="G128" s="67">
        <f>'Selling Price'!G128-'Full Cost'!G128</f>
        <v>207.50270618468164</v>
      </c>
      <c r="H128" s="67">
        <f>'Selling Price'!H128-'Full Cost'!H128</f>
        <v>175.64965523846968</v>
      </c>
      <c r="I128" s="67">
        <f>'Selling Price'!I128-'Full Cost'!I128</f>
        <v>192.41538857077546</v>
      </c>
      <c r="J128" s="67">
        <f>'Selling Price'!J128-'Full Cost'!J128</f>
        <v>188.89400789200653</v>
      </c>
      <c r="K128" s="67">
        <f>'Selling Price'!K128-'Full Cost'!K128</f>
        <v>187.90518858954903</v>
      </c>
      <c r="L128" s="67">
        <f>'Selling Price'!L128-'Full Cost'!L128</f>
        <v>180.29184485432069</v>
      </c>
      <c r="M128" s="67">
        <f>'Selling Price'!M128-'Full Cost'!M128</f>
        <v>181.03061422619589</v>
      </c>
      <c r="N128" s="67">
        <f>'Selling Price'!N128-'Full Cost'!N128</f>
        <v>183.06280422158437</v>
      </c>
      <c r="O128" s="67">
        <f>'Selling Price'!O128-'Full Cost'!O128</f>
        <v>179.85030715925836</v>
      </c>
      <c r="P128" s="67">
        <f>'Selling Price'!P128-'Full Cost'!P128</f>
        <v>185.25030715925834</v>
      </c>
    </row>
    <row r="129" spans="1:16" s="65" customFormat="1" ht="23.5">
      <c r="A129" s="63" t="s">
        <v>88</v>
      </c>
      <c r="B129" s="64"/>
      <c r="D129" s="64"/>
    </row>
    <row r="130" spans="1:16" ht="14" customHeight="1">
      <c r="A130" s="384" t="s">
        <v>1</v>
      </c>
      <c r="B130" s="381" t="s">
        <v>88</v>
      </c>
      <c r="C130" s="381" t="s">
        <v>93</v>
      </c>
      <c r="D130" s="381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86"/>
      <c r="B131" s="382"/>
      <c r="C131" s="382"/>
      <c r="D131" s="382"/>
      <c r="E131" s="267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'Selling Price'!E132-'Full Cost'!E132</f>
        <v>49.494051457874662</v>
      </c>
      <c r="F132" s="67">
        <f>'Selling Price'!F132-'Full Cost'!F132</f>
        <v>102.43278883755403</v>
      </c>
      <c r="G132" s="67">
        <f>'Selling Price'!G132-'Full Cost'!G132</f>
        <v>140.00270618468164</v>
      </c>
      <c r="H132" s="67">
        <f>'Selling Price'!H132-'Full Cost'!H132</f>
        <v>108.14965523846968</v>
      </c>
      <c r="I132" s="67">
        <f>'Selling Price'!I132-'Full Cost'!I132</f>
        <v>124.91538857077546</v>
      </c>
      <c r="J132" s="67">
        <f>'Selling Price'!J132-'Full Cost'!J132</f>
        <v>121.39400789200653</v>
      </c>
      <c r="K132" s="67">
        <f>'Selling Price'!K132-'Full Cost'!K132</f>
        <v>120.40518858954903</v>
      </c>
      <c r="L132" s="67">
        <f>'Selling Price'!L132-'Full Cost'!L132</f>
        <v>112.79184485432069</v>
      </c>
      <c r="M132" s="67">
        <f>'Selling Price'!M132-'Full Cost'!M132</f>
        <v>113.53061422619589</v>
      </c>
      <c r="N132" s="67">
        <f>'Selling Price'!N132-'Full Cost'!N132</f>
        <v>115.56280422158437</v>
      </c>
      <c r="O132" s="67">
        <f>'Selling Price'!O132-'Full Cost'!O132</f>
        <v>112.35030715925836</v>
      </c>
      <c r="P132" s="67">
        <f>'Selling Price'!P132-'Full Cost'!P132</f>
        <v>117.75030715925834</v>
      </c>
    </row>
    <row r="133" spans="1:16" s="65" customFormat="1" ht="23.5">
      <c r="A133" s="63" t="s">
        <v>140</v>
      </c>
      <c r="B133" s="64"/>
      <c r="D133" s="64"/>
    </row>
    <row r="134" spans="1:16">
      <c r="A134" s="384" t="s">
        <v>1</v>
      </c>
      <c r="B134" s="381" t="s">
        <v>140</v>
      </c>
      <c r="C134" s="381" t="s">
        <v>93</v>
      </c>
      <c r="D134" s="381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86"/>
      <c r="B135" s="382"/>
      <c r="C135" s="382"/>
      <c r="D135" s="382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f>'Selling Price'!E136-'Full Cost'!E136</f>
        <v>583.21</v>
      </c>
      <c r="F136" s="67">
        <f>'Selling Price'!F136-'Full Cost'!F136</f>
        <v>583.21</v>
      </c>
      <c r="G136" s="67">
        <f>'Selling Price'!G136-'Full Cost'!G136</f>
        <v>583.21</v>
      </c>
      <c r="H136" s="67">
        <f>'Selling Price'!H136-'Full Cost'!H136</f>
        <v>583.21</v>
      </c>
      <c r="I136" s="67">
        <f>'Selling Price'!I136-'Full Cost'!I136</f>
        <v>583.21</v>
      </c>
      <c r="J136" s="67">
        <f>'Selling Price'!J136-'Full Cost'!J136</f>
        <v>583.21</v>
      </c>
      <c r="K136" s="67">
        <f>'Selling Price'!K136-'Full Cost'!K136</f>
        <v>583.21</v>
      </c>
      <c r="L136" s="67">
        <f>'Selling Price'!L136-'Full Cost'!L136</f>
        <v>583.21</v>
      </c>
      <c r="M136" s="67">
        <f>'Selling Price'!M136-'Full Cost'!M136</f>
        <v>583.21</v>
      </c>
      <c r="N136" s="67">
        <f>'Selling Price'!N136-'Full Cost'!N136</f>
        <v>583.21</v>
      </c>
      <c r="O136" s="67">
        <f>'Selling Price'!O136-'Full Cost'!O136</f>
        <v>583.21</v>
      </c>
      <c r="P136" s="67">
        <f>'Selling Price'!P136-'Full Cost'!P136</f>
        <v>583.21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f>'Selling Price'!E137-'Full Cost'!E137</f>
        <v>583.21</v>
      </c>
      <c r="F137" s="67">
        <f>'Selling Price'!F137-'Full Cost'!F137</f>
        <v>583.21</v>
      </c>
      <c r="G137" s="67">
        <f>'Selling Price'!G137-'Full Cost'!G137</f>
        <v>583.21</v>
      </c>
      <c r="H137" s="67">
        <f>'Selling Price'!H137-'Full Cost'!H137</f>
        <v>583.21</v>
      </c>
      <c r="I137" s="67">
        <f>'Selling Price'!I137-'Full Cost'!I137</f>
        <v>583.21</v>
      </c>
      <c r="J137" s="67">
        <f>'Selling Price'!J137-'Full Cost'!J137</f>
        <v>583.21</v>
      </c>
      <c r="K137" s="67">
        <f>'Selling Price'!K137-'Full Cost'!K137</f>
        <v>583.21</v>
      </c>
      <c r="L137" s="67">
        <f>'Selling Price'!L137-'Full Cost'!L137</f>
        <v>583.21</v>
      </c>
      <c r="M137" s="67">
        <f>'Selling Price'!M137-'Full Cost'!M137</f>
        <v>583.21</v>
      </c>
      <c r="N137" s="67">
        <f>'Selling Price'!N137-'Full Cost'!N137</f>
        <v>583.21</v>
      </c>
      <c r="O137" s="67">
        <f>'Selling Price'!O137-'Full Cost'!O137</f>
        <v>583.21</v>
      </c>
      <c r="P137" s="67">
        <f>'Selling Price'!P137-'Full Cost'!P137</f>
        <v>583.21</v>
      </c>
    </row>
    <row r="140" spans="1:16">
      <c r="C140" s="214" t="s">
        <v>165</v>
      </c>
      <c r="E140" s="58">
        <f>E135</f>
        <v>23377</v>
      </c>
      <c r="F140" s="58">
        <f t="shared" ref="F140:P140" si="15">F135</f>
        <v>23408</v>
      </c>
      <c r="G140" s="58">
        <f t="shared" si="15"/>
        <v>23437</v>
      </c>
      <c r="H140" s="58">
        <f t="shared" si="15"/>
        <v>23468</v>
      </c>
      <c r="I140" s="58">
        <f t="shared" si="15"/>
        <v>23498</v>
      </c>
      <c r="J140" s="58">
        <f t="shared" si="15"/>
        <v>23529</v>
      </c>
      <c r="K140" s="58">
        <f t="shared" si="15"/>
        <v>23559</v>
      </c>
      <c r="L140" s="58">
        <f t="shared" si="15"/>
        <v>23590</v>
      </c>
      <c r="M140" s="58">
        <f t="shared" si="15"/>
        <v>23621</v>
      </c>
      <c r="N140" s="58">
        <f t="shared" si="15"/>
        <v>23651</v>
      </c>
      <c r="O140" s="58">
        <f t="shared" si="15"/>
        <v>23682</v>
      </c>
      <c r="P140" s="58">
        <f t="shared" si="15"/>
        <v>23712</v>
      </c>
    </row>
    <row r="141" spans="1:16">
      <c r="C141" s="215" t="s">
        <v>162</v>
      </c>
      <c r="D141" s="215" t="s">
        <v>27</v>
      </c>
      <c r="E141" s="210">
        <f t="shared" ref="E141:P141" si="16">E57</f>
        <v>252.36508543511758</v>
      </c>
      <c r="F141" s="210">
        <f t="shared" si="16"/>
        <v>300.03523952056884</v>
      </c>
      <c r="G141" s="210">
        <f t="shared" si="16"/>
        <v>281.29467018519591</v>
      </c>
      <c r="H141" s="210">
        <f t="shared" si="16"/>
        <v>203.51564572934086</v>
      </c>
      <c r="I141" s="210">
        <f t="shared" si="16"/>
        <v>149.0686064650393</v>
      </c>
      <c r="J141" s="210">
        <f t="shared" si="16"/>
        <v>152.2546981137894</v>
      </c>
      <c r="K141" s="210">
        <f t="shared" si="16"/>
        <v>154.35925599917101</v>
      </c>
      <c r="L141" s="210">
        <f t="shared" si="16"/>
        <v>161.07140509039652</v>
      </c>
      <c r="M141" s="210">
        <f t="shared" si="16"/>
        <v>182.7749404861429</v>
      </c>
      <c r="N141" s="210">
        <f t="shared" si="16"/>
        <v>199.89662015667466</v>
      </c>
      <c r="O141" s="210">
        <f t="shared" si="16"/>
        <v>203.06520910626494</v>
      </c>
      <c r="P141" s="210">
        <f t="shared" si="16"/>
        <v>214.2890727653957</v>
      </c>
    </row>
    <row r="142" spans="1:16">
      <c r="C142" s="216" t="s">
        <v>163</v>
      </c>
      <c r="D142" s="216" t="s">
        <v>27</v>
      </c>
      <c r="E142" s="211">
        <f t="shared" ref="E142:P142" si="17">E69</f>
        <v>18.391982425463937</v>
      </c>
      <c r="F142" s="211">
        <f t="shared" si="17"/>
        <v>21.56907090813678</v>
      </c>
      <c r="G142" s="211">
        <f t="shared" si="17"/>
        <v>27.684528778175434</v>
      </c>
      <c r="H142" s="211">
        <f t="shared" si="17"/>
        <v>6.4519907099005422</v>
      </c>
      <c r="I142" s="211">
        <f t="shared" si="17"/>
        <v>7.7412274595715189</v>
      </c>
      <c r="J142" s="211">
        <f t="shared" si="17"/>
        <v>7.8072458432292819</v>
      </c>
      <c r="K142" s="211">
        <f t="shared" si="17"/>
        <v>5.8383830300844011</v>
      </c>
      <c r="L142" s="211">
        <f t="shared" si="17"/>
        <v>-0.38591459887214796</v>
      </c>
      <c r="M142" s="211">
        <f t="shared" si="17"/>
        <v>3.2056889673087312</v>
      </c>
      <c r="N142" s="211">
        <f t="shared" si="17"/>
        <v>10.060247933416349</v>
      </c>
      <c r="O142" s="211">
        <f t="shared" si="17"/>
        <v>5.1218409511906771</v>
      </c>
      <c r="P142" s="211">
        <f t="shared" si="17"/>
        <v>5.1218409511906771</v>
      </c>
    </row>
    <row r="143" spans="1:16">
      <c r="C143" s="60"/>
      <c r="D143" s="60" t="s">
        <v>27</v>
      </c>
      <c r="E143" s="183">
        <f>E141-E142</f>
        <v>233.97310300965364</v>
      </c>
      <c r="F143" s="183">
        <f t="shared" ref="F143:P143" si="18">F141-F142</f>
        <v>278.46616861243206</v>
      </c>
      <c r="G143" s="183">
        <f t="shared" si="18"/>
        <v>253.61014140702048</v>
      </c>
      <c r="H143" s="183">
        <f t="shared" si="18"/>
        <v>197.06365501944032</v>
      </c>
      <c r="I143" s="183">
        <f t="shared" si="18"/>
        <v>141.32737900546778</v>
      </c>
      <c r="J143" s="183">
        <f t="shared" si="18"/>
        <v>144.44745227056012</v>
      </c>
      <c r="K143" s="183">
        <f t="shared" si="18"/>
        <v>148.52087296908661</v>
      </c>
      <c r="L143" s="183">
        <f t="shared" si="18"/>
        <v>161.45731968926867</v>
      </c>
      <c r="M143" s="183">
        <f t="shared" si="18"/>
        <v>179.56925151883416</v>
      </c>
      <c r="N143" s="183">
        <f t="shared" si="18"/>
        <v>189.83637222325831</v>
      </c>
      <c r="O143" s="183">
        <f t="shared" si="18"/>
        <v>197.94336815507427</v>
      </c>
      <c r="P143" s="183">
        <f t="shared" si="18"/>
        <v>209.16723181420502</v>
      </c>
    </row>
    <row r="144" spans="1:16">
      <c r="C144" s="217" t="s">
        <v>164</v>
      </c>
      <c r="D144" s="217" t="s">
        <v>27</v>
      </c>
      <c r="E144" s="212">
        <f t="shared" ref="E144:P144" si="19">E66</f>
        <v>143.20715839422303</v>
      </c>
      <c r="F144" s="212">
        <f t="shared" si="19"/>
        <v>3.6026192627446108E-2</v>
      </c>
      <c r="G144" s="212">
        <f t="shared" si="19"/>
        <v>-54.942785191020675</v>
      </c>
      <c r="H144" s="212">
        <f t="shared" si="19"/>
        <v>-93.846750128816268</v>
      </c>
      <c r="I144" s="212">
        <f t="shared" si="19"/>
        <v>-77.716979814260299</v>
      </c>
      <c r="J144" s="212">
        <f t="shared" si="19"/>
        <v>-9.421717573957153</v>
      </c>
      <c r="K144" s="212">
        <f t="shared" si="19"/>
        <v>-5.9184009581099417</v>
      </c>
      <c r="L144" s="212">
        <f t="shared" si="19"/>
        <v>-8.3145884668751933</v>
      </c>
      <c r="M144" s="212">
        <f t="shared" si="19"/>
        <v>-7.9567163064751867</v>
      </c>
      <c r="N144" s="212">
        <f t="shared" si="19"/>
        <v>-4.6104222987190724</v>
      </c>
      <c r="O144" s="212">
        <f t="shared" si="19"/>
        <v>-3.8946779779191729</v>
      </c>
      <c r="P144" s="212">
        <f t="shared" si="19"/>
        <v>-6.7001827553667681E-2</v>
      </c>
    </row>
    <row r="145" spans="3:16">
      <c r="C145" s="218" t="s">
        <v>166</v>
      </c>
      <c r="D145" s="218" t="s">
        <v>27</v>
      </c>
      <c r="E145" s="213">
        <f>E143+E144</f>
        <v>377.18026140387667</v>
      </c>
      <c r="F145" s="213">
        <f t="shared" ref="F145:P145" si="20">F143+F144</f>
        <v>278.5021948050595</v>
      </c>
      <c r="G145" s="213">
        <f t="shared" si="20"/>
        <v>198.6673562159998</v>
      </c>
      <c r="H145" s="213">
        <f t="shared" si="20"/>
        <v>103.21690489062405</v>
      </c>
      <c r="I145" s="213">
        <f t="shared" si="20"/>
        <v>63.610399191207478</v>
      </c>
      <c r="J145" s="213">
        <f t="shared" si="20"/>
        <v>135.02573469660297</v>
      </c>
      <c r="K145" s="213">
        <f t="shared" si="20"/>
        <v>142.60247201097667</v>
      </c>
      <c r="L145" s="213">
        <f t="shared" si="20"/>
        <v>153.14273122239348</v>
      </c>
      <c r="M145" s="213">
        <f t="shared" si="20"/>
        <v>171.61253521235898</v>
      </c>
      <c r="N145" s="213">
        <f t="shared" si="20"/>
        <v>185.22594992453924</v>
      </c>
      <c r="O145" s="213">
        <f t="shared" si="20"/>
        <v>194.04869017715509</v>
      </c>
      <c r="P145" s="213">
        <f t="shared" si="20"/>
        <v>209.10022998665136</v>
      </c>
    </row>
    <row r="148" spans="3:16">
      <c r="C148" s="214" t="s">
        <v>219</v>
      </c>
      <c r="E148" s="58">
        <f>E135</f>
        <v>23377</v>
      </c>
      <c r="F148" s="58">
        <f t="shared" ref="F148:P148" si="21">F135</f>
        <v>23408</v>
      </c>
      <c r="G148" s="58">
        <f t="shared" si="21"/>
        <v>23437</v>
      </c>
      <c r="H148" s="58">
        <f t="shared" si="21"/>
        <v>23468</v>
      </c>
      <c r="I148" s="58">
        <f t="shared" si="21"/>
        <v>23498</v>
      </c>
      <c r="J148" s="58">
        <f t="shared" si="21"/>
        <v>23529</v>
      </c>
      <c r="K148" s="58">
        <f t="shared" si="21"/>
        <v>23559</v>
      </c>
      <c r="L148" s="58">
        <f t="shared" si="21"/>
        <v>23590</v>
      </c>
      <c r="M148" s="58">
        <f t="shared" si="21"/>
        <v>23621</v>
      </c>
      <c r="N148" s="58">
        <f t="shared" si="21"/>
        <v>23651</v>
      </c>
      <c r="O148" s="58">
        <f t="shared" si="21"/>
        <v>23682</v>
      </c>
      <c r="P148" s="58">
        <f t="shared" si="21"/>
        <v>23712</v>
      </c>
    </row>
    <row r="149" spans="3:16">
      <c r="C149" s="215" t="s">
        <v>220</v>
      </c>
      <c r="D149" s="215" t="s">
        <v>27</v>
      </c>
      <c r="E149" s="210">
        <f>E60</f>
        <v>55.798690990673151</v>
      </c>
      <c r="F149" s="210">
        <f t="shared" ref="F149:P149" si="22">F60</f>
        <v>188.80969846793727</v>
      </c>
      <c r="G149" s="210">
        <f t="shared" si="22"/>
        <v>146.70634264896404</v>
      </c>
      <c r="H149" s="210">
        <f t="shared" si="22"/>
        <v>114.40417989083159</v>
      </c>
      <c r="I149" s="210">
        <f t="shared" si="22"/>
        <v>130.87148646503925</v>
      </c>
      <c r="J149" s="210">
        <f t="shared" si="22"/>
        <v>127.28765249987356</v>
      </c>
      <c r="K149" s="210">
        <f t="shared" si="22"/>
        <v>126.28027855568979</v>
      </c>
      <c r="L149" s="210">
        <f t="shared" si="22"/>
        <v>118.36856398778457</v>
      </c>
      <c r="M149" s="210">
        <f t="shared" si="22"/>
        <v>119.2601675539654</v>
      </c>
      <c r="N149" s="210">
        <f t="shared" si="22"/>
        <v>121.46991539493183</v>
      </c>
      <c r="O149" s="210">
        <f t="shared" si="22"/>
        <v>117.91464068539125</v>
      </c>
      <c r="P149" s="210">
        <f t="shared" si="22"/>
        <v>123.31464068539123</v>
      </c>
    </row>
    <row r="150" spans="3:16">
      <c r="C150" s="216" t="s">
        <v>163</v>
      </c>
      <c r="D150" s="216" t="s">
        <v>27</v>
      </c>
      <c r="E150" s="211">
        <f>E69</f>
        <v>18.391982425463937</v>
      </c>
      <c r="F150" s="211">
        <f t="shared" ref="F150:P150" si="23">F69</f>
        <v>21.56907090813678</v>
      </c>
      <c r="G150" s="211">
        <f t="shared" si="23"/>
        <v>27.684528778175434</v>
      </c>
      <c r="H150" s="211">
        <f t="shared" si="23"/>
        <v>6.4519907099005422</v>
      </c>
      <c r="I150" s="211">
        <f t="shared" si="23"/>
        <v>7.7412274595715189</v>
      </c>
      <c r="J150" s="211">
        <f t="shared" si="23"/>
        <v>7.8072458432292819</v>
      </c>
      <c r="K150" s="211">
        <f t="shared" si="23"/>
        <v>5.8383830300844011</v>
      </c>
      <c r="L150" s="211">
        <f t="shared" si="23"/>
        <v>-0.38591459887214796</v>
      </c>
      <c r="M150" s="211">
        <f t="shared" si="23"/>
        <v>3.2056889673087312</v>
      </c>
      <c r="N150" s="211">
        <f t="shared" si="23"/>
        <v>10.060247933416349</v>
      </c>
      <c r="O150" s="211">
        <f t="shared" si="23"/>
        <v>5.1218409511906771</v>
      </c>
      <c r="P150" s="211">
        <f t="shared" si="23"/>
        <v>5.1218409511906771</v>
      </c>
    </row>
    <row r="151" spans="3:16">
      <c r="C151" s="60"/>
      <c r="D151" s="60" t="s">
        <v>27</v>
      </c>
      <c r="E151" s="183">
        <f>E149-E150</f>
        <v>37.406708565209215</v>
      </c>
      <c r="F151" s="183">
        <f t="shared" ref="F151:P151" si="24">F149-F150</f>
        <v>167.24062755980049</v>
      </c>
      <c r="G151" s="183">
        <f t="shared" si="24"/>
        <v>119.02181387078861</v>
      </c>
      <c r="H151" s="183">
        <f t="shared" si="24"/>
        <v>107.95218918093104</v>
      </c>
      <c r="I151" s="183">
        <f t="shared" si="24"/>
        <v>123.13025900546774</v>
      </c>
      <c r="J151" s="183">
        <f t="shared" si="24"/>
        <v>119.48040665664428</v>
      </c>
      <c r="K151" s="183">
        <f t="shared" si="24"/>
        <v>120.44189552560539</v>
      </c>
      <c r="L151" s="183">
        <f t="shared" si="24"/>
        <v>118.75447858665672</v>
      </c>
      <c r="M151" s="183">
        <f t="shared" si="24"/>
        <v>116.05447858665667</v>
      </c>
      <c r="N151" s="183">
        <f t="shared" si="24"/>
        <v>111.40966746151548</v>
      </c>
      <c r="O151" s="183">
        <f t="shared" si="24"/>
        <v>112.79279973420057</v>
      </c>
      <c r="P151" s="183">
        <f t="shared" si="24"/>
        <v>118.19279973420055</v>
      </c>
    </row>
    <row r="152" spans="3:16">
      <c r="C152" s="217" t="s">
        <v>164</v>
      </c>
      <c r="D152" s="217" t="s">
        <v>27</v>
      </c>
      <c r="E152" s="212">
        <f>E66</f>
        <v>143.20715839422303</v>
      </c>
      <c r="F152" s="212">
        <f t="shared" ref="F152:P152" si="25">F66</f>
        <v>3.6026192627446108E-2</v>
      </c>
      <c r="G152" s="212">
        <f t="shared" si="25"/>
        <v>-54.942785191020675</v>
      </c>
      <c r="H152" s="212">
        <f t="shared" si="25"/>
        <v>-93.846750128816268</v>
      </c>
      <c r="I152" s="212">
        <f t="shared" si="25"/>
        <v>-77.716979814260299</v>
      </c>
      <c r="J152" s="212">
        <f t="shared" si="25"/>
        <v>-9.421717573957153</v>
      </c>
      <c r="K152" s="212">
        <f t="shared" si="25"/>
        <v>-5.9184009581099417</v>
      </c>
      <c r="L152" s="212">
        <f t="shared" si="25"/>
        <v>-8.3145884668751933</v>
      </c>
      <c r="M152" s="212">
        <f t="shared" si="25"/>
        <v>-7.9567163064751867</v>
      </c>
      <c r="N152" s="212">
        <f t="shared" si="25"/>
        <v>-4.6104222987190724</v>
      </c>
      <c r="O152" s="212">
        <f t="shared" si="25"/>
        <v>-3.8946779779191729</v>
      </c>
      <c r="P152" s="212">
        <f t="shared" si="25"/>
        <v>-6.7001827553667681E-2</v>
      </c>
    </row>
    <row r="153" spans="3:16">
      <c r="C153" s="218" t="s">
        <v>166</v>
      </c>
      <c r="D153" s="218" t="s">
        <v>27</v>
      </c>
      <c r="E153" s="213">
        <f>E151+E152</f>
        <v>180.61386695943224</v>
      </c>
      <c r="F153" s="213">
        <f t="shared" ref="F153:P153" si="26">F151+F152</f>
        <v>167.27665375242793</v>
      </c>
      <c r="G153" s="213">
        <f t="shared" si="26"/>
        <v>64.07902867976793</v>
      </c>
      <c r="H153" s="213">
        <f t="shared" si="26"/>
        <v>14.105439052114775</v>
      </c>
      <c r="I153" s="213">
        <f t="shared" si="26"/>
        <v>45.413279191207437</v>
      </c>
      <c r="J153" s="213">
        <f t="shared" si="26"/>
        <v>110.05868908268712</v>
      </c>
      <c r="K153" s="213">
        <f t="shared" si="26"/>
        <v>114.52349456749545</v>
      </c>
      <c r="L153" s="213">
        <f t="shared" si="26"/>
        <v>110.43989011978152</v>
      </c>
      <c r="M153" s="213">
        <f t="shared" si="26"/>
        <v>108.09776228018148</v>
      </c>
      <c r="N153" s="213">
        <f t="shared" si="26"/>
        <v>106.79924516279641</v>
      </c>
      <c r="O153" s="213">
        <f t="shared" si="26"/>
        <v>108.8981217562814</v>
      </c>
      <c r="P153" s="213">
        <f t="shared" si="26"/>
        <v>118.12579790664688</v>
      </c>
    </row>
    <row r="156" spans="3:16">
      <c r="C156" s="61" t="s">
        <v>221</v>
      </c>
    </row>
    <row r="157" spans="3:16">
      <c r="C157" s="61" t="s">
        <v>222</v>
      </c>
    </row>
  </sheetData>
  <mergeCells count="24">
    <mergeCell ref="D122:D123"/>
    <mergeCell ref="C130:C131"/>
    <mergeCell ref="D130:D131"/>
    <mergeCell ref="A122:A123"/>
    <mergeCell ref="B122:B123"/>
    <mergeCell ref="C122:C123"/>
    <mergeCell ref="A134:A135"/>
    <mergeCell ref="B134:B135"/>
    <mergeCell ref="C134:C135"/>
    <mergeCell ref="D134:D135"/>
    <mergeCell ref="A130:A131"/>
    <mergeCell ref="B130:B131"/>
    <mergeCell ref="A23:A24"/>
    <mergeCell ref="B23:B24"/>
    <mergeCell ref="C54:C55"/>
    <mergeCell ref="D54:D55"/>
    <mergeCell ref="A33:A34"/>
    <mergeCell ref="B33:B34"/>
    <mergeCell ref="C33:C34"/>
    <mergeCell ref="D33:D34"/>
    <mergeCell ref="C23:C24"/>
    <mergeCell ref="D23:D24"/>
    <mergeCell ref="A54:A55"/>
    <mergeCell ref="B54:B55"/>
  </mergeCells>
  <conditionalFormatting sqref="E56:P120 E25:P31">
    <cfRule type="cellIs" dxfId="14" priority="8" operator="greaterThan">
      <formula>0</formula>
    </cfRule>
  </conditionalFormatting>
  <conditionalFormatting sqref="E132:P132">
    <cfRule type="cellIs" dxfId="13" priority="2" operator="greaterThan">
      <formula>0</formula>
    </cfRule>
  </conditionalFormatting>
  <conditionalFormatting sqref="E35:P52">
    <cfRule type="cellIs" dxfId="12" priority="5" operator="greaterThan">
      <formula>0</formula>
    </cfRule>
  </conditionalFormatting>
  <conditionalFormatting sqref="E124:P128">
    <cfRule type="cellIs" dxfId="11" priority="3" operator="greaterThan">
      <formula>0</formula>
    </cfRule>
  </conditionalFormatting>
  <conditionalFormatting sqref="E136:P137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A0104FDC50547807FD3D42ED06308" ma:contentTypeVersion="13" ma:contentTypeDescription="Create a new document." ma:contentTypeScope="" ma:versionID="afed1dbbc24e8dcd59a87d84d93ca541">
  <xsd:schema xmlns:xsd="http://www.w3.org/2001/XMLSchema" xmlns:xs="http://www.w3.org/2001/XMLSchema" xmlns:p="http://schemas.microsoft.com/office/2006/metadata/properties" xmlns:ns3="1f196810-e644-453c-a7fc-2a638728748d" xmlns:ns4="0aff4169-8d58-4e77-98d1-d6f712494123" targetNamespace="http://schemas.microsoft.com/office/2006/metadata/properties" ma:root="true" ma:fieldsID="398de71de9f378891e10355812de7ccc" ns3:_="" ns4:_="">
    <xsd:import namespace="1f196810-e644-453c-a7fc-2a638728748d"/>
    <xsd:import namespace="0aff4169-8d58-4e77-98d1-d6f7124941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96810-e644-453c-a7fc-2a6387287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f4169-8d58-4e77-98d1-d6f712494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DD898E-6493-4883-AB61-DCA96DEBB3EE}">
  <ds:schemaRefs>
    <ds:schemaRef ds:uri="http://schemas.microsoft.com/office/2006/metadata/properties"/>
    <ds:schemaRef ds:uri="1f196810-e644-453c-a7fc-2a638728748d"/>
    <ds:schemaRef ds:uri="0aff4169-8d58-4e77-98d1-d6f71249412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4D58703-7DA5-49AD-A7D2-97F7DAB323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196810-e644-453c-a7fc-2a638728748d"/>
    <ds:schemaRef ds:uri="0aff4169-8d58-4e77-98d1-d6f712494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CD5FCB-0680-4DE9-917D-50948C6D6F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Cost วผก.</vt:lpstr>
      <vt:lpstr>Reference Price จจ</vt:lpstr>
      <vt:lpstr>Production_Volume</vt:lpstr>
      <vt:lpstr>Selling Price</vt:lpstr>
      <vt:lpstr>Full Cost</vt:lpstr>
      <vt:lpstr>Volume (KT)</vt:lpstr>
      <vt:lpstr>Revenue (MB)</vt:lpstr>
      <vt:lpstr>Margin (MB)</vt:lpstr>
      <vt:lpstr>Margin per unit</vt:lpstr>
      <vt:lpstr>Full cost W.avg.</vt:lpstr>
      <vt:lpstr>Selling Price W.avg.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Chalida</cp:lastModifiedBy>
  <dcterms:created xsi:type="dcterms:W3CDTF">2020-04-13T07:59:19Z</dcterms:created>
  <dcterms:modified xsi:type="dcterms:W3CDTF">2022-01-14T17:42:36Z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0x0101007E0A0104FDC50547807FD3D42ED06308</vt:lpwstr>
  </property>
</Properties>
</file>