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0234\Desktop\"/>
    </mc:Choice>
  </mc:AlternateContent>
  <bookViews>
    <workbookView xWindow="0" yWindow="0" windowWidth="23016" windowHeight="8232"/>
  </bookViews>
  <sheets>
    <sheet name="Selling Price" sheetId="1" r:id="rId1"/>
  </sheets>
  <externalReferences>
    <externalReference r:id="rId2"/>
  </externalReferences>
  <definedNames>
    <definedName name="__123Graph_ACHART1" localSheetId="0" hidden="1">#REF!</definedName>
    <definedName name="__123Graph_ACHART1" hidden="1">#REF!</definedName>
    <definedName name="__123Graph_ACHART10" localSheetId="0" hidden="1">#REF!</definedName>
    <definedName name="__123Graph_ACHART10" hidden="1">#REF!</definedName>
    <definedName name="__123Graph_ACHART11" localSheetId="0" hidden="1">#REF!</definedName>
    <definedName name="__123Graph_ACHART11" hidden="1">#REF!</definedName>
    <definedName name="__123Graph_ACHART12" localSheetId="0" hidden="1">#REF!</definedName>
    <definedName name="__123Graph_ACHART12" hidden="1">#REF!</definedName>
    <definedName name="__123Graph_ACHART13" localSheetId="0" hidden="1">#REF!</definedName>
    <definedName name="__123Graph_ACHART13" hidden="1">#REF!</definedName>
    <definedName name="__123Graph_ACHART14" localSheetId="0" hidden="1">#REF!</definedName>
    <definedName name="__123Graph_ACHART14" hidden="1">#REF!</definedName>
    <definedName name="__123Graph_ACHART15" localSheetId="0" hidden="1">#REF!</definedName>
    <definedName name="__123Graph_ACHART15" hidden="1">#REF!</definedName>
    <definedName name="__123Graph_ACHART16" localSheetId="0" hidden="1">#REF!</definedName>
    <definedName name="__123Graph_ACHART16" hidden="1">#REF!</definedName>
    <definedName name="__123Graph_ACHART17" localSheetId="0" hidden="1">#REF!</definedName>
    <definedName name="__123Graph_ACHART17" hidden="1">#REF!</definedName>
    <definedName name="__123Graph_ACHART18" localSheetId="0" hidden="1">#REF!</definedName>
    <definedName name="__123Graph_ACHART18" hidden="1">#REF!</definedName>
    <definedName name="__123Graph_ACHART19" localSheetId="0" hidden="1">#REF!</definedName>
    <definedName name="__123Graph_ACHART19" hidden="1">#REF!</definedName>
    <definedName name="__123Graph_ACHART2" localSheetId="0" hidden="1">#REF!</definedName>
    <definedName name="__123Graph_ACHART2" hidden="1">#REF!</definedName>
    <definedName name="__123Graph_ACHART20" localSheetId="0" hidden="1">#REF!</definedName>
    <definedName name="__123Graph_ACHART20" hidden="1">#REF!</definedName>
    <definedName name="__123Graph_ACHART21" localSheetId="0" hidden="1">#REF!</definedName>
    <definedName name="__123Graph_ACHART21" hidden="1">#REF!</definedName>
    <definedName name="__123Graph_ACHART22" localSheetId="0" hidden="1">#REF!</definedName>
    <definedName name="__123Graph_ACHART22" hidden="1">#REF!</definedName>
    <definedName name="__123Graph_ACHART3" localSheetId="0" hidden="1">#REF!</definedName>
    <definedName name="__123Graph_ACHART3" hidden="1">#REF!</definedName>
    <definedName name="__123Graph_ACHART4" localSheetId="0" hidden="1">#REF!</definedName>
    <definedName name="__123Graph_ACHART4" hidden="1">#REF!</definedName>
    <definedName name="__123Graph_ACHART5" localSheetId="0" hidden="1">#REF!</definedName>
    <definedName name="__123Graph_ACHART5" hidden="1">#REF!</definedName>
    <definedName name="__123Graph_ACHART6" localSheetId="0" hidden="1">#REF!</definedName>
    <definedName name="__123Graph_ACHART6" hidden="1">#REF!</definedName>
    <definedName name="__123Graph_ACHART7" localSheetId="0" hidden="1">#REF!</definedName>
    <definedName name="__123Graph_ACHART7" hidden="1">#REF!</definedName>
    <definedName name="__123Graph_ACHART8" localSheetId="0" hidden="1">#REF!</definedName>
    <definedName name="__123Graph_ACHART8" hidden="1">#REF!</definedName>
    <definedName name="__123Graph_ACHART9" localSheetId="0" hidden="1">#REF!</definedName>
    <definedName name="__123Graph_ACHART9" hidden="1">#REF!</definedName>
    <definedName name="__123Graph_ASLIDE17" localSheetId="0" hidden="1">#REF!</definedName>
    <definedName name="__123Graph_ASLIDE17" hidden="1">#REF!</definedName>
    <definedName name="__123Graph_ASLIDEIII15" localSheetId="0" hidden="1">#REF!</definedName>
    <definedName name="__123Graph_ASLIDEIII15" hidden="1">#REF!</definedName>
    <definedName name="__123Graph_ASLIDEIII25" localSheetId="0" hidden="1">#REF!</definedName>
    <definedName name="__123Graph_ASLIDEIII25" hidden="1">#REF!</definedName>
    <definedName name="__123Graph_ASLIDEIII26" localSheetId="0" hidden="1">#REF!</definedName>
    <definedName name="__123Graph_ASLIDEIII26" hidden="1">#REF!</definedName>
    <definedName name="__123Graph_BCHART1" localSheetId="0" hidden="1">#REF!</definedName>
    <definedName name="__123Graph_BCHART1" hidden="1">#REF!</definedName>
    <definedName name="__123Graph_BCHART10" localSheetId="0" hidden="1">#REF!</definedName>
    <definedName name="__123Graph_BCHART10" hidden="1">#REF!</definedName>
    <definedName name="__123Graph_BCHART11" localSheetId="0" hidden="1">#REF!</definedName>
    <definedName name="__123Graph_BCHART11" hidden="1">#REF!</definedName>
    <definedName name="__123Graph_BCHART12" localSheetId="0" hidden="1">#REF!</definedName>
    <definedName name="__123Graph_BCHART12" hidden="1">#REF!</definedName>
    <definedName name="__123Graph_BCHART13" localSheetId="0" hidden="1">#REF!</definedName>
    <definedName name="__123Graph_BCHART13" hidden="1">#REF!</definedName>
    <definedName name="__123Graph_BCHART14" localSheetId="0" hidden="1">#REF!</definedName>
    <definedName name="__123Graph_BCHART14" hidden="1">#REF!</definedName>
    <definedName name="__123Graph_BCHART15" localSheetId="0" hidden="1">#REF!</definedName>
    <definedName name="__123Graph_BCHART15" hidden="1">#REF!</definedName>
    <definedName name="__123Graph_BCHART16" localSheetId="0" hidden="1">#REF!</definedName>
    <definedName name="__123Graph_BCHART16" hidden="1">#REF!</definedName>
    <definedName name="__123Graph_BCHART17" localSheetId="0" hidden="1">#REF!</definedName>
    <definedName name="__123Graph_BCHART17" hidden="1">#REF!</definedName>
    <definedName name="__123Graph_BCHART18" localSheetId="0" hidden="1">#REF!</definedName>
    <definedName name="__123Graph_BCHART18" hidden="1">#REF!</definedName>
    <definedName name="__123Graph_BCHART19" localSheetId="0" hidden="1">#REF!</definedName>
    <definedName name="__123Graph_BCHART19" hidden="1">#REF!</definedName>
    <definedName name="__123Graph_BCHART2" localSheetId="0" hidden="1">#REF!</definedName>
    <definedName name="__123Graph_BCHART2" hidden="1">#REF!</definedName>
    <definedName name="__123Graph_BCHART20" localSheetId="0" hidden="1">#REF!</definedName>
    <definedName name="__123Graph_BCHART20" hidden="1">#REF!</definedName>
    <definedName name="__123Graph_BCHART22" localSheetId="0" hidden="1">#REF!</definedName>
    <definedName name="__123Graph_BCHART22" hidden="1">#REF!</definedName>
    <definedName name="__123Graph_BCHART3" localSheetId="0" hidden="1">#REF!</definedName>
    <definedName name="__123Graph_BCHART3" hidden="1">#REF!</definedName>
    <definedName name="__123Graph_BCHART4" localSheetId="0" hidden="1">#REF!</definedName>
    <definedName name="__123Graph_BCHART4" hidden="1">#REF!</definedName>
    <definedName name="__123Graph_BCHART6" localSheetId="0" hidden="1">#REF!</definedName>
    <definedName name="__123Graph_BCHART6" hidden="1">#REF!</definedName>
    <definedName name="__123Graph_BCHART7" localSheetId="0" hidden="1">#REF!</definedName>
    <definedName name="__123Graph_BCHART7" hidden="1">#REF!</definedName>
    <definedName name="__123Graph_BCHART8" localSheetId="0" hidden="1">#REF!</definedName>
    <definedName name="__123Graph_BCHART8" hidden="1">#REF!</definedName>
    <definedName name="__123Graph_BCHART9" localSheetId="0" hidden="1">#REF!</definedName>
    <definedName name="__123Graph_BCHART9" hidden="1">#REF!</definedName>
    <definedName name="__123Graph_BSLIDE17" localSheetId="0" hidden="1">#REF!</definedName>
    <definedName name="__123Graph_BSLIDE17" hidden="1">#REF!</definedName>
    <definedName name="__123Graph_BSLIDEIII15" localSheetId="0" hidden="1">#REF!</definedName>
    <definedName name="__123Graph_BSLIDEIII15" hidden="1">#REF!</definedName>
    <definedName name="__123Graph_BSLIDEIII25" localSheetId="0" hidden="1">#REF!</definedName>
    <definedName name="__123Graph_BSLIDEIII25" hidden="1">#REF!</definedName>
    <definedName name="__123Graph_BSLIDEIII26" localSheetId="0" hidden="1">#REF!</definedName>
    <definedName name="__123Graph_BSLIDEIII26" hidden="1">#REF!</definedName>
    <definedName name="__123Graph_CCHART1" localSheetId="0" hidden="1">#REF!</definedName>
    <definedName name="__123Graph_CCHART1" hidden="1">#REF!</definedName>
    <definedName name="__123Graph_CCHART10" localSheetId="0" hidden="1">#REF!</definedName>
    <definedName name="__123Graph_CCHART10" hidden="1">#REF!</definedName>
    <definedName name="__123Graph_CCHART11" localSheetId="0" hidden="1">#REF!</definedName>
    <definedName name="__123Graph_CCHART11" hidden="1">#REF!</definedName>
    <definedName name="__123Graph_CCHART14" localSheetId="0" hidden="1">#REF!</definedName>
    <definedName name="__123Graph_CCHART14" hidden="1">#REF!</definedName>
    <definedName name="__123Graph_CCHART15" localSheetId="0" hidden="1">#REF!</definedName>
    <definedName name="__123Graph_CCHART15" hidden="1">#REF!</definedName>
    <definedName name="__123Graph_CCHART2" localSheetId="0" hidden="1">#REF!</definedName>
    <definedName name="__123Graph_CCHART2" hidden="1">#REF!</definedName>
    <definedName name="__123Graph_CCHART22" localSheetId="0" hidden="1">#REF!</definedName>
    <definedName name="__123Graph_CCHART22" hidden="1">#REF!</definedName>
    <definedName name="__123Graph_CCHART3" localSheetId="0" hidden="1">#REF!</definedName>
    <definedName name="__123Graph_CCHART3" hidden="1">#REF!</definedName>
    <definedName name="__123Graph_CCHART6" localSheetId="0" hidden="1">#REF!</definedName>
    <definedName name="__123Graph_CCHART6" hidden="1">#REF!</definedName>
    <definedName name="__123Graph_CCHART7" localSheetId="0" hidden="1">#REF!</definedName>
    <definedName name="__123Graph_CCHART7" hidden="1">#REF!</definedName>
    <definedName name="__123Graph_CCHART8" localSheetId="0" hidden="1">#REF!</definedName>
    <definedName name="__123Graph_CCHART8" hidden="1">#REF!</definedName>
    <definedName name="__123Graph_CSLIDEIII25" localSheetId="0" hidden="1">#REF!</definedName>
    <definedName name="__123Graph_CSLIDEIII25" hidden="1">#REF!</definedName>
    <definedName name="__123Graph_CSLIDEIII26" localSheetId="0" hidden="1">#REF!</definedName>
    <definedName name="__123Graph_CSLIDEIII26" hidden="1">#REF!</definedName>
    <definedName name="__123Graph_DCHART10" localSheetId="0" hidden="1">#REF!</definedName>
    <definedName name="__123Graph_DCHART10" hidden="1">#REF!</definedName>
    <definedName name="__123Graph_DCHART14" localSheetId="0" hidden="1">#REF!</definedName>
    <definedName name="__123Graph_DCHART14" hidden="1">#REF!</definedName>
    <definedName name="__123Graph_DSLIDEIII25" localSheetId="0" hidden="1">#REF!</definedName>
    <definedName name="__123Graph_DSLIDEIII25" hidden="1">#REF!</definedName>
    <definedName name="__123Graph_LBL_CCHART22" localSheetId="0" hidden="1">#REF!</definedName>
    <definedName name="__123Graph_LBL_CCHART22" hidden="1">#REF!</definedName>
    <definedName name="__123Graph_XCHART1" localSheetId="0" hidden="1">#REF!</definedName>
    <definedName name="__123Graph_XCHART1" hidden="1">#REF!</definedName>
    <definedName name="__123Graph_XCHART10" localSheetId="0" hidden="1">#REF!</definedName>
    <definedName name="__123Graph_XCHART10" hidden="1">#REF!</definedName>
    <definedName name="__123Graph_XCHART11" localSheetId="0" hidden="1">#REF!</definedName>
    <definedName name="__123Graph_XCHART11" hidden="1">#REF!</definedName>
    <definedName name="__123Graph_XCHART12" localSheetId="0" hidden="1">#REF!</definedName>
    <definedName name="__123Graph_XCHART12" hidden="1">#REF!</definedName>
    <definedName name="__123Graph_XCHART13" localSheetId="0" hidden="1">#REF!</definedName>
    <definedName name="__123Graph_XCHART13" hidden="1">#REF!</definedName>
    <definedName name="__123Graph_XCHART14" localSheetId="0" hidden="1">#REF!</definedName>
    <definedName name="__123Graph_XCHART14" hidden="1">#REF!</definedName>
    <definedName name="__123Graph_XCHART15" localSheetId="0" hidden="1">#REF!</definedName>
    <definedName name="__123Graph_XCHART15" hidden="1">#REF!</definedName>
    <definedName name="__123Graph_XCHART16" localSheetId="0" hidden="1">#REF!</definedName>
    <definedName name="__123Graph_XCHART16" hidden="1">#REF!</definedName>
    <definedName name="__123Graph_XCHART17" localSheetId="0" hidden="1">#REF!</definedName>
    <definedName name="__123Graph_XCHART17" hidden="1">#REF!</definedName>
    <definedName name="__123Graph_XCHART18" localSheetId="0" hidden="1">#REF!</definedName>
    <definedName name="__123Graph_XCHART18" hidden="1">#REF!</definedName>
    <definedName name="__123Graph_XCHART19" localSheetId="0" hidden="1">#REF!</definedName>
    <definedName name="__123Graph_XCHART19" hidden="1">#REF!</definedName>
    <definedName name="__123Graph_XCHART2" localSheetId="0" hidden="1">#REF!</definedName>
    <definedName name="__123Graph_XCHART2" hidden="1">#REF!</definedName>
    <definedName name="__123Graph_XCHART20" localSheetId="0" hidden="1">#REF!</definedName>
    <definedName name="__123Graph_XCHART20" hidden="1">#REF!</definedName>
    <definedName name="__123Graph_XCHART21" localSheetId="0" hidden="1">#REF!</definedName>
    <definedName name="__123Graph_XCHART21" hidden="1">#REF!</definedName>
    <definedName name="__123Graph_XCHART22" localSheetId="0" hidden="1">#REF!</definedName>
    <definedName name="__123Graph_XCHART22" hidden="1">#REF!</definedName>
    <definedName name="__123Graph_XCHART3" localSheetId="0" hidden="1">#REF!</definedName>
    <definedName name="__123Graph_XCHART3" hidden="1">#REF!</definedName>
    <definedName name="__123Graph_XCHART4" localSheetId="0" hidden="1">#REF!</definedName>
    <definedName name="__123Graph_XCHART4" hidden="1">#REF!</definedName>
    <definedName name="__123Graph_XCHART5" localSheetId="0" hidden="1">#REF!</definedName>
    <definedName name="__123Graph_XCHART5" hidden="1">#REF!</definedName>
    <definedName name="__123Graph_XCHART6" localSheetId="0" hidden="1">#REF!</definedName>
    <definedName name="__123Graph_XCHART6" hidden="1">#REF!</definedName>
    <definedName name="__123Graph_XCHART7" localSheetId="0" hidden="1">#REF!</definedName>
    <definedName name="__123Graph_XCHART7" hidden="1">#REF!</definedName>
    <definedName name="__123Graph_XCHART8" localSheetId="0" hidden="1">#REF!</definedName>
    <definedName name="__123Graph_XCHART8" hidden="1">#REF!</definedName>
    <definedName name="__123Graph_XCHART9" localSheetId="0" hidden="1">#REF!</definedName>
    <definedName name="__123Graph_XCHART9" hidden="1">#REF!</definedName>
    <definedName name="__123Graph_XSLIDE17" localSheetId="0" hidden="1">#REF!</definedName>
    <definedName name="__123Graph_XSLIDE17" hidden="1">#REF!</definedName>
    <definedName name="__123Graph_XSLIDEIII15" localSheetId="0" hidden="1">#REF!</definedName>
    <definedName name="__123Graph_XSLIDEIII15" hidden="1">#REF!</definedName>
    <definedName name="__123Graph_XSLIDEIII25" localSheetId="0" hidden="1">#REF!</definedName>
    <definedName name="__123Graph_XSLIDEIII25" hidden="1">#REF!</definedName>
    <definedName name="__123Graph_XSLIDEIII26" localSheetId="0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G127" i="1"/>
  <c r="H127" i="1"/>
  <c r="I127" i="1"/>
  <c r="J127" i="1"/>
  <c r="K127" i="1"/>
  <c r="L127" i="1"/>
  <c r="M127" i="1"/>
  <c r="N127" i="1"/>
  <c r="O127" i="1"/>
  <c r="P127" i="1"/>
  <c r="E127" i="1"/>
  <c r="F126" i="1"/>
  <c r="G126" i="1"/>
  <c r="H126" i="1"/>
  <c r="I126" i="1"/>
  <c r="J126" i="1"/>
  <c r="K126" i="1"/>
  <c r="L126" i="1"/>
  <c r="M126" i="1"/>
  <c r="N126" i="1"/>
  <c r="O126" i="1"/>
  <c r="P126" i="1"/>
  <c r="E126" i="1"/>
  <c r="B148" i="1"/>
  <c r="B149" i="1" s="1"/>
  <c r="D146" i="1"/>
  <c r="B145" i="1"/>
  <c r="B144" i="1"/>
  <c r="P116" i="1"/>
  <c r="F100" i="1"/>
  <c r="G89" i="1"/>
  <c r="I84" i="1"/>
  <c r="I76" i="1"/>
  <c r="H67" i="1"/>
  <c r="M65" i="1"/>
  <c r="I65" i="1"/>
  <c r="E65" i="1"/>
  <c r="M63" i="1"/>
  <c r="I63" i="1"/>
  <c r="E63" i="1"/>
  <c r="M60" i="1"/>
  <c r="I60" i="1"/>
  <c r="E60" i="1"/>
  <c r="M43" i="1"/>
  <c r="I43" i="1"/>
  <c r="E43" i="1"/>
  <c r="M42" i="1"/>
  <c r="I42" i="1"/>
  <c r="E42" i="1"/>
  <c r="M31" i="1"/>
  <c r="I31" i="1"/>
  <c r="E31" i="1"/>
  <c r="P20" i="1"/>
  <c r="O20" i="1"/>
  <c r="N20" i="1"/>
  <c r="M20" i="1"/>
  <c r="M85" i="1" s="1"/>
  <c r="L20" i="1"/>
  <c r="K20" i="1"/>
  <c r="J20" i="1"/>
  <c r="I20" i="1"/>
  <c r="I72" i="1" s="1"/>
  <c r="H20" i="1"/>
  <c r="G20" i="1"/>
  <c r="F20" i="1"/>
  <c r="E20" i="1"/>
  <c r="E64" i="1" s="1"/>
  <c r="D20" i="1"/>
  <c r="P19" i="1"/>
  <c r="O19" i="1"/>
  <c r="N19" i="1"/>
  <c r="N64" i="1" s="1"/>
  <c r="M19" i="1"/>
  <c r="M87" i="1" s="1"/>
  <c r="L19" i="1"/>
  <c r="K19" i="1"/>
  <c r="J19" i="1"/>
  <c r="J64" i="1" s="1"/>
  <c r="I19" i="1"/>
  <c r="I86" i="1" s="1"/>
  <c r="H19" i="1"/>
  <c r="G19" i="1"/>
  <c r="F19" i="1"/>
  <c r="E19" i="1"/>
  <c r="E85" i="1" s="1"/>
  <c r="D19" i="1"/>
  <c r="P18" i="1"/>
  <c r="O18" i="1"/>
  <c r="N18" i="1"/>
  <c r="M18" i="1"/>
  <c r="L18" i="1"/>
  <c r="K18" i="1"/>
  <c r="K94" i="1" s="1"/>
  <c r="J18" i="1"/>
  <c r="I18" i="1"/>
  <c r="H18" i="1"/>
  <c r="G18" i="1"/>
  <c r="G107" i="1" s="1"/>
  <c r="F18" i="1"/>
  <c r="E18" i="1"/>
  <c r="D18" i="1"/>
  <c r="P17" i="1"/>
  <c r="O17" i="1"/>
  <c r="N17" i="1"/>
  <c r="M17" i="1"/>
  <c r="L17" i="1"/>
  <c r="M37" i="1" s="1"/>
  <c r="K17" i="1"/>
  <c r="J17" i="1"/>
  <c r="I17" i="1"/>
  <c r="H17" i="1"/>
  <c r="I40" i="1" s="1"/>
  <c r="G17" i="1"/>
  <c r="F17" i="1"/>
  <c r="E17" i="1"/>
  <c r="D17" i="1"/>
  <c r="E58" i="1" s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P15" i="1"/>
  <c r="O15" i="1"/>
  <c r="P43" i="1" s="1"/>
  <c r="N15" i="1"/>
  <c r="O43" i="1" s="1"/>
  <c r="M15" i="1"/>
  <c r="N43" i="1" s="1"/>
  <c r="L15" i="1"/>
  <c r="K15" i="1"/>
  <c r="L43" i="1" s="1"/>
  <c r="J15" i="1"/>
  <c r="K43" i="1" s="1"/>
  <c r="I15" i="1"/>
  <c r="J43" i="1" s="1"/>
  <c r="H15" i="1"/>
  <c r="G15" i="1"/>
  <c r="H43" i="1" s="1"/>
  <c r="F15" i="1"/>
  <c r="G43" i="1" s="1"/>
  <c r="E15" i="1"/>
  <c r="F43" i="1" s="1"/>
  <c r="D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P12" i="1"/>
  <c r="P25" i="1" s="1"/>
  <c r="O12" i="1"/>
  <c r="O25" i="1" s="1"/>
  <c r="N12" i="1"/>
  <c r="N25" i="1" s="1"/>
  <c r="M12" i="1"/>
  <c r="M25" i="1" s="1"/>
  <c r="L12" i="1"/>
  <c r="L25" i="1" s="1"/>
  <c r="K12" i="1"/>
  <c r="K25" i="1" s="1"/>
  <c r="J12" i="1"/>
  <c r="J25" i="1" s="1"/>
  <c r="I12" i="1"/>
  <c r="I25" i="1" s="1"/>
  <c r="H12" i="1"/>
  <c r="H25" i="1" s="1"/>
  <c r="G12" i="1"/>
  <c r="G25" i="1" s="1"/>
  <c r="F12" i="1"/>
  <c r="F25" i="1" s="1"/>
  <c r="E12" i="1"/>
  <c r="E25" i="1" s="1"/>
  <c r="D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P10" i="1"/>
  <c r="P51" i="1" s="1"/>
  <c r="O10" i="1"/>
  <c r="O51" i="1" s="1"/>
  <c r="N10" i="1"/>
  <c r="N51" i="1" s="1"/>
  <c r="M10" i="1"/>
  <c r="L10" i="1"/>
  <c r="L51" i="1" s="1"/>
  <c r="K10" i="1"/>
  <c r="K51" i="1" s="1"/>
  <c r="J10" i="1"/>
  <c r="J51" i="1" s="1"/>
  <c r="I10" i="1"/>
  <c r="H10" i="1"/>
  <c r="H51" i="1" s="1"/>
  <c r="G10" i="1"/>
  <c r="G51" i="1" s="1"/>
  <c r="F10" i="1"/>
  <c r="F51" i="1" s="1"/>
  <c r="E10" i="1"/>
  <c r="D10" i="1"/>
  <c r="P9" i="1"/>
  <c r="P65" i="1" s="1"/>
  <c r="O9" i="1"/>
  <c r="O65" i="1" s="1"/>
  <c r="N9" i="1"/>
  <c r="N65" i="1" s="1"/>
  <c r="M9" i="1"/>
  <c r="L9" i="1"/>
  <c r="L65" i="1" s="1"/>
  <c r="K9" i="1"/>
  <c r="K65" i="1" s="1"/>
  <c r="J9" i="1"/>
  <c r="J65" i="1" s="1"/>
  <c r="I9" i="1"/>
  <c r="H9" i="1"/>
  <c r="H65" i="1" s="1"/>
  <c r="G9" i="1"/>
  <c r="G65" i="1" s="1"/>
  <c r="F9" i="1"/>
  <c r="F65" i="1" s="1"/>
  <c r="E9" i="1"/>
  <c r="D9" i="1"/>
  <c r="P8" i="1"/>
  <c r="P67" i="1" s="1"/>
  <c r="O8" i="1"/>
  <c r="O101" i="1" s="1"/>
  <c r="N8" i="1"/>
  <c r="M8" i="1"/>
  <c r="L8" i="1"/>
  <c r="L111" i="1" s="1"/>
  <c r="K8" i="1"/>
  <c r="J8" i="1"/>
  <c r="I8" i="1"/>
  <c r="H8" i="1"/>
  <c r="G8" i="1"/>
  <c r="F8" i="1"/>
  <c r="E8" i="1"/>
  <c r="D8" i="1"/>
  <c r="P7" i="1"/>
  <c r="O7" i="1"/>
  <c r="N7" i="1"/>
  <c r="M7" i="1"/>
  <c r="L7" i="1"/>
  <c r="K7" i="1"/>
  <c r="J7" i="1"/>
  <c r="I7" i="1"/>
  <c r="H7" i="1"/>
  <c r="G7" i="1"/>
  <c r="F7" i="1"/>
  <c r="E7" i="1"/>
  <c r="D7" i="1"/>
  <c r="P6" i="1"/>
  <c r="O6" i="1"/>
  <c r="N6" i="1"/>
  <c r="M6" i="1"/>
  <c r="L6" i="1"/>
  <c r="K6" i="1"/>
  <c r="J6" i="1"/>
  <c r="I6" i="1"/>
  <c r="H6" i="1"/>
  <c r="G6" i="1"/>
  <c r="F6" i="1"/>
  <c r="E6" i="1"/>
  <c r="D6" i="1"/>
  <c r="P5" i="1"/>
  <c r="O5" i="1"/>
  <c r="O60" i="1" s="1"/>
  <c r="N5" i="1"/>
  <c r="N60" i="1" s="1"/>
  <c r="M5" i="1"/>
  <c r="L5" i="1"/>
  <c r="K5" i="1"/>
  <c r="K60" i="1" s="1"/>
  <c r="J5" i="1"/>
  <c r="J60" i="1" s="1"/>
  <c r="I5" i="1"/>
  <c r="H5" i="1"/>
  <c r="H125" i="1" s="1"/>
  <c r="G5" i="1"/>
  <c r="G60" i="1" s="1"/>
  <c r="F5" i="1"/>
  <c r="F60" i="1" s="1"/>
  <c r="E5" i="1"/>
  <c r="D5" i="1"/>
  <c r="P4" i="1"/>
  <c r="O4" i="1"/>
  <c r="N4" i="1"/>
  <c r="M4" i="1"/>
  <c r="L4" i="1"/>
  <c r="K4" i="1"/>
  <c r="J4" i="1"/>
  <c r="I4" i="1"/>
  <c r="H4" i="1"/>
  <c r="G4" i="1"/>
  <c r="F4" i="1"/>
  <c r="E4" i="1"/>
  <c r="D4" i="1"/>
  <c r="E30" i="1" l="1"/>
  <c r="E28" i="1"/>
  <c r="E27" i="1"/>
  <c r="E26" i="1"/>
  <c r="E29" i="1" s="1"/>
  <c r="M30" i="1"/>
  <c r="M28" i="1"/>
  <c r="M27" i="1"/>
  <c r="M26" i="1"/>
  <c r="M29" i="1" s="1"/>
  <c r="J30" i="1"/>
  <c r="J28" i="1"/>
  <c r="J27" i="1"/>
  <c r="J26" i="1"/>
  <c r="J29" i="1" s="1"/>
  <c r="N30" i="1"/>
  <c r="N28" i="1"/>
  <c r="N27" i="1"/>
  <c r="N26" i="1"/>
  <c r="N29" i="1" s="1"/>
  <c r="G30" i="1"/>
  <c r="G28" i="1"/>
  <c r="G27" i="1"/>
  <c r="G26" i="1"/>
  <c r="G29" i="1" s="1"/>
  <c r="K30" i="1"/>
  <c r="K28" i="1"/>
  <c r="K27" i="1"/>
  <c r="K26" i="1"/>
  <c r="K29" i="1" s="1"/>
  <c r="O30" i="1"/>
  <c r="O28" i="1"/>
  <c r="O27" i="1"/>
  <c r="O26" i="1"/>
  <c r="O29" i="1" s="1"/>
  <c r="I30" i="1"/>
  <c r="I28" i="1"/>
  <c r="I27" i="1"/>
  <c r="I26" i="1"/>
  <c r="I29" i="1" s="1"/>
  <c r="F30" i="1"/>
  <c r="F28" i="1"/>
  <c r="F27" i="1"/>
  <c r="F26" i="1"/>
  <c r="F29" i="1" s="1"/>
  <c r="H30" i="1"/>
  <c r="H28" i="1"/>
  <c r="H27" i="1"/>
  <c r="H26" i="1"/>
  <c r="H29" i="1" s="1"/>
  <c r="L30" i="1"/>
  <c r="L28" i="1"/>
  <c r="L27" i="1"/>
  <c r="L26" i="1"/>
  <c r="L29" i="1" s="1"/>
  <c r="P30" i="1"/>
  <c r="P28" i="1"/>
  <c r="P27" i="1"/>
  <c r="P26" i="1"/>
  <c r="P29" i="1" s="1"/>
  <c r="P128" i="1"/>
  <c r="P124" i="1"/>
  <c r="P132" i="1"/>
  <c r="P125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68" i="1"/>
  <c r="I67" i="1"/>
  <c r="F120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I36" i="1"/>
  <c r="E37" i="1"/>
  <c r="E39" i="1"/>
  <c r="M39" i="1"/>
  <c r="I44" i="1"/>
  <c r="I46" i="1"/>
  <c r="I47" i="1"/>
  <c r="I48" i="1"/>
  <c r="I49" i="1"/>
  <c r="I50" i="1"/>
  <c r="I51" i="1"/>
  <c r="I52" i="1"/>
  <c r="M57" i="1"/>
  <c r="M58" i="1"/>
  <c r="I61" i="1"/>
  <c r="M61" i="1"/>
  <c r="M62" i="1"/>
  <c r="M64" i="1"/>
  <c r="I66" i="1"/>
  <c r="K68" i="1"/>
  <c r="E71" i="1"/>
  <c r="E75" i="1"/>
  <c r="I80" i="1"/>
  <c r="E87" i="1"/>
  <c r="E132" i="1"/>
  <c r="E128" i="1"/>
  <c r="E125" i="1"/>
  <c r="E124" i="1"/>
  <c r="I132" i="1"/>
  <c r="I128" i="1"/>
  <c r="I125" i="1"/>
  <c r="I124" i="1"/>
  <c r="M132" i="1"/>
  <c r="M128" i="1"/>
  <c r="M125" i="1"/>
  <c r="M124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3" i="1"/>
  <c r="F99" i="1"/>
  <c r="F98" i="1"/>
  <c r="F97" i="1"/>
  <c r="F96" i="1"/>
  <c r="F95" i="1"/>
  <c r="F94" i="1"/>
  <c r="F106" i="1"/>
  <c r="F102" i="1"/>
  <c r="F105" i="1"/>
  <c r="F101" i="1"/>
  <c r="F68" i="1"/>
  <c r="F108" i="1"/>
  <c r="F67" i="1"/>
  <c r="F104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4" i="1"/>
  <c r="J100" i="1"/>
  <c r="J98" i="1"/>
  <c r="J97" i="1"/>
  <c r="J96" i="1"/>
  <c r="J95" i="1"/>
  <c r="J94" i="1"/>
  <c r="J107" i="1"/>
  <c r="J103" i="1"/>
  <c r="J99" i="1"/>
  <c r="J106" i="1"/>
  <c r="J102" i="1"/>
  <c r="J101" i="1"/>
  <c r="J68" i="1"/>
  <c r="J67" i="1"/>
  <c r="N119" i="1"/>
  <c r="N118" i="1"/>
  <c r="N117" i="1"/>
  <c r="N116" i="1"/>
  <c r="N115" i="1"/>
  <c r="N114" i="1"/>
  <c r="N113" i="1"/>
  <c r="N112" i="1"/>
  <c r="N111" i="1"/>
  <c r="N110" i="1"/>
  <c r="N109" i="1"/>
  <c r="N105" i="1"/>
  <c r="N101" i="1"/>
  <c r="N98" i="1"/>
  <c r="N97" i="1"/>
  <c r="N96" i="1"/>
  <c r="N95" i="1"/>
  <c r="N94" i="1"/>
  <c r="N108" i="1"/>
  <c r="N104" i="1"/>
  <c r="N100" i="1"/>
  <c r="N107" i="1"/>
  <c r="N103" i="1"/>
  <c r="N99" i="1"/>
  <c r="N106" i="1"/>
  <c r="N68" i="1"/>
  <c r="N102" i="1"/>
  <c r="N67" i="1"/>
  <c r="G120" i="1"/>
  <c r="G90" i="1"/>
  <c r="G88" i="1"/>
  <c r="G91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92" i="1"/>
  <c r="G69" i="1"/>
  <c r="K120" i="1"/>
  <c r="K91" i="1"/>
  <c r="K92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93" i="1"/>
  <c r="K89" i="1"/>
  <c r="K88" i="1"/>
  <c r="K69" i="1"/>
  <c r="O120" i="1"/>
  <c r="O92" i="1"/>
  <c r="O88" i="1"/>
  <c r="O93" i="1"/>
  <c r="O89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90" i="1"/>
  <c r="O87" i="1"/>
  <c r="O69" i="1"/>
  <c r="F31" i="1"/>
  <c r="J31" i="1"/>
  <c r="N31" i="1"/>
  <c r="F36" i="1"/>
  <c r="J36" i="1"/>
  <c r="N36" i="1"/>
  <c r="F37" i="1"/>
  <c r="J37" i="1"/>
  <c r="N37" i="1"/>
  <c r="F39" i="1"/>
  <c r="J39" i="1"/>
  <c r="N39" i="1"/>
  <c r="F40" i="1"/>
  <c r="J40" i="1"/>
  <c r="N40" i="1"/>
  <c r="F42" i="1"/>
  <c r="J42" i="1"/>
  <c r="N42" i="1"/>
  <c r="F44" i="1"/>
  <c r="J44" i="1"/>
  <c r="N44" i="1"/>
  <c r="F46" i="1"/>
  <c r="J46" i="1"/>
  <c r="N46" i="1"/>
  <c r="F47" i="1"/>
  <c r="J47" i="1"/>
  <c r="N47" i="1"/>
  <c r="F48" i="1"/>
  <c r="J48" i="1"/>
  <c r="N48" i="1"/>
  <c r="F49" i="1"/>
  <c r="J49" i="1"/>
  <c r="N49" i="1"/>
  <c r="F50" i="1"/>
  <c r="J50" i="1"/>
  <c r="N50" i="1"/>
  <c r="F52" i="1"/>
  <c r="J52" i="1"/>
  <c r="N52" i="1"/>
  <c r="F57" i="1"/>
  <c r="J57" i="1"/>
  <c r="N57" i="1"/>
  <c r="F58" i="1"/>
  <c r="J58" i="1"/>
  <c r="N58" i="1"/>
  <c r="F61" i="1"/>
  <c r="J61" i="1"/>
  <c r="N61" i="1"/>
  <c r="F62" i="1"/>
  <c r="J62" i="1"/>
  <c r="N62" i="1"/>
  <c r="F63" i="1"/>
  <c r="J63" i="1"/>
  <c r="N63" i="1"/>
  <c r="F64" i="1"/>
  <c r="F66" i="1"/>
  <c r="J66" i="1"/>
  <c r="N66" i="1"/>
  <c r="L67" i="1"/>
  <c r="O68" i="1"/>
  <c r="E70" i="1"/>
  <c r="I71" i="1"/>
  <c r="M72" i="1"/>
  <c r="E74" i="1"/>
  <c r="I75" i="1"/>
  <c r="M76" i="1"/>
  <c r="E78" i="1"/>
  <c r="I79" i="1"/>
  <c r="M80" i="1"/>
  <c r="E82" i="1"/>
  <c r="I83" i="1"/>
  <c r="M84" i="1"/>
  <c r="E86" i="1"/>
  <c r="I87" i="1"/>
  <c r="K90" i="1"/>
  <c r="O95" i="1"/>
  <c r="P108" i="1"/>
  <c r="L119" i="1"/>
  <c r="L132" i="1"/>
  <c r="L125" i="1"/>
  <c r="L124" i="1"/>
  <c r="L128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68" i="1"/>
  <c r="M67" i="1"/>
  <c r="N120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E36" i="1"/>
  <c r="I37" i="1"/>
  <c r="I39" i="1"/>
  <c r="E40" i="1"/>
  <c r="M40" i="1"/>
  <c r="E44" i="1"/>
  <c r="M44" i="1"/>
  <c r="M46" i="1"/>
  <c r="M47" i="1"/>
  <c r="M48" i="1"/>
  <c r="M49" i="1"/>
  <c r="M50" i="1"/>
  <c r="M51" i="1"/>
  <c r="M52" i="1"/>
  <c r="I57" i="1"/>
  <c r="I58" i="1"/>
  <c r="E61" i="1"/>
  <c r="E62" i="1"/>
  <c r="I62" i="1"/>
  <c r="I64" i="1"/>
  <c r="E79" i="1"/>
  <c r="E83" i="1"/>
  <c r="F132" i="1"/>
  <c r="F128" i="1"/>
  <c r="F125" i="1"/>
  <c r="F124" i="1"/>
  <c r="J132" i="1"/>
  <c r="J128" i="1"/>
  <c r="J125" i="1"/>
  <c r="J124" i="1"/>
  <c r="N132" i="1"/>
  <c r="N128" i="1"/>
  <c r="N125" i="1"/>
  <c r="N124" i="1"/>
  <c r="G118" i="1"/>
  <c r="G116" i="1"/>
  <c r="G114" i="1"/>
  <c r="G112" i="1"/>
  <c r="G110" i="1"/>
  <c r="G106" i="1"/>
  <c r="G102" i="1"/>
  <c r="G105" i="1"/>
  <c r="G101" i="1"/>
  <c r="G119" i="1"/>
  <c r="G117" i="1"/>
  <c r="G115" i="1"/>
  <c r="G113" i="1"/>
  <c r="G111" i="1"/>
  <c r="G109" i="1"/>
  <c r="G108" i="1"/>
  <c r="G104" i="1"/>
  <c r="G100" i="1"/>
  <c r="G103" i="1"/>
  <c r="G98" i="1"/>
  <c r="G94" i="1"/>
  <c r="G67" i="1"/>
  <c r="G99" i="1"/>
  <c r="G95" i="1"/>
  <c r="G96" i="1"/>
  <c r="K119" i="1"/>
  <c r="K117" i="1"/>
  <c r="K115" i="1"/>
  <c r="K113" i="1"/>
  <c r="K111" i="1"/>
  <c r="K109" i="1"/>
  <c r="K107" i="1"/>
  <c r="K103" i="1"/>
  <c r="K99" i="1"/>
  <c r="K106" i="1"/>
  <c r="K102" i="1"/>
  <c r="K118" i="1"/>
  <c r="K116" i="1"/>
  <c r="K114" i="1"/>
  <c r="K112" i="1"/>
  <c r="K110" i="1"/>
  <c r="K105" i="1"/>
  <c r="K101" i="1"/>
  <c r="K108" i="1"/>
  <c r="K95" i="1"/>
  <c r="K67" i="1"/>
  <c r="K104" i="1"/>
  <c r="K96" i="1"/>
  <c r="K100" i="1"/>
  <c r="K97" i="1"/>
  <c r="O118" i="1"/>
  <c r="O116" i="1"/>
  <c r="O114" i="1"/>
  <c r="O112" i="1"/>
  <c r="O110" i="1"/>
  <c r="O108" i="1"/>
  <c r="O104" i="1"/>
  <c r="O100" i="1"/>
  <c r="O107" i="1"/>
  <c r="O103" i="1"/>
  <c r="O99" i="1"/>
  <c r="O119" i="1"/>
  <c r="O117" i="1"/>
  <c r="O115" i="1"/>
  <c r="O113" i="1"/>
  <c r="O111" i="1"/>
  <c r="O109" i="1"/>
  <c r="O106" i="1"/>
  <c r="O102" i="1"/>
  <c r="O96" i="1"/>
  <c r="O67" i="1"/>
  <c r="O97" i="1"/>
  <c r="O105" i="1"/>
  <c r="O98" i="1"/>
  <c r="O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120" i="1"/>
  <c r="L120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120" i="1"/>
  <c r="P69" i="1"/>
  <c r="G31" i="1"/>
  <c r="K31" i="1"/>
  <c r="O31" i="1"/>
  <c r="G36" i="1"/>
  <c r="K36" i="1"/>
  <c r="O36" i="1"/>
  <c r="G37" i="1"/>
  <c r="K37" i="1"/>
  <c r="O37" i="1"/>
  <c r="G39" i="1"/>
  <c r="K39" i="1"/>
  <c r="O39" i="1"/>
  <c r="G40" i="1"/>
  <c r="K40" i="1"/>
  <c r="O40" i="1"/>
  <c r="G42" i="1"/>
  <c r="K42" i="1"/>
  <c r="O42" i="1"/>
  <c r="G44" i="1"/>
  <c r="K44" i="1"/>
  <c r="O44" i="1"/>
  <c r="G46" i="1"/>
  <c r="K46" i="1"/>
  <c r="O46" i="1"/>
  <c r="G47" i="1"/>
  <c r="K47" i="1"/>
  <c r="O47" i="1"/>
  <c r="G48" i="1"/>
  <c r="K48" i="1"/>
  <c r="O48" i="1"/>
  <c r="G49" i="1"/>
  <c r="K49" i="1"/>
  <c r="O49" i="1"/>
  <c r="G50" i="1"/>
  <c r="K50" i="1"/>
  <c r="O50" i="1"/>
  <c r="G52" i="1"/>
  <c r="K52" i="1"/>
  <c r="O52" i="1"/>
  <c r="G57" i="1"/>
  <c r="K57" i="1"/>
  <c r="O57" i="1"/>
  <c r="G58" i="1"/>
  <c r="K58" i="1"/>
  <c r="O58" i="1"/>
  <c r="G61" i="1"/>
  <c r="K61" i="1"/>
  <c r="O61" i="1"/>
  <c r="G62" i="1"/>
  <c r="K62" i="1"/>
  <c r="O62" i="1"/>
  <c r="G63" i="1"/>
  <c r="K63" i="1"/>
  <c r="O63" i="1"/>
  <c r="G64" i="1"/>
  <c r="K64" i="1"/>
  <c r="O64" i="1"/>
  <c r="G66" i="1"/>
  <c r="K66" i="1"/>
  <c r="O66" i="1"/>
  <c r="F69" i="1"/>
  <c r="I70" i="1"/>
  <c r="M71" i="1"/>
  <c r="E73" i="1"/>
  <c r="I74" i="1"/>
  <c r="M75" i="1"/>
  <c r="E77" i="1"/>
  <c r="I78" i="1"/>
  <c r="M79" i="1"/>
  <c r="E81" i="1"/>
  <c r="I82" i="1"/>
  <c r="M83" i="1"/>
  <c r="O91" i="1"/>
  <c r="G97" i="1"/>
  <c r="L103" i="1"/>
  <c r="H128" i="1"/>
  <c r="H124" i="1"/>
  <c r="H132" i="1"/>
  <c r="E159" i="1"/>
  <c r="E157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160" i="1"/>
  <c r="E156" i="1"/>
  <c r="E99" i="1"/>
  <c r="E98" i="1"/>
  <c r="E97" i="1"/>
  <c r="E96" i="1"/>
  <c r="E95" i="1"/>
  <c r="E94" i="1"/>
  <c r="E68" i="1"/>
  <c r="R68" i="1" s="1"/>
  <c r="E67" i="1"/>
  <c r="R67" i="1" s="1"/>
  <c r="J120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M36" i="1"/>
  <c r="E46" i="1"/>
  <c r="E47" i="1"/>
  <c r="E48" i="1"/>
  <c r="E49" i="1"/>
  <c r="E50" i="1"/>
  <c r="E51" i="1"/>
  <c r="E52" i="1"/>
  <c r="E57" i="1"/>
  <c r="E66" i="1"/>
  <c r="R66" i="1" s="1"/>
  <c r="M66" i="1"/>
  <c r="N69" i="1"/>
  <c r="M73" i="1"/>
  <c r="M77" i="1"/>
  <c r="M81" i="1"/>
  <c r="G132" i="1"/>
  <c r="G125" i="1"/>
  <c r="G128" i="1"/>
  <c r="G124" i="1"/>
  <c r="K128" i="1"/>
  <c r="K124" i="1"/>
  <c r="K132" i="1"/>
  <c r="K125" i="1"/>
  <c r="O132" i="1"/>
  <c r="O125" i="1"/>
  <c r="O128" i="1"/>
  <c r="O124" i="1"/>
  <c r="H105" i="1"/>
  <c r="H101" i="1"/>
  <c r="H119" i="1"/>
  <c r="H117" i="1"/>
  <c r="H115" i="1"/>
  <c r="H113" i="1"/>
  <c r="H111" i="1"/>
  <c r="H109" i="1"/>
  <c r="H108" i="1"/>
  <c r="H104" i="1"/>
  <c r="H100" i="1"/>
  <c r="H107" i="1"/>
  <c r="H103" i="1"/>
  <c r="H99" i="1"/>
  <c r="H98" i="1"/>
  <c r="H97" i="1"/>
  <c r="H96" i="1"/>
  <c r="H95" i="1"/>
  <c r="H94" i="1"/>
  <c r="H116" i="1"/>
  <c r="H118" i="1"/>
  <c r="H110" i="1"/>
  <c r="H106" i="1"/>
  <c r="H112" i="1"/>
  <c r="H102" i="1"/>
  <c r="H68" i="1"/>
  <c r="L106" i="1"/>
  <c r="L102" i="1"/>
  <c r="L118" i="1"/>
  <c r="L116" i="1"/>
  <c r="L114" i="1"/>
  <c r="L112" i="1"/>
  <c r="L110" i="1"/>
  <c r="L105" i="1"/>
  <c r="L101" i="1"/>
  <c r="L108" i="1"/>
  <c r="L104" i="1"/>
  <c r="L100" i="1"/>
  <c r="L98" i="1"/>
  <c r="L97" i="1"/>
  <c r="L96" i="1"/>
  <c r="L95" i="1"/>
  <c r="L94" i="1"/>
  <c r="L113" i="1"/>
  <c r="L99" i="1"/>
  <c r="L115" i="1"/>
  <c r="L117" i="1"/>
  <c r="L109" i="1"/>
  <c r="L107" i="1"/>
  <c r="L68" i="1"/>
  <c r="P107" i="1"/>
  <c r="P103" i="1"/>
  <c r="P99" i="1"/>
  <c r="P119" i="1"/>
  <c r="P117" i="1"/>
  <c r="P115" i="1"/>
  <c r="P113" i="1"/>
  <c r="P111" i="1"/>
  <c r="P109" i="1"/>
  <c r="P106" i="1"/>
  <c r="P102" i="1"/>
  <c r="P105" i="1"/>
  <c r="P101" i="1"/>
  <c r="P98" i="1"/>
  <c r="P97" i="1"/>
  <c r="P96" i="1"/>
  <c r="P95" i="1"/>
  <c r="P94" i="1"/>
  <c r="P118" i="1"/>
  <c r="P110" i="1"/>
  <c r="P104" i="1"/>
  <c r="P66" i="1"/>
  <c r="P112" i="1"/>
  <c r="P100" i="1"/>
  <c r="P114" i="1"/>
  <c r="P68" i="1"/>
  <c r="E153" i="1"/>
  <c r="E120" i="1"/>
  <c r="E93" i="1"/>
  <c r="E92" i="1"/>
  <c r="E91" i="1"/>
  <c r="E90" i="1"/>
  <c r="E89" i="1"/>
  <c r="E154" i="1"/>
  <c r="E69" i="1"/>
  <c r="R69" i="1" s="1"/>
  <c r="E88" i="1"/>
  <c r="I120" i="1"/>
  <c r="I93" i="1"/>
  <c r="I92" i="1"/>
  <c r="I91" i="1"/>
  <c r="I90" i="1"/>
  <c r="I89" i="1"/>
  <c r="I69" i="1"/>
  <c r="M120" i="1"/>
  <c r="M93" i="1"/>
  <c r="M92" i="1"/>
  <c r="M91" i="1"/>
  <c r="M90" i="1"/>
  <c r="M89" i="1"/>
  <c r="M69" i="1"/>
  <c r="M88" i="1"/>
  <c r="H31" i="1"/>
  <c r="L31" i="1"/>
  <c r="P31" i="1"/>
  <c r="H36" i="1"/>
  <c r="L36" i="1"/>
  <c r="P36" i="1"/>
  <c r="H37" i="1"/>
  <c r="L37" i="1"/>
  <c r="P37" i="1"/>
  <c r="H39" i="1"/>
  <c r="L39" i="1"/>
  <c r="P39" i="1"/>
  <c r="H40" i="1"/>
  <c r="L40" i="1"/>
  <c r="P40" i="1"/>
  <c r="H42" i="1"/>
  <c r="L42" i="1"/>
  <c r="P42" i="1"/>
  <c r="H44" i="1"/>
  <c r="L44" i="1"/>
  <c r="P44" i="1"/>
  <c r="H46" i="1"/>
  <c r="L46" i="1"/>
  <c r="P46" i="1"/>
  <c r="H47" i="1"/>
  <c r="L47" i="1"/>
  <c r="P47" i="1"/>
  <c r="H48" i="1"/>
  <c r="L48" i="1"/>
  <c r="P48" i="1"/>
  <c r="H49" i="1"/>
  <c r="L49" i="1"/>
  <c r="P49" i="1"/>
  <c r="H50" i="1"/>
  <c r="L50" i="1"/>
  <c r="P50" i="1"/>
  <c r="H52" i="1"/>
  <c r="L52" i="1"/>
  <c r="P52" i="1"/>
  <c r="H57" i="1"/>
  <c r="L57" i="1"/>
  <c r="P57" i="1"/>
  <c r="H58" i="1"/>
  <c r="L58" i="1"/>
  <c r="P58" i="1"/>
  <c r="H60" i="1"/>
  <c r="L60" i="1"/>
  <c r="P60" i="1"/>
  <c r="H61" i="1"/>
  <c r="L61" i="1"/>
  <c r="P61" i="1"/>
  <c r="H62" i="1"/>
  <c r="L62" i="1"/>
  <c r="P62" i="1"/>
  <c r="H63" i="1"/>
  <c r="L63" i="1"/>
  <c r="P63" i="1"/>
  <c r="H64" i="1"/>
  <c r="L64" i="1"/>
  <c r="P64" i="1"/>
  <c r="H66" i="1"/>
  <c r="L66" i="1"/>
  <c r="G68" i="1"/>
  <c r="J69" i="1"/>
  <c r="M70" i="1"/>
  <c r="E72" i="1"/>
  <c r="I73" i="1"/>
  <c r="M74" i="1"/>
  <c r="E76" i="1"/>
  <c r="I77" i="1"/>
  <c r="M78" i="1"/>
  <c r="E80" i="1"/>
  <c r="I81" i="1"/>
  <c r="M82" i="1"/>
  <c r="E84" i="1"/>
  <c r="I85" i="1"/>
  <c r="M86" i="1"/>
  <c r="I88" i="1"/>
  <c r="G93" i="1"/>
  <c r="K98" i="1"/>
  <c r="J105" i="1"/>
  <c r="H114" i="1"/>
</calcChain>
</file>

<file path=xl/comments1.xml><?xml version="1.0" encoding="utf-8"?>
<comments xmlns="http://schemas.openxmlformats.org/spreadsheetml/2006/main">
  <authors>
    <author>Windows User</author>
    <author>Quantumuser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<sst xmlns="http://schemas.openxmlformats.org/spreadsheetml/2006/main" count="476" uniqueCount="98">
  <si>
    <t>Reference Price</t>
  </si>
  <si>
    <t>Unit</t>
  </si>
  <si>
    <t>$/bbl</t>
  </si>
  <si>
    <t>Crude Dubai</t>
  </si>
  <si>
    <t>$/Ton</t>
  </si>
  <si>
    <t>Naphtha :MOPJ</t>
  </si>
  <si>
    <t>Naphtha :MOPS</t>
  </si>
  <si>
    <t>CP platt LPG</t>
  </si>
  <si>
    <t>CP aramco LPG</t>
  </si>
  <si>
    <t>CP aramco C3</t>
  </si>
  <si>
    <t>CP aramco C4</t>
  </si>
  <si>
    <t>HDPE : CFR SEA</t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</si>
  <si>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</si>
  <si>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</si>
  <si>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</si>
  <si>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</si>
  <si>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</si>
  <si>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</si>
  <si>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</si>
  <si>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B/$</t>
  </si>
  <si>
    <t>FX</t>
  </si>
  <si>
    <t>Selling price</t>
  </si>
  <si>
    <t>C2</t>
  </si>
  <si>
    <t>Source</t>
  </si>
  <si>
    <t>Demand</t>
  </si>
  <si>
    <t>Delivery point</t>
  </si>
  <si>
    <t>GSP RY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</si>
  <si>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</si>
  <si>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</si>
  <si>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</si>
  <si>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</si>
  <si>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</si>
  <si>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</si>
  <si>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</si>
  <si>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</si>
  <si>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</si>
  <si>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GC</t>
  </si>
  <si>
    <t>Import</t>
  </si>
  <si>
    <t>HMC (C3)</t>
  </si>
  <si>
    <t>HMC</t>
  </si>
  <si>
    <t>PTTAC (C3)</t>
  </si>
  <si>
    <t>PTTAC</t>
  </si>
  <si>
    <t>PTTAC (Spot)</t>
  </si>
  <si>
    <t>SCG (C3)</t>
  </si>
  <si>
    <t>SCG Tier 1 : 0 - 48 KT</t>
  </si>
  <si>
    <t>SCG Tier 2 : 48.001 - 400 KT</t>
  </si>
  <si>
    <t>Ssubstitued C3 - SCG</t>
  </si>
  <si>
    <t>C3 truck</t>
  </si>
  <si>
    <t>LPG</t>
  </si>
  <si>
    <t>GC (LPG)</t>
  </si>
  <si>
    <t>GSP (LPG) to GC</t>
  </si>
  <si>
    <t>Import (LPG) to GC</t>
  </si>
  <si>
    <t>SCG (LPG)</t>
  </si>
  <si>
    <t>LPG : 48 - 240 KT</t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</si>
  <si>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</si>
  <si>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</si>
  <si>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</si>
  <si>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</si>
  <si>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</si>
  <si>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</si>
  <si>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</si>
  <si>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</si>
  <si>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</si>
  <si>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</si>
  <si>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</si>
  <si>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</si>
  <si>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</si>
  <si>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</si>
  <si>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</si>
  <si>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</si>
  <si>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</si>
  <si>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</si>
  <si>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</si>
  <si>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</si>
  <si>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</si>
  <si>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</si>
  <si>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</si>
  <si>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</si>
  <si>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</si>
  <si>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</si>
  <si>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</si>
  <si>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</si>
  <si>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</si>
  <si>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</si>
  <si>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</si>
  <si>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</si>
  <si>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</si>
  <si>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B/Ton</t>
  </si>
  <si>
    <t>Praxair</t>
  </si>
  <si>
    <t>Linde</t>
  </si>
  <si>
    <t>NGL - Export RY</t>
  </si>
  <si>
    <t>Premium Discount:</t>
  </si>
  <si>
    <t>USD/BBL</t>
  </si>
  <si>
    <t>Freight:</t>
  </si>
  <si>
    <t>$/TON</t>
  </si>
  <si>
    <t>Insurance:</t>
  </si>
  <si>
    <t>NGL - Export KHM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</si>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</sst>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B1mmm\-yy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b/>
      <sz val="9"/>
      <color rgb="FF0070C0"/>
      <name val="Tahoma"/>
      <family val="2"/>
    </font>
    <font>
      <b/>
      <sz val="1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65" fontId="7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8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" fontId="5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3" fillId="0" borderId="1" xfId="1" applyNumberFormat="1" applyFont="1" applyBorder="1"/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167" fontId="3" fillId="3" borderId="0" xfId="0" applyNumberFormat="1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167" fontId="3" fillId="0" borderId="0" xfId="0" applyNumberFormat="1" applyFont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165" fontId="3" fillId="0" borderId="0" xfId="1" applyFont="1" applyAlignment="1">
      <alignment vertical="center"/>
    </xf>
    <xf numFmtId="0" fontId="3" fillId="9" borderId="0" xfId="0" applyFont="1" applyFill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166" fontId="8" fillId="0" borderId="1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5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1" applyFont="1" applyAlignment="1">
      <alignment horizontal="center"/>
    </xf>
    <xf numFmtId="165" fontId="17" fillId="0" borderId="0" xfId="1" applyNumberFormat="1" applyFont="1"/>
    <xf numFmtId="165" fontId="0" fillId="0" borderId="0" xfId="1" applyFont="1"/>
    <xf numFmtId="0" fontId="0" fillId="0" borderId="0" xfId="0" applyAlignment="1">
      <alignment horizontal="right"/>
    </xf>
    <xf numFmtId="165" fontId="4" fillId="0" borderId="0" xfId="0" applyNumberFormat="1" applyFont="1"/>
    <xf numFmtId="0" fontId="4" fillId="0" borderId="0" xfId="0" applyFont="1"/>
    <xf numFmtId="0" fontId="3" fillId="0" borderId="0" xfId="0" applyFont="1" applyBorder="1"/>
    <xf numFmtId="166" fontId="3" fillId="0" borderId="0" xfId="1" applyNumberFormat="1" applyFont="1" applyAlignment="1">
      <alignment vertical="center"/>
    </xf>
    <xf numFmtId="166" fontId="3" fillId="3" borderId="0" xfId="0" applyNumberFormat="1" applyFont="1" applyFill="1" applyAlignment="1">
      <alignment vertical="center"/>
    </xf>
    <xf numFmtId="166" fontId="3" fillId="11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 refreshError="1"/>
      <sheetData sheetId="1">
        <row r="4">
          <cell r="C4">
            <v>49.81522727272727</v>
          </cell>
          <cell r="D4">
            <v>54.772000000000006</v>
          </cell>
          <cell r="E4">
            <v>60.854999999999997</v>
          </cell>
          <cell r="F4">
            <v>64.414347826086953</v>
          </cell>
          <cell r="G4">
            <v>62.894285714285715</v>
          </cell>
          <cell r="H4">
            <v>66.31</v>
          </cell>
          <cell r="I4">
            <v>65</v>
          </cell>
          <cell r="J4">
            <v>65.2</v>
          </cell>
          <cell r="K4">
            <v>64.900000000000006</v>
          </cell>
          <cell r="L4">
            <v>64.2</v>
          </cell>
          <cell r="M4">
            <v>64.400000000000006</v>
          </cell>
          <cell r="N4">
            <v>64.900000000000006</v>
          </cell>
          <cell r="O4">
            <v>65</v>
          </cell>
        </row>
        <row r="5">
          <cell r="C5">
            <v>449.01704545454544</v>
          </cell>
          <cell r="D5">
            <v>513.28125</v>
          </cell>
          <cell r="E5">
            <v>564.63157894736844</v>
          </cell>
          <cell r="F5">
            <v>593.39673913043475</v>
          </cell>
          <cell r="G5">
            <v>571.10714285714289</v>
          </cell>
          <cell r="H5">
            <v>602.15</v>
          </cell>
          <cell r="I5">
            <v>590.4</v>
          </cell>
          <cell r="J5">
            <v>591.29999999999995</v>
          </cell>
          <cell r="K5">
            <v>588.6</v>
          </cell>
          <cell r="L5">
            <v>583.20000000000005</v>
          </cell>
          <cell r="M5">
            <v>585</v>
          </cell>
          <cell r="N5">
            <v>591.29999999999995</v>
          </cell>
          <cell r="O5">
            <v>593.1</v>
          </cell>
        </row>
        <row r="6">
          <cell r="C6">
            <v>461.54136125093669</v>
          </cell>
          <cell r="D6">
            <v>539.06944786240945</v>
          </cell>
          <cell r="E6">
            <v>597.43984945550153</v>
          </cell>
          <cell r="F6">
            <v>628.09885660904092</v>
          </cell>
          <cell r="G6">
            <v>602.75300238172554</v>
          </cell>
          <cell r="H6">
            <v>590.66999999999996</v>
          </cell>
          <cell r="I6">
            <v>576.9</v>
          </cell>
          <cell r="J6">
            <v>577.79999999999995</v>
          </cell>
          <cell r="K6">
            <v>575.1</v>
          </cell>
          <cell r="L6">
            <v>569.70000000000005</v>
          </cell>
          <cell r="M6">
            <v>571.5</v>
          </cell>
          <cell r="N6">
            <v>577.79999999999995</v>
          </cell>
          <cell r="O6">
            <v>579.6</v>
          </cell>
        </row>
        <row r="7">
          <cell r="C7">
            <v>47.59</v>
          </cell>
          <cell r="D7">
            <v>55.584000000000003</v>
          </cell>
          <cell r="E7">
            <v>61.602631578947374</v>
          </cell>
          <cell r="F7">
            <v>64.763913043478254</v>
          </cell>
          <cell r="G7">
            <v>62.150476190476198</v>
          </cell>
          <cell r="H7">
            <v>65.63</v>
          </cell>
          <cell r="I7">
            <v>64.099999999999994</v>
          </cell>
          <cell r="J7">
            <v>64.199999999999989</v>
          </cell>
          <cell r="K7">
            <v>63.900000000000006</v>
          </cell>
          <cell r="L7">
            <v>63.300000000000004</v>
          </cell>
          <cell r="M7">
            <v>63.5</v>
          </cell>
          <cell r="N7">
            <v>64.199999999999989</v>
          </cell>
          <cell r="O7">
            <v>64.400000000000006</v>
          </cell>
        </row>
        <row r="8">
          <cell r="C8">
            <v>448.57142857142856</v>
          </cell>
          <cell r="D8">
            <v>570.65</v>
          </cell>
          <cell r="E8">
            <v>569.93421052631584</v>
          </cell>
          <cell r="F8">
            <v>544.17391304347825</v>
          </cell>
          <cell r="G8">
            <v>473.26190476190476</v>
          </cell>
          <cell r="H8">
            <v>496.89473684210526</v>
          </cell>
          <cell r="I8">
            <v>527.5</v>
          </cell>
          <cell r="J8">
            <v>507.5</v>
          </cell>
          <cell r="K8">
            <v>515</v>
          </cell>
          <cell r="L8">
            <v>515</v>
          </cell>
          <cell r="M8">
            <v>520</v>
          </cell>
          <cell r="N8">
            <v>525</v>
          </cell>
          <cell r="O8">
            <v>530</v>
          </cell>
        </row>
        <row r="9">
          <cell r="C9">
            <v>455</v>
          </cell>
          <cell r="D9">
            <v>540</v>
          </cell>
          <cell r="E9">
            <v>595</v>
          </cell>
          <cell r="F9">
            <v>610</v>
          </cell>
          <cell r="G9">
            <v>545</v>
          </cell>
          <cell r="H9">
            <v>485</v>
          </cell>
          <cell r="I9">
            <v>527.5</v>
          </cell>
          <cell r="J9">
            <v>507.5</v>
          </cell>
          <cell r="K9">
            <v>515</v>
          </cell>
          <cell r="L9">
            <v>515</v>
          </cell>
          <cell r="M9">
            <v>520</v>
          </cell>
          <cell r="N9">
            <v>525</v>
          </cell>
          <cell r="O9">
            <v>530</v>
          </cell>
        </row>
        <row r="10">
          <cell r="C10">
            <v>450</v>
          </cell>
          <cell r="D10">
            <v>550</v>
          </cell>
          <cell r="E10">
            <v>605</v>
          </cell>
          <cell r="F10">
            <v>625</v>
          </cell>
          <cell r="G10">
            <v>560</v>
          </cell>
          <cell r="H10">
            <v>495</v>
          </cell>
          <cell r="I10">
            <v>530</v>
          </cell>
          <cell r="J10">
            <v>510</v>
          </cell>
          <cell r="K10">
            <v>515</v>
          </cell>
          <cell r="L10">
            <v>515</v>
          </cell>
          <cell r="M10">
            <v>520</v>
          </cell>
          <cell r="N10">
            <v>525</v>
          </cell>
          <cell r="O10">
            <v>530</v>
          </cell>
        </row>
        <row r="11">
          <cell r="C11">
            <v>460</v>
          </cell>
          <cell r="D11">
            <v>530</v>
          </cell>
          <cell r="E11">
            <v>585</v>
          </cell>
          <cell r="F11">
            <v>595</v>
          </cell>
          <cell r="G11">
            <v>530</v>
          </cell>
          <cell r="H11">
            <v>475</v>
          </cell>
          <cell r="I11">
            <v>525</v>
          </cell>
          <cell r="J11">
            <v>505</v>
          </cell>
          <cell r="K11">
            <v>515</v>
          </cell>
          <cell r="L11">
            <v>515</v>
          </cell>
          <cell r="M11">
            <v>520</v>
          </cell>
          <cell r="N11">
            <v>525</v>
          </cell>
          <cell r="O11">
            <v>530</v>
          </cell>
        </row>
        <row r="12">
          <cell r="C12">
            <v>1068.75</v>
          </cell>
          <cell r="D12">
            <v>1061.25</v>
          </cell>
          <cell r="E12">
            <v>1088.75</v>
          </cell>
          <cell r="F12">
            <v>1285.625</v>
          </cell>
          <cell r="G12">
            <v>1283</v>
          </cell>
          <cell r="H12">
            <v>1168</v>
          </cell>
          <cell r="I12">
            <v>1142</v>
          </cell>
          <cell r="J12">
            <v>1108</v>
          </cell>
          <cell r="K12">
            <v>1088</v>
          </cell>
          <cell r="L12">
            <v>1068</v>
          </cell>
          <cell r="M12">
            <v>1068</v>
          </cell>
          <cell r="N12">
            <v>1088</v>
          </cell>
          <cell r="O12">
            <v>1072</v>
          </cell>
        </row>
        <row r="13">
          <cell r="C13">
            <v>1418.75</v>
          </cell>
          <cell r="D13">
            <v>1443.75</v>
          </cell>
          <cell r="E13">
            <v>1475</v>
          </cell>
          <cell r="F13">
            <v>1680</v>
          </cell>
          <cell r="G13">
            <v>1690</v>
          </cell>
          <cell r="H13">
            <v>1521.25</v>
          </cell>
          <cell r="I13">
            <v>1488</v>
          </cell>
          <cell r="J13">
            <v>1473</v>
          </cell>
          <cell r="K13">
            <v>1464</v>
          </cell>
          <cell r="L13">
            <v>1455</v>
          </cell>
          <cell r="M13">
            <v>1443</v>
          </cell>
          <cell r="N13">
            <v>1468</v>
          </cell>
          <cell r="O13">
            <v>1457</v>
          </cell>
        </row>
        <row r="14">
          <cell r="C14">
            <v>1063.75</v>
          </cell>
          <cell r="D14">
            <v>1060</v>
          </cell>
          <cell r="E14">
            <v>1096.25</v>
          </cell>
          <cell r="F14">
            <v>1281.25</v>
          </cell>
          <cell r="G14">
            <v>1274</v>
          </cell>
          <cell r="H14">
            <v>1160</v>
          </cell>
          <cell r="I14">
            <v>1128</v>
          </cell>
          <cell r="J14">
            <v>1116</v>
          </cell>
          <cell r="K14">
            <v>1106</v>
          </cell>
          <cell r="L14">
            <v>1095</v>
          </cell>
          <cell r="M14">
            <v>1085</v>
          </cell>
          <cell r="N14">
            <v>1107</v>
          </cell>
          <cell r="O14">
            <v>1098</v>
          </cell>
        </row>
        <row r="15">
          <cell r="C15">
            <v>1266.875</v>
          </cell>
          <cell r="D15">
            <v>1235</v>
          </cell>
          <cell r="E15">
            <v>1339.6875</v>
          </cell>
          <cell r="F15">
            <v>1520</v>
          </cell>
          <cell r="G15">
            <v>1427.5</v>
          </cell>
          <cell r="H15">
            <v>1316.25</v>
          </cell>
          <cell r="I15">
            <v>1260</v>
          </cell>
          <cell r="J15">
            <v>1220</v>
          </cell>
          <cell r="K15">
            <v>1195</v>
          </cell>
          <cell r="L15">
            <v>1172</v>
          </cell>
          <cell r="M15">
            <v>1185</v>
          </cell>
          <cell r="N15">
            <v>1200</v>
          </cell>
          <cell r="O15">
            <v>1180</v>
          </cell>
        </row>
        <row r="16">
          <cell r="D16">
            <v>913.125</v>
          </cell>
          <cell r="E16">
            <v>938.75</v>
          </cell>
          <cell r="F16">
            <v>1107.5</v>
          </cell>
          <cell r="G16">
            <v>1041.5</v>
          </cell>
          <cell r="H16">
            <v>1045.6300000000001</v>
          </cell>
          <cell r="I16">
            <v>1017.4</v>
          </cell>
          <cell r="J16">
            <v>986.3</v>
          </cell>
          <cell r="K16">
            <v>963.6</v>
          </cell>
          <cell r="L16">
            <v>948.2</v>
          </cell>
          <cell r="M16">
            <v>940</v>
          </cell>
          <cell r="N16">
            <v>931.3</v>
          </cell>
          <cell r="O16">
            <v>913.1</v>
          </cell>
        </row>
        <row r="17">
          <cell r="C17">
            <v>103.55955555555556</v>
          </cell>
          <cell r="D17">
            <v>92.321400000000011</v>
          </cell>
          <cell r="E17">
            <v>38.731333333333332</v>
          </cell>
          <cell r="F17">
            <v>35.273260869565199</v>
          </cell>
          <cell r="G17">
            <v>51.371399999999994</v>
          </cell>
          <cell r="H17">
            <v>60.160421052631577</v>
          </cell>
          <cell r="I17">
            <v>58.348721804351534</v>
          </cell>
          <cell r="J17">
            <v>66.128551378265072</v>
          </cell>
          <cell r="K17">
            <v>70.018466165221838</v>
          </cell>
          <cell r="L17">
            <v>73.908380952178589</v>
          </cell>
          <cell r="M17">
            <v>81.688210526092135</v>
          </cell>
          <cell r="N17">
            <v>89.468040100005666</v>
          </cell>
          <cell r="O17">
            <v>101.13778446087596</v>
          </cell>
        </row>
        <row r="18">
          <cell r="C18">
            <v>75.243419999999986</v>
          </cell>
          <cell r="D18">
            <v>96.520719999999969</v>
          </cell>
          <cell r="E18">
            <v>59.152492857142839</v>
          </cell>
          <cell r="F18">
            <v>29.758926666666682</v>
          </cell>
          <cell r="G18">
            <v>39.270253333333322</v>
          </cell>
          <cell r="H18">
            <v>43.567045613915816</v>
          </cell>
          <cell r="I18">
            <v>46.67897744348123</v>
          </cell>
          <cell r="J18">
            <v>52.902841102612058</v>
          </cell>
          <cell r="K18">
            <v>56.014772932177472</v>
          </cell>
          <cell r="L18">
            <v>59.126704761742879</v>
          </cell>
          <cell r="M18">
            <v>65.350568420873714</v>
          </cell>
          <cell r="N18">
            <v>71.574432080004541</v>
          </cell>
          <cell r="O18">
            <v>80.910227568700776</v>
          </cell>
        </row>
        <row r="19">
          <cell r="C19">
            <v>428.57401184440261</v>
          </cell>
          <cell r="D19">
            <v>431.36405214949008</v>
          </cell>
          <cell r="E19">
            <v>432.90561186494176</v>
          </cell>
          <cell r="F19">
            <v>429.26330841774194</v>
          </cell>
          <cell r="G19">
            <v>417.37731603835635</v>
          </cell>
          <cell r="H19">
            <v>425.99424636745249</v>
          </cell>
          <cell r="I19">
            <v>428.02551834130782</v>
          </cell>
          <cell r="J19">
            <v>427.2078955746577</v>
          </cell>
          <cell r="K19">
            <v>427.99531251360639</v>
          </cell>
          <cell r="L19">
            <v>427.99531251360639</v>
          </cell>
          <cell r="M19">
            <v>431.01419576955357</v>
          </cell>
          <cell r="N19">
            <v>434.13106349686848</v>
          </cell>
          <cell r="O19">
            <v>434.13106349686848</v>
          </cell>
        </row>
        <row r="20">
          <cell r="C20">
            <v>30.391203225806454</v>
          </cell>
          <cell r="D20">
            <v>30.194945161290324</v>
          </cell>
          <cell r="E20">
            <v>30.172657142857133</v>
          </cell>
          <cell r="F20">
            <v>30.465222580645165</v>
          </cell>
          <cell r="G20">
            <v>31.329240000000009</v>
          </cell>
          <cell r="H20">
            <v>31.499486470588234</v>
          </cell>
          <cell r="I20">
            <v>31.35</v>
          </cell>
          <cell r="J20">
            <v>31.41</v>
          </cell>
          <cell r="K20">
            <v>31.41</v>
          </cell>
          <cell r="L20">
            <v>31.41</v>
          </cell>
          <cell r="M20">
            <v>31.19</v>
          </cell>
          <cell r="N20">
            <v>31.19</v>
          </cell>
          <cell r="O20">
            <v>31.19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R160"/>
  <sheetViews>
    <sheetView tabSelected="1" topLeftCell="A115" zoomScaleNormal="100" workbookViewId="0">
      <selection activeCell="I129" sqref="I129"/>
    </sheetView>
  </sheetViews>
  <sheetFormatPr defaultColWidth="8.6640625" defaultRowHeight="14.4"/>
  <cols>
    <col min="1" max="1" width="8.6640625" style="19"/>
    <col min="2" max="2" width="17.21875" style="19" customWidth="1"/>
    <col min="3" max="3" width="37.44140625" style="9" customWidth="1"/>
    <col min="4" max="4" width="17.88671875" style="19" bestFit="1" customWidth="1"/>
    <col min="5" max="5" width="9.6640625" style="9" bestFit="1" customWidth="1"/>
    <col min="6" max="16" width="9.33203125" style="9" bestFit="1" customWidth="1"/>
    <col min="17" max="16384" width="8.6640625" style="9"/>
  </cols>
  <sheetData>
    <row r="1" spans="1:16" s="3" customFormat="1" ht="23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4" t="s">
        <v>1</v>
      </c>
      <c r="B2" s="5" t="s">
        <v>0</v>
      </c>
      <c r="C2" s="6"/>
      <c r="D2" s="7">
        <v>44166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4"/>
      <c r="B3" s="5"/>
      <c r="C3" s="10"/>
      <c r="D3" s="11">
        <v>242492</v>
      </c>
      <c r="E3" s="11">
        <v>23377</v>
      </c>
      <c r="F3" s="11">
        <v>23408</v>
      </c>
      <c r="G3" s="11">
        <v>23437</v>
      </c>
      <c r="H3" s="11">
        <v>23468</v>
      </c>
      <c r="I3" s="11">
        <v>23498</v>
      </c>
      <c r="J3" s="11">
        <v>23529</v>
      </c>
      <c r="K3" s="11">
        <v>23559</v>
      </c>
      <c r="L3" s="11">
        <v>23590</v>
      </c>
      <c r="M3" s="11">
        <v>23621</v>
      </c>
      <c r="N3" s="11">
        <v>23651</v>
      </c>
      <c r="O3" s="11">
        <v>23682</v>
      </c>
      <c r="P3" s="11">
        <v>23712</v>
      </c>
    </row>
    <row r="4" spans="1:16">
      <c r="A4" s="12" t="s">
        <v>2</v>
      </c>
      <c r="B4" s="13" t="s">
        <v>3</v>
      </c>
      <c r="C4" s="14"/>
      <c r="D4" s="15">
        <f>'[1]Reference Price จจ'!C4</f>
        <v>49.81522727272727</v>
      </c>
      <c r="E4" s="15">
        <f>'[1]Reference Price จจ'!D4</f>
        <v>54.772000000000006</v>
      </c>
      <c r="F4" s="15">
        <f>'[1]Reference Price จจ'!E4</f>
        <v>60.854999999999997</v>
      </c>
      <c r="G4" s="15">
        <f>'[1]Reference Price จจ'!F4</f>
        <v>64.414347826086953</v>
      </c>
      <c r="H4" s="15">
        <f>'[1]Reference Price จจ'!G4</f>
        <v>62.894285714285715</v>
      </c>
      <c r="I4" s="15">
        <f>'[1]Reference Price จจ'!H4</f>
        <v>66.31</v>
      </c>
      <c r="J4" s="15">
        <f>'[1]Reference Price จจ'!I4</f>
        <v>65</v>
      </c>
      <c r="K4" s="15">
        <f>'[1]Reference Price จจ'!J4</f>
        <v>65.2</v>
      </c>
      <c r="L4" s="15">
        <f>'[1]Reference Price จจ'!K4</f>
        <v>64.900000000000006</v>
      </c>
      <c r="M4" s="15">
        <f>'[1]Reference Price จจ'!L4</f>
        <v>64.2</v>
      </c>
      <c r="N4" s="15">
        <f>'[1]Reference Price จจ'!M4</f>
        <v>64.400000000000006</v>
      </c>
      <c r="O4" s="15">
        <f>'[1]Reference Price จจ'!N4</f>
        <v>64.900000000000006</v>
      </c>
      <c r="P4" s="15">
        <f>'[1]Reference Price จจ'!O4</f>
        <v>65</v>
      </c>
    </row>
    <row r="5" spans="1:16">
      <c r="A5" s="12" t="s">
        <v>4</v>
      </c>
      <c r="B5" s="13" t="s">
        <v>5</v>
      </c>
      <c r="C5" s="14"/>
      <c r="D5" s="15">
        <f>'[1]Reference Price จจ'!C5</f>
        <v>449.01704545454544</v>
      </c>
      <c r="E5" s="15">
        <f>'[1]Reference Price จจ'!D5</f>
        <v>513.28125</v>
      </c>
      <c r="F5" s="15">
        <f>'[1]Reference Price จจ'!E5</f>
        <v>564.63157894736844</v>
      </c>
      <c r="G5" s="15">
        <f>'[1]Reference Price จจ'!F5</f>
        <v>593.39673913043475</v>
      </c>
      <c r="H5" s="15">
        <f>'[1]Reference Price จจ'!G5</f>
        <v>571.10714285714289</v>
      </c>
      <c r="I5" s="15">
        <f>'[1]Reference Price จจ'!H5</f>
        <v>602.15</v>
      </c>
      <c r="J5" s="15">
        <f>'[1]Reference Price จจ'!I5</f>
        <v>590.4</v>
      </c>
      <c r="K5" s="15">
        <f>'[1]Reference Price จจ'!J5</f>
        <v>591.29999999999995</v>
      </c>
      <c r="L5" s="15">
        <f>'[1]Reference Price จจ'!K5</f>
        <v>588.6</v>
      </c>
      <c r="M5" s="15">
        <f>'[1]Reference Price จจ'!L5</f>
        <v>583.20000000000005</v>
      </c>
      <c r="N5" s="15">
        <f>'[1]Reference Price จจ'!M5</f>
        <v>585</v>
      </c>
      <c r="O5" s="15">
        <f>'[1]Reference Price จจ'!N5</f>
        <v>591.29999999999995</v>
      </c>
      <c r="P5" s="15">
        <f>'[1]Reference Price จจ'!O5</f>
        <v>593.1</v>
      </c>
    </row>
    <row r="6" spans="1:16">
      <c r="A6" s="12" t="s">
        <v>4</v>
      </c>
      <c r="B6" s="16" t="s">
        <v>6</v>
      </c>
      <c r="C6" s="14"/>
      <c r="D6" s="15">
        <f>'[1]Reference Price จจ'!C6</f>
        <v>461.54136125093669</v>
      </c>
      <c r="E6" s="15">
        <f>'[1]Reference Price จจ'!D6</f>
        <v>539.06944786240945</v>
      </c>
      <c r="F6" s="15">
        <f>'[1]Reference Price จจ'!E6</f>
        <v>597.43984945550153</v>
      </c>
      <c r="G6" s="15">
        <f>'[1]Reference Price จจ'!F6</f>
        <v>628.09885660904092</v>
      </c>
      <c r="H6" s="15">
        <f>'[1]Reference Price จจ'!G6</f>
        <v>602.75300238172554</v>
      </c>
      <c r="I6" s="15">
        <f>'[1]Reference Price จจ'!H6</f>
        <v>590.66999999999996</v>
      </c>
      <c r="J6" s="15">
        <f>'[1]Reference Price จจ'!I6</f>
        <v>576.9</v>
      </c>
      <c r="K6" s="15">
        <f>'[1]Reference Price จจ'!J6</f>
        <v>577.79999999999995</v>
      </c>
      <c r="L6" s="15">
        <f>'[1]Reference Price จจ'!K6</f>
        <v>575.1</v>
      </c>
      <c r="M6" s="15">
        <f>'[1]Reference Price จจ'!L6</f>
        <v>569.70000000000005</v>
      </c>
      <c r="N6" s="15">
        <f>'[1]Reference Price จจ'!M6</f>
        <v>571.5</v>
      </c>
      <c r="O6" s="15">
        <f>'[1]Reference Price จจ'!N6</f>
        <v>577.79999999999995</v>
      </c>
      <c r="P6" s="15">
        <f>'[1]Reference Price จจ'!O6</f>
        <v>579.6</v>
      </c>
    </row>
    <row r="7" spans="1:16">
      <c r="A7" s="12" t="s">
        <v>2</v>
      </c>
      <c r="B7" s="16" t="s">
        <v>6</v>
      </c>
      <c r="C7" s="14"/>
      <c r="D7" s="15">
        <f>'[1]Reference Price จจ'!C7</f>
        <v>47.59</v>
      </c>
      <c r="E7" s="15">
        <f>'[1]Reference Price จจ'!D7</f>
        <v>55.584000000000003</v>
      </c>
      <c r="F7" s="15">
        <f>'[1]Reference Price จจ'!E7</f>
        <v>61.602631578947374</v>
      </c>
      <c r="G7" s="15">
        <f>'[1]Reference Price จจ'!F7</f>
        <v>64.763913043478254</v>
      </c>
      <c r="H7" s="15">
        <f>'[1]Reference Price จจ'!G7</f>
        <v>62.150476190476198</v>
      </c>
      <c r="I7" s="15">
        <f>'[1]Reference Price จจ'!H7</f>
        <v>65.63</v>
      </c>
      <c r="J7" s="15">
        <f>'[1]Reference Price จจ'!I7</f>
        <v>64.099999999999994</v>
      </c>
      <c r="K7" s="15">
        <f>'[1]Reference Price จจ'!J7</f>
        <v>64.199999999999989</v>
      </c>
      <c r="L7" s="15">
        <f>'[1]Reference Price จจ'!K7</f>
        <v>63.900000000000006</v>
      </c>
      <c r="M7" s="15">
        <f>'[1]Reference Price จจ'!L7</f>
        <v>63.300000000000004</v>
      </c>
      <c r="N7" s="15">
        <f>'[1]Reference Price จจ'!M7</f>
        <v>63.5</v>
      </c>
      <c r="O7" s="15">
        <f>'[1]Reference Price จจ'!N7</f>
        <v>64.199999999999989</v>
      </c>
      <c r="P7" s="15">
        <f>'[1]Reference Price จจ'!O7</f>
        <v>64.400000000000006</v>
      </c>
    </row>
    <row r="8" spans="1:16">
      <c r="A8" s="12" t="s">
        <v>4</v>
      </c>
      <c r="B8" s="17" t="s">
        <v>7</v>
      </c>
      <c r="C8" s="14"/>
      <c r="D8" s="15">
        <f>'[1]Reference Price จจ'!C8</f>
        <v>448.57142857142856</v>
      </c>
      <c r="E8" s="15">
        <f>'[1]Reference Price จจ'!D8</f>
        <v>570.65</v>
      </c>
      <c r="F8" s="15">
        <f>'[1]Reference Price จจ'!E8</f>
        <v>569.93421052631584</v>
      </c>
      <c r="G8" s="15">
        <f>'[1]Reference Price จจ'!F8</f>
        <v>544.17391304347825</v>
      </c>
      <c r="H8" s="15">
        <f>'[1]Reference Price จจ'!G8</f>
        <v>473.26190476190476</v>
      </c>
      <c r="I8" s="15">
        <f>'[1]Reference Price จจ'!H8</f>
        <v>496.89473684210526</v>
      </c>
      <c r="J8" s="15">
        <f>'[1]Reference Price จจ'!I8</f>
        <v>527.5</v>
      </c>
      <c r="K8" s="15">
        <f>'[1]Reference Price จจ'!J8</f>
        <v>507.5</v>
      </c>
      <c r="L8" s="15">
        <f>'[1]Reference Price จจ'!K8</f>
        <v>515</v>
      </c>
      <c r="M8" s="15">
        <f>'[1]Reference Price จจ'!L8</f>
        <v>515</v>
      </c>
      <c r="N8" s="15">
        <f>'[1]Reference Price จจ'!M8</f>
        <v>520</v>
      </c>
      <c r="O8" s="15">
        <f>'[1]Reference Price จจ'!N8</f>
        <v>525</v>
      </c>
      <c r="P8" s="15">
        <f>'[1]Reference Price จจ'!O8</f>
        <v>530</v>
      </c>
    </row>
    <row r="9" spans="1:16">
      <c r="A9" s="12" t="s">
        <v>4</v>
      </c>
      <c r="B9" s="17" t="s">
        <v>8</v>
      </c>
      <c r="C9" s="14"/>
      <c r="D9" s="15">
        <f>'[1]Reference Price จจ'!C9</f>
        <v>455</v>
      </c>
      <c r="E9" s="15">
        <f>'[1]Reference Price จจ'!D9</f>
        <v>540</v>
      </c>
      <c r="F9" s="15">
        <f>'[1]Reference Price จจ'!E9</f>
        <v>595</v>
      </c>
      <c r="G9" s="15">
        <f>'[1]Reference Price จจ'!F9</f>
        <v>610</v>
      </c>
      <c r="H9" s="15">
        <f>'[1]Reference Price จจ'!G9</f>
        <v>545</v>
      </c>
      <c r="I9" s="15">
        <f>'[1]Reference Price จจ'!H9</f>
        <v>485</v>
      </c>
      <c r="J9" s="15">
        <f>'[1]Reference Price จจ'!I9</f>
        <v>527.5</v>
      </c>
      <c r="K9" s="15">
        <f>'[1]Reference Price จจ'!J9</f>
        <v>507.5</v>
      </c>
      <c r="L9" s="15">
        <f>'[1]Reference Price จจ'!K9</f>
        <v>515</v>
      </c>
      <c r="M9" s="15">
        <f>'[1]Reference Price จจ'!L9</f>
        <v>515</v>
      </c>
      <c r="N9" s="15">
        <f>'[1]Reference Price จจ'!M9</f>
        <v>520</v>
      </c>
      <c r="O9" s="15">
        <f>'[1]Reference Price จจ'!N9</f>
        <v>525</v>
      </c>
      <c r="P9" s="15">
        <f>'[1]Reference Price จจ'!O9</f>
        <v>530</v>
      </c>
    </row>
    <row r="10" spans="1:16">
      <c r="A10" s="12" t="s">
        <v>4</v>
      </c>
      <c r="B10" s="17" t="s">
        <v>9</v>
      </c>
      <c r="C10" s="14"/>
      <c r="D10" s="15">
        <f>'[1]Reference Price จจ'!C10</f>
        <v>450</v>
      </c>
      <c r="E10" s="15">
        <f>'[1]Reference Price จจ'!D10</f>
        <v>550</v>
      </c>
      <c r="F10" s="15">
        <f>'[1]Reference Price จจ'!E10</f>
        <v>605</v>
      </c>
      <c r="G10" s="15">
        <f>'[1]Reference Price จจ'!F10</f>
        <v>625</v>
      </c>
      <c r="H10" s="15">
        <f>'[1]Reference Price จจ'!G10</f>
        <v>560</v>
      </c>
      <c r="I10" s="15">
        <f>'[1]Reference Price จจ'!H10</f>
        <v>495</v>
      </c>
      <c r="J10" s="15">
        <f>'[1]Reference Price จจ'!I10</f>
        <v>530</v>
      </c>
      <c r="K10" s="15">
        <f>'[1]Reference Price จจ'!J10</f>
        <v>510</v>
      </c>
      <c r="L10" s="15">
        <f>'[1]Reference Price จจ'!K10</f>
        <v>515</v>
      </c>
      <c r="M10" s="15">
        <f>'[1]Reference Price จจ'!L10</f>
        <v>515</v>
      </c>
      <c r="N10" s="15">
        <f>'[1]Reference Price จจ'!M10</f>
        <v>520</v>
      </c>
      <c r="O10" s="15">
        <f>'[1]Reference Price จจ'!N10</f>
        <v>525</v>
      </c>
      <c r="P10" s="15">
        <f>'[1]Reference Price จจ'!O10</f>
        <v>530</v>
      </c>
    </row>
    <row r="11" spans="1:16">
      <c r="A11" s="12" t="s">
        <v>4</v>
      </c>
      <c r="B11" s="17" t="s">
        <v>10</v>
      </c>
      <c r="C11" s="14"/>
      <c r="D11" s="15">
        <f>'[1]Reference Price จจ'!C11</f>
        <v>460</v>
      </c>
      <c r="E11" s="15">
        <f>'[1]Reference Price จจ'!D11</f>
        <v>530</v>
      </c>
      <c r="F11" s="15">
        <f>'[1]Reference Price จจ'!E11</f>
        <v>585</v>
      </c>
      <c r="G11" s="15">
        <f>'[1]Reference Price จจ'!F11</f>
        <v>595</v>
      </c>
      <c r="H11" s="15">
        <f>'[1]Reference Price จจ'!G11</f>
        <v>530</v>
      </c>
      <c r="I11" s="15">
        <f>'[1]Reference Price จจ'!H11</f>
        <v>475</v>
      </c>
      <c r="J11" s="15">
        <f>'[1]Reference Price จจ'!I11</f>
        <v>525</v>
      </c>
      <c r="K11" s="15">
        <f>'[1]Reference Price จจ'!J11</f>
        <v>505</v>
      </c>
      <c r="L11" s="15">
        <f>'[1]Reference Price จจ'!K11</f>
        <v>515</v>
      </c>
      <c r="M11" s="15">
        <f>'[1]Reference Price จจ'!L11</f>
        <v>515</v>
      </c>
      <c r="N11" s="15">
        <f>'[1]Reference Price จจ'!M11</f>
        <v>520</v>
      </c>
      <c r="O11" s="15">
        <f>'[1]Reference Price จจ'!N11</f>
        <v>525</v>
      </c>
      <c r="P11" s="15">
        <f>'[1]Reference Price จจ'!O11</f>
        <v>530</v>
      </c>
    </row>
    <row r="12" spans="1:16">
      <c r="A12" s="12" t="s">
        <v>4</v>
      </c>
      <c r="B12" s="16" t="s">
        <v>11</v>
      </c>
      <c r="C12" s="14"/>
      <c r="D12" s="15">
        <f>'[1]Reference Price จจ'!C12</f>
        <v>1068.75</v>
      </c>
      <c r="E12" s="15">
        <f>'[1]Reference Price จจ'!D12</f>
        <v>1061.25</v>
      </c>
      <c r="F12" s="15">
        <f>'[1]Reference Price จจ'!E12</f>
        <v>1088.75</v>
      </c>
      <c r="G12" s="15">
        <f>'[1]Reference Price จจ'!F12</f>
        <v>1285.625</v>
      </c>
      <c r="H12" s="15">
        <f>'[1]Reference Price จจ'!G12</f>
        <v>1283</v>
      </c>
      <c r="I12" s="15">
        <f>'[1]Reference Price จจ'!H12</f>
        <v>1168</v>
      </c>
      <c r="J12" s="15">
        <f>'[1]Reference Price จจ'!I12</f>
        <v>1142</v>
      </c>
      <c r="K12" s="15">
        <f>'[1]Reference Price จจ'!J12</f>
        <v>1108</v>
      </c>
      <c r="L12" s="15">
        <f>'[1]Reference Price จจ'!K12</f>
        <v>1088</v>
      </c>
      <c r="M12" s="15">
        <f>'[1]Reference Price จจ'!L12</f>
        <v>1068</v>
      </c>
      <c r="N12" s="15">
        <f>'[1]Reference Price จจ'!M12</f>
        <v>1068</v>
      </c>
      <c r="O12" s="15">
        <f>'[1]Reference Price จจ'!N12</f>
        <v>1088</v>
      </c>
      <c r="P12" s="15">
        <f>'[1]Reference Price จจ'!O12</f>
        <v>1072</v>
      </c>
    </row>
    <row r="13" spans="1:16">
      <c r="A13" s="12" t="s">
        <v>4</v>
      </c>
      <c r="B13" s="16" t="s">
        <v>12</v>
      </c>
      <c r="C13" s="14"/>
      <c r="D13" s="15">
        <f>'[1]Reference Price จจ'!C13</f>
        <v>1418.75</v>
      </c>
      <c r="E13" s="15">
        <f>'[1]Reference Price จจ'!D13</f>
        <v>1443.75</v>
      </c>
      <c r="F13" s="15">
        <f>'[1]Reference Price จจ'!E13</f>
        <v>1475</v>
      </c>
      <c r="G13" s="15">
        <f>'[1]Reference Price จจ'!F13</f>
        <v>1680</v>
      </c>
      <c r="H13" s="15">
        <f>'[1]Reference Price จจ'!G13</f>
        <v>1690</v>
      </c>
      <c r="I13" s="15">
        <f>'[1]Reference Price จจ'!H13</f>
        <v>1521.25</v>
      </c>
      <c r="J13" s="15">
        <f>'[1]Reference Price จจ'!I13</f>
        <v>1488</v>
      </c>
      <c r="K13" s="15">
        <f>'[1]Reference Price จจ'!J13</f>
        <v>1473</v>
      </c>
      <c r="L13" s="15">
        <f>'[1]Reference Price จจ'!K13</f>
        <v>1464</v>
      </c>
      <c r="M13" s="15">
        <f>'[1]Reference Price จจ'!L13</f>
        <v>1455</v>
      </c>
      <c r="N13" s="15">
        <f>'[1]Reference Price จจ'!M13</f>
        <v>1443</v>
      </c>
      <c r="O13" s="15">
        <f>'[1]Reference Price จจ'!N13</f>
        <v>1468</v>
      </c>
      <c r="P13" s="15">
        <f>'[1]Reference Price จจ'!O13</f>
        <v>1457</v>
      </c>
    </row>
    <row r="14" spans="1:16">
      <c r="A14" s="12" t="s">
        <v>4</v>
      </c>
      <c r="B14" s="16" t="s">
        <v>13</v>
      </c>
      <c r="C14" s="14"/>
      <c r="D14" s="15">
        <f>'[1]Reference Price จจ'!C14</f>
        <v>1063.75</v>
      </c>
      <c r="E14" s="15">
        <f>'[1]Reference Price จจ'!D14</f>
        <v>1060</v>
      </c>
      <c r="F14" s="15">
        <f>'[1]Reference Price จจ'!E14</f>
        <v>1096.25</v>
      </c>
      <c r="G14" s="15">
        <f>'[1]Reference Price จจ'!F14</f>
        <v>1281.25</v>
      </c>
      <c r="H14" s="15">
        <f>'[1]Reference Price จจ'!G14</f>
        <v>1274</v>
      </c>
      <c r="I14" s="15">
        <f>'[1]Reference Price จจ'!H14</f>
        <v>1160</v>
      </c>
      <c r="J14" s="15">
        <f>'[1]Reference Price จจ'!I14</f>
        <v>1128</v>
      </c>
      <c r="K14" s="15">
        <f>'[1]Reference Price จจ'!J14</f>
        <v>1116</v>
      </c>
      <c r="L14" s="15">
        <f>'[1]Reference Price จจ'!K14</f>
        <v>1106</v>
      </c>
      <c r="M14" s="15">
        <f>'[1]Reference Price จจ'!L14</f>
        <v>1095</v>
      </c>
      <c r="N14" s="15">
        <f>'[1]Reference Price จจ'!M14</f>
        <v>1085</v>
      </c>
      <c r="O14" s="15">
        <f>'[1]Reference Price จจ'!N14</f>
        <v>1107</v>
      </c>
      <c r="P14" s="15">
        <f>'[1]Reference Price จจ'!O14</f>
        <v>1098</v>
      </c>
    </row>
    <row r="15" spans="1:16">
      <c r="A15" s="12" t="s">
        <v>4</v>
      </c>
      <c r="B15" s="16" t="s">
        <v>14</v>
      </c>
      <c r="C15" s="14"/>
      <c r="D15" s="15">
        <f>'[1]Reference Price จจ'!C15</f>
        <v>1266.875</v>
      </c>
      <c r="E15" s="15">
        <f>'[1]Reference Price จจ'!D15</f>
        <v>1235</v>
      </c>
      <c r="F15" s="15">
        <f>'[1]Reference Price จจ'!E15</f>
        <v>1339.6875</v>
      </c>
      <c r="G15" s="15">
        <f>'[1]Reference Price จจ'!F15</f>
        <v>1520</v>
      </c>
      <c r="H15" s="15">
        <f>'[1]Reference Price จจ'!G15</f>
        <v>1427.5</v>
      </c>
      <c r="I15" s="15">
        <f>'[1]Reference Price จจ'!H15</f>
        <v>1316.25</v>
      </c>
      <c r="J15" s="15">
        <f>'[1]Reference Price จจ'!I15</f>
        <v>1260</v>
      </c>
      <c r="K15" s="15">
        <f>'[1]Reference Price จจ'!J15</f>
        <v>1220</v>
      </c>
      <c r="L15" s="15">
        <f>'[1]Reference Price จจ'!K15</f>
        <v>1195</v>
      </c>
      <c r="M15" s="15">
        <f>'[1]Reference Price จจ'!L15</f>
        <v>1172</v>
      </c>
      <c r="N15" s="15">
        <f>'[1]Reference Price จจ'!M15</f>
        <v>1185</v>
      </c>
      <c r="O15" s="15">
        <f>'[1]Reference Price จจ'!N15</f>
        <v>1200</v>
      </c>
      <c r="P15" s="15">
        <f>'[1]Reference Price จจ'!O15</f>
        <v>1180</v>
      </c>
    </row>
    <row r="16" spans="1:16">
      <c r="A16" s="12" t="s">
        <v>4</v>
      </c>
      <c r="B16" s="13" t="s">
        <v>15</v>
      </c>
      <c r="C16" s="14"/>
      <c r="D16" s="15">
        <f>'[1]Reference Price จจ'!C16</f>
        <v>0</v>
      </c>
      <c r="E16" s="15">
        <f>'[1]Reference Price จจ'!D16</f>
        <v>913.125</v>
      </c>
      <c r="F16" s="15">
        <f>'[1]Reference Price จจ'!E16</f>
        <v>938.75</v>
      </c>
      <c r="G16" s="15">
        <f>'[1]Reference Price จจ'!F16</f>
        <v>1107.5</v>
      </c>
      <c r="H16" s="15">
        <f>'[1]Reference Price จจ'!G16</f>
        <v>1041.5</v>
      </c>
      <c r="I16" s="15">
        <f>'[1]Reference Price จจ'!H16</f>
        <v>1045.6300000000001</v>
      </c>
      <c r="J16" s="15">
        <f>'[1]Reference Price จจ'!I16</f>
        <v>1017.4</v>
      </c>
      <c r="K16" s="15">
        <f>'[1]Reference Price จจ'!J16</f>
        <v>986.3</v>
      </c>
      <c r="L16" s="15">
        <f>'[1]Reference Price จจ'!K16</f>
        <v>963.6</v>
      </c>
      <c r="M16" s="15">
        <f>'[1]Reference Price จจ'!L16</f>
        <v>948.2</v>
      </c>
      <c r="N16" s="15">
        <f>'[1]Reference Price จจ'!M16</f>
        <v>940</v>
      </c>
      <c r="O16" s="15">
        <f>'[1]Reference Price จจ'!N16</f>
        <v>931.3</v>
      </c>
      <c r="P16" s="15">
        <f>'[1]Reference Price จจ'!O16</f>
        <v>913.1</v>
      </c>
    </row>
    <row r="17" spans="1:16">
      <c r="A17" s="12" t="s">
        <v>4</v>
      </c>
      <c r="B17" s="13" t="s">
        <v>16</v>
      </c>
      <c r="C17" s="14"/>
      <c r="D17" s="15">
        <f>'[1]Reference Price จจ'!C17</f>
        <v>103.55955555555556</v>
      </c>
      <c r="E17" s="15">
        <f>'[1]Reference Price จจ'!D17</f>
        <v>92.321400000000011</v>
      </c>
      <c r="F17" s="15">
        <f>'[1]Reference Price จจ'!E17</f>
        <v>38.731333333333332</v>
      </c>
      <c r="G17" s="15">
        <f>'[1]Reference Price จจ'!F17</f>
        <v>35.273260869565199</v>
      </c>
      <c r="H17" s="15">
        <f>'[1]Reference Price จจ'!G17</f>
        <v>51.371399999999994</v>
      </c>
      <c r="I17" s="15">
        <f>'[1]Reference Price จจ'!H17</f>
        <v>60.160421052631577</v>
      </c>
      <c r="J17" s="15">
        <f>'[1]Reference Price จจ'!I17</f>
        <v>58.348721804351534</v>
      </c>
      <c r="K17" s="15">
        <f>'[1]Reference Price จจ'!J17</f>
        <v>66.128551378265072</v>
      </c>
      <c r="L17" s="15">
        <f>'[1]Reference Price จจ'!K17</f>
        <v>70.018466165221838</v>
      </c>
      <c r="M17" s="15">
        <f>'[1]Reference Price จจ'!L17</f>
        <v>73.908380952178589</v>
      </c>
      <c r="N17" s="15">
        <f>'[1]Reference Price จจ'!M17</f>
        <v>81.688210526092135</v>
      </c>
      <c r="O17" s="15">
        <f>'[1]Reference Price จจ'!N17</f>
        <v>89.468040100005666</v>
      </c>
      <c r="P17" s="15">
        <f>'[1]Reference Price จจ'!O17</f>
        <v>101.13778446087596</v>
      </c>
    </row>
    <row r="18" spans="1:16">
      <c r="A18" s="12" t="s">
        <v>4</v>
      </c>
      <c r="B18" s="13" t="s">
        <v>17</v>
      </c>
      <c r="C18" s="14"/>
      <c r="D18" s="15">
        <f>'[1]Reference Price จจ'!C18</f>
        <v>75.243419999999986</v>
      </c>
      <c r="E18" s="15">
        <f>'[1]Reference Price จจ'!D18</f>
        <v>96.520719999999969</v>
      </c>
      <c r="F18" s="15">
        <f>'[1]Reference Price จจ'!E18</f>
        <v>59.152492857142839</v>
      </c>
      <c r="G18" s="15">
        <f>'[1]Reference Price จจ'!F18</f>
        <v>29.758926666666682</v>
      </c>
      <c r="H18" s="15">
        <f>'[1]Reference Price จจ'!G18</f>
        <v>39.270253333333322</v>
      </c>
      <c r="I18" s="15">
        <f>'[1]Reference Price จจ'!H18</f>
        <v>43.567045613915816</v>
      </c>
      <c r="J18" s="15">
        <f>'[1]Reference Price จจ'!I18</f>
        <v>46.67897744348123</v>
      </c>
      <c r="K18" s="15">
        <f>'[1]Reference Price จจ'!J18</f>
        <v>52.902841102612058</v>
      </c>
      <c r="L18" s="15">
        <f>'[1]Reference Price จจ'!K18</f>
        <v>56.014772932177472</v>
      </c>
      <c r="M18" s="15">
        <f>'[1]Reference Price จจ'!L18</f>
        <v>59.126704761742879</v>
      </c>
      <c r="N18" s="15">
        <f>'[1]Reference Price จจ'!M18</f>
        <v>65.350568420873714</v>
      </c>
      <c r="O18" s="15">
        <f>'[1]Reference Price จจ'!N18</f>
        <v>71.574432080004541</v>
      </c>
      <c r="P18" s="15">
        <f>'[1]Reference Price จจ'!O18</f>
        <v>80.910227568700776</v>
      </c>
    </row>
    <row r="19" spans="1:16">
      <c r="A19" s="12" t="s">
        <v>4</v>
      </c>
      <c r="B19" s="13" t="s">
        <v>18</v>
      </c>
      <c r="C19" s="14"/>
      <c r="D19" s="15">
        <f>'[1]Reference Price จจ'!C19</f>
        <v>428.57401184440261</v>
      </c>
      <c r="E19" s="15">
        <f>'[1]Reference Price จจ'!D19</f>
        <v>431.36405214949008</v>
      </c>
      <c r="F19" s="15">
        <f>'[1]Reference Price จจ'!E19</f>
        <v>432.90561186494176</v>
      </c>
      <c r="G19" s="15">
        <f>'[1]Reference Price จจ'!F19</f>
        <v>429.26330841774194</v>
      </c>
      <c r="H19" s="15">
        <f>'[1]Reference Price จจ'!G19</f>
        <v>417.37731603835635</v>
      </c>
      <c r="I19" s="15">
        <f>'[1]Reference Price จจ'!H19</f>
        <v>425.99424636745249</v>
      </c>
      <c r="J19" s="15">
        <f>'[1]Reference Price จจ'!I19</f>
        <v>428.02551834130782</v>
      </c>
      <c r="K19" s="15">
        <f>'[1]Reference Price จจ'!J19</f>
        <v>427.2078955746577</v>
      </c>
      <c r="L19" s="15">
        <f>'[1]Reference Price จจ'!K19</f>
        <v>427.99531251360639</v>
      </c>
      <c r="M19" s="15">
        <f>'[1]Reference Price จจ'!L19</f>
        <v>427.99531251360639</v>
      </c>
      <c r="N19" s="15">
        <f>'[1]Reference Price จจ'!M19</f>
        <v>431.01419576955357</v>
      </c>
      <c r="O19" s="15">
        <f>'[1]Reference Price จจ'!N19</f>
        <v>434.13106349686848</v>
      </c>
      <c r="P19" s="15">
        <f>'[1]Reference Price จจ'!O19</f>
        <v>434.13106349686848</v>
      </c>
    </row>
    <row r="20" spans="1:16">
      <c r="A20" s="12" t="s">
        <v>19</v>
      </c>
      <c r="B20" s="13" t="s">
        <v>20</v>
      </c>
      <c r="C20" s="14"/>
      <c r="D20" s="18">
        <f>'[1]Reference Price จจ'!C20</f>
        <v>30.391203225806454</v>
      </c>
      <c r="E20" s="18">
        <f>'[1]Reference Price จจ'!D20</f>
        <v>30.194945161290324</v>
      </c>
      <c r="F20" s="18">
        <f>'[1]Reference Price จจ'!E20</f>
        <v>30.172657142857133</v>
      </c>
      <c r="G20" s="18">
        <f>'[1]Reference Price จจ'!F20</f>
        <v>30.465222580645165</v>
      </c>
      <c r="H20" s="18">
        <f>'[1]Reference Price จจ'!G20</f>
        <v>31.329240000000009</v>
      </c>
      <c r="I20" s="18">
        <f>'[1]Reference Price จจ'!H20</f>
        <v>31.499486470588234</v>
      </c>
      <c r="J20" s="18">
        <f>'[1]Reference Price จจ'!I20</f>
        <v>31.35</v>
      </c>
      <c r="K20" s="18">
        <f>'[1]Reference Price จจ'!J20</f>
        <v>31.41</v>
      </c>
      <c r="L20" s="18">
        <f>'[1]Reference Price จจ'!K20</f>
        <v>31.41</v>
      </c>
      <c r="M20" s="18">
        <f>'[1]Reference Price จจ'!L20</f>
        <v>31.41</v>
      </c>
      <c r="N20" s="18">
        <f>'[1]Reference Price จจ'!M20</f>
        <v>31.19</v>
      </c>
      <c r="O20" s="18">
        <f>'[1]Reference Price จจ'!N20</f>
        <v>31.19</v>
      </c>
      <c r="P20" s="18">
        <f>'[1]Reference Price จจ'!O20</f>
        <v>31.19</v>
      </c>
    </row>
    <row r="21" spans="1:16" ht="23.4">
      <c r="A21" s="1" t="s">
        <v>21</v>
      </c>
    </row>
    <row r="22" spans="1:16" s="22" customFormat="1" ht="23.4">
      <c r="A22" s="20" t="s">
        <v>22</v>
      </c>
      <c r="B22" s="21"/>
      <c r="D22" s="21"/>
    </row>
    <row r="23" spans="1:16" ht="13.95" customHeight="1">
      <c r="A23" s="23" t="s">
        <v>1</v>
      </c>
      <c r="B23" s="23" t="s">
        <v>23</v>
      </c>
      <c r="C23" s="23" t="s">
        <v>24</v>
      </c>
      <c r="D23" s="23" t="s">
        <v>25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24"/>
      <c r="B24" s="25"/>
      <c r="C24" s="25"/>
      <c r="D24" s="25"/>
      <c r="E24" s="26">
        <v>23377</v>
      </c>
      <c r="F24" s="26">
        <v>23408</v>
      </c>
      <c r="G24" s="26">
        <v>23437</v>
      </c>
      <c r="H24" s="26">
        <v>23468</v>
      </c>
      <c r="I24" s="26">
        <v>23498</v>
      </c>
      <c r="J24" s="26">
        <v>23529</v>
      </c>
      <c r="K24" s="26">
        <v>23559</v>
      </c>
      <c r="L24" s="26">
        <v>23590</v>
      </c>
      <c r="M24" s="26">
        <v>23621</v>
      </c>
      <c r="N24" s="26">
        <v>23651</v>
      </c>
      <c r="O24" s="26">
        <v>23682</v>
      </c>
      <c r="P24" s="26">
        <v>23712</v>
      </c>
    </row>
    <row r="25" spans="1:16">
      <c r="A25" s="27" t="s">
        <v>4</v>
      </c>
      <c r="B25" s="28" t="s">
        <v>26</v>
      </c>
      <c r="C25" s="28" t="s">
        <v>27</v>
      </c>
      <c r="D25" s="28" t="s">
        <v>26</v>
      </c>
      <c r="E25" s="29">
        <f>ROUND(IF(0.42*(0.336*E12+28)+0.42*(0.314*E14+69)+0.16*(0.344*E13+17)&lt;370,370,0.42*(0.336*E12+28)+0.42*(0.314*E14+69)+0.16*(0.344*E13+17)),4)</f>
        <v>412.48039999999997</v>
      </c>
      <c r="F25" s="29">
        <f t="shared" ref="F25:P25" si="0">ROUND(IF(0.42*(0.336*F12+28)+0.42*(0.314*F14+69)+0.16*(0.344*F13+17)&lt;370,370,0.42*(0.336*F12+28)+0.42*(0.314*F14+69)+0.16*(0.344*F13+17)),4)</f>
        <v>422.86189999999999</v>
      </c>
      <c r="G25" s="29">
        <f t="shared" si="0"/>
        <v>486.32589999999999</v>
      </c>
      <c r="H25" s="29">
        <f t="shared" si="0"/>
        <v>485.54969999999997</v>
      </c>
      <c r="I25" s="29">
        <f t="shared" si="0"/>
        <v>444.99860000000001</v>
      </c>
      <c r="J25" s="29">
        <f t="shared" si="0"/>
        <v>435.2792</v>
      </c>
      <c r="K25" s="29">
        <f t="shared" si="0"/>
        <v>428.07299999999998</v>
      </c>
      <c r="L25" s="29">
        <f t="shared" si="0"/>
        <v>423.43639999999999</v>
      </c>
      <c r="M25" s="29">
        <f t="shared" si="0"/>
        <v>418.66800000000001</v>
      </c>
      <c r="N25" s="29">
        <f t="shared" si="0"/>
        <v>416.68869999999998</v>
      </c>
      <c r="O25" s="29">
        <f t="shared" si="0"/>
        <v>423.78840000000002</v>
      </c>
      <c r="P25" s="29">
        <f t="shared" si="0"/>
        <v>419.73820000000001</v>
      </c>
    </row>
    <row r="26" spans="1:16">
      <c r="A26" s="27" t="s">
        <v>4</v>
      </c>
      <c r="B26" s="28" t="s">
        <v>26</v>
      </c>
      <c r="C26" s="28" t="s">
        <v>28</v>
      </c>
      <c r="D26" s="28" t="s">
        <v>26</v>
      </c>
      <c r="E26" s="29">
        <f t="shared" ref="E26:P26" si="1">E25*1.0496</f>
        <v>432.93942784000001</v>
      </c>
      <c r="F26" s="29">
        <f t="shared" si="1"/>
        <v>443.83585024000001</v>
      </c>
      <c r="G26" s="29">
        <f t="shared" si="1"/>
        <v>510.44766464000003</v>
      </c>
      <c r="H26" s="29">
        <f t="shared" si="1"/>
        <v>509.63296511999999</v>
      </c>
      <c r="I26" s="29">
        <f t="shared" si="1"/>
        <v>467.07053056000007</v>
      </c>
      <c r="J26" s="29">
        <f t="shared" si="1"/>
        <v>456.86904832000005</v>
      </c>
      <c r="K26" s="29">
        <f t="shared" si="1"/>
        <v>449.30542080000004</v>
      </c>
      <c r="L26" s="29">
        <f t="shared" si="1"/>
        <v>444.43884544000002</v>
      </c>
      <c r="M26" s="29">
        <f t="shared" si="1"/>
        <v>439.43393280000004</v>
      </c>
      <c r="N26" s="29">
        <f t="shared" si="1"/>
        <v>437.35645952000004</v>
      </c>
      <c r="O26" s="29">
        <f t="shared" si="1"/>
        <v>444.80830464000007</v>
      </c>
      <c r="P26" s="29">
        <f t="shared" si="1"/>
        <v>440.55721472000005</v>
      </c>
    </row>
    <row r="27" spans="1:16">
      <c r="A27" s="27" t="s">
        <v>4</v>
      </c>
      <c r="B27" s="28" t="s">
        <v>26</v>
      </c>
      <c r="C27" s="28" t="s">
        <v>29</v>
      </c>
      <c r="D27" s="28" t="s">
        <v>26</v>
      </c>
      <c r="E27" s="29">
        <f>(E25*1.014)+2.0224</f>
        <v>420.27752559999999</v>
      </c>
      <c r="F27" s="29">
        <f t="shared" ref="F27:P27" si="2">(F25*1.014)+2.0224</f>
        <v>430.80436659999998</v>
      </c>
      <c r="G27" s="29">
        <f t="shared" si="2"/>
        <v>495.15686260000001</v>
      </c>
      <c r="H27" s="29">
        <f t="shared" si="2"/>
        <v>494.36979579999996</v>
      </c>
      <c r="I27" s="29">
        <f t="shared" si="2"/>
        <v>453.2509804</v>
      </c>
      <c r="J27" s="29">
        <f t="shared" si="2"/>
        <v>443.39550880000002</v>
      </c>
      <c r="K27" s="29">
        <f t="shared" si="2"/>
        <v>436.08842199999998</v>
      </c>
      <c r="L27" s="29">
        <f t="shared" si="2"/>
        <v>431.38690960000002</v>
      </c>
      <c r="M27" s="29">
        <f t="shared" si="2"/>
        <v>426.55175200000002</v>
      </c>
      <c r="N27" s="29">
        <f t="shared" si="2"/>
        <v>424.5447418</v>
      </c>
      <c r="O27" s="29">
        <f t="shared" si="2"/>
        <v>431.74383760000001</v>
      </c>
      <c r="P27" s="29">
        <f t="shared" si="2"/>
        <v>427.63693480000001</v>
      </c>
    </row>
    <row r="28" spans="1:16">
      <c r="A28" s="27" t="s">
        <v>4</v>
      </c>
      <c r="B28" s="28" t="s">
        <v>26</v>
      </c>
      <c r="C28" s="28" t="s">
        <v>30</v>
      </c>
      <c r="D28" s="28" t="s">
        <v>26</v>
      </c>
      <c r="E28" s="29">
        <f>(E25*1.014)+28</f>
        <v>446.25512559999999</v>
      </c>
      <c r="F28" s="29">
        <f t="shared" ref="F28:P28" si="3">(F25*1.014)+28</f>
        <v>456.78196659999998</v>
      </c>
      <c r="G28" s="29">
        <f t="shared" si="3"/>
        <v>521.13446260000001</v>
      </c>
      <c r="H28" s="29">
        <f t="shared" si="3"/>
        <v>520.34739579999996</v>
      </c>
      <c r="I28" s="29">
        <f t="shared" si="3"/>
        <v>479.2285804</v>
      </c>
      <c r="J28" s="29">
        <f t="shared" si="3"/>
        <v>469.37310880000001</v>
      </c>
      <c r="K28" s="29">
        <f t="shared" si="3"/>
        <v>462.06602199999998</v>
      </c>
      <c r="L28" s="29">
        <f t="shared" si="3"/>
        <v>457.36450960000002</v>
      </c>
      <c r="M28" s="29">
        <f t="shared" si="3"/>
        <v>452.52935200000002</v>
      </c>
      <c r="N28" s="29">
        <f t="shared" si="3"/>
        <v>450.52234179999999</v>
      </c>
      <c r="O28" s="29">
        <f t="shared" si="3"/>
        <v>457.7214376</v>
      </c>
      <c r="P28" s="29">
        <f t="shared" si="3"/>
        <v>453.6145348</v>
      </c>
    </row>
    <row r="29" spans="1:16">
      <c r="A29" s="27" t="s">
        <v>4</v>
      </c>
      <c r="B29" s="28" t="s">
        <v>26</v>
      </c>
      <c r="C29" s="28" t="s">
        <v>31</v>
      </c>
      <c r="D29" s="28" t="s">
        <v>26</v>
      </c>
      <c r="E29" s="29">
        <f t="shared" ref="E29:P29" si="4">E26</f>
        <v>432.93942784000001</v>
      </c>
      <c r="F29" s="29">
        <f t="shared" si="4"/>
        <v>443.83585024000001</v>
      </c>
      <c r="G29" s="29">
        <f t="shared" si="4"/>
        <v>510.44766464000003</v>
      </c>
      <c r="H29" s="29">
        <f t="shared" si="4"/>
        <v>509.63296511999999</v>
      </c>
      <c r="I29" s="29">
        <f t="shared" si="4"/>
        <v>467.07053056000007</v>
      </c>
      <c r="J29" s="29">
        <f t="shared" si="4"/>
        <v>456.86904832000005</v>
      </c>
      <c r="K29" s="29">
        <f t="shared" si="4"/>
        <v>449.30542080000004</v>
      </c>
      <c r="L29" s="29">
        <f t="shared" si="4"/>
        <v>444.43884544000002</v>
      </c>
      <c r="M29" s="29">
        <f t="shared" si="4"/>
        <v>439.43393280000004</v>
      </c>
      <c r="N29" s="29">
        <f t="shared" si="4"/>
        <v>437.35645952000004</v>
      </c>
      <c r="O29" s="29">
        <f t="shared" si="4"/>
        <v>444.80830464000007</v>
      </c>
      <c r="P29" s="29">
        <f t="shared" si="4"/>
        <v>440.55721472000005</v>
      </c>
    </row>
    <row r="30" spans="1:16">
      <c r="A30" s="27" t="s">
        <v>4</v>
      </c>
      <c r="B30" s="28" t="s">
        <v>26</v>
      </c>
      <c r="C30" s="28" t="s">
        <v>32</v>
      </c>
      <c r="D30" s="28" t="s">
        <v>26</v>
      </c>
      <c r="E30" s="29">
        <f t="shared" ref="E30:P30" si="5">(E25*1.014)+100</f>
        <v>518.25512559999993</v>
      </c>
      <c r="F30" s="29">
        <f t="shared" si="5"/>
        <v>528.78196660000003</v>
      </c>
      <c r="G30" s="29">
        <f t="shared" si="5"/>
        <v>593.13446260000001</v>
      </c>
      <c r="H30" s="29">
        <f t="shared" si="5"/>
        <v>592.34739579999996</v>
      </c>
      <c r="I30" s="29">
        <f t="shared" si="5"/>
        <v>551.22858040000006</v>
      </c>
      <c r="J30" s="29">
        <f t="shared" si="5"/>
        <v>541.37310879999995</v>
      </c>
      <c r="K30" s="29">
        <f t="shared" si="5"/>
        <v>534.06602199999998</v>
      </c>
      <c r="L30" s="29">
        <f t="shared" si="5"/>
        <v>529.36450960000002</v>
      </c>
      <c r="M30" s="29">
        <f t="shared" si="5"/>
        <v>524.52935200000002</v>
      </c>
      <c r="N30" s="29">
        <f t="shared" si="5"/>
        <v>522.52234180000005</v>
      </c>
      <c r="O30" s="29">
        <f t="shared" si="5"/>
        <v>529.72143759999994</v>
      </c>
      <c r="P30" s="29">
        <f t="shared" si="5"/>
        <v>525.6145348</v>
      </c>
    </row>
    <row r="31" spans="1:16">
      <c r="A31" s="27" t="s">
        <v>4</v>
      </c>
      <c r="B31" s="28" t="s">
        <v>26</v>
      </c>
      <c r="C31" s="28" t="s">
        <v>33</v>
      </c>
      <c r="D31" s="28" t="s">
        <v>26</v>
      </c>
      <c r="E31" s="29">
        <f>ROUND(IF(0.86*E5&lt;410,410,0.86*E5),4)</f>
        <v>441.42189999999999</v>
      </c>
      <c r="F31" s="29">
        <f t="shared" ref="F31:P31" si="6">ROUND(IF(0.86*F5&lt;410,410,0.86*F5),4)</f>
        <v>485.58319999999998</v>
      </c>
      <c r="G31" s="29">
        <f t="shared" si="6"/>
        <v>510.32119999999998</v>
      </c>
      <c r="H31" s="29">
        <f t="shared" si="6"/>
        <v>491.15210000000002</v>
      </c>
      <c r="I31" s="29">
        <f t="shared" si="6"/>
        <v>517.84900000000005</v>
      </c>
      <c r="J31" s="29">
        <f t="shared" si="6"/>
        <v>507.74400000000003</v>
      </c>
      <c r="K31" s="29">
        <f t="shared" si="6"/>
        <v>508.51799999999997</v>
      </c>
      <c r="L31" s="29">
        <f t="shared" si="6"/>
        <v>506.19600000000003</v>
      </c>
      <c r="M31" s="29">
        <f t="shared" si="6"/>
        <v>501.55200000000002</v>
      </c>
      <c r="N31" s="29">
        <f t="shared" si="6"/>
        <v>503.1</v>
      </c>
      <c r="O31" s="29">
        <f t="shared" si="6"/>
        <v>508.51799999999997</v>
      </c>
      <c r="P31" s="29">
        <f t="shared" si="6"/>
        <v>510.06599999999997</v>
      </c>
    </row>
    <row r="32" spans="1:16" s="22" customFormat="1" ht="23.4">
      <c r="A32" s="20" t="s">
        <v>34</v>
      </c>
      <c r="B32" s="21"/>
      <c r="D32" s="21"/>
    </row>
    <row r="33" spans="1:16" ht="13.95" customHeight="1">
      <c r="A33" s="23" t="s">
        <v>1</v>
      </c>
      <c r="B33" s="23" t="s">
        <v>23</v>
      </c>
      <c r="C33" s="23" t="s">
        <v>24</v>
      </c>
      <c r="D33" s="23" t="s">
        <v>25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24"/>
      <c r="B34" s="25"/>
      <c r="C34" s="25"/>
      <c r="D34" s="25"/>
      <c r="E34" s="26">
        <v>23377</v>
      </c>
      <c r="F34" s="26">
        <v>23408</v>
      </c>
      <c r="G34" s="26">
        <v>23437</v>
      </c>
      <c r="H34" s="26">
        <v>23468</v>
      </c>
      <c r="I34" s="26">
        <v>23498</v>
      </c>
      <c r="J34" s="26">
        <v>23529</v>
      </c>
      <c r="K34" s="26">
        <v>23559</v>
      </c>
      <c r="L34" s="26">
        <v>23590</v>
      </c>
      <c r="M34" s="26">
        <v>23621</v>
      </c>
      <c r="N34" s="26">
        <v>23651</v>
      </c>
      <c r="O34" s="26">
        <v>23682</v>
      </c>
      <c r="P34" s="26">
        <v>23712</v>
      </c>
    </row>
    <row r="35" spans="1:16">
      <c r="A35" s="27" t="s">
        <v>4</v>
      </c>
      <c r="B35" s="30"/>
      <c r="C35" s="31" t="s">
        <v>35</v>
      </c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27" t="s">
        <v>4</v>
      </c>
      <c r="B36" s="30" t="s">
        <v>26</v>
      </c>
      <c r="C36" s="33" t="s">
        <v>36</v>
      </c>
      <c r="D36" s="30" t="s">
        <v>26</v>
      </c>
      <c r="E36" s="29">
        <f>E10+(0.8*D17)+27-15</f>
        <v>644.84764444444443</v>
      </c>
      <c r="F36" s="29">
        <f t="shared" ref="F36:P36" si="7">F10+(0.8*E17)+27-15</f>
        <v>690.85712000000001</v>
      </c>
      <c r="G36" s="29">
        <f t="shared" si="7"/>
        <v>667.98506666666663</v>
      </c>
      <c r="H36" s="29">
        <f t="shared" si="7"/>
        <v>600.21860869565216</v>
      </c>
      <c r="I36" s="29">
        <f t="shared" si="7"/>
        <v>548.09712000000002</v>
      </c>
      <c r="J36" s="29">
        <f t="shared" si="7"/>
        <v>590.12833684210523</v>
      </c>
      <c r="K36" s="29">
        <f t="shared" si="7"/>
        <v>568.67897744348124</v>
      </c>
      <c r="L36" s="29">
        <f t="shared" si="7"/>
        <v>579.902841102612</v>
      </c>
      <c r="M36" s="29">
        <f t="shared" si="7"/>
        <v>583.01477293217749</v>
      </c>
      <c r="N36" s="29">
        <f t="shared" si="7"/>
        <v>591.12670476174287</v>
      </c>
      <c r="O36" s="29">
        <f t="shared" si="7"/>
        <v>602.35056842087374</v>
      </c>
      <c r="P36" s="29">
        <f t="shared" si="7"/>
        <v>613.5744320800045</v>
      </c>
    </row>
    <row r="37" spans="1:16">
      <c r="A37" s="27" t="s">
        <v>4</v>
      </c>
      <c r="B37" s="34" t="s">
        <v>37</v>
      </c>
      <c r="C37" s="33" t="s">
        <v>36</v>
      </c>
      <c r="D37" s="30" t="s">
        <v>26</v>
      </c>
      <c r="E37" s="32">
        <f>E10+(0.8*D17)+27-15</f>
        <v>644.84764444444443</v>
      </c>
      <c r="F37" s="32">
        <f t="shared" ref="F37:P37" si="8">F10+(0.8*E17)+27-15</f>
        <v>690.85712000000001</v>
      </c>
      <c r="G37" s="32">
        <f t="shared" si="8"/>
        <v>667.98506666666663</v>
      </c>
      <c r="H37" s="32">
        <f t="shared" si="8"/>
        <v>600.21860869565216</v>
      </c>
      <c r="I37" s="32">
        <f t="shared" si="8"/>
        <v>548.09712000000002</v>
      </c>
      <c r="J37" s="32">
        <f t="shared" si="8"/>
        <v>590.12833684210523</v>
      </c>
      <c r="K37" s="32">
        <f t="shared" si="8"/>
        <v>568.67897744348124</v>
      </c>
      <c r="L37" s="32">
        <f t="shared" si="8"/>
        <v>579.902841102612</v>
      </c>
      <c r="M37" s="32">
        <f t="shared" si="8"/>
        <v>583.01477293217749</v>
      </c>
      <c r="N37" s="32">
        <f t="shared" si="8"/>
        <v>591.12670476174287</v>
      </c>
      <c r="O37" s="32">
        <f t="shared" si="8"/>
        <v>602.35056842087374</v>
      </c>
      <c r="P37" s="32">
        <f t="shared" si="8"/>
        <v>613.5744320800045</v>
      </c>
    </row>
    <row r="38" spans="1:16">
      <c r="A38" s="27" t="s">
        <v>4</v>
      </c>
      <c r="B38" s="35"/>
      <c r="C38" s="36" t="s">
        <v>38</v>
      </c>
      <c r="D38" s="35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>
      <c r="A39" s="27" t="s">
        <v>4</v>
      </c>
      <c r="B39" s="35" t="s">
        <v>26</v>
      </c>
      <c r="C39" s="37" t="s">
        <v>39</v>
      </c>
      <c r="D39" s="35" t="s">
        <v>26</v>
      </c>
      <c r="E39" s="29">
        <f>ROUND(IF(E10+(0.8*D17)+17+7.0563&lt;330,330,E10+(0.8*D17)+17+7.8217),4)</f>
        <v>657.66930000000002</v>
      </c>
      <c r="F39" s="29">
        <f t="shared" ref="F39:P39" si="9">ROUND(IF(F10+(0.8*E17)+17+7.0563&lt;330,330,F10+(0.8*E17)+17+7.8217),4)</f>
        <v>703.67880000000002</v>
      </c>
      <c r="G39" s="29">
        <f t="shared" si="9"/>
        <v>680.80679999999995</v>
      </c>
      <c r="H39" s="29">
        <f t="shared" si="9"/>
        <v>613.0403</v>
      </c>
      <c r="I39" s="29">
        <f t="shared" si="9"/>
        <v>560.91880000000003</v>
      </c>
      <c r="J39" s="29">
        <f t="shared" si="9"/>
        <v>602.95000000000005</v>
      </c>
      <c r="K39" s="29">
        <f t="shared" si="9"/>
        <v>581.50070000000005</v>
      </c>
      <c r="L39" s="29">
        <f t="shared" si="9"/>
        <v>592.72450000000003</v>
      </c>
      <c r="M39" s="29">
        <f t="shared" si="9"/>
        <v>595.8365</v>
      </c>
      <c r="N39" s="29">
        <f t="shared" si="9"/>
        <v>603.94839999999999</v>
      </c>
      <c r="O39" s="29">
        <f t="shared" si="9"/>
        <v>615.17229999999995</v>
      </c>
      <c r="P39" s="29">
        <f t="shared" si="9"/>
        <v>626.39610000000005</v>
      </c>
    </row>
    <row r="40" spans="1:16">
      <c r="A40" s="27" t="s">
        <v>4</v>
      </c>
      <c r="B40" s="38" t="s">
        <v>37</v>
      </c>
      <c r="C40" s="37" t="s">
        <v>39</v>
      </c>
      <c r="D40" s="35" t="s">
        <v>26</v>
      </c>
      <c r="E40" s="32">
        <f>ROUND(IF(E10+(0.8*D17)+17+7.0563&lt;330,330,E10+(0.8*D17)+17+7.8217),4)</f>
        <v>657.66930000000002</v>
      </c>
      <c r="F40" s="32">
        <f t="shared" ref="F40:P40" si="10">ROUND(IF(F10+(0.8*E17)+17+7.0563&lt;330,330,F10+(0.8*E17)+17+7.8217),4)</f>
        <v>703.67880000000002</v>
      </c>
      <c r="G40" s="32">
        <f t="shared" si="10"/>
        <v>680.80679999999995</v>
      </c>
      <c r="H40" s="32">
        <f t="shared" si="10"/>
        <v>613.0403</v>
      </c>
      <c r="I40" s="32">
        <f t="shared" si="10"/>
        <v>560.91880000000003</v>
      </c>
      <c r="J40" s="32">
        <f t="shared" si="10"/>
        <v>602.95000000000005</v>
      </c>
      <c r="K40" s="32">
        <f t="shared" si="10"/>
        <v>581.50070000000005</v>
      </c>
      <c r="L40" s="32">
        <f t="shared" si="10"/>
        <v>592.72450000000003</v>
      </c>
      <c r="M40" s="32">
        <f t="shared" si="10"/>
        <v>595.8365</v>
      </c>
      <c r="N40" s="32">
        <f t="shared" si="10"/>
        <v>603.94839999999999</v>
      </c>
      <c r="O40" s="32">
        <f t="shared" si="10"/>
        <v>615.17229999999995</v>
      </c>
      <c r="P40" s="32">
        <f t="shared" si="10"/>
        <v>626.39610000000005</v>
      </c>
    </row>
    <row r="41" spans="1:16">
      <c r="A41" s="27" t="s">
        <v>4</v>
      </c>
      <c r="B41" s="39"/>
      <c r="C41" s="40" t="s">
        <v>40</v>
      </c>
      <c r="D41" s="39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>
      <c r="A42" s="27" t="s">
        <v>4</v>
      </c>
      <c r="B42" s="39" t="s">
        <v>26</v>
      </c>
      <c r="C42" s="41" t="s">
        <v>41</v>
      </c>
      <c r="D42" s="39" t="s">
        <v>26</v>
      </c>
      <c r="E42" s="29">
        <f>(D15*0.295)+72</f>
        <v>445.72812499999998</v>
      </c>
      <c r="F42" s="29">
        <f t="shared" ref="F42:P42" si="11">(E15*0.295)+72</f>
        <v>436.32499999999999</v>
      </c>
      <c r="G42" s="29">
        <f t="shared" si="11"/>
        <v>467.20781249999999</v>
      </c>
      <c r="H42" s="29">
        <f t="shared" si="11"/>
        <v>520.4</v>
      </c>
      <c r="I42" s="29">
        <f t="shared" si="11"/>
        <v>493.11249999999995</v>
      </c>
      <c r="J42" s="29">
        <f t="shared" si="11"/>
        <v>460.29374999999999</v>
      </c>
      <c r="K42" s="29">
        <f t="shared" si="11"/>
        <v>443.7</v>
      </c>
      <c r="L42" s="29">
        <f t="shared" si="11"/>
        <v>431.9</v>
      </c>
      <c r="M42" s="29">
        <f t="shared" si="11"/>
        <v>424.52499999999998</v>
      </c>
      <c r="N42" s="29">
        <f t="shared" si="11"/>
        <v>417.74</v>
      </c>
      <c r="O42" s="29">
        <f t="shared" si="11"/>
        <v>421.57499999999999</v>
      </c>
      <c r="P42" s="29">
        <f t="shared" si="11"/>
        <v>426</v>
      </c>
    </row>
    <row r="43" spans="1:16">
      <c r="A43" s="27" t="s">
        <v>4</v>
      </c>
      <c r="B43" s="42" t="s">
        <v>37</v>
      </c>
      <c r="C43" s="41" t="s">
        <v>41</v>
      </c>
      <c r="D43" s="39" t="s">
        <v>26</v>
      </c>
      <c r="E43" s="32">
        <f>(D15*0.295)+72</f>
        <v>445.72812499999998</v>
      </c>
      <c r="F43" s="32">
        <f t="shared" ref="F43:P43" si="12">(E15*0.295)+72</f>
        <v>436.32499999999999</v>
      </c>
      <c r="G43" s="32">
        <f t="shared" si="12"/>
        <v>467.20781249999999</v>
      </c>
      <c r="H43" s="32">
        <f t="shared" si="12"/>
        <v>520.4</v>
      </c>
      <c r="I43" s="32">
        <f t="shared" si="12"/>
        <v>493.11249999999995</v>
      </c>
      <c r="J43" s="32">
        <f t="shared" si="12"/>
        <v>460.29374999999999</v>
      </c>
      <c r="K43" s="32">
        <f t="shared" si="12"/>
        <v>443.7</v>
      </c>
      <c r="L43" s="32">
        <f t="shared" si="12"/>
        <v>431.9</v>
      </c>
      <c r="M43" s="32">
        <f t="shared" si="12"/>
        <v>424.52499999999998</v>
      </c>
      <c r="N43" s="32">
        <f t="shared" si="12"/>
        <v>417.74</v>
      </c>
      <c r="O43" s="32">
        <f t="shared" si="12"/>
        <v>421.57499999999999</v>
      </c>
      <c r="P43" s="32">
        <f t="shared" si="12"/>
        <v>426</v>
      </c>
    </row>
    <row r="44" spans="1:16">
      <c r="A44" s="27" t="s">
        <v>4</v>
      </c>
      <c r="B44" s="39" t="s">
        <v>26</v>
      </c>
      <c r="C44" s="41" t="s">
        <v>42</v>
      </c>
      <c r="D44" s="39" t="s">
        <v>26</v>
      </c>
      <c r="E44" s="32">
        <f>E10+(0.8*D17)+20</f>
        <v>652.84764444444443</v>
      </c>
      <c r="F44" s="32">
        <f t="shared" ref="F44:P44" si="13">F10+(0.8*E17)+20</f>
        <v>698.85712000000001</v>
      </c>
      <c r="G44" s="32">
        <f t="shared" si="13"/>
        <v>675.98506666666663</v>
      </c>
      <c r="H44" s="32">
        <f t="shared" si="13"/>
        <v>608.21860869565216</v>
      </c>
      <c r="I44" s="32">
        <f t="shared" si="13"/>
        <v>556.09712000000002</v>
      </c>
      <c r="J44" s="32">
        <f t="shared" si="13"/>
        <v>598.12833684210523</v>
      </c>
      <c r="K44" s="32">
        <f t="shared" si="13"/>
        <v>576.67897744348124</v>
      </c>
      <c r="L44" s="32">
        <f t="shared" si="13"/>
        <v>587.902841102612</v>
      </c>
      <c r="M44" s="32">
        <f t="shared" si="13"/>
        <v>591.01477293217749</v>
      </c>
      <c r="N44" s="32">
        <f t="shared" si="13"/>
        <v>599.12670476174287</v>
      </c>
      <c r="O44" s="32">
        <f t="shared" si="13"/>
        <v>610.35056842087374</v>
      </c>
      <c r="P44" s="32">
        <f t="shared" si="13"/>
        <v>621.5744320800045</v>
      </c>
    </row>
    <row r="45" spans="1:16">
      <c r="A45" s="27"/>
      <c r="B45" s="39"/>
      <c r="C45" s="40" t="s">
        <v>43</v>
      </c>
      <c r="D45" s="39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>
      <c r="A46" s="27" t="s">
        <v>4</v>
      </c>
      <c r="B46" s="43" t="s">
        <v>26</v>
      </c>
      <c r="C46" s="44" t="s">
        <v>44</v>
      </c>
      <c r="D46" s="43" t="s">
        <v>26</v>
      </c>
      <c r="E46" s="29">
        <f>E10+(0.71*D17)+17-10</f>
        <v>630.52728444444449</v>
      </c>
      <c r="F46" s="29">
        <f t="shared" ref="F46:P46" si="14">F10+(0.71*E17)+17-10</f>
        <v>677.54819399999997</v>
      </c>
      <c r="G46" s="29">
        <f t="shared" si="14"/>
        <v>659.49924666666664</v>
      </c>
      <c r="H46" s="29">
        <f t="shared" si="14"/>
        <v>592.04401521739123</v>
      </c>
      <c r="I46" s="29">
        <f t="shared" si="14"/>
        <v>538.47369400000002</v>
      </c>
      <c r="J46" s="29">
        <f t="shared" si="14"/>
        <v>579.71389894736842</v>
      </c>
      <c r="K46" s="29">
        <f t="shared" si="14"/>
        <v>558.42759248108962</v>
      </c>
      <c r="L46" s="29">
        <f t="shared" si="14"/>
        <v>568.95127147856817</v>
      </c>
      <c r="M46" s="29">
        <f t="shared" si="14"/>
        <v>571.71311097730745</v>
      </c>
      <c r="N46" s="29">
        <f t="shared" si="14"/>
        <v>579.47495047604684</v>
      </c>
      <c r="O46" s="29">
        <f t="shared" si="14"/>
        <v>589.9986294735254</v>
      </c>
      <c r="P46" s="29">
        <f t="shared" si="14"/>
        <v>600.52230847100407</v>
      </c>
    </row>
    <row r="47" spans="1:16">
      <c r="A47" s="27" t="s">
        <v>4</v>
      </c>
      <c r="B47" s="45" t="s">
        <v>37</v>
      </c>
      <c r="C47" s="44" t="s">
        <v>44</v>
      </c>
      <c r="D47" s="43" t="s">
        <v>26</v>
      </c>
      <c r="E47" s="32">
        <f>E10+(0.71*D17)</f>
        <v>623.52728444444449</v>
      </c>
      <c r="F47" s="32">
        <f t="shared" ref="F47:P47" si="15">F10+(0.71*E17)</f>
        <v>670.54819399999997</v>
      </c>
      <c r="G47" s="32">
        <f t="shared" si="15"/>
        <v>652.49924666666664</v>
      </c>
      <c r="H47" s="32">
        <f t="shared" si="15"/>
        <v>585.04401521739123</v>
      </c>
      <c r="I47" s="32">
        <f t="shared" si="15"/>
        <v>531.47369400000002</v>
      </c>
      <c r="J47" s="32">
        <f t="shared" si="15"/>
        <v>572.71389894736842</v>
      </c>
      <c r="K47" s="32">
        <f t="shared" si="15"/>
        <v>551.42759248108962</v>
      </c>
      <c r="L47" s="32">
        <f t="shared" si="15"/>
        <v>561.95127147856817</v>
      </c>
      <c r="M47" s="32">
        <f t="shared" si="15"/>
        <v>564.71311097730745</v>
      </c>
      <c r="N47" s="32">
        <f t="shared" si="15"/>
        <v>572.47495047604684</v>
      </c>
      <c r="O47" s="32">
        <f t="shared" si="15"/>
        <v>582.9986294735254</v>
      </c>
      <c r="P47" s="32">
        <f t="shared" si="15"/>
        <v>593.52230847100407</v>
      </c>
    </row>
    <row r="48" spans="1:16">
      <c r="A48" s="27" t="s">
        <v>4</v>
      </c>
      <c r="B48" s="43" t="s">
        <v>26</v>
      </c>
      <c r="C48" s="44" t="s">
        <v>45</v>
      </c>
      <c r="D48" s="43" t="s">
        <v>26</v>
      </c>
      <c r="E48" s="29">
        <f>E10+(0.73*D17)+17-10</f>
        <v>632.59847555555552</v>
      </c>
      <c r="F48" s="29">
        <f t="shared" ref="F48:P48" si="16">F10+(0.73*E17)+17-10</f>
        <v>679.39462200000003</v>
      </c>
      <c r="G48" s="29">
        <f t="shared" si="16"/>
        <v>660.27387333333331</v>
      </c>
      <c r="H48" s="29">
        <f t="shared" si="16"/>
        <v>592.74948043478264</v>
      </c>
      <c r="I48" s="29">
        <f t="shared" si="16"/>
        <v>539.50112200000001</v>
      </c>
      <c r="J48" s="29">
        <f t="shared" si="16"/>
        <v>580.91710736842106</v>
      </c>
      <c r="K48" s="29">
        <f t="shared" si="16"/>
        <v>559.59456691717662</v>
      </c>
      <c r="L48" s="29">
        <f t="shared" si="16"/>
        <v>570.27384250613352</v>
      </c>
      <c r="M48" s="29">
        <f t="shared" si="16"/>
        <v>573.11348030061197</v>
      </c>
      <c r="N48" s="29">
        <f t="shared" si="16"/>
        <v>580.95311809509042</v>
      </c>
      <c r="O48" s="29">
        <f t="shared" si="16"/>
        <v>591.6323936840472</v>
      </c>
      <c r="P48" s="29">
        <f t="shared" si="16"/>
        <v>602.3116692730041</v>
      </c>
    </row>
    <row r="49" spans="1:18">
      <c r="A49" s="27" t="s">
        <v>4</v>
      </c>
      <c r="B49" s="45" t="s">
        <v>37</v>
      </c>
      <c r="C49" s="44" t="s">
        <v>45</v>
      </c>
      <c r="D49" s="43" t="s">
        <v>26</v>
      </c>
      <c r="E49" s="32">
        <f>E10+(0.73*D17)</f>
        <v>625.59847555555552</v>
      </c>
      <c r="F49" s="32">
        <f t="shared" ref="F49:P49" si="17">F10+(0.73*E17)</f>
        <v>672.39462200000003</v>
      </c>
      <c r="G49" s="32">
        <f t="shared" si="17"/>
        <v>653.27387333333331</v>
      </c>
      <c r="H49" s="32">
        <f t="shared" si="17"/>
        <v>585.74948043478264</v>
      </c>
      <c r="I49" s="32">
        <f t="shared" si="17"/>
        <v>532.50112200000001</v>
      </c>
      <c r="J49" s="32">
        <f t="shared" si="17"/>
        <v>573.91710736842106</v>
      </c>
      <c r="K49" s="32">
        <f t="shared" si="17"/>
        <v>552.59456691717662</v>
      </c>
      <c r="L49" s="32">
        <f t="shared" si="17"/>
        <v>563.27384250613352</v>
      </c>
      <c r="M49" s="32">
        <f t="shared" si="17"/>
        <v>566.11348030061197</v>
      </c>
      <c r="N49" s="32">
        <f t="shared" si="17"/>
        <v>573.95311809509042</v>
      </c>
      <c r="O49" s="32">
        <f t="shared" si="17"/>
        <v>584.6323936840472</v>
      </c>
      <c r="P49" s="32">
        <f t="shared" si="17"/>
        <v>595.3116692730041</v>
      </c>
    </row>
    <row r="50" spans="1:18">
      <c r="A50" s="27" t="s">
        <v>4</v>
      </c>
      <c r="B50" s="43" t="s">
        <v>26</v>
      </c>
      <c r="C50" s="44" t="s">
        <v>46</v>
      </c>
      <c r="D50" s="43" t="s">
        <v>26</v>
      </c>
      <c r="E50" s="32">
        <f>E10+(0.71*D17)+17-10</f>
        <v>630.52728444444449</v>
      </c>
      <c r="F50" s="32">
        <f t="shared" ref="F50:P50" si="18">F10+(0.71*E17)+17-10</f>
        <v>677.54819399999997</v>
      </c>
      <c r="G50" s="32">
        <f t="shared" si="18"/>
        <v>659.49924666666664</v>
      </c>
      <c r="H50" s="32">
        <f t="shared" si="18"/>
        <v>592.04401521739123</v>
      </c>
      <c r="I50" s="32">
        <f t="shared" si="18"/>
        <v>538.47369400000002</v>
      </c>
      <c r="J50" s="32">
        <f t="shared" si="18"/>
        <v>579.71389894736842</v>
      </c>
      <c r="K50" s="32">
        <f t="shared" si="18"/>
        <v>558.42759248108962</v>
      </c>
      <c r="L50" s="32">
        <f t="shared" si="18"/>
        <v>568.95127147856817</v>
      </c>
      <c r="M50" s="32">
        <f t="shared" si="18"/>
        <v>571.71311097730745</v>
      </c>
      <c r="N50" s="32">
        <f t="shared" si="18"/>
        <v>579.47495047604684</v>
      </c>
      <c r="O50" s="32">
        <f t="shared" si="18"/>
        <v>589.9986294735254</v>
      </c>
      <c r="P50" s="32">
        <f t="shared" si="18"/>
        <v>600.52230847100407</v>
      </c>
    </row>
    <row r="51" spans="1:18">
      <c r="A51" s="27" t="s">
        <v>4</v>
      </c>
      <c r="B51" s="45" t="s">
        <v>37</v>
      </c>
      <c r="C51" s="44" t="s">
        <v>46</v>
      </c>
      <c r="D51" s="43" t="s">
        <v>26</v>
      </c>
      <c r="E51" s="32">
        <f>E10+(0.71*D17)</f>
        <v>623.52728444444449</v>
      </c>
      <c r="F51" s="32">
        <f t="shared" ref="F51:P51" si="19">F10+(0.71*E17)</f>
        <v>670.54819399999997</v>
      </c>
      <c r="G51" s="32">
        <f t="shared" si="19"/>
        <v>652.49924666666664</v>
      </c>
      <c r="H51" s="32">
        <f t="shared" si="19"/>
        <v>585.04401521739123</v>
      </c>
      <c r="I51" s="32">
        <f t="shared" si="19"/>
        <v>531.47369400000002</v>
      </c>
      <c r="J51" s="32">
        <f t="shared" si="19"/>
        <v>572.71389894736842</v>
      </c>
      <c r="K51" s="32">
        <f t="shared" si="19"/>
        <v>551.42759248108962</v>
      </c>
      <c r="L51" s="32">
        <f t="shared" si="19"/>
        <v>561.95127147856817</v>
      </c>
      <c r="M51" s="32">
        <f t="shared" si="19"/>
        <v>564.71311097730745</v>
      </c>
      <c r="N51" s="32">
        <f t="shared" si="19"/>
        <v>572.47495047604684</v>
      </c>
      <c r="O51" s="32">
        <f t="shared" si="19"/>
        <v>582.9986294735254</v>
      </c>
      <c r="P51" s="32">
        <f t="shared" si="19"/>
        <v>593.52230847100407</v>
      </c>
    </row>
    <row r="52" spans="1:18">
      <c r="A52" s="27" t="s">
        <v>4</v>
      </c>
      <c r="B52" s="39" t="s">
        <v>26</v>
      </c>
      <c r="C52" s="39" t="s">
        <v>47</v>
      </c>
      <c r="D52" s="39" t="s">
        <v>26</v>
      </c>
      <c r="E52" s="32">
        <f>E19+(0.53*1000/E20)</f>
        <v>448.91665895731614</v>
      </c>
      <c r="F52" s="32">
        <f t="shared" ref="F52:P52" si="20">F19+(0.53*1000/F20)</f>
        <v>450.4711844789357</v>
      </c>
      <c r="G52" s="32">
        <f t="shared" si="20"/>
        <v>446.66019427987624</v>
      </c>
      <c r="H52" s="32">
        <f t="shared" si="20"/>
        <v>434.29441967700188</v>
      </c>
      <c r="I52" s="32">
        <f t="shared" si="20"/>
        <v>442.81991749370633</v>
      </c>
      <c r="J52" s="32">
        <f t="shared" si="20"/>
        <v>444.93141945773527</v>
      </c>
      <c r="K52" s="32">
        <f t="shared" si="20"/>
        <v>444.08150270614448</v>
      </c>
      <c r="L52" s="32">
        <f t="shared" si="20"/>
        <v>444.86891964509317</v>
      </c>
      <c r="M52" s="32">
        <f t="shared" si="20"/>
        <v>444.86891964509317</v>
      </c>
      <c r="N52" s="32">
        <f t="shared" si="20"/>
        <v>448.00682161116947</v>
      </c>
      <c r="O52" s="32">
        <f t="shared" si="20"/>
        <v>451.12368933848438</v>
      </c>
      <c r="P52" s="32">
        <f t="shared" si="20"/>
        <v>451.12368933848438</v>
      </c>
    </row>
    <row r="53" spans="1:18" s="22" customFormat="1" ht="23.4">
      <c r="A53" s="20" t="s">
        <v>48</v>
      </c>
      <c r="B53" s="21"/>
      <c r="D53" s="21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</row>
    <row r="54" spans="1:18" ht="13.95" customHeight="1">
      <c r="A54" s="4" t="s">
        <v>1</v>
      </c>
      <c r="B54" s="23" t="s">
        <v>23</v>
      </c>
      <c r="C54" s="23" t="s">
        <v>24</v>
      </c>
      <c r="D54" s="23" t="s">
        <v>25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8">
      <c r="A55" s="47"/>
      <c r="B55" s="25"/>
      <c r="C55" s="25"/>
      <c r="D55" s="25"/>
      <c r="E55" s="26">
        <v>23377</v>
      </c>
      <c r="F55" s="26">
        <v>23408</v>
      </c>
      <c r="G55" s="26">
        <v>23437</v>
      </c>
      <c r="H55" s="26">
        <v>23468</v>
      </c>
      <c r="I55" s="26">
        <v>23498</v>
      </c>
      <c r="J55" s="26">
        <v>23529</v>
      </c>
      <c r="K55" s="26">
        <v>23559</v>
      </c>
      <c r="L55" s="26">
        <v>23590</v>
      </c>
      <c r="M55" s="26">
        <v>23621</v>
      </c>
      <c r="N55" s="26">
        <v>23651</v>
      </c>
      <c r="O55" s="26">
        <v>23682</v>
      </c>
      <c r="P55" s="26">
        <v>23712</v>
      </c>
    </row>
    <row r="56" spans="1:18">
      <c r="A56" s="27"/>
      <c r="B56" s="30"/>
      <c r="C56" s="31" t="s">
        <v>49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8">
      <c r="A57" s="27" t="s">
        <v>4</v>
      </c>
      <c r="B57" s="30" t="s">
        <v>26</v>
      </c>
      <c r="C57" s="33" t="s">
        <v>50</v>
      </c>
      <c r="D57" s="30" t="s">
        <v>26</v>
      </c>
      <c r="E57" s="32">
        <f>E9+(0.8*D17)+20-13</f>
        <v>629.84764444444443</v>
      </c>
      <c r="F57" s="32">
        <f t="shared" ref="F57:P57" si="21">F9+(0.8*E17)+20-13</f>
        <v>675.85712000000001</v>
      </c>
      <c r="G57" s="32">
        <f t="shared" si="21"/>
        <v>647.98506666666663</v>
      </c>
      <c r="H57" s="32">
        <f t="shared" si="21"/>
        <v>580.21860869565216</v>
      </c>
      <c r="I57" s="32">
        <f t="shared" si="21"/>
        <v>533.09712000000002</v>
      </c>
      <c r="J57" s="32">
        <f t="shared" si="21"/>
        <v>582.62833684210523</v>
      </c>
      <c r="K57" s="32">
        <f t="shared" si="21"/>
        <v>561.17897744348124</v>
      </c>
      <c r="L57" s="32">
        <f t="shared" si="21"/>
        <v>574.902841102612</v>
      </c>
      <c r="M57" s="32">
        <f t="shared" si="21"/>
        <v>578.01477293217749</v>
      </c>
      <c r="N57" s="32">
        <f t="shared" si="21"/>
        <v>586.12670476174287</v>
      </c>
      <c r="O57" s="32">
        <f t="shared" si="21"/>
        <v>597.35056842087374</v>
      </c>
      <c r="P57" s="32">
        <f t="shared" si="21"/>
        <v>608.5744320800045</v>
      </c>
    </row>
    <row r="58" spans="1:18">
      <c r="A58" s="27" t="s">
        <v>4</v>
      </c>
      <c r="B58" s="34" t="s">
        <v>37</v>
      </c>
      <c r="C58" s="33" t="s">
        <v>51</v>
      </c>
      <c r="D58" s="30" t="s">
        <v>26</v>
      </c>
      <c r="E58" s="32">
        <f>E9+(0.8*D17)+20-13</f>
        <v>629.84764444444443</v>
      </c>
      <c r="F58" s="32">
        <f t="shared" ref="F58:P58" si="22">F9+(0.8*E17)+20-13</f>
        <v>675.85712000000001</v>
      </c>
      <c r="G58" s="32">
        <f t="shared" si="22"/>
        <v>647.98506666666663</v>
      </c>
      <c r="H58" s="32">
        <f t="shared" si="22"/>
        <v>580.21860869565216</v>
      </c>
      <c r="I58" s="32">
        <f t="shared" si="22"/>
        <v>533.09712000000002</v>
      </c>
      <c r="J58" s="32">
        <f t="shared" si="22"/>
        <v>582.62833684210523</v>
      </c>
      <c r="K58" s="32">
        <f t="shared" si="22"/>
        <v>561.17897744348124</v>
      </c>
      <c r="L58" s="32">
        <f t="shared" si="22"/>
        <v>574.902841102612</v>
      </c>
      <c r="M58" s="32">
        <f t="shared" si="22"/>
        <v>578.01477293217749</v>
      </c>
      <c r="N58" s="32">
        <f t="shared" si="22"/>
        <v>586.12670476174287</v>
      </c>
      <c r="O58" s="32">
        <f t="shared" si="22"/>
        <v>597.35056842087374</v>
      </c>
      <c r="P58" s="32">
        <f t="shared" si="22"/>
        <v>608.5744320800045</v>
      </c>
    </row>
    <row r="59" spans="1:18">
      <c r="A59" s="27"/>
      <c r="B59" s="45"/>
      <c r="C59" s="48" t="s">
        <v>52</v>
      </c>
      <c r="D59" s="43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18">
      <c r="A60" s="27" t="s">
        <v>4</v>
      </c>
      <c r="B60" s="43" t="s">
        <v>26</v>
      </c>
      <c r="C60" s="49" t="s">
        <v>53</v>
      </c>
      <c r="D60" s="43" t="s">
        <v>26</v>
      </c>
      <c r="E60" s="29">
        <f>E5-80</f>
        <v>433.28125</v>
      </c>
      <c r="F60" s="29">
        <f>F5-0</f>
        <v>564.63157894736844</v>
      </c>
      <c r="G60" s="29">
        <f t="shared" ref="G60:P60" si="23">G5-80</f>
        <v>513.39673913043475</v>
      </c>
      <c r="H60" s="29">
        <f t="shared" si="23"/>
        <v>491.10714285714289</v>
      </c>
      <c r="I60" s="29">
        <f t="shared" si="23"/>
        <v>522.15</v>
      </c>
      <c r="J60" s="29">
        <f t="shared" si="23"/>
        <v>510.4</v>
      </c>
      <c r="K60" s="29">
        <f t="shared" si="23"/>
        <v>511.29999999999995</v>
      </c>
      <c r="L60" s="29">
        <f t="shared" si="23"/>
        <v>508.6</v>
      </c>
      <c r="M60" s="29">
        <f t="shared" si="23"/>
        <v>503.20000000000005</v>
      </c>
      <c r="N60" s="29">
        <f t="shared" si="23"/>
        <v>505</v>
      </c>
      <c r="O60" s="29">
        <f t="shared" si="23"/>
        <v>511.29999999999995</v>
      </c>
      <c r="P60" s="29">
        <f t="shared" si="23"/>
        <v>513.1</v>
      </c>
      <c r="R60" s="50"/>
    </row>
    <row r="61" spans="1:18">
      <c r="A61" s="27" t="s">
        <v>4</v>
      </c>
      <c r="B61" s="43" t="s">
        <v>26</v>
      </c>
      <c r="C61" s="49" t="s">
        <v>54</v>
      </c>
      <c r="D61" s="43" t="s">
        <v>26</v>
      </c>
      <c r="E61" s="29">
        <f>E9+(0.71*D17)+17-10</f>
        <v>620.52728444444449</v>
      </c>
      <c r="F61" s="29">
        <f t="shared" ref="F61:P61" si="24">F9+(0.71*E17)+17-10</f>
        <v>667.54819399999997</v>
      </c>
      <c r="G61" s="29">
        <f t="shared" si="24"/>
        <v>644.49924666666664</v>
      </c>
      <c r="H61" s="29">
        <f t="shared" si="24"/>
        <v>577.04401521739123</v>
      </c>
      <c r="I61" s="29">
        <f t="shared" si="24"/>
        <v>528.47369400000002</v>
      </c>
      <c r="J61" s="29">
        <f t="shared" si="24"/>
        <v>577.21389894736842</v>
      </c>
      <c r="K61" s="29">
        <f t="shared" si="24"/>
        <v>555.92759248108962</v>
      </c>
      <c r="L61" s="29">
        <f t="shared" si="24"/>
        <v>568.95127147856817</v>
      </c>
      <c r="M61" s="29">
        <f t="shared" si="24"/>
        <v>571.71311097730745</v>
      </c>
      <c r="N61" s="29">
        <f t="shared" si="24"/>
        <v>579.47495047604684</v>
      </c>
      <c r="O61" s="29">
        <f t="shared" si="24"/>
        <v>589.9986294735254</v>
      </c>
      <c r="P61" s="29">
        <f t="shared" si="24"/>
        <v>600.52230847100407</v>
      </c>
    </row>
    <row r="62" spans="1:18">
      <c r="A62" s="27" t="s">
        <v>4</v>
      </c>
      <c r="B62" s="43" t="s">
        <v>26</v>
      </c>
      <c r="C62" s="49" t="s">
        <v>55</v>
      </c>
      <c r="D62" s="43" t="s">
        <v>26</v>
      </c>
      <c r="E62" s="29">
        <f>E9+(0.73*D17)+17-10</f>
        <v>622.59847555555552</v>
      </c>
      <c r="F62" s="29">
        <f t="shared" ref="F62:P62" si="25">F9+(0.73*E17)+17-10</f>
        <v>669.39462200000003</v>
      </c>
      <c r="G62" s="29">
        <f t="shared" si="25"/>
        <v>645.27387333333331</v>
      </c>
      <c r="H62" s="29">
        <f t="shared" si="25"/>
        <v>577.74948043478264</v>
      </c>
      <c r="I62" s="29">
        <f t="shared" si="25"/>
        <v>529.50112200000001</v>
      </c>
      <c r="J62" s="29">
        <f t="shared" si="25"/>
        <v>578.41710736842106</v>
      </c>
      <c r="K62" s="29">
        <f t="shared" si="25"/>
        <v>557.09456691717662</v>
      </c>
      <c r="L62" s="29">
        <f t="shared" si="25"/>
        <v>570.27384250613352</v>
      </c>
      <c r="M62" s="29">
        <f t="shared" si="25"/>
        <v>573.11348030061197</v>
      </c>
      <c r="N62" s="29">
        <f t="shared" si="25"/>
        <v>580.95311809509042</v>
      </c>
      <c r="O62" s="29">
        <f t="shared" si="25"/>
        <v>591.6323936840472</v>
      </c>
      <c r="P62" s="29">
        <f t="shared" si="25"/>
        <v>602.3116692730041</v>
      </c>
    </row>
    <row r="63" spans="1:18">
      <c r="A63" s="27" t="s">
        <v>4</v>
      </c>
      <c r="B63" s="45" t="s">
        <v>37</v>
      </c>
      <c r="C63" s="49" t="s">
        <v>56</v>
      </c>
      <c r="D63" s="43" t="s">
        <v>26</v>
      </c>
      <c r="E63" s="29">
        <f>(E9+E18+3.6)+17-10</f>
        <v>647.12072000000001</v>
      </c>
      <c r="F63" s="29">
        <f t="shared" ref="F63:P63" si="26">(F9+F18+3.6)+17-10</f>
        <v>664.7524928571429</v>
      </c>
      <c r="G63" s="29">
        <f t="shared" si="26"/>
        <v>650.35892666666666</v>
      </c>
      <c r="H63" s="29">
        <f t="shared" si="26"/>
        <v>594.87025333333338</v>
      </c>
      <c r="I63" s="29">
        <f t="shared" si="26"/>
        <v>539.16704561391589</v>
      </c>
      <c r="J63" s="29">
        <f t="shared" si="26"/>
        <v>584.77897744348127</v>
      </c>
      <c r="K63" s="29">
        <f t="shared" si="26"/>
        <v>571.00284110261202</v>
      </c>
      <c r="L63" s="29">
        <f t="shared" si="26"/>
        <v>581.61477293217752</v>
      </c>
      <c r="M63" s="29">
        <f t="shared" si="26"/>
        <v>584.72670476174289</v>
      </c>
      <c r="N63" s="29">
        <f t="shared" si="26"/>
        <v>595.95056842087376</v>
      </c>
      <c r="O63" s="29">
        <f t="shared" si="26"/>
        <v>607.17443208000452</v>
      </c>
      <c r="P63" s="29">
        <f t="shared" si="26"/>
        <v>621.51022756870077</v>
      </c>
    </row>
    <row r="64" spans="1:18">
      <c r="A64" s="27" t="s">
        <v>4</v>
      </c>
      <c r="B64" s="51" t="s">
        <v>26</v>
      </c>
      <c r="C64" s="51" t="s">
        <v>57</v>
      </c>
      <c r="D64" s="51" t="s">
        <v>26</v>
      </c>
      <c r="E64" s="32">
        <f t="shared" ref="E64:P64" si="27">E19+(2500/E20)</f>
        <v>514.15936728074519</v>
      </c>
      <c r="F64" s="32">
        <f t="shared" si="27"/>
        <v>515.76208645925283</v>
      </c>
      <c r="G64" s="32">
        <f t="shared" si="27"/>
        <v>511.32409078629985</v>
      </c>
      <c r="H64" s="32">
        <f t="shared" si="27"/>
        <v>497.17497471121271</v>
      </c>
      <c r="I64" s="32">
        <f t="shared" si="27"/>
        <v>505.36061960449894</v>
      </c>
      <c r="J64" s="32">
        <f t="shared" si="27"/>
        <v>507.77033492822966</v>
      </c>
      <c r="K64" s="32">
        <f t="shared" si="27"/>
        <v>506.80038204393497</v>
      </c>
      <c r="L64" s="32">
        <f t="shared" si="27"/>
        <v>507.58779898288367</v>
      </c>
      <c r="M64" s="32">
        <f t="shared" si="27"/>
        <v>507.58779898288367</v>
      </c>
      <c r="N64" s="32">
        <f t="shared" si="27"/>
        <v>511.16809124887385</v>
      </c>
      <c r="O64" s="32">
        <f t="shared" si="27"/>
        <v>514.28495897618882</v>
      </c>
      <c r="P64" s="32">
        <f t="shared" si="27"/>
        <v>514.28495897618882</v>
      </c>
    </row>
    <row r="65" spans="1:18">
      <c r="A65" s="27" t="s">
        <v>4</v>
      </c>
      <c r="B65" s="52" t="s">
        <v>58</v>
      </c>
      <c r="C65" s="52" t="s">
        <v>59</v>
      </c>
      <c r="D65" s="52" t="s">
        <v>60</v>
      </c>
      <c r="E65" s="32">
        <f>E9</f>
        <v>540</v>
      </c>
      <c r="F65" s="32">
        <f t="shared" ref="F65:P65" si="28">F9</f>
        <v>595</v>
      </c>
      <c r="G65" s="32">
        <f t="shared" si="28"/>
        <v>610</v>
      </c>
      <c r="H65" s="32">
        <f t="shared" si="28"/>
        <v>545</v>
      </c>
      <c r="I65" s="32">
        <f t="shared" si="28"/>
        <v>485</v>
      </c>
      <c r="J65" s="32">
        <f t="shared" si="28"/>
        <v>527.5</v>
      </c>
      <c r="K65" s="32">
        <f t="shared" si="28"/>
        <v>507.5</v>
      </c>
      <c r="L65" s="32">
        <f t="shared" si="28"/>
        <v>515</v>
      </c>
      <c r="M65" s="32">
        <f t="shared" si="28"/>
        <v>515</v>
      </c>
      <c r="N65" s="32">
        <f t="shared" si="28"/>
        <v>520</v>
      </c>
      <c r="O65" s="32">
        <f t="shared" si="28"/>
        <v>525</v>
      </c>
      <c r="P65" s="32">
        <f t="shared" si="28"/>
        <v>530</v>
      </c>
    </row>
    <row r="66" spans="1:18">
      <c r="A66" s="27" t="s">
        <v>4</v>
      </c>
      <c r="B66" s="53" t="s">
        <v>37</v>
      </c>
      <c r="C66" s="53" t="s">
        <v>61</v>
      </c>
      <c r="D66" s="53" t="s">
        <v>60</v>
      </c>
      <c r="E66" s="32">
        <f>E8+E18-(550/E20)</f>
        <v>648.95575067112384</v>
      </c>
      <c r="F66" s="32">
        <f t="shared" ref="F66:P66" si="29">F8+F18-(550/F20)</f>
        <v>610.85827897271031</v>
      </c>
      <c r="G66" s="32">
        <f t="shared" si="29"/>
        <v>555.87946758906219</v>
      </c>
      <c r="H66" s="32">
        <f t="shared" si="29"/>
        <v>494.97667318720966</v>
      </c>
      <c r="I66" s="32">
        <f t="shared" si="29"/>
        <v>523.00118034387083</v>
      </c>
      <c r="J66" s="32">
        <f t="shared" si="29"/>
        <v>556.63511779435839</v>
      </c>
      <c r="K66" s="32">
        <f t="shared" si="29"/>
        <v>542.89249407937098</v>
      </c>
      <c r="L66" s="32">
        <f t="shared" si="29"/>
        <v>553.50442590893647</v>
      </c>
      <c r="M66" s="32">
        <f t="shared" si="29"/>
        <v>556.61635773850185</v>
      </c>
      <c r="N66" s="32">
        <f t="shared" si="29"/>
        <v>567.71671141542333</v>
      </c>
      <c r="O66" s="32">
        <f t="shared" si="29"/>
        <v>578.94057507455409</v>
      </c>
      <c r="P66" s="32">
        <f t="shared" si="29"/>
        <v>593.27637056325034</v>
      </c>
      <c r="R66" s="54">
        <f>E66*$E$20/1000</f>
        <v>19.595183303618583</v>
      </c>
    </row>
    <row r="67" spans="1:18">
      <c r="A67" s="27" t="s">
        <v>4</v>
      </c>
      <c r="B67" s="53" t="s">
        <v>37</v>
      </c>
      <c r="C67" s="53" t="s">
        <v>62</v>
      </c>
      <c r="D67" s="53" t="s">
        <v>60</v>
      </c>
      <c r="E67" s="32">
        <f>E8+E18-(510/E20)</f>
        <v>650.28047571322395</v>
      </c>
      <c r="F67" s="32">
        <f t="shared" ref="F67:P67" si="30">F8+F18-(510/F20)</f>
        <v>612.18398256621924</v>
      </c>
      <c r="G67" s="32">
        <f t="shared" si="30"/>
        <v>557.19244010695911</v>
      </c>
      <c r="H67" s="32">
        <f t="shared" si="30"/>
        <v>496.25343572597535</v>
      </c>
      <c r="I67" s="32">
        <f t="shared" si="30"/>
        <v>524.27104231566364</v>
      </c>
      <c r="J67" s="32">
        <f t="shared" si="30"/>
        <v>557.91103485974918</v>
      </c>
      <c r="K67" s="32">
        <f t="shared" si="30"/>
        <v>544.16597386287947</v>
      </c>
      <c r="L67" s="32">
        <f t="shared" si="30"/>
        <v>554.77790569244496</v>
      </c>
      <c r="M67" s="32">
        <f t="shared" si="30"/>
        <v>557.88983752201034</v>
      </c>
      <c r="N67" s="32">
        <f t="shared" si="30"/>
        <v>568.99917374309246</v>
      </c>
      <c r="O67" s="32">
        <f t="shared" si="30"/>
        <v>580.22303740222321</v>
      </c>
      <c r="P67" s="32">
        <f t="shared" si="30"/>
        <v>594.55883289091946</v>
      </c>
      <c r="R67" s="54">
        <f t="shared" ref="R67:R69" si="31">E67*$E$20/1000</f>
        <v>19.635183303618582</v>
      </c>
    </row>
    <row r="68" spans="1:18">
      <c r="A68" s="27" t="s">
        <v>4</v>
      </c>
      <c r="B68" s="53" t="s">
        <v>37</v>
      </c>
      <c r="C68" s="53" t="s">
        <v>63</v>
      </c>
      <c r="D68" s="53" t="s">
        <v>60</v>
      </c>
      <c r="E68" s="32">
        <f>E8+E18-(510/E20)</f>
        <v>650.28047571322395</v>
      </c>
      <c r="F68" s="32">
        <f t="shared" ref="F68:P68" si="32">F8+F18-(510/F20)</f>
        <v>612.18398256621924</v>
      </c>
      <c r="G68" s="32">
        <f t="shared" si="32"/>
        <v>557.19244010695911</v>
      </c>
      <c r="H68" s="32">
        <f t="shared" si="32"/>
        <v>496.25343572597535</v>
      </c>
      <c r="I68" s="32">
        <f t="shared" si="32"/>
        <v>524.27104231566364</v>
      </c>
      <c r="J68" s="32">
        <f t="shared" si="32"/>
        <v>557.91103485974918</v>
      </c>
      <c r="K68" s="32">
        <f t="shared" si="32"/>
        <v>544.16597386287947</v>
      </c>
      <c r="L68" s="32">
        <f t="shared" si="32"/>
        <v>554.77790569244496</v>
      </c>
      <c r="M68" s="32">
        <f t="shared" si="32"/>
        <v>557.88983752201034</v>
      </c>
      <c r="N68" s="32">
        <f t="shared" si="32"/>
        <v>568.99917374309246</v>
      </c>
      <c r="O68" s="32">
        <f t="shared" si="32"/>
        <v>580.22303740222321</v>
      </c>
      <c r="P68" s="32">
        <f t="shared" si="32"/>
        <v>594.55883289091946</v>
      </c>
      <c r="R68" s="54">
        <f t="shared" si="31"/>
        <v>19.635183303618582</v>
      </c>
    </row>
    <row r="69" spans="1:18">
      <c r="A69" s="27" t="s">
        <v>4</v>
      </c>
      <c r="B69" s="51" t="s">
        <v>26</v>
      </c>
      <c r="C69" s="51" t="s">
        <v>61</v>
      </c>
      <c r="D69" s="51" t="s">
        <v>60</v>
      </c>
      <c r="E69" s="32">
        <f>E19-(550/E20)</f>
        <v>413.14908282061396</v>
      </c>
      <c r="F69" s="32">
        <f t="shared" ref="F69:P69" si="33">F19-(550/F20)</f>
        <v>414.67718745419336</v>
      </c>
      <c r="G69" s="32">
        <f t="shared" si="33"/>
        <v>411.20993629665918</v>
      </c>
      <c r="H69" s="32">
        <f t="shared" si="33"/>
        <v>399.82183113032795</v>
      </c>
      <c r="I69" s="32">
        <f t="shared" si="33"/>
        <v>408.53364425530231</v>
      </c>
      <c r="J69" s="32">
        <f t="shared" si="33"/>
        <v>410.48165869218502</v>
      </c>
      <c r="K69" s="32">
        <f t="shared" si="33"/>
        <v>409.69754855141667</v>
      </c>
      <c r="L69" s="32">
        <f t="shared" si="33"/>
        <v>410.48496549036537</v>
      </c>
      <c r="M69" s="32">
        <f t="shared" si="33"/>
        <v>410.48496549036537</v>
      </c>
      <c r="N69" s="32">
        <f t="shared" si="33"/>
        <v>413.3803387641031</v>
      </c>
      <c r="O69" s="32">
        <f t="shared" si="33"/>
        <v>416.49720649141801</v>
      </c>
      <c r="P69" s="32">
        <f t="shared" si="33"/>
        <v>416.49720649141801</v>
      </c>
      <c r="R69" s="54">
        <f t="shared" si="31"/>
        <v>12.475013899205832</v>
      </c>
    </row>
    <row r="70" spans="1:18">
      <c r="A70" s="27" t="s">
        <v>4</v>
      </c>
      <c r="B70" s="51" t="s">
        <v>26</v>
      </c>
      <c r="C70" s="51" t="s">
        <v>61</v>
      </c>
      <c r="D70" s="51" t="s">
        <v>64</v>
      </c>
      <c r="E70" s="32">
        <f>E19-(550/E20)</f>
        <v>413.14908282061396</v>
      </c>
      <c r="F70" s="32">
        <f t="shared" ref="F70:P70" si="34">F19-(550/F20)</f>
        <v>414.67718745419336</v>
      </c>
      <c r="G70" s="32">
        <f t="shared" si="34"/>
        <v>411.20993629665918</v>
      </c>
      <c r="H70" s="32">
        <f t="shared" si="34"/>
        <v>399.82183113032795</v>
      </c>
      <c r="I70" s="32">
        <f t="shared" si="34"/>
        <v>408.53364425530231</v>
      </c>
      <c r="J70" s="32">
        <f t="shared" si="34"/>
        <v>410.48165869218502</v>
      </c>
      <c r="K70" s="32">
        <f t="shared" si="34"/>
        <v>409.69754855141667</v>
      </c>
      <c r="L70" s="32">
        <f t="shared" si="34"/>
        <v>410.48496549036537</v>
      </c>
      <c r="M70" s="32">
        <f t="shared" si="34"/>
        <v>410.48496549036537</v>
      </c>
      <c r="N70" s="32">
        <f t="shared" si="34"/>
        <v>413.3803387641031</v>
      </c>
      <c r="O70" s="32">
        <f t="shared" si="34"/>
        <v>416.49720649141801</v>
      </c>
      <c r="P70" s="32">
        <f t="shared" si="34"/>
        <v>416.49720649141801</v>
      </c>
      <c r="R70" s="54"/>
    </row>
    <row r="71" spans="1:18">
      <c r="A71" s="27" t="s">
        <v>4</v>
      </c>
      <c r="B71" s="51" t="s">
        <v>26</v>
      </c>
      <c r="C71" s="51" t="s">
        <v>61</v>
      </c>
      <c r="D71" s="51" t="s">
        <v>65</v>
      </c>
      <c r="E71" s="32">
        <f>E19-(550/E20)-(150/E20)</f>
        <v>408.18136391273868</v>
      </c>
      <c r="F71" s="32">
        <f t="shared" ref="F71:P71" si="35">F19-(550/F20)-(150/F20)</f>
        <v>409.70579897853469</v>
      </c>
      <c r="G71" s="32">
        <f t="shared" si="35"/>
        <v>406.28628935454572</v>
      </c>
      <c r="H71" s="32">
        <f t="shared" si="35"/>
        <v>395.03397160995655</v>
      </c>
      <c r="I71" s="32">
        <f t="shared" si="35"/>
        <v>403.77166186107951</v>
      </c>
      <c r="J71" s="32">
        <f t="shared" si="35"/>
        <v>405.69696969696969</v>
      </c>
      <c r="K71" s="32">
        <f t="shared" si="35"/>
        <v>404.92199936326006</v>
      </c>
      <c r="L71" s="32">
        <f t="shared" si="35"/>
        <v>405.70941630220875</v>
      </c>
      <c r="M71" s="32">
        <f t="shared" si="35"/>
        <v>405.70941630220875</v>
      </c>
      <c r="N71" s="32">
        <f t="shared" si="35"/>
        <v>408.57110503534386</v>
      </c>
      <c r="O71" s="32">
        <f t="shared" si="35"/>
        <v>411.68797276265877</v>
      </c>
      <c r="P71" s="32">
        <f t="shared" si="35"/>
        <v>411.68797276265877</v>
      </c>
    </row>
    <row r="72" spans="1:18">
      <c r="A72" s="27" t="s">
        <v>4</v>
      </c>
      <c r="B72" s="51" t="s">
        <v>26</v>
      </c>
      <c r="C72" s="51" t="s">
        <v>61</v>
      </c>
      <c r="D72" s="51" t="s">
        <v>66</v>
      </c>
      <c r="E72" s="32">
        <f>E19-(550/E20)-(150/E20)+(250/E20)</f>
        <v>416.46089542586418</v>
      </c>
      <c r="F72" s="32">
        <f t="shared" ref="F72:P72" si="36">F19-(550/F20)-(150/F20)+(250/F20)</f>
        <v>417.99144643796581</v>
      </c>
      <c r="G72" s="32">
        <f t="shared" si="36"/>
        <v>414.49236759140149</v>
      </c>
      <c r="H72" s="32">
        <f t="shared" si="36"/>
        <v>403.01373747724222</v>
      </c>
      <c r="I72" s="32">
        <f t="shared" si="36"/>
        <v>411.70829918478415</v>
      </c>
      <c r="J72" s="32">
        <f t="shared" si="36"/>
        <v>413.67145135566187</v>
      </c>
      <c r="K72" s="32">
        <f t="shared" si="36"/>
        <v>412.88124801018779</v>
      </c>
      <c r="L72" s="32">
        <f t="shared" si="36"/>
        <v>413.66866494913648</v>
      </c>
      <c r="M72" s="32">
        <f t="shared" si="36"/>
        <v>413.66866494913648</v>
      </c>
      <c r="N72" s="32">
        <f t="shared" si="36"/>
        <v>416.58649458327591</v>
      </c>
      <c r="O72" s="32">
        <f t="shared" si="36"/>
        <v>419.70336231059082</v>
      </c>
      <c r="P72" s="32">
        <f t="shared" si="36"/>
        <v>419.70336231059082</v>
      </c>
    </row>
    <row r="73" spans="1:18">
      <c r="A73" s="27" t="s">
        <v>4</v>
      </c>
      <c r="B73" s="51" t="s">
        <v>26</v>
      </c>
      <c r="C73" s="51" t="s">
        <v>62</v>
      </c>
      <c r="D73" s="51" t="s">
        <v>60</v>
      </c>
      <c r="E73" s="32">
        <f>E19-(510/E20)</f>
        <v>414.47380786271401</v>
      </c>
      <c r="F73" s="32">
        <f t="shared" ref="F73:P73" si="37">F19-(510/F20)</f>
        <v>416.00289104770229</v>
      </c>
      <c r="G73" s="32">
        <f t="shared" si="37"/>
        <v>412.5229088145561</v>
      </c>
      <c r="H73" s="32">
        <f t="shared" si="37"/>
        <v>401.09859366909365</v>
      </c>
      <c r="I73" s="32">
        <f t="shared" si="37"/>
        <v>409.803506227095</v>
      </c>
      <c r="J73" s="32">
        <f t="shared" si="37"/>
        <v>411.75757575757575</v>
      </c>
      <c r="K73" s="32">
        <f t="shared" si="37"/>
        <v>410.97102833492511</v>
      </c>
      <c r="L73" s="32">
        <f t="shared" si="37"/>
        <v>411.7584452738738</v>
      </c>
      <c r="M73" s="32">
        <f t="shared" si="37"/>
        <v>411.7584452738738</v>
      </c>
      <c r="N73" s="32">
        <f t="shared" si="37"/>
        <v>414.66280109177222</v>
      </c>
      <c r="O73" s="32">
        <f t="shared" si="37"/>
        <v>417.77966881908714</v>
      </c>
      <c r="P73" s="32">
        <f t="shared" si="37"/>
        <v>417.77966881908714</v>
      </c>
    </row>
    <row r="74" spans="1:18">
      <c r="A74" s="27" t="s">
        <v>4</v>
      </c>
      <c r="B74" s="51" t="s">
        <v>26</v>
      </c>
      <c r="C74" s="51" t="s">
        <v>63</v>
      </c>
      <c r="D74" s="51" t="s">
        <v>60</v>
      </c>
      <c r="E74" s="32">
        <f>E19-(510/E20)</f>
        <v>414.47380786271401</v>
      </c>
      <c r="F74" s="32">
        <f t="shared" ref="F74:P74" si="38">F19-(510/F20)</f>
        <v>416.00289104770229</v>
      </c>
      <c r="G74" s="32">
        <f t="shared" si="38"/>
        <v>412.5229088145561</v>
      </c>
      <c r="H74" s="32">
        <f t="shared" si="38"/>
        <v>401.09859366909365</v>
      </c>
      <c r="I74" s="32">
        <f t="shared" si="38"/>
        <v>409.803506227095</v>
      </c>
      <c r="J74" s="32">
        <f t="shared" si="38"/>
        <v>411.75757575757575</v>
      </c>
      <c r="K74" s="32">
        <f t="shared" si="38"/>
        <v>410.97102833492511</v>
      </c>
      <c r="L74" s="32">
        <f t="shared" si="38"/>
        <v>411.7584452738738</v>
      </c>
      <c r="M74" s="32">
        <f t="shared" si="38"/>
        <v>411.7584452738738</v>
      </c>
      <c r="N74" s="32">
        <f t="shared" si="38"/>
        <v>414.66280109177222</v>
      </c>
      <c r="O74" s="32">
        <f t="shared" si="38"/>
        <v>417.77966881908714</v>
      </c>
      <c r="P74" s="32">
        <f t="shared" si="38"/>
        <v>417.77966881908714</v>
      </c>
    </row>
    <row r="75" spans="1:18">
      <c r="A75" s="27" t="s">
        <v>4</v>
      </c>
      <c r="B75" s="51" t="s">
        <v>26</v>
      </c>
      <c r="C75" s="51" t="s">
        <v>67</v>
      </c>
      <c r="D75" s="51" t="s">
        <v>60</v>
      </c>
      <c r="E75" s="32">
        <f>E19+(150/E20)</f>
        <v>436.33177105736536</v>
      </c>
      <c r="F75" s="32">
        <f t="shared" ref="F75:P75" si="39">F19+(150/F20)</f>
        <v>437.87700034060043</v>
      </c>
      <c r="G75" s="32">
        <f t="shared" si="39"/>
        <v>434.1869553598554</v>
      </c>
      <c r="H75" s="32">
        <f t="shared" si="39"/>
        <v>422.16517555872775</v>
      </c>
      <c r="I75" s="32">
        <f t="shared" si="39"/>
        <v>430.75622876167529</v>
      </c>
      <c r="J75" s="32">
        <f t="shared" si="39"/>
        <v>432.81020733652315</v>
      </c>
      <c r="K75" s="32">
        <f t="shared" si="39"/>
        <v>431.98344476281432</v>
      </c>
      <c r="L75" s="32">
        <f t="shared" si="39"/>
        <v>432.77086170176301</v>
      </c>
      <c r="M75" s="32">
        <f t="shared" si="39"/>
        <v>432.77086170176301</v>
      </c>
      <c r="N75" s="32">
        <f t="shared" si="39"/>
        <v>435.82342949831281</v>
      </c>
      <c r="O75" s="32">
        <f t="shared" si="39"/>
        <v>438.94029722562772</v>
      </c>
      <c r="P75" s="32">
        <f t="shared" si="39"/>
        <v>438.94029722562772</v>
      </c>
    </row>
    <row r="76" spans="1:18">
      <c r="A76" s="27" t="s">
        <v>4</v>
      </c>
      <c r="B76" s="51" t="s">
        <v>26</v>
      </c>
      <c r="C76" s="51" t="s">
        <v>67</v>
      </c>
      <c r="D76" s="51" t="s">
        <v>65</v>
      </c>
      <c r="E76" s="32">
        <f>E19</f>
        <v>431.36405214949008</v>
      </c>
      <c r="F76" s="32">
        <f t="shared" ref="F76:P76" si="40">F19</f>
        <v>432.90561186494176</v>
      </c>
      <c r="G76" s="32">
        <f t="shared" si="40"/>
        <v>429.26330841774194</v>
      </c>
      <c r="H76" s="32">
        <f t="shared" si="40"/>
        <v>417.37731603835635</v>
      </c>
      <c r="I76" s="32">
        <f t="shared" si="40"/>
        <v>425.99424636745249</v>
      </c>
      <c r="J76" s="32">
        <f t="shared" si="40"/>
        <v>428.02551834130782</v>
      </c>
      <c r="K76" s="32">
        <f t="shared" si="40"/>
        <v>427.2078955746577</v>
      </c>
      <c r="L76" s="32">
        <f t="shared" si="40"/>
        <v>427.99531251360639</v>
      </c>
      <c r="M76" s="32">
        <f t="shared" si="40"/>
        <v>427.99531251360639</v>
      </c>
      <c r="N76" s="32">
        <f t="shared" si="40"/>
        <v>431.01419576955357</v>
      </c>
      <c r="O76" s="32">
        <f t="shared" si="40"/>
        <v>434.13106349686848</v>
      </c>
      <c r="P76" s="32">
        <f t="shared" si="40"/>
        <v>434.13106349686848</v>
      </c>
    </row>
    <row r="77" spans="1:18">
      <c r="A77" s="27" t="s">
        <v>4</v>
      </c>
      <c r="B77" s="51" t="s">
        <v>26</v>
      </c>
      <c r="C77" s="51" t="s">
        <v>68</v>
      </c>
      <c r="D77" s="51" t="s">
        <v>60</v>
      </c>
      <c r="E77" s="32">
        <f>E19-(400/E20)+(150/E20)</f>
        <v>423.08452063636457</v>
      </c>
      <c r="F77" s="32">
        <f t="shared" ref="F77:P77" si="41">F19-(400/F20)+(150/F20)</f>
        <v>424.61996440551064</v>
      </c>
      <c r="G77" s="32">
        <f t="shared" si="41"/>
        <v>421.05723018088611</v>
      </c>
      <c r="H77" s="32">
        <f t="shared" si="41"/>
        <v>409.39755017107075</v>
      </c>
      <c r="I77" s="32">
        <f t="shared" si="41"/>
        <v>418.05760904374785</v>
      </c>
      <c r="J77" s="32">
        <f t="shared" si="41"/>
        <v>420.05103668261563</v>
      </c>
      <c r="K77" s="32">
        <f t="shared" si="41"/>
        <v>419.24864692772996</v>
      </c>
      <c r="L77" s="32">
        <f t="shared" si="41"/>
        <v>420.03606386667866</v>
      </c>
      <c r="M77" s="32">
        <f t="shared" si="41"/>
        <v>420.03606386667866</v>
      </c>
      <c r="N77" s="32">
        <f t="shared" si="41"/>
        <v>422.99880622162158</v>
      </c>
      <c r="O77" s="32">
        <f t="shared" si="41"/>
        <v>426.11567394893649</v>
      </c>
      <c r="P77" s="32">
        <f t="shared" si="41"/>
        <v>426.11567394893649</v>
      </c>
    </row>
    <row r="78" spans="1:18">
      <c r="A78" s="27" t="s">
        <v>4</v>
      </c>
      <c r="B78" s="51" t="s">
        <v>26</v>
      </c>
      <c r="C78" s="51" t="s">
        <v>68</v>
      </c>
      <c r="D78" s="51" t="s">
        <v>65</v>
      </c>
      <c r="E78" s="32">
        <f>E19-(400/E20)</f>
        <v>418.11680172848924</v>
      </c>
      <c r="F78" s="32">
        <f t="shared" ref="F78:P78" si="42">F19-(400/F20)</f>
        <v>419.64857592985197</v>
      </c>
      <c r="G78" s="32">
        <f t="shared" si="42"/>
        <v>416.13358323877264</v>
      </c>
      <c r="H78" s="32">
        <f t="shared" si="42"/>
        <v>404.60969065069935</v>
      </c>
      <c r="I78" s="32">
        <f t="shared" si="42"/>
        <v>413.29562664952505</v>
      </c>
      <c r="J78" s="32">
        <f t="shared" si="42"/>
        <v>415.2663476874003</v>
      </c>
      <c r="K78" s="32">
        <f t="shared" si="42"/>
        <v>414.47309773957335</v>
      </c>
      <c r="L78" s="32">
        <f t="shared" si="42"/>
        <v>415.26051467852204</v>
      </c>
      <c r="M78" s="32">
        <f t="shared" si="42"/>
        <v>415.26051467852204</v>
      </c>
      <c r="N78" s="32">
        <f t="shared" si="42"/>
        <v>418.18957249286234</v>
      </c>
      <c r="O78" s="32">
        <f t="shared" si="42"/>
        <v>421.30644022017725</v>
      </c>
      <c r="P78" s="32">
        <f t="shared" si="42"/>
        <v>421.30644022017725</v>
      </c>
    </row>
    <row r="79" spans="1:18">
      <c r="A79" s="27" t="s">
        <v>4</v>
      </c>
      <c r="B79" s="51" t="s">
        <v>26</v>
      </c>
      <c r="C79" s="51" t="s">
        <v>69</v>
      </c>
      <c r="D79" s="51" t="s">
        <v>60</v>
      </c>
      <c r="E79" s="32">
        <f>E19-(400/E20)+(150/E20)</f>
        <v>423.08452063636457</v>
      </c>
      <c r="F79" s="32">
        <f t="shared" ref="F79:P79" si="43">F19-(400/F20)+(150/F20)</f>
        <v>424.61996440551064</v>
      </c>
      <c r="G79" s="32">
        <f t="shared" si="43"/>
        <v>421.05723018088611</v>
      </c>
      <c r="H79" s="32">
        <f t="shared" si="43"/>
        <v>409.39755017107075</v>
      </c>
      <c r="I79" s="32">
        <f t="shared" si="43"/>
        <v>418.05760904374785</v>
      </c>
      <c r="J79" s="32">
        <f t="shared" si="43"/>
        <v>420.05103668261563</v>
      </c>
      <c r="K79" s="32">
        <f t="shared" si="43"/>
        <v>419.24864692772996</v>
      </c>
      <c r="L79" s="32">
        <f t="shared" si="43"/>
        <v>420.03606386667866</v>
      </c>
      <c r="M79" s="32">
        <f t="shared" si="43"/>
        <v>420.03606386667866</v>
      </c>
      <c r="N79" s="32">
        <f t="shared" si="43"/>
        <v>422.99880622162158</v>
      </c>
      <c r="O79" s="32">
        <f t="shared" si="43"/>
        <v>426.11567394893649</v>
      </c>
      <c r="P79" s="32">
        <f t="shared" si="43"/>
        <v>426.11567394893649</v>
      </c>
    </row>
    <row r="80" spans="1:18">
      <c r="A80" s="27" t="s">
        <v>4</v>
      </c>
      <c r="B80" s="51" t="s">
        <v>26</v>
      </c>
      <c r="C80" s="51" t="s">
        <v>69</v>
      </c>
      <c r="D80" s="51" t="s">
        <v>65</v>
      </c>
      <c r="E80" s="32">
        <f>E19-(400/E20)</f>
        <v>418.11680172848924</v>
      </c>
      <c r="F80" s="32">
        <f t="shared" ref="F80:P80" si="44">F19-(400/F20)</f>
        <v>419.64857592985197</v>
      </c>
      <c r="G80" s="32">
        <f t="shared" si="44"/>
        <v>416.13358323877264</v>
      </c>
      <c r="H80" s="32">
        <f t="shared" si="44"/>
        <v>404.60969065069935</v>
      </c>
      <c r="I80" s="32">
        <f t="shared" si="44"/>
        <v>413.29562664952505</v>
      </c>
      <c r="J80" s="32">
        <f t="shared" si="44"/>
        <v>415.2663476874003</v>
      </c>
      <c r="K80" s="32">
        <f t="shared" si="44"/>
        <v>414.47309773957335</v>
      </c>
      <c r="L80" s="32">
        <f t="shared" si="44"/>
        <v>415.26051467852204</v>
      </c>
      <c r="M80" s="32">
        <f t="shared" si="44"/>
        <v>415.26051467852204</v>
      </c>
      <c r="N80" s="32">
        <f t="shared" si="44"/>
        <v>418.18957249286234</v>
      </c>
      <c r="O80" s="32">
        <f t="shared" si="44"/>
        <v>421.30644022017725</v>
      </c>
      <c r="P80" s="32">
        <f t="shared" si="44"/>
        <v>421.30644022017725</v>
      </c>
    </row>
    <row r="81" spans="1:17">
      <c r="A81" s="27" t="s">
        <v>4</v>
      </c>
      <c r="B81" s="51" t="s">
        <v>26</v>
      </c>
      <c r="C81" s="51" t="s">
        <v>69</v>
      </c>
      <c r="D81" s="51" t="s">
        <v>66</v>
      </c>
      <c r="E81" s="32">
        <f>E19-(400/E20)+(250/E20)</f>
        <v>426.39633324161474</v>
      </c>
      <c r="F81" s="32">
        <f t="shared" ref="F81:P81" si="45">F19-(400/F20)+(250/F20)</f>
        <v>427.93422338928309</v>
      </c>
      <c r="G81" s="32">
        <f t="shared" si="45"/>
        <v>424.33966147562842</v>
      </c>
      <c r="H81" s="32">
        <f t="shared" si="45"/>
        <v>412.58945651798501</v>
      </c>
      <c r="I81" s="32">
        <f t="shared" si="45"/>
        <v>421.23226397322969</v>
      </c>
      <c r="J81" s="32">
        <f t="shared" si="45"/>
        <v>423.24082934609248</v>
      </c>
      <c r="K81" s="32">
        <f t="shared" si="45"/>
        <v>422.43234638650108</v>
      </c>
      <c r="L81" s="32">
        <f t="shared" si="45"/>
        <v>423.21976332544978</v>
      </c>
      <c r="M81" s="32">
        <f t="shared" si="45"/>
        <v>423.21976332544978</v>
      </c>
      <c r="N81" s="32">
        <f t="shared" si="45"/>
        <v>426.20496204079438</v>
      </c>
      <c r="O81" s="32">
        <f t="shared" si="45"/>
        <v>429.3218297681093</v>
      </c>
      <c r="P81" s="32">
        <f t="shared" si="45"/>
        <v>429.3218297681093</v>
      </c>
    </row>
    <row r="82" spans="1:17">
      <c r="A82" s="27" t="s">
        <v>4</v>
      </c>
      <c r="B82" s="51" t="s">
        <v>26</v>
      </c>
      <c r="C82" s="51" t="s">
        <v>70</v>
      </c>
      <c r="D82" s="51" t="s">
        <v>60</v>
      </c>
      <c r="E82" s="32">
        <f>E19-(620/E20)+(150/E20)</f>
        <v>415.79853290481412</v>
      </c>
      <c r="F82" s="32">
        <f t="shared" ref="F82:P82" si="46">F19-(620/F20)+(150/F20)</f>
        <v>417.32859464121128</v>
      </c>
      <c r="G82" s="32">
        <f t="shared" si="46"/>
        <v>413.83588133245303</v>
      </c>
      <c r="H82" s="32">
        <f t="shared" si="46"/>
        <v>402.37535620785934</v>
      </c>
      <c r="I82" s="32">
        <f t="shared" si="46"/>
        <v>411.07336819888775</v>
      </c>
      <c r="J82" s="32">
        <f t="shared" si="46"/>
        <v>413.03349282296654</v>
      </c>
      <c r="K82" s="32">
        <f t="shared" si="46"/>
        <v>412.24450811843354</v>
      </c>
      <c r="L82" s="32">
        <f t="shared" si="46"/>
        <v>413.03192505738224</v>
      </c>
      <c r="M82" s="32">
        <f t="shared" si="46"/>
        <v>413.03192505738224</v>
      </c>
      <c r="N82" s="32">
        <f t="shared" si="46"/>
        <v>415.94526341944135</v>
      </c>
      <c r="O82" s="32">
        <f t="shared" si="46"/>
        <v>419.06213114675626</v>
      </c>
      <c r="P82" s="32">
        <f t="shared" si="46"/>
        <v>419.06213114675626</v>
      </c>
    </row>
    <row r="83" spans="1:17">
      <c r="A83" s="27" t="s">
        <v>4</v>
      </c>
      <c r="B83" s="51" t="s">
        <v>26</v>
      </c>
      <c r="C83" s="51" t="s">
        <v>70</v>
      </c>
      <c r="D83" s="51" t="s">
        <v>65</v>
      </c>
      <c r="E83" s="32">
        <f>E19-(620/E20)</f>
        <v>410.83081399693879</v>
      </c>
      <c r="F83" s="32">
        <f t="shared" ref="F83:P83" si="47">F19-(620/F20)</f>
        <v>412.35720616555261</v>
      </c>
      <c r="G83" s="32">
        <f t="shared" si="47"/>
        <v>408.91223439033956</v>
      </c>
      <c r="H83" s="32">
        <f t="shared" si="47"/>
        <v>397.58749668748794</v>
      </c>
      <c r="I83" s="32">
        <f t="shared" si="47"/>
        <v>406.31138580466495</v>
      </c>
      <c r="J83" s="32">
        <f t="shared" si="47"/>
        <v>408.2488038277512</v>
      </c>
      <c r="K83" s="32">
        <f t="shared" si="47"/>
        <v>407.46895893027693</v>
      </c>
      <c r="L83" s="32">
        <f t="shared" si="47"/>
        <v>408.25637586922562</v>
      </c>
      <c r="M83" s="32">
        <f t="shared" si="47"/>
        <v>408.25637586922562</v>
      </c>
      <c r="N83" s="32">
        <f t="shared" si="47"/>
        <v>411.13602969068211</v>
      </c>
      <c r="O83" s="32">
        <f t="shared" si="47"/>
        <v>414.25289741799702</v>
      </c>
      <c r="P83" s="32">
        <f t="shared" si="47"/>
        <v>414.25289741799702</v>
      </c>
    </row>
    <row r="84" spans="1:17">
      <c r="A84" s="27" t="s">
        <v>4</v>
      </c>
      <c r="B84" s="51" t="s">
        <v>26</v>
      </c>
      <c r="C84" s="51" t="s">
        <v>71</v>
      </c>
      <c r="D84" s="51" t="s">
        <v>65</v>
      </c>
      <c r="E84" s="32">
        <f>E19</f>
        <v>431.36405214949008</v>
      </c>
      <c r="F84" s="32">
        <f t="shared" ref="F84:P84" si="48">F19</f>
        <v>432.90561186494176</v>
      </c>
      <c r="G84" s="32">
        <f t="shared" si="48"/>
        <v>429.26330841774194</v>
      </c>
      <c r="H84" s="32">
        <f t="shared" si="48"/>
        <v>417.37731603835635</v>
      </c>
      <c r="I84" s="32">
        <f t="shared" si="48"/>
        <v>425.99424636745249</v>
      </c>
      <c r="J84" s="32">
        <f t="shared" si="48"/>
        <v>428.02551834130782</v>
      </c>
      <c r="K84" s="32">
        <f t="shared" si="48"/>
        <v>427.2078955746577</v>
      </c>
      <c r="L84" s="32">
        <f t="shared" si="48"/>
        <v>427.99531251360639</v>
      </c>
      <c r="M84" s="32">
        <f t="shared" si="48"/>
        <v>427.99531251360639</v>
      </c>
      <c r="N84" s="32">
        <f t="shared" si="48"/>
        <v>431.01419576955357</v>
      </c>
      <c r="O84" s="32">
        <f t="shared" si="48"/>
        <v>434.13106349686848</v>
      </c>
      <c r="P84" s="32">
        <f t="shared" si="48"/>
        <v>434.13106349686848</v>
      </c>
      <c r="Q84" s="55"/>
    </row>
    <row r="85" spans="1:17">
      <c r="A85" s="27" t="s">
        <v>4</v>
      </c>
      <c r="B85" s="51" t="s">
        <v>26</v>
      </c>
      <c r="C85" s="51" t="s">
        <v>72</v>
      </c>
      <c r="D85" s="51" t="s">
        <v>60</v>
      </c>
      <c r="E85" s="32">
        <f>E19-(400/E20)+(150/E20)</f>
        <v>423.08452063636457</v>
      </c>
      <c r="F85" s="32">
        <f t="shared" ref="F85:P85" si="49">F19-(400/F20)+(150/F20)</f>
        <v>424.61996440551064</v>
      </c>
      <c r="G85" s="32">
        <f t="shared" si="49"/>
        <v>421.05723018088611</v>
      </c>
      <c r="H85" s="32">
        <f t="shared" si="49"/>
        <v>409.39755017107075</v>
      </c>
      <c r="I85" s="32">
        <f t="shared" si="49"/>
        <v>418.05760904374785</v>
      </c>
      <c r="J85" s="32">
        <f t="shared" si="49"/>
        <v>420.05103668261563</v>
      </c>
      <c r="K85" s="32">
        <f t="shared" si="49"/>
        <v>419.24864692772996</v>
      </c>
      <c r="L85" s="32">
        <f t="shared" si="49"/>
        <v>420.03606386667866</v>
      </c>
      <c r="M85" s="32">
        <f t="shared" si="49"/>
        <v>420.03606386667866</v>
      </c>
      <c r="N85" s="32">
        <f t="shared" si="49"/>
        <v>422.99880622162158</v>
      </c>
      <c r="O85" s="32">
        <f t="shared" si="49"/>
        <v>426.11567394893649</v>
      </c>
      <c r="P85" s="32">
        <f t="shared" si="49"/>
        <v>426.11567394893649</v>
      </c>
    </row>
    <row r="86" spans="1:17">
      <c r="A86" s="27" t="s">
        <v>4</v>
      </c>
      <c r="B86" s="51" t="s">
        <v>26</v>
      </c>
      <c r="C86" s="51" t="s">
        <v>72</v>
      </c>
      <c r="D86" s="51" t="s">
        <v>65</v>
      </c>
      <c r="E86" s="32">
        <f>E19-(400/E20)</f>
        <v>418.11680172848924</v>
      </c>
      <c r="F86" s="32">
        <f t="shared" ref="F86:P86" si="50">F19-(400/F20)</f>
        <v>419.64857592985197</v>
      </c>
      <c r="G86" s="32">
        <f t="shared" si="50"/>
        <v>416.13358323877264</v>
      </c>
      <c r="H86" s="32">
        <f t="shared" si="50"/>
        <v>404.60969065069935</v>
      </c>
      <c r="I86" s="32">
        <f t="shared" si="50"/>
        <v>413.29562664952505</v>
      </c>
      <c r="J86" s="32">
        <f t="shared" si="50"/>
        <v>415.2663476874003</v>
      </c>
      <c r="K86" s="32">
        <f t="shared" si="50"/>
        <v>414.47309773957335</v>
      </c>
      <c r="L86" s="32">
        <f t="shared" si="50"/>
        <v>415.26051467852204</v>
      </c>
      <c r="M86" s="32">
        <f t="shared" si="50"/>
        <v>415.26051467852204</v>
      </c>
      <c r="N86" s="32">
        <f t="shared" si="50"/>
        <v>418.18957249286234</v>
      </c>
      <c r="O86" s="32">
        <f t="shared" si="50"/>
        <v>421.30644022017725</v>
      </c>
      <c r="P86" s="32">
        <f t="shared" si="50"/>
        <v>421.30644022017725</v>
      </c>
    </row>
    <row r="87" spans="1:17">
      <c r="A87" s="27" t="s">
        <v>4</v>
      </c>
      <c r="B87" s="51" t="s">
        <v>26</v>
      </c>
      <c r="C87" s="51" t="s">
        <v>73</v>
      </c>
      <c r="D87" s="51" t="s">
        <v>60</v>
      </c>
      <c r="E87" s="32">
        <f>E19-(400/E20)+(150/E20)</f>
        <v>423.08452063636457</v>
      </c>
      <c r="F87" s="32">
        <f t="shared" ref="F87:P87" si="51">F19-(400/F20)+(150/F20)</f>
        <v>424.61996440551064</v>
      </c>
      <c r="G87" s="32">
        <f t="shared" si="51"/>
        <v>421.05723018088611</v>
      </c>
      <c r="H87" s="32">
        <f t="shared" si="51"/>
        <v>409.39755017107075</v>
      </c>
      <c r="I87" s="32">
        <f t="shared" si="51"/>
        <v>418.05760904374785</v>
      </c>
      <c r="J87" s="32">
        <f t="shared" si="51"/>
        <v>420.05103668261563</v>
      </c>
      <c r="K87" s="32">
        <f t="shared" si="51"/>
        <v>419.24864692772996</v>
      </c>
      <c r="L87" s="32">
        <f t="shared" si="51"/>
        <v>420.03606386667866</v>
      </c>
      <c r="M87" s="32">
        <f t="shared" si="51"/>
        <v>420.03606386667866</v>
      </c>
      <c r="N87" s="32">
        <f t="shared" si="51"/>
        <v>422.99880622162158</v>
      </c>
      <c r="O87" s="32">
        <f t="shared" si="51"/>
        <v>426.11567394893649</v>
      </c>
      <c r="P87" s="32">
        <f t="shared" si="51"/>
        <v>426.11567394893649</v>
      </c>
    </row>
    <row r="88" spans="1:17">
      <c r="A88" s="27" t="s">
        <v>4</v>
      </c>
      <c r="B88" s="51" t="s">
        <v>26</v>
      </c>
      <c r="C88" s="51" t="s">
        <v>73</v>
      </c>
      <c r="D88" s="51" t="s">
        <v>65</v>
      </c>
      <c r="E88" s="32">
        <f>E19-(400/E20)</f>
        <v>418.11680172848924</v>
      </c>
      <c r="F88" s="32">
        <f t="shared" ref="F88:P88" si="52">F19-(400/F20)</f>
        <v>419.64857592985197</v>
      </c>
      <c r="G88" s="32">
        <f t="shared" si="52"/>
        <v>416.13358323877264</v>
      </c>
      <c r="H88" s="32">
        <f t="shared" si="52"/>
        <v>404.60969065069935</v>
      </c>
      <c r="I88" s="32">
        <f t="shared" si="52"/>
        <v>413.29562664952505</v>
      </c>
      <c r="J88" s="32">
        <f t="shared" si="52"/>
        <v>415.2663476874003</v>
      </c>
      <c r="K88" s="32">
        <f t="shared" si="52"/>
        <v>414.47309773957335</v>
      </c>
      <c r="L88" s="32">
        <f t="shared" si="52"/>
        <v>415.26051467852204</v>
      </c>
      <c r="M88" s="32">
        <f t="shared" si="52"/>
        <v>415.26051467852204</v>
      </c>
      <c r="N88" s="32">
        <f t="shared" si="52"/>
        <v>418.18957249286234</v>
      </c>
      <c r="O88" s="32">
        <f t="shared" si="52"/>
        <v>421.30644022017725</v>
      </c>
      <c r="P88" s="32">
        <f t="shared" si="52"/>
        <v>421.30644022017725</v>
      </c>
    </row>
    <row r="89" spans="1:17">
      <c r="A89" s="27" t="s">
        <v>4</v>
      </c>
      <c r="B89" s="51" t="s">
        <v>26</v>
      </c>
      <c r="C89" s="51" t="s">
        <v>74</v>
      </c>
      <c r="D89" s="51" t="s">
        <v>60</v>
      </c>
      <c r="E89" s="32">
        <f>E19+(150/E20)</f>
        <v>436.33177105736536</v>
      </c>
      <c r="F89" s="32">
        <f t="shared" ref="F89:P89" si="53">F19+(150/F20)</f>
        <v>437.87700034060043</v>
      </c>
      <c r="G89" s="32">
        <f t="shared" si="53"/>
        <v>434.1869553598554</v>
      </c>
      <c r="H89" s="32">
        <f t="shared" si="53"/>
        <v>422.16517555872775</v>
      </c>
      <c r="I89" s="32">
        <f t="shared" si="53"/>
        <v>430.75622876167529</v>
      </c>
      <c r="J89" s="32">
        <f t="shared" si="53"/>
        <v>432.81020733652315</v>
      </c>
      <c r="K89" s="32">
        <f t="shared" si="53"/>
        <v>431.98344476281432</v>
      </c>
      <c r="L89" s="32">
        <f t="shared" si="53"/>
        <v>432.77086170176301</v>
      </c>
      <c r="M89" s="32">
        <f t="shared" si="53"/>
        <v>432.77086170176301</v>
      </c>
      <c r="N89" s="32">
        <f t="shared" si="53"/>
        <v>435.82342949831281</v>
      </c>
      <c r="O89" s="32">
        <f t="shared" si="53"/>
        <v>438.94029722562772</v>
      </c>
      <c r="P89" s="32">
        <f t="shared" si="53"/>
        <v>438.94029722562772</v>
      </c>
    </row>
    <row r="90" spans="1:17">
      <c r="A90" s="27" t="s">
        <v>4</v>
      </c>
      <c r="B90" s="51" t="s">
        <v>26</v>
      </c>
      <c r="C90" s="51" t="s">
        <v>74</v>
      </c>
      <c r="D90" s="51" t="s">
        <v>64</v>
      </c>
      <c r="E90" s="32">
        <f>E19+(150/E20)</f>
        <v>436.33177105736536</v>
      </c>
      <c r="F90" s="32">
        <f t="shared" ref="F90:P90" si="54">F19+(150/F20)</f>
        <v>437.87700034060043</v>
      </c>
      <c r="G90" s="32">
        <f t="shared" si="54"/>
        <v>434.1869553598554</v>
      </c>
      <c r="H90" s="32">
        <f t="shared" si="54"/>
        <v>422.16517555872775</v>
      </c>
      <c r="I90" s="32">
        <f t="shared" si="54"/>
        <v>430.75622876167529</v>
      </c>
      <c r="J90" s="32">
        <f t="shared" si="54"/>
        <v>432.81020733652315</v>
      </c>
      <c r="K90" s="32">
        <f t="shared" si="54"/>
        <v>431.98344476281432</v>
      </c>
      <c r="L90" s="32">
        <f t="shared" si="54"/>
        <v>432.77086170176301</v>
      </c>
      <c r="M90" s="32">
        <f t="shared" si="54"/>
        <v>432.77086170176301</v>
      </c>
      <c r="N90" s="32">
        <f t="shared" si="54"/>
        <v>435.82342949831281</v>
      </c>
      <c r="O90" s="32">
        <f t="shared" si="54"/>
        <v>438.94029722562772</v>
      </c>
      <c r="P90" s="32">
        <f t="shared" si="54"/>
        <v>438.94029722562772</v>
      </c>
    </row>
    <row r="91" spans="1:17">
      <c r="A91" s="27" t="s">
        <v>4</v>
      </c>
      <c r="B91" s="51" t="s">
        <v>26</v>
      </c>
      <c r="C91" s="51" t="s">
        <v>74</v>
      </c>
      <c r="D91" s="51" t="s">
        <v>65</v>
      </c>
      <c r="E91" s="32">
        <f>E19</f>
        <v>431.36405214949008</v>
      </c>
      <c r="F91" s="32">
        <f t="shared" ref="F91:P91" si="55">F19</f>
        <v>432.90561186494176</v>
      </c>
      <c r="G91" s="32">
        <f t="shared" si="55"/>
        <v>429.26330841774194</v>
      </c>
      <c r="H91" s="32">
        <f t="shared" si="55"/>
        <v>417.37731603835635</v>
      </c>
      <c r="I91" s="32">
        <f t="shared" si="55"/>
        <v>425.99424636745249</v>
      </c>
      <c r="J91" s="32">
        <f t="shared" si="55"/>
        <v>428.02551834130782</v>
      </c>
      <c r="K91" s="32">
        <f t="shared" si="55"/>
        <v>427.2078955746577</v>
      </c>
      <c r="L91" s="32">
        <f t="shared" si="55"/>
        <v>427.99531251360639</v>
      </c>
      <c r="M91" s="32">
        <f t="shared" si="55"/>
        <v>427.99531251360639</v>
      </c>
      <c r="N91" s="32">
        <f t="shared" si="55"/>
        <v>431.01419576955357</v>
      </c>
      <c r="O91" s="32">
        <f t="shared" si="55"/>
        <v>434.13106349686848</v>
      </c>
      <c r="P91" s="32">
        <f t="shared" si="55"/>
        <v>434.13106349686848</v>
      </c>
    </row>
    <row r="92" spans="1:17">
      <c r="A92" s="27" t="s">
        <v>4</v>
      </c>
      <c r="B92" s="51" t="s">
        <v>26</v>
      </c>
      <c r="C92" s="51" t="s">
        <v>75</v>
      </c>
      <c r="D92" s="51" t="s">
        <v>65</v>
      </c>
      <c r="E92" s="32">
        <f>E19</f>
        <v>431.36405214949008</v>
      </c>
      <c r="F92" s="32">
        <f t="shared" ref="F92:P92" si="56">F19</f>
        <v>432.90561186494176</v>
      </c>
      <c r="G92" s="32">
        <f t="shared" si="56"/>
        <v>429.26330841774194</v>
      </c>
      <c r="H92" s="32">
        <f t="shared" si="56"/>
        <v>417.37731603835635</v>
      </c>
      <c r="I92" s="32">
        <f t="shared" si="56"/>
        <v>425.99424636745249</v>
      </c>
      <c r="J92" s="32">
        <f t="shared" si="56"/>
        <v>428.02551834130782</v>
      </c>
      <c r="K92" s="32">
        <f t="shared" si="56"/>
        <v>427.2078955746577</v>
      </c>
      <c r="L92" s="32">
        <f t="shared" si="56"/>
        <v>427.99531251360639</v>
      </c>
      <c r="M92" s="32">
        <f t="shared" si="56"/>
        <v>427.99531251360639</v>
      </c>
      <c r="N92" s="32">
        <f t="shared" si="56"/>
        <v>431.01419576955357</v>
      </c>
      <c r="O92" s="32">
        <f t="shared" si="56"/>
        <v>434.13106349686848</v>
      </c>
      <c r="P92" s="32">
        <f t="shared" si="56"/>
        <v>434.13106349686848</v>
      </c>
    </row>
    <row r="93" spans="1:17">
      <c r="A93" s="27" t="s">
        <v>4</v>
      </c>
      <c r="B93" s="51" t="s">
        <v>26</v>
      </c>
      <c r="C93" s="51" t="s">
        <v>76</v>
      </c>
      <c r="D93" s="51" t="s">
        <v>65</v>
      </c>
      <c r="E93" s="32">
        <f>E19</f>
        <v>431.36405214949008</v>
      </c>
      <c r="F93" s="32">
        <f t="shared" ref="F93:P93" si="57">F19</f>
        <v>432.90561186494176</v>
      </c>
      <c r="G93" s="32">
        <f t="shared" si="57"/>
        <v>429.26330841774194</v>
      </c>
      <c r="H93" s="32">
        <f t="shared" si="57"/>
        <v>417.37731603835635</v>
      </c>
      <c r="I93" s="32">
        <f t="shared" si="57"/>
        <v>425.99424636745249</v>
      </c>
      <c r="J93" s="32">
        <f t="shared" si="57"/>
        <v>428.02551834130782</v>
      </c>
      <c r="K93" s="32">
        <f t="shared" si="57"/>
        <v>427.2078955746577</v>
      </c>
      <c r="L93" s="32">
        <f t="shared" si="57"/>
        <v>427.99531251360639</v>
      </c>
      <c r="M93" s="32">
        <f t="shared" si="57"/>
        <v>427.99531251360639</v>
      </c>
      <c r="N93" s="32">
        <f t="shared" si="57"/>
        <v>431.01419576955357</v>
      </c>
      <c r="O93" s="32">
        <f t="shared" si="57"/>
        <v>434.13106349686848</v>
      </c>
      <c r="P93" s="32">
        <f t="shared" si="57"/>
        <v>434.13106349686848</v>
      </c>
    </row>
    <row r="94" spans="1:17">
      <c r="A94" s="27" t="s">
        <v>4</v>
      </c>
      <c r="B94" s="51" t="s">
        <v>72</v>
      </c>
      <c r="C94" s="51" t="s">
        <v>61</v>
      </c>
      <c r="D94" s="51" t="s">
        <v>72</v>
      </c>
      <c r="E94" s="56">
        <f>E8+E18-(550/E20)-(150/E20)</f>
        <v>643.9880317632485</v>
      </c>
      <c r="F94" s="56">
        <f t="shared" ref="F94:P94" si="58">F8+F18-(550/F20)-(150/F20)</f>
        <v>605.8868904970517</v>
      </c>
      <c r="G94" s="56">
        <f t="shared" si="58"/>
        <v>550.95582064694872</v>
      </c>
      <c r="H94" s="56">
        <f t="shared" si="58"/>
        <v>490.18881366683826</v>
      </c>
      <c r="I94" s="56">
        <f t="shared" si="58"/>
        <v>518.23919794964809</v>
      </c>
      <c r="J94" s="56">
        <f t="shared" si="58"/>
        <v>551.85042879914306</v>
      </c>
      <c r="K94" s="56">
        <f t="shared" si="58"/>
        <v>538.1169448912143</v>
      </c>
      <c r="L94" s="56">
        <f t="shared" si="58"/>
        <v>548.72887672077979</v>
      </c>
      <c r="M94" s="56">
        <f t="shared" si="58"/>
        <v>551.84080855034517</v>
      </c>
      <c r="N94" s="56">
        <f t="shared" si="58"/>
        <v>562.90747768666415</v>
      </c>
      <c r="O94" s="56">
        <f t="shared" si="58"/>
        <v>574.13134134579491</v>
      </c>
      <c r="P94" s="56">
        <f t="shared" si="58"/>
        <v>588.46713683449116</v>
      </c>
    </row>
    <row r="95" spans="1:17">
      <c r="A95" s="27" t="s">
        <v>4</v>
      </c>
      <c r="B95" s="51" t="s">
        <v>72</v>
      </c>
      <c r="C95" s="51" t="s">
        <v>70</v>
      </c>
      <c r="D95" s="51" t="s">
        <v>72</v>
      </c>
      <c r="E95" s="32">
        <f>E8+E18-(620/E20)</f>
        <v>646.63748184744873</v>
      </c>
      <c r="F95" s="32">
        <f t="shared" ref="F95:P95" si="59">F8+F18-(620/F20)</f>
        <v>608.53829768406956</v>
      </c>
      <c r="G95" s="32">
        <f t="shared" si="59"/>
        <v>553.58176568274257</v>
      </c>
      <c r="H95" s="32">
        <f t="shared" si="59"/>
        <v>492.7423387443697</v>
      </c>
      <c r="I95" s="32">
        <f t="shared" si="59"/>
        <v>520.77892189323359</v>
      </c>
      <c r="J95" s="32">
        <f t="shared" si="59"/>
        <v>554.40226292992463</v>
      </c>
      <c r="K95" s="32">
        <f t="shared" si="59"/>
        <v>540.66390445823117</v>
      </c>
      <c r="L95" s="32">
        <f t="shared" si="59"/>
        <v>551.27583628779666</v>
      </c>
      <c r="M95" s="32">
        <f t="shared" si="59"/>
        <v>554.38776811736216</v>
      </c>
      <c r="N95" s="32">
        <f t="shared" si="59"/>
        <v>565.47240234200228</v>
      </c>
      <c r="O95" s="32">
        <f t="shared" si="59"/>
        <v>576.69626600113304</v>
      </c>
      <c r="P95" s="32">
        <f t="shared" si="59"/>
        <v>591.03206148982929</v>
      </c>
    </row>
    <row r="96" spans="1:17">
      <c r="A96" s="27" t="s">
        <v>4</v>
      </c>
      <c r="B96" s="51" t="s">
        <v>72</v>
      </c>
      <c r="C96" s="51" t="s">
        <v>73</v>
      </c>
      <c r="D96" s="51" t="s">
        <v>72</v>
      </c>
      <c r="E96" s="32">
        <f>E8+E18-(500/E20)</f>
        <v>650.61165697374895</v>
      </c>
      <c r="F96" s="32">
        <f t="shared" ref="F96:P96" si="60">F8+F18-(500/F20)</f>
        <v>612.51540846459648</v>
      </c>
      <c r="G96" s="32">
        <f t="shared" si="60"/>
        <v>557.52068323643334</v>
      </c>
      <c r="H96" s="32">
        <f t="shared" si="60"/>
        <v>496.57262636066679</v>
      </c>
      <c r="I96" s="32">
        <f t="shared" si="60"/>
        <v>524.58850780861178</v>
      </c>
      <c r="J96" s="32">
        <f t="shared" si="60"/>
        <v>558.23001412609688</v>
      </c>
      <c r="K96" s="32">
        <f t="shared" si="60"/>
        <v>544.48434380875653</v>
      </c>
      <c r="L96" s="32">
        <f t="shared" si="60"/>
        <v>555.09627563832203</v>
      </c>
      <c r="M96" s="32">
        <f t="shared" si="60"/>
        <v>558.20820746788741</v>
      </c>
      <c r="N96" s="32">
        <f t="shared" si="60"/>
        <v>569.31978932500965</v>
      </c>
      <c r="O96" s="32">
        <f t="shared" si="60"/>
        <v>580.54365298414041</v>
      </c>
      <c r="P96" s="32">
        <f t="shared" si="60"/>
        <v>594.87944847283666</v>
      </c>
    </row>
    <row r="97" spans="1:16">
      <c r="A97" s="27" t="s">
        <v>4</v>
      </c>
      <c r="B97" s="51" t="s">
        <v>36</v>
      </c>
      <c r="C97" s="51" t="s">
        <v>61</v>
      </c>
      <c r="D97" s="51" t="s">
        <v>60</v>
      </c>
      <c r="E97" s="32">
        <f>E8+E18-(550/E20)</f>
        <v>648.95575067112384</v>
      </c>
      <c r="F97" s="32">
        <f t="shared" ref="F97:P97" si="61">F8+F18-(550/F20)</f>
        <v>610.85827897271031</v>
      </c>
      <c r="G97" s="32">
        <f t="shared" si="61"/>
        <v>555.87946758906219</v>
      </c>
      <c r="H97" s="32">
        <f t="shared" si="61"/>
        <v>494.97667318720966</v>
      </c>
      <c r="I97" s="32">
        <f t="shared" si="61"/>
        <v>523.00118034387083</v>
      </c>
      <c r="J97" s="32">
        <f t="shared" si="61"/>
        <v>556.63511779435839</v>
      </c>
      <c r="K97" s="32">
        <f t="shared" si="61"/>
        <v>542.89249407937098</v>
      </c>
      <c r="L97" s="32">
        <f t="shared" si="61"/>
        <v>553.50442590893647</v>
      </c>
      <c r="M97" s="32">
        <f t="shared" si="61"/>
        <v>556.61635773850185</v>
      </c>
      <c r="N97" s="32">
        <f t="shared" si="61"/>
        <v>567.71671141542333</v>
      </c>
      <c r="O97" s="32">
        <f t="shared" si="61"/>
        <v>578.94057507455409</v>
      </c>
      <c r="P97" s="32">
        <f t="shared" si="61"/>
        <v>593.27637056325034</v>
      </c>
    </row>
    <row r="98" spans="1:16">
      <c r="A98" s="27" t="s">
        <v>4</v>
      </c>
      <c r="B98" s="51" t="s">
        <v>36</v>
      </c>
      <c r="C98" s="51" t="s">
        <v>61</v>
      </c>
      <c r="D98" s="51" t="s">
        <v>65</v>
      </c>
      <c r="E98" s="32">
        <f>E8+E18-(550/E20)-(150/E20)</f>
        <v>643.9880317632485</v>
      </c>
      <c r="F98" s="32">
        <f t="shared" ref="F98:P98" si="62">F8+F18-(550/F20)-(150/F20)</f>
        <v>605.8868904970517</v>
      </c>
      <c r="G98" s="32">
        <f t="shared" si="62"/>
        <v>550.95582064694872</v>
      </c>
      <c r="H98" s="32">
        <f t="shared" si="62"/>
        <v>490.18881366683826</v>
      </c>
      <c r="I98" s="32">
        <f t="shared" si="62"/>
        <v>518.23919794964809</v>
      </c>
      <c r="J98" s="32">
        <f t="shared" si="62"/>
        <v>551.85042879914306</v>
      </c>
      <c r="K98" s="32">
        <f t="shared" si="62"/>
        <v>538.1169448912143</v>
      </c>
      <c r="L98" s="32">
        <f t="shared" si="62"/>
        <v>548.72887672077979</v>
      </c>
      <c r="M98" s="32">
        <f t="shared" si="62"/>
        <v>551.84080855034517</v>
      </c>
      <c r="N98" s="32">
        <f t="shared" si="62"/>
        <v>562.90747768666415</v>
      </c>
      <c r="O98" s="32">
        <f t="shared" si="62"/>
        <v>574.13134134579491</v>
      </c>
      <c r="P98" s="32">
        <f t="shared" si="62"/>
        <v>588.46713683449116</v>
      </c>
    </row>
    <row r="99" spans="1:16">
      <c r="A99" s="27" t="s">
        <v>4</v>
      </c>
      <c r="B99" s="51" t="s">
        <v>36</v>
      </c>
      <c r="C99" s="51" t="s">
        <v>61</v>
      </c>
      <c r="D99" s="51" t="s">
        <v>66</v>
      </c>
      <c r="E99" s="32">
        <f>E8+E18-(550/E20)-(150/E20)+(250/E20)</f>
        <v>652.26756327637406</v>
      </c>
      <c r="F99" s="32">
        <f t="shared" ref="F99:P99" si="63">F8+F18-(550/F20)-(150/F20)+(250/F20)</f>
        <v>614.17253795648276</v>
      </c>
      <c r="G99" s="32">
        <f t="shared" si="63"/>
        <v>559.1618988838045</v>
      </c>
      <c r="H99" s="32">
        <f t="shared" si="63"/>
        <v>498.16857953412392</v>
      </c>
      <c r="I99" s="32">
        <f t="shared" si="63"/>
        <v>526.17583527335273</v>
      </c>
      <c r="J99" s="32">
        <f t="shared" si="63"/>
        <v>559.82491045783524</v>
      </c>
      <c r="K99" s="32">
        <f t="shared" si="63"/>
        <v>546.07619353814198</v>
      </c>
      <c r="L99" s="32">
        <f t="shared" si="63"/>
        <v>556.68812536770747</v>
      </c>
      <c r="M99" s="32">
        <f t="shared" si="63"/>
        <v>559.80005719727285</v>
      </c>
      <c r="N99" s="32">
        <f t="shared" si="63"/>
        <v>570.9228672345962</v>
      </c>
      <c r="O99" s="32">
        <f t="shared" si="63"/>
        <v>582.14673089372695</v>
      </c>
      <c r="P99" s="32">
        <f t="shared" si="63"/>
        <v>596.4825263824232</v>
      </c>
    </row>
    <row r="100" spans="1:16">
      <c r="A100" s="27" t="s">
        <v>4</v>
      </c>
      <c r="B100" s="51" t="s">
        <v>36</v>
      </c>
      <c r="C100" s="51" t="s">
        <v>67</v>
      </c>
      <c r="D100" s="57" t="s">
        <v>60</v>
      </c>
      <c r="E100" s="32">
        <f>E8+E18+(150/E20)</f>
        <v>672.1384389078753</v>
      </c>
      <c r="F100" s="32">
        <f t="shared" ref="F100:P100" si="64">F8+F18+(150/F20)</f>
        <v>634.05809185911733</v>
      </c>
      <c r="G100" s="32">
        <f t="shared" si="64"/>
        <v>578.85648665225835</v>
      </c>
      <c r="H100" s="32">
        <f t="shared" si="64"/>
        <v>517.32001761560946</v>
      </c>
      <c r="I100" s="32">
        <f t="shared" si="64"/>
        <v>545.22376485024381</v>
      </c>
      <c r="J100" s="32">
        <f t="shared" si="64"/>
        <v>578.96366643869658</v>
      </c>
      <c r="K100" s="32">
        <f t="shared" si="64"/>
        <v>565.17839029076868</v>
      </c>
      <c r="L100" s="32">
        <f t="shared" si="64"/>
        <v>575.79032212033417</v>
      </c>
      <c r="M100" s="32">
        <f t="shared" si="64"/>
        <v>578.90225394989955</v>
      </c>
      <c r="N100" s="32">
        <f t="shared" si="64"/>
        <v>590.15980214963292</v>
      </c>
      <c r="O100" s="32">
        <f t="shared" si="64"/>
        <v>601.38366580876368</v>
      </c>
      <c r="P100" s="32">
        <f t="shared" si="64"/>
        <v>615.71946129745993</v>
      </c>
    </row>
    <row r="101" spans="1:16">
      <c r="A101" s="27" t="s">
        <v>4</v>
      </c>
      <c r="B101" s="51" t="s">
        <v>36</v>
      </c>
      <c r="C101" s="51" t="s">
        <v>67</v>
      </c>
      <c r="D101" s="57" t="s">
        <v>65</v>
      </c>
      <c r="E101" s="32">
        <f>E8+E18</f>
        <v>667.17071999999996</v>
      </c>
      <c r="F101" s="32">
        <f t="shared" ref="F101:P101" si="65">F8+F18</f>
        <v>629.08670338345871</v>
      </c>
      <c r="G101" s="32">
        <f t="shared" si="65"/>
        <v>573.93283971014489</v>
      </c>
      <c r="H101" s="32">
        <f t="shared" si="65"/>
        <v>512.53215809523806</v>
      </c>
      <c r="I101" s="32">
        <f t="shared" si="65"/>
        <v>540.46178245602107</v>
      </c>
      <c r="J101" s="32">
        <f t="shared" si="65"/>
        <v>574.17897744348124</v>
      </c>
      <c r="K101" s="32">
        <f t="shared" si="65"/>
        <v>560.402841102612</v>
      </c>
      <c r="L101" s="32">
        <f t="shared" si="65"/>
        <v>571.01477293217749</v>
      </c>
      <c r="M101" s="32">
        <f t="shared" si="65"/>
        <v>574.12670476174287</v>
      </c>
      <c r="N101" s="32">
        <f t="shared" si="65"/>
        <v>585.35056842087374</v>
      </c>
      <c r="O101" s="32">
        <f t="shared" si="65"/>
        <v>596.5744320800045</v>
      </c>
      <c r="P101" s="32">
        <f t="shared" si="65"/>
        <v>610.91022756870075</v>
      </c>
    </row>
    <row r="102" spans="1:16">
      <c r="A102" s="27" t="s">
        <v>4</v>
      </c>
      <c r="B102" s="51" t="s">
        <v>36</v>
      </c>
      <c r="C102" s="51" t="s">
        <v>69</v>
      </c>
      <c r="D102" s="57" t="s">
        <v>60</v>
      </c>
      <c r="E102" s="32">
        <f>E8+E18-(400/E20)+(150/E20)</f>
        <v>658.89118848687451</v>
      </c>
      <c r="F102" s="32">
        <f t="shared" ref="F102:P102" si="66">F8+F18-(400/F20)+(150/F20)</f>
        <v>620.80105592402754</v>
      </c>
      <c r="G102" s="32">
        <f t="shared" si="66"/>
        <v>565.72676147328912</v>
      </c>
      <c r="H102" s="32">
        <f t="shared" si="66"/>
        <v>504.55239222795245</v>
      </c>
      <c r="I102" s="32">
        <f t="shared" si="66"/>
        <v>532.52514513231642</v>
      </c>
      <c r="J102" s="32">
        <f t="shared" si="66"/>
        <v>566.20449578478906</v>
      </c>
      <c r="K102" s="32">
        <f t="shared" si="66"/>
        <v>552.44359245568432</v>
      </c>
      <c r="L102" s="32">
        <f t="shared" si="66"/>
        <v>563.05552428524982</v>
      </c>
      <c r="M102" s="32">
        <f t="shared" si="66"/>
        <v>566.1674561148152</v>
      </c>
      <c r="N102" s="32">
        <f t="shared" si="66"/>
        <v>577.3351788729417</v>
      </c>
      <c r="O102" s="32">
        <f t="shared" si="66"/>
        <v>588.55904253207245</v>
      </c>
      <c r="P102" s="32">
        <f t="shared" si="66"/>
        <v>602.8948380207687</v>
      </c>
    </row>
    <row r="103" spans="1:16">
      <c r="A103" s="27" t="s">
        <v>4</v>
      </c>
      <c r="B103" s="51" t="s">
        <v>36</v>
      </c>
      <c r="C103" s="51" t="s">
        <v>69</v>
      </c>
      <c r="D103" s="57" t="s">
        <v>65</v>
      </c>
      <c r="E103" s="32">
        <f>E8+E18-(400/E20)</f>
        <v>653.92346957899917</v>
      </c>
      <c r="F103" s="32">
        <f t="shared" ref="F103:P103" si="67">F8+F18-(400/F20)</f>
        <v>615.82966744836892</v>
      </c>
      <c r="G103" s="32">
        <f t="shared" si="67"/>
        <v>560.80311453117565</v>
      </c>
      <c r="H103" s="32">
        <f t="shared" si="67"/>
        <v>499.76453270758105</v>
      </c>
      <c r="I103" s="32">
        <f t="shared" si="67"/>
        <v>527.76316273809368</v>
      </c>
      <c r="J103" s="32">
        <f t="shared" si="67"/>
        <v>561.41980678957373</v>
      </c>
      <c r="K103" s="32">
        <f t="shared" si="67"/>
        <v>547.66804326752765</v>
      </c>
      <c r="L103" s="32">
        <f t="shared" si="67"/>
        <v>558.27997509709314</v>
      </c>
      <c r="M103" s="32">
        <f t="shared" si="67"/>
        <v>561.39190692665852</v>
      </c>
      <c r="N103" s="32">
        <f t="shared" si="67"/>
        <v>572.52594514418251</v>
      </c>
      <c r="O103" s="32">
        <f t="shared" si="67"/>
        <v>583.74980880331327</v>
      </c>
      <c r="P103" s="32">
        <f t="shared" si="67"/>
        <v>598.08560429200952</v>
      </c>
    </row>
    <row r="104" spans="1:16">
      <c r="A104" s="27" t="s">
        <v>4</v>
      </c>
      <c r="B104" s="51" t="s">
        <v>36</v>
      </c>
      <c r="C104" s="51" t="s">
        <v>69</v>
      </c>
      <c r="D104" s="51" t="s">
        <v>66</v>
      </c>
      <c r="E104" s="32">
        <f>E8+E18-(400/E20)+(250/E20)</f>
        <v>662.20300109212474</v>
      </c>
      <c r="F104" s="32">
        <f t="shared" ref="F104:P104" si="68">F8+F18-(400/F20)+(250/F20)</f>
        <v>624.11531490779998</v>
      </c>
      <c r="G104" s="32">
        <f t="shared" si="68"/>
        <v>569.00919276803143</v>
      </c>
      <c r="H104" s="32">
        <f t="shared" si="68"/>
        <v>507.74429857486672</v>
      </c>
      <c r="I104" s="32">
        <f t="shared" si="68"/>
        <v>535.69980006179833</v>
      </c>
      <c r="J104" s="32">
        <f t="shared" si="68"/>
        <v>569.39428844826591</v>
      </c>
      <c r="K104" s="32">
        <f t="shared" si="68"/>
        <v>555.62729191445533</v>
      </c>
      <c r="L104" s="32">
        <f t="shared" si="68"/>
        <v>566.23922374402082</v>
      </c>
      <c r="M104" s="32">
        <f t="shared" si="68"/>
        <v>569.3511555735862</v>
      </c>
      <c r="N104" s="32">
        <f t="shared" si="68"/>
        <v>580.54133469211456</v>
      </c>
      <c r="O104" s="32">
        <f t="shared" si="68"/>
        <v>591.76519835124532</v>
      </c>
      <c r="P104" s="32">
        <f t="shared" si="68"/>
        <v>606.10099383994157</v>
      </c>
    </row>
    <row r="105" spans="1:16">
      <c r="A105" s="27" t="s">
        <v>4</v>
      </c>
      <c r="B105" s="51" t="s">
        <v>36</v>
      </c>
      <c r="C105" s="51" t="s">
        <v>70</v>
      </c>
      <c r="D105" s="57" t="s">
        <v>60</v>
      </c>
      <c r="E105" s="32">
        <f>E8+E18-(620/E20)+(150/E20)</f>
        <v>651.60520075532406</v>
      </c>
      <c r="F105" s="32">
        <f t="shared" ref="F105:P105" si="69">F8+F18-(620/F20)+(150/F20)</f>
        <v>613.50968615972818</v>
      </c>
      <c r="G105" s="32">
        <f t="shared" si="69"/>
        <v>558.50541262485604</v>
      </c>
      <c r="H105" s="32">
        <f t="shared" si="69"/>
        <v>497.5301982647411</v>
      </c>
      <c r="I105" s="32">
        <f t="shared" si="69"/>
        <v>525.54090428745633</v>
      </c>
      <c r="J105" s="32">
        <f t="shared" si="69"/>
        <v>559.18695192513997</v>
      </c>
      <c r="K105" s="32">
        <f t="shared" si="69"/>
        <v>545.43945364638785</v>
      </c>
      <c r="L105" s="32">
        <f t="shared" si="69"/>
        <v>556.05138547595334</v>
      </c>
      <c r="M105" s="32">
        <f t="shared" si="69"/>
        <v>559.16331730551883</v>
      </c>
      <c r="N105" s="32">
        <f t="shared" si="69"/>
        <v>570.28163607076146</v>
      </c>
      <c r="O105" s="32">
        <f t="shared" si="69"/>
        <v>581.50549972989222</v>
      </c>
      <c r="P105" s="32">
        <f t="shared" si="69"/>
        <v>595.84129521858847</v>
      </c>
    </row>
    <row r="106" spans="1:16">
      <c r="A106" s="27" t="s">
        <v>4</v>
      </c>
      <c r="B106" s="51" t="s">
        <v>36</v>
      </c>
      <c r="C106" s="51" t="s">
        <v>70</v>
      </c>
      <c r="D106" s="57" t="s">
        <v>65</v>
      </c>
      <c r="E106" s="32">
        <f>E8+E18-(620/E20)</f>
        <v>646.63748184744873</v>
      </c>
      <c r="F106" s="32">
        <f t="shared" ref="F106:P106" si="70">F8+F18-(620/F20)</f>
        <v>608.53829768406956</v>
      </c>
      <c r="G106" s="32">
        <f t="shared" si="70"/>
        <v>553.58176568274257</v>
      </c>
      <c r="H106" s="32">
        <f t="shared" si="70"/>
        <v>492.7423387443697</v>
      </c>
      <c r="I106" s="32">
        <f t="shared" si="70"/>
        <v>520.77892189323359</v>
      </c>
      <c r="J106" s="32">
        <f t="shared" si="70"/>
        <v>554.40226292992463</v>
      </c>
      <c r="K106" s="32">
        <f t="shared" si="70"/>
        <v>540.66390445823117</v>
      </c>
      <c r="L106" s="32">
        <f t="shared" si="70"/>
        <v>551.27583628779666</v>
      </c>
      <c r="M106" s="32">
        <f t="shared" si="70"/>
        <v>554.38776811736216</v>
      </c>
      <c r="N106" s="32">
        <f t="shared" si="70"/>
        <v>565.47240234200228</v>
      </c>
      <c r="O106" s="32">
        <f t="shared" si="70"/>
        <v>576.69626600113304</v>
      </c>
      <c r="P106" s="32">
        <f t="shared" si="70"/>
        <v>591.03206148982929</v>
      </c>
    </row>
    <row r="107" spans="1:16">
      <c r="A107" s="27" t="s">
        <v>4</v>
      </c>
      <c r="B107" s="51" t="s">
        <v>36</v>
      </c>
      <c r="C107" s="51" t="s">
        <v>72</v>
      </c>
      <c r="D107" s="57" t="s">
        <v>60</v>
      </c>
      <c r="E107" s="32">
        <f>E8+E18-(400/E20)+(150/E20)</f>
        <v>658.89118848687451</v>
      </c>
      <c r="F107" s="32">
        <f t="shared" ref="F107:P107" si="71">F8+F18-(400/F20)+(150/F20)</f>
        <v>620.80105592402754</v>
      </c>
      <c r="G107" s="32">
        <f t="shared" si="71"/>
        <v>565.72676147328912</v>
      </c>
      <c r="H107" s="32">
        <f t="shared" si="71"/>
        <v>504.55239222795245</v>
      </c>
      <c r="I107" s="32">
        <f t="shared" si="71"/>
        <v>532.52514513231642</v>
      </c>
      <c r="J107" s="32">
        <f t="shared" si="71"/>
        <v>566.20449578478906</v>
      </c>
      <c r="K107" s="32">
        <f t="shared" si="71"/>
        <v>552.44359245568432</v>
      </c>
      <c r="L107" s="32">
        <f t="shared" si="71"/>
        <v>563.05552428524982</v>
      </c>
      <c r="M107" s="32">
        <f t="shared" si="71"/>
        <v>566.1674561148152</v>
      </c>
      <c r="N107" s="32">
        <f t="shared" si="71"/>
        <v>577.3351788729417</v>
      </c>
      <c r="O107" s="32">
        <f t="shared" si="71"/>
        <v>588.55904253207245</v>
      </c>
      <c r="P107" s="32">
        <f t="shared" si="71"/>
        <v>602.8948380207687</v>
      </c>
    </row>
    <row r="108" spans="1:16">
      <c r="A108" s="27" t="s">
        <v>4</v>
      </c>
      <c r="B108" s="51" t="s">
        <v>36</v>
      </c>
      <c r="C108" s="51" t="s">
        <v>72</v>
      </c>
      <c r="D108" s="57" t="s">
        <v>65</v>
      </c>
      <c r="E108" s="32">
        <f>E8+E18-(400/E20)</f>
        <v>653.92346957899917</v>
      </c>
      <c r="F108" s="32">
        <f t="shared" ref="F108:P108" si="72">F8+F18-(400/F20)</f>
        <v>615.82966744836892</v>
      </c>
      <c r="G108" s="32">
        <f t="shared" si="72"/>
        <v>560.80311453117565</v>
      </c>
      <c r="H108" s="32">
        <f t="shared" si="72"/>
        <v>499.76453270758105</v>
      </c>
      <c r="I108" s="32">
        <f t="shared" si="72"/>
        <v>527.76316273809368</v>
      </c>
      <c r="J108" s="32">
        <f t="shared" si="72"/>
        <v>561.41980678957373</v>
      </c>
      <c r="K108" s="32">
        <f t="shared" si="72"/>
        <v>547.66804326752765</v>
      </c>
      <c r="L108" s="32">
        <f t="shared" si="72"/>
        <v>558.27997509709314</v>
      </c>
      <c r="M108" s="32">
        <f t="shared" si="72"/>
        <v>561.39190692665852</v>
      </c>
      <c r="N108" s="32">
        <f t="shared" si="72"/>
        <v>572.52594514418251</v>
      </c>
      <c r="O108" s="32">
        <f t="shared" si="72"/>
        <v>583.74980880331327</v>
      </c>
      <c r="P108" s="32">
        <f t="shared" si="72"/>
        <v>598.08560429200952</v>
      </c>
    </row>
    <row r="109" spans="1:16">
      <c r="A109" s="27" t="s">
        <v>4</v>
      </c>
      <c r="B109" s="51" t="s">
        <v>36</v>
      </c>
      <c r="C109" s="51" t="s">
        <v>73</v>
      </c>
      <c r="D109" s="57" t="s">
        <v>60</v>
      </c>
      <c r="E109" s="32">
        <f>E8+E18-(400/E20)+(150/E20)</f>
        <v>658.89118848687451</v>
      </c>
      <c r="F109" s="32">
        <f t="shared" ref="F109:P109" si="73">F8+F18-(400/F20)+(150/F20)</f>
        <v>620.80105592402754</v>
      </c>
      <c r="G109" s="32">
        <f t="shared" si="73"/>
        <v>565.72676147328912</v>
      </c>
      <c r="H109" s="32">
        <f t="shared" si="73"/>
        <v>504.55239222795245</v>
      </c>
      <c r="I109" s="32">
        <f t="shared" si="73"/>
        <v>532.52514513231642</v>
      </c>
      <c r="J109" s="32">
        <f t="shared" si="73"/>
        <v>566.20449578478906</v>
      </c>
      <c r="K109" s="32">
        <f t="shared" si="73"/>
        <v>552.44359245568432</v>
      </c>
      <c r="L109" s="32">
        <f t="shared" si="73"/>
        <v>563.05552428524982</v>
      </c>
      <c r="M109" s="32">
        <f t="shared" si="73"/>
        <v>566.1674561148152</v>
      </c>
      <c r="N109" s="32">
        <f t="shared" si="73"/>
        <v>577.3351788729417</v>
      </c>
      <c r="O109" s="32">
        <f t="shared" si="73"/>
        <v>588.55904253207245</v>
      </c>
      <c r="P109" s="32">
        <f t="shared" si="73"/>
        <v>602.8948380207687</v>
      </c>
    </row>
    <row r="110" spans="1:16">
      <c r="A110" s="27" t="s">
        <v>4</v>
      </c>
      <c r="B110" s="51" t="s">
        <v>36</v>
      </c>
      <c r="C110" s="51" t="s">
        <v>73</v>
      </c>
      <c r="D110" s="57" t="s">
        <v>65</v>
      </c>
      <c r="E110" s="32">
        <f>E8+E18-(400/E20)</f>
        <v>653.92346957899917</v>
      </c>
      <c r="F110" s="32">
        <f t="shared" ref="F110:P110" si="74">F8+F18-(400/F20)</f>
        <v>615.82966744836892</v>
      </c>
      <c r="G110" s="32">
        <f t="shared" si="74"/>
        <v>560.80311453117565</v>
      </c>
      <c r="H110" s="32">
        <f t="shared" si="74"/>
        <v>499.76453270758105</v>
      </c>
      <c r="I110" s="32">
        <f t="shared" si="74"/>
        <v>527.76316273809368</v>
      </c>
      <c r="J110" s="32">
        <f t="shared" si="74"/>
        <v>561.41980678957373</v>
      </c>
      <c r="K110" s="32">
        <f t="shared" si="74"/>
        <v>547.66804326752765</v>
      </c>
      <c r="L110" s="32">
        <f t="shared" si="74"/>
        <v>558.27997509709314</v>
      </c>
      <c r="M110" s="32">
        <f t="shared" si="74"/>
        <v>561.39190692665852</v>
      </c>
      <c r="N110" s="32">
        <f t="shared" si="74"/>
        <v>572.52594514418251</v>
      </c>
      <c r="O110" s="32">
        <f t="shared" si="74"/>
        <v>583.74980880331327</v>
      </c>
      <c r="P110" s="32">
        <f t="shared" si="74"/>
        <v>598.08560429200952</v>
      </c>
    </row>
    <row r="111" spans="1:16">
      <c r="A111" s="27" t="s">
        <v>4</v>
      </c>
      <c r="B111" s="51" t="s">
        <v>36</v>
      </c>
      <c r="C111" s="51" t="s">
        <v>74</v>
      </c>
      <c r="D111" s="57" t="s">
        <v>60</v>
      </c>
      <c r="E111" s="32">
        <f>E8+E18+(150/E20)</f>
        <v>672.1384389078753</v>
      </c>
      <c r="F111" s="32">
        <f t="shared" ref="F111:P111" si="75">F8+F18+(150/F20)</f>
        <v>634.05809185911733</v>
      </c>
      <c r="G111" s="32">
        <f t="shared" si="75"/>
        <v>578.85648665225835</v>
      </c>
      <c r="H111" s="32">
        <f t="shared" si="75"/>
        <v>517.32001761560946</v>
      </c>
      <c r="I111" s="32">
        <f t="shared" si="75"/>
        <v>545.22376485024381</v>
      </c>
      <c r="J111" s="32">
        <f t="shared" si="75"/>
        <v>578.96366643869658</v>
      </c>
      <c r="K111" s="32">
        <f t="shared" si="75"/>
        <v>565.17839029076868</v>
      </c>
      <c r="L111" s="32">
        <f t="shared" si="75"/>
        <v>575.79032212033417</v>
      </c>
      <c r="M111" s="32">
        <f t="shared" si="75"/>
        <v>578.90225394989955</v>
      </c>
      <c r="N111" s="32">
        <f t="shared" si="75"/>
        <v>590.15980214963292</v>
      </c>
      <c r="O111" s="32">
        <f t="shared" si="75"/>
        <v>601.38366580876368</v>
      </c>
      <c r="P111" s="32">
        <f t="shared" si="75"/>
        <v>615.71946129745993</v>
      </c>
    </row>
    <row r="112" spans="1:16">
      <c r="A112" s="27" t="s">
        <v>4</v>
      </c>
      <c r="B112" s="51" t="s">
        <v>36</v>
      </c>
      <c r="C112" s="51" t="s">
        <v>74</v>
      </c>
      <c r="D112" s="57" t="s">
        <v>65</v>
      </c>
      <c r="E112" s="32">
        <f>E8+E18</f>
        <v>667.17071999999996</v>
      </c>
      <c r="F112" s="32">
        <f t="shared" ref="F112:P112" si="76">F8+F18</f>
        <v>629.08670338345871</v>
      </c>
      <c r="G112" s="32">
        <f t="shared" si="76"/>
        <v>573.93283971014489</v>
      </c>
      <c r="H112" s="32">
        <f t="shared" si="76"/>
        <v>512.53215809523806</v>
      </c>
      <c r="I112" s="32">
        <f t="shared" si="76"/>
        <v>540.46178245602107</v>
      </c>
      <c r="J112" s="32">
        <f t="shared" si="76"/>
        <v>574.17897744348124</v>
      </c>
      <c r="K112" s="32">
        <f t="shared" si="76"/>
        <v>560.402841102612</v>
      </c>
      <c r="L112" s="32">
        <f t="shared" si="76"/>
        <v>571.01477293217749</v>
      </c>
      <c r="M112" s="32">
        <f t="shared" si="76"/>
        <v>574.12670476174287</v>
      </c>
      <c r="N112" s="32">
        <f t="shared" si="76"/>
        <v>585.35056842087374</v>
      </c>
      <c r="O112" s="32">
        <f t="shared" si="76"/>
        <v>596.5744320800045</v>
      </c>
      <c r="P112" s="32">
        <f t="shared" si="76"/>
        <v>610.91022756870075</v>
      </c>
    </row>
    <row r="113" spans="1:16">
      <c r="A113" s="27" t="s">
        <v>4</v>
      </c>
      <c r="B113" s="51" t="s">
        <v>36</v>
      </c>
      <c r="C113" s="51" t="s">
        <v>76</v>
      </c>
      <c r="D113" s="57" t="s">
        <v>65</v>
      </c>
      <c r="E113" s="32">
        <f>E8+E18</f>
        <v>667.17071999999996</v>
      </c>
      <c r="F113" s="32">
        <f t="shared" ref="F113:P113" si="77">F8+F18</f>
        <v>629.08670338345871</v>
      </c>
      <c r="G113" s="32">
        <f t="shared" si="77"/>
        <v>573.93283971014489</v>
      </c>
      <c r="H113" s="32">
        <f t="shared" si="77"/>
        <v>512.53215809523806</v>
      </c>
      <c r="I113" s="32">
        <f t="shared" si="77"/>
        <v>540.46178245602107</v>
      </c>
      <c r="J113" s="32">
        <f t="shared" si="77"/>
        <v>574.17897744348124</v>
      </c>
      <c r="K113" s="32">
        <f t="shared" si="77"/>
        <v>560.402841102612</v>
      </c>
      <c r="L113" s="32">
        <f t="shared" si="77"/>
        <v>571.01477293217749</v>
      </c>
      <c r="M113" s="32">
        <f t="shared" si="77"/>
        <v>574.12670476174287</v>
      </c>
      <c r="N113" s="32">
        <f t="shared" si="77"/>
        <v>585.35056842087374</v>
      </c>
      <c r="O113" s="32">
        <f t="shared" si="77"/>
        <v>596.5744320800045</v>
      </c>
      <c r="P113" s="32">
        <f t="shared" si="77"/>
        <v>610.91022756870075</v>
      </c>
    </row>
    <row r="114" spans="1:16">
      <c r="A114" s="27" t="s">
        <v>4</v>
      </c>
      <c r="B114" s="51" t="s">
        <v>77</v>
      </c>
      <c r="C114" s="51" t="s">
        <v>62</v>
      </c>
      <c r="D114" s="57" t="s">
        <v>60</v>
      </c>
      <c r="E114" s="32">
        <f>E8+E18-(510/E20)</f>
        <v>650.28047571322395</v>
      </c>
      <c r="F114" s="32">
        <f t="shared" ref="F114:P114" si="78">F8+F18-(510/F20)</f>
        <v>612.18398256621924</v>
      </c>
      <c r="G114" s="32">
        <f t="shared" si="78"/>
        <v>557.19244010695911</v>
      </c>
      <c r="H114" s="32">
        <f t="shared" si="78"/>
        <v>496.25343572597535</v>
      </c>
      <c r="I114" s="32">
        <f t="shared" si="78"/>
        <v>524.27104231566364</v>
      </c>
      <c r="J114" s="32">
        <f t="shared" si="78"/>
        <v>557.91103485974918</v>
      </c>
      <c r="K114" s="32">
        <f t="shared" si="78"/>
        <v>544.16597386287947</v>
      </c>
      <c r="L114" s="32">
        <f t="shared" si="78"/>
        <v>554.77790569244496</v>
      </c>
      <c r="M114" s="32">
        <f t="shared" si="78"/>
        <v>557.88983752201034</v>
      </c>
      <c r="N114" s="32">
        <f t="shared" si="78"/>
        <v>568.99917374309246</v>
      </c>
      <c r="O114" s="32">
        <f t="shared" si="78"/>
        <v>580.22303740222321</v>
      </c>
      <c r="P114" s="32">
        <f t="shared" si="78"/>
        <v>594.55883289091946</v>
      </c>
    </row>
    <row r="115" spans="1:16">
      <c r="A115" s="27" t="s">
        <v>4</v>
      </c>
      <c r="B115" s="51" t="s">
        <v>77</v>
      </c>
      <c r="C115" s="51" t="s">
        <v>61</v>
      </c>
      <c r="D115" s="57" t="s">
        <v>78</v>
      </c>
      <c r="E115" s="32">
        <f>E8+E18-(550/E20)-(300/E20)</f>
        <v>639.02031285537328</v>
      </c>
      <c r="F115" s="32">
        <f t="shared" ref="F115:P115" si="79">F8+F18-(550/F20)-(300/F20)</f>
        <v>600.91550202139297</v>
      </c>
      <c r="G115" s="32">
        <f t="shared" si="79"/>
        <v>546.03217370483526</v>
      </c>
      <c r="H115" s="32">
        <f t="shared" si="79"/>
        <v>485.40095414646692</v>
      </c>
      <c r="I115" s="32">
        <f t="shared" si="79"/>
        <v>513.47721555542523</v>
      </c>
      <c r="J115" s="32">
        <f t="shared" si="79"/>
        <v>547.06573980392773</v>
      </c>
      <c r="K115" s="32">
        <f t="shared" si="79"/>
        <v>533.34139570305774</v>
      </c>
      <c r="L115" s="32">
        <f t="shared" si="79"/>
        <v>543.95332753262323</v>
      </c>
      <c r="M115" s="32">
        <f t="shared" si="79"/>
        <v>547.06525936218861</v>
      </c>
      <c r="N115" s="32">
        <f t="shared" si="79"/>
        <v>558.09824395790486</v>
      </c>
      <c r="O115" s="32">
        <f t="shared" si="79"/>
        <v>569.32210761703561</v>
      </c>
      <c r="P115" s="32">
        <f t="shared" si="79"/>
        <v>583.65790310573186</v>
      </c>
    </row>
    <row r="116" spans="1:16">
      <c r="A116" s="27" t="s">
        <v>4</v>
      </c>
      <c r="B116" s="51" t="s">
        <v>77</v>
      </c>
      <c r="C116" s="51" t="s">
        <v>69</v>
      </c>
      <c r="D116" s="57" t="s">
        <v>78</v>
      </c>
      <c r="E116" s="32">
        <f>E8+E18-(400/E20)</f>
        <v>653.92346957899917</v>
      </c>
      <c r="F116" s="32">
        <f t="shared" ref="F116:P116" si="80">F8+F18-(400/F20)</f>
        <v>615.82966744836892</v>
      </c>
      <c r="G116" s="32">
        <f t="shared" si="80"/>
        <v>560.80311453117565</v>
      </c>
      <c r="H116" s="32">
        <f t="shared" si="80"/>
        <v>499.76453270758105</v>
      </c>
      <c r="I116" s="32">
        <f t="shared" si="80"/>
        <v>527.76316273809368</v>
      </c>
      <c r="J116" s="32">
        <f t="shared" si="80"/>
        <v>561.41980678957373</v>
      </c>
      <c r="K116" s="32">
        <f t="shared" si="80"/>
        <v>547.66804326752765</v>
      </c>
      <c r="L116" s="32">
        <f t="shared" si="80"/>
        <v>558.27997509709314</v>
      </c>
      <c r="M116" s="32">
        <f t="shared" si="80"/>
        <v>561.39190692665852</v>
      </c>
      <c r="N116" s="32">
        <f t="shared" si="80"/>
        <v>572.52594514418251</v>
      </c>
      <c r="O116" s="32">
        <f t="shared" si="80"/>
        <v>583.74980880331327</v>
      </c>
      <c r="P116" s="32">
        <f t="shared" si="80"/>
        <v>598.08560429200952</v>
      </c>
    </row>
    <row r="117" spans="1:16">
      <c r="A117" s="27" t="s">
        <v>4</v>
      </c>
      <c r="B117" s="51" t="s">
        <v>77</v>
      </c>
      <c r="C117" s="51" t="s">
        <v>70</v>
      </c>
      <c r="D117" s="57" t="s">
        <v>78</v>
      </c>
      <c r="E117" s="32">
        <f>E8+E18-(620/E20)</f>
        <v>646.63748184744873</v>
      </c>
      <c r="F117" s="32">
        <f t="shared" ref="F117:P117" si="81">F8+F18-(620/F20)</f>
        <v>608.53829768406956</v>
      </c>
      <c r="G117" s="32">
        <f t="shared" si="81"/>
        <v>553.58176568274257</v>
      </c>
      <c r="H117" s="32">
        <f t="shared" si="81"/>
        <v>492.7423387443697</v>
      </c>
      <c r="I117" s="32">
        <f t="shared" si="81"/>
        <v>520.77892189323359</v>
      </c>
      <c r="J117" s="32">
        <f t="shared" si="81"/>
        <v>554.40226292992463</v>
      </c>
      <c r="K117" s="32">
        <f t="shared" si="81"/>
        <v>540.66390445823117</v>
      </c>
      <c r="L117" s="32">
        <f t="shared" si="81"/>
        <v>551.27583628779666</v>
      </c>
      <c r="M117" s="32">
        <f t="shared" si="81"/>
        <v>554.38776811736216</v>
      </c>
      <c r="N117" s="32">
        <f t="shared" si="81"/>
        <v>565.47240234200228</v>
      </c>
      <c r="O117" s="32">
        <f t="shared" si="81"/>
        <v>576.69626600113304</v>
      </c>
      <c r="P117" s="32">
        <f t="shared" si="81"/>
        <v>591.03206148982929</v>
      </c>
    </row>
    <row r="118" spans="1:16">
      <c r="A118" s="27" t="s">
        <v>4</v>
      </c>
      <c r="B118" s="51" t="s">
        <v>77</v>
      </c>
      <c r="C118" s="51" t="s">
        <v>73</v>
      </c>
      <c r="D118" s="57" t="s">
        <v>78</v>
      </c>
      <c r="E118" s="32">
        <f>E8+E18-(500/E20)</f>
        <v>650.61165697374895</v>
      </c>
      <c r="F118" s="32">
        <f t="shared" ref="F118:P118" si="82">F8+F18-(500/F20)</f>
        <v>612.51540846459648</v>
      </c>
      <c r="G118" s="32">
        <f t="shared" si="82"/>
        <v>557.52068323643334</v>
      </c>
      <c r="H118" s="32">
        <f t="shared" si="82"/>
        <v>496.57262636066679</v>
      </c>
      <c r="I118" s="32">
        <f t="shared" si="82"/>
        <v>524.58850780861178</v>
      </c>
      <c r="J118" s="32">
        <f t="shared" si="82"/>
        <v>558.23001412609688</v>
      </c>
      <c r="K118" s="32">
        <f t="shared" si="82"/>
        <v>544.48434380875653</v>
      </c>
      <c r="L118" s="32">
        <f t="shared" si="82"/>
        <v>555.09627563832203</v>
      </c>
      <c r="M118" s="32">
        <f t="shared" si="82"/>
        <v>558.20820746788741</v>
      </c>
      <c r="N118" s="32">
        <f t="shared" si="82"/>
        <v>569.31978932500965</v>
      </c>
      <c r="O118" s="32">
        <f t="shared" si="82"/>
        <v>580.54365298414041</v>
      </c>
      <c r="P118" s="32">
        <f t="shared" si="82"/>
        <v>594.87944847283666</v>
      </c>
    </row>
    <row r="119" spans="1:16">
      <c r="A119" s="27" t="s">
        <v>4</v>
      </c>
      <c r="B119" s="51" t="s">
        <v>79</v>
      </c>
      <c r="C119" s="51" t="s">
        <v>61</v>
      </c>
      <c r="D119" s="57" t="s">
        <v>80</v>
      </c>
      <c r="E119" s="32">
        <f>E8+E18+(100/E20)</f>
        <v>670.48253260525019</v>
      </c>
      <c r="F119" s="32">
        <f t="shared" ref="F119:P119" si="83">F8+F18+(100/F20)</f>
        <v>632.40096236723116</v>
      </c>
      <c r="G119" s="32">
        <f t="shared" si="83"/>
        <v>577.2152710048872</v>
      </c>
      <c r="H119" s="32">
        <f t="shared" si="83"/>
        <v>515.72406444215233</v>
      </c>
      <c r="I119" s="32">
        <f t="shared" si="83"/>
        <v>543.63643738550297</v>
      </c>
      <c r="J119" s="32">
        <f t="shared" si="83"/>
        <v>577.3687701069581</v>
      </c>
      <c r="K119" s="32">
        <f t="shared" si="83"/>
        <v>563.58654056138312</v>
      </c>
      <c r="L119" s="32">
        <f t="shared" si="83"/>
        <v>574.19847239094861</v>
      </c>
      <c r="M119" s="32">
        <f t="shared" si="83"/>
        <v>577.31040422051399</v>
      </c>
      <c r="N119" s="32">
        <f t="shared" si="83"/>
        <v>588.55672424004661</v>
      </c>
      <c r="O119" s="32">
        <f t="shared" si="83"/>
        <v>599.78058789917736</v>
      </c>
      <c r="P119" s="32">
        <f t="shared" si="83"/>
        <v>614.11638338787361</v>
      </c>
    </row>
    <row r="120" spans="1:16">
      <c r="A120" s="27" t="s">
        <v>4</v>
      </c>
      <c r="B120" s="51" t="s">
        <v>81</v>
      </c>
      <c r="C120" s="51" t="s">
        <v>61</v>
      </c>
      <c r="D120" s="57" t="s">
        <v>81</v>
      </c>
      <c r="E120" s="32">
        <f>E19-(550/E20)</f>
        <v>413.14908282061396</v>
      </c>
      <c r="F120" s="32">
        <f t="shared" ref="F120:P120" si="84">F19-(550/F20)</f>
        <v>414.67718745419336</v>
      </c>
      <c r="G120" s="32">
        <f t="shared" si="84"/>
        <v>411.20993629665918</v>
      </c>
      <c r="H120" s="32">
        <f t="shared" si="84"/>
        <v>399.82183113032795</v>
      </c>
      <c r="I120" s="32">
        <f t="shared" si="84"/>
        <v>408.53364425530231</v>
      </c>
      <c r="J120" s="32">
        <f t="shared" si="84"/>
        <v>410.48165869218502</v>
      </c>
      <c r="K120" s="32">
        <f t="shared" si="84"/>
        <v>409.69754855141667</v>
      </c>
      <c r="L120" s="32">
        <f t="shared" si="84"/>
        <v>410.48496549036537</v>
      </c>
      <c r="M120" s="32">
        <f t="shared" si="84"/>
        <v>410.48496549036537</v>
      </c>
      <c r="N120" s="32">
        <f t="shared" si="84"/>
        <v>413.3803387641031</v>
      </c>
      <c r="O120" s="32">
        <f t="shared" si="84"/>
        <v>416.49720649141801</v>
      </c>
      <c r="P120" s="32">
        <f t="shared" si="84"/>
        <v>416.49720649141801</v>
      </c>
    </row>
    <row r="121" spans="1:16" s="22" customFormat="1" ht="23.4">
      <c r="A121" s="20" t="s">
        <v>82</v>
      </c>
      <c r="B121" s="21"/>
      <c r="D121" s="21"/>
    </row>
    <row r="122" spans="1:16" ht="13.95" customHeight="1">
      <c r="A122" s="4" t="s">
        <v>1</v>
      </c>
      <c r="B122" s="23" t="s">
        <v>23</v>
      </c>
      <c r="C122" s="23" t="s">
        <v>24</v>
      </c>
      <c r="D122" s="23" t="s">
        <v>25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>
      <c r="A123" s="47"/>
      <c r="B123" s="25"/>
      <c r="C123" s="25"/>
      <c r="D123" s="25"/>
      <c r="E123" s="26">
        <v>23377</v>
      </c>
      <c r="F123" s="26">
        <v>23408</v>
      </c>
      <c r="G123" s="26">
        <v>23437</v>
      </c>
      <c r="H123" s="26">
        <v>23468</v>
      </c>
      <c r="I123" s="26">
        <v>23498</v>
      </c>
      <c r="J123" s="26">
        <v>23529</v>
      </c>
      <c r="K123" s="26">
        <v>23559</v>
      </c>
      <c r="L123" s="26">
        <v>23590</v>
      </c>
      <c r="M123" s="26">
        <v>23621</v>
      </c>
      <c r="N123" s="26">
        <v>23651</v>
      </c>
      <c r="O123" s="26">
        <v>23682</v>
      </c>
      <c r="P123" s="26">
        <v>23712</v>
      </c>
    </row>
    <row r="124" spans="1:16">
      <c r="A124" s="27" t="s">
        <v>4</v>
      </c>
      <c r="B124" s="58" t="s">
        <v>26</v>
      </c>
      <c r="C124" s="58" t="s">
        <v>36</v>
      </c>
      <c r="D124" s="58" t="s">
        <v>26</v>
      </c>
      <c r="E124" s="32">
        <f>E5-12.5</f>
        <v>500.78125</v>
      </c>
      <c r="F124" s="32">
        <f t="shared" ref="F124:P124" si="85">F5-12.5</f>
        <v>552.13157894736844</v>
      </c>
      <c r="G124" s="32">
        <f t="shared" si="85"/>
        <v>580.89673913043475</v>
      </c>
      <c r="H124" s="32">
        <f t="shared" si="85"/>
        <v>558.60714285714289</v>
      </c>
      <c r="I124" s="32">
        <f t="shared" si="85"/>
        <v>589.65</v>
      </c>
      <c r="J124" s="32">
        <f t="shared" si="85"/>
        <v>577.9</v>
      </c>
      <c r="K124" s="32">
        <f t="shared" si="85"/>
        <v>578.79999999999995</v>
      </c>
      <c r="L124" s="32">
        <f t="shared" si="85"/>
        <v>576.1</v>
      </c>
      <c r="M124" s="32">
        <f t="shared" si="85"/>
        <v>570.70000000000005</v>
      </c>
      <c r="N124" s="32">
        <f t="shared" si="85"/>
        <v>572.5</v>
      </c>
      <c r="O124" s="32">
        <f t="shared" si="85"/>
        <v>578.79999999999995</v>
      </c>
      <c r="P124" s="32">
        <f t="shared" si="85"/>
        <v>580.6</v>
      </c>
    </row>
    <row r="125" spans="1:16">
      <c r="A125" s="27" t="s">
        <v>4</v>
      </c>
      <c r="B125" s="58" t="s">
        <v>26</v>
      </c>
      <c r="C125" s="58" t="s">
        <v>83</v>
      </c>
      <c r="D125" s="58" t="s">
        <v>26</v>
      </c>
      <c r="E125" s="32">
        <f>E5-12</f>
        <v>501.28125</v>
      </c>
      <c r="F125" s="32">
        <f t="shared" ref="F125:P125" si="86">F5-12</f>
        <v>552.63157894736844</v>
      </c>
      <c r="G125" s="32">
        <f t="shared" si="86"/>
        <v>581.39673913043475</v>
      </c>
      <c r="H125" s="32">
        <f t="shared" si="86"/>
        <v>559.10714285714289</v>
      </c>
      <c r="I125" s="32">
        <f t="shared" si="86"/>
        <v>590.15</v>
      </c>
      <c r="J125" s="32">
        <f t="shared" si="86"/>
        <v>578.4</v>
      </c>
      <c r="K125" s="32">
        <f t="shared" si="86"/>
        <v>579.29999999999995</v>
      </c>
      <c r="L125" s="32">
        <f t="shared" si="86"/>
        <v>576.6</v>
      </c>
      <c r="M125" s="32">
        <f t="shared" si="86"/>
        <v>571.20000000000005</v>
      </c>
      <c r="N125" s="32">
        <f t="shared" si="86"/>
        <v>573</v>
      </c>
      <c r="O125" s="32">
        <f t="shared" si="86"/>
        <v>579.29999999999995</v>
      </c>
      <c r="P125" s="32">
        <f t="shared" si="86"/>
        <v>581.1</v>
      </c>
    </row>
    <row r="126" spans="1:16">
      <c r="A126" s="27" t="s">
        <v>4</v>
      </c>
      <c r="B126" s="58" t="s">
        <v>26</v>
      </c>
      <c r="C126" s="58" t="s">
        <v>58</v>
      </c>
      <c r="D126" s="58" t="s">
        <v>84</v>
      </c>
      <c r="E126" s="73">
        <f>E6+((-0.2-8-0.01)/158.987/0.648*1000)</f>
        <v>459.37895061156661</v>
      </c>
      <c r="F126" s="73">
        <f t="shared" ref="F126:P126" si="87">F6+((-0.2-8-0.01)/158.987/0.648*1000)</f>
        <v>517.74935220465863</v>
      </c>
      <c r="G126" s="73">
        <f t="shared" si="87"/>
        <v>548.40835935819814</v>
      </c>
      <c r="H126" s="73">
        <f t="shared" si="87"/>
        <v>523.06250513088276</v>
      </c>
      <c r="I126" s="73">
        <f t="shared" si="87"/>
        <v>510.97950274915712</v>
      </c>
      <c r="J126" s="73">
        <f t="shared" si="87"/>
        <v>497.20950274915714</v>
      </c>
      <c r="K126" s="73">
        <f t="shared" si="87"/>
        <v>498.10950274915712</v>
      </c>
      <c r="L126" s="73">
        <f t="shared" si="87"/>
        <v>495.40950274915718</v>
      </c>
      <c r="M126" s="73">
        <f t="shared" si="87"/>
        <v>490.00950274915721</v>
      </c>
      <c r="N126" s="73">
        <f t="shared" si="87"/>
        <v>491.80950274915716</v>
      </c>
      <c r="O126" s="73">
        <f t="shared" si="87"/>
        <v>498.10950274915712</v>
      </c>
      <c r="P126" s="73">
        <f t="shared" si="87"/>
        <v>499.90950274915718</v>
      </c>
    </row>
    <row r="127" spans="1:16">
      <c r="A127" s="27" t="s">
        <v>4</v>
      </c>
      <c r="B127" s="58" t="s">
        <v>81</v>
      </c>
      <c r="C127" s="58" t="s">
        <v>58</v>
      </c>
      <c r="D127" s="58" t="s">
        <v>81</v>
      </c>
      <c r="E127" s="73">
        <f>E6+((-0.2-8-0.01)/158.987/0.648*1000)</f>
        <v>459.37895061156661</v>
      </c>
      <c r="F127" s="73">
        <f t="shared" ref="F127:P127" si="88">F6+((-0.2-8-0.01)/158.987/0.648*1000)</f>
        <v>517.74935220465863</v>
      </c>
      <c r="G127" s="73">
        <f t="shared" si="88"/>
        <v>548.40835935819814</v>
      </c>
      <c r="H127" s="73">
        <f t="shared" si="88"/>
        <v>523.06250513088276</v>
      </c>
      <c r="I127" s="73">
        <f t="shared" si="88"/>
        <v>510.97950274915712</v>
      </c>
      <c r="J127" s="73">
        <f t="shared" si="88"/>
        <v>497.20950274915714</v>
      </c>
      <c r="K127" s="73">
        <f t="shared" si="88"/>
        <v>498.10950274915712</v>
      </c>
      <c r="L127" s="73">
        <f t="shared" si="88"/>
        <v>495.40950274915718</v>
      </c>
      <c r="M127" s="73">
        <f t="shared" si="88"/>
        <v>490.00950274915721</v>
      </c>
      <c r="N127" s="73">
        <f t="shared" si="88"/>
        <v>491.80950274915716</v>
      </c>
      <c r="O127" s="73">
        <f t="shared" si="88"/>
        <v>498.10950274915712</v>
      </c>
      <c r="P127" s="73">
        <f t="shared" si="88"/>
        <v>499.90950274915718</v>
      </c>
    </row>
    <row r="128" spans="1:16">
      <c r="A128" s="27" t="s">
        <v>4</v>
      </c>
      <c r="B128" s="58" t="s">
        <v>81</v>
      </c>
      <c r="C128" s="58" t="s">
        <v>72</v>
      </c>
      <c r="D128" s="58" t="s">
        <v>81</v>
      </c>
      <c r="E128" s="59">
        <f>E5-10-22.5</f>
        <v>480.78125</v>
      </c>
      <c r="F128" s="59">
        <f t="shared" ref="F128:P128" si="89">F5-10-22.5</f>
        <v>532.13157894736844</v>
      </c>
      <c r="G128" s="59">
        <f t="shared" si="89"/>
        <v>560.89673913043475</v>
      </c>
      <c r="H128" s="59">
        <f t="shared" si="89"/>
        <v>538.60714285714289</v>
      </c>
      <c r="I128" s="59">
        <f t="shared" si="89"/>
        <v>569.65</v>
      </c>
      <c r="J128" s="59">
        <f t="shared" si="89"/>
        <v>557.9</v>
      </c>
      <c r="K128" s="59">
        <f t="shared" si="89"/>
        <v>558.79999999999995</v>
      </c>
      <c r="L128" s="59">
        <f t="shared" si="89"/>
        <v>556.1</v>
      </c>
      <c r="M128" s="59">
        <f t="shared" si="89"/>
        <v>550.70000000000005</v>
      </c>
      <c r="N128" s="59">
        <f t="shared" si="89"/>
        <v>552.5</v>
      </c>
      <c r="O128" s="59">
        <f t="shared" si="89"/>
        <v>558.79999999999995</v>
      </c>
      <c r="P128" s="59">
        <f t="shared" si="89"/>
        <v>560.6</v>
      </c>
    </row>
    <row r="129" spans="1:16" s="22" customFormat="1" ht="23.4">
      <c r="A129" s="20" t="s">
        <v>85</v>
      </c>
      <c r="B129" s="21"/>
      <c r="D129" s="21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</row>
    <row r="130" spans="1:16" ht="13.95" customHeight="1">
      <c r="A130" s="4" t="s">
        <v>1</v>
      </c>
      <c r="B130" s="23" t="s">
        <v>85</v>
      </c>
      <c r="C130" s="23" t="s">
        <v>24</v>
      </c>
      <c r="D130" s="23" t="s">
        <v>25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>
      <c r="A131" s="47"/>
      <c r="B131" s="25"/>
      <c r="C131" s="25"/>
      <c r="D131" s="25"/>
      <c r="E131" s="26">
        <v>23377</v>
      </c>
      <c r="F131" s="26">
        <v>23408</v>
      </c>
      <c r="G131" s="26">
        <v>23437</v>
      </c>
      <c r="H131" s="26">
        <v>23468</v>
      </c>
      <c r="I131" s="26">
        <v>23498</v>
      </c>
      <c r="J131" s="26">
        <v>23529</v>
      </c>
      <c r="K131" s="26">
        <v>23559</v>
      </c>
      <c r="L131" s="26">
        <v>23590</v>
      </c>
      <c r="M131" s="26">
        <v>23621</v>
      </c>
      <c r="N131" s="26">
        <v>23651</v>
      </c>
      <c r="O131" s="26">
        <v>23682</v>
      </c>
      <c r="P131" s="26">
        <v>23712</v>
      </c>
    </row>
    <row r="132" spans="1:16">
      <c r="A132" s="27" t="s">
        <v>4</v>
      </c>
      <c r="B132" s="58" t="s">
        <v>26</v>
      </c>
      <c r="C132" s="58" t="s">
        <v>83</v>
      </c>
      <c r="D132" s="58" t="s">
        <v>26</v>
      </c>
      <c r="E132" s="32">
        <f>E5-100</f>
        <v>413.28125</v>
      </c>
      <c r="F132" s="32">
        <f t="shared" ref="F132:P132" si="90">F5-100</f>
        <v>464.63157894736844</v>
      </c>
      <c r="G132" s="32">
        <f t="shared" si="90"/>
        <v>493.39673913043475</v>
      </c>
      <c r="H132" s="32">
        <f t="shared" si="90"/>
        <v>471.10714285714289</v>
      </c>
      <c r="I132" s="32">
        <f t="shared" si="90"/>
        <v>502.15</v>
      </c>
      <c r="J132" s="32">
        <f t="shared" si="90"/>
        <v>490.4</v>
      </c>
      <c r="K132" s="32">
        <f t="shared" si="90"/>
        <v>491.29999999999995</v>
      </c>
      <c r="L132" s="32">
        <f t="shared" si="90"/>
        <v>488.6</v>
      </c>
      <c r="M132" s="32">
        <f t="shared" si="90"/>
        <v>483.20000000000005</v>
      </c>
      <c r="N132" s="32">
        <f t="shared" si="90"/>
        <v>485</v>
      </c>
      <c r="O132" s="32">
        <f t="shared" si="90"/>
        <v>491.29999999999995</v>
      </c>
      <c r="P132" s="32">
        <f t="shared" si="90"/>
        <v>493.1</v>
      </c>
    </row>
    <row r="133" spans="1:16" s="22" customFormat="1" ht="23.4">
      <c r="A133" s="20" t="s">
        <v>86</v>
      </c>
      <c r="B133" s="21"/>
      <c r="D133" s="21"/>
    </row>
    <row r="134" spans="1:16">
      <c r="A134" s="4" t="s">
        <v>1</v>
      </c>
      <c r="B134" s="23" t="s">
        <v>86</v>
      </c>
      <c r="C134" s="23" t="s">
        <v>24</v>
      </c>
      <c r="D134" s="23" t="s">
        <v>25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>
      <c r="A135" s="47"/>
      <c r="B135" s="25"/>
      <c r="C135" s="25"/>
      <c r="D135" s="25"/>
      <c r="E135" s="26">
        <v>23377</v>
      </c>
      <c r="F135" s="26">
        <v>23408</v>
      </c>
      <c r="G135" s="26">
        <v>23437</v>
      </c>
      <c r="H135" s="26">
        <v>23468</v>
      </c>
      <c r="I135" s="26">
        <v>23498</v>
      </c>
      <c r="J135" s="26">
        <v>23529</v>
      </c>
      <c r="K135" s="26">
        <v>23559</v>
      </c>
      <c r="L135" s="26">
        <v>23590</v>
      </c>
      <c r="M135" s="26">
        <v>23621</v>
      </c>
      <c r="N135" s="26">
        <v>23651</v>
      </c>
      <c r="O135" s="26">
        <v>23682</v>
      </c>
      <c r="P135" s="26">
        <v>23712</v>
      </c>
    </row>
    <row r="136" spans="1:16">
      <c r="A136" s="27" t="s">
        <v>87</v>
      </c>
      <c r="B136" s="58" t="s">
        <v>26</v>
      </c>
      <c r="C136" s="58" t="s">
        <v>88</v>
      </c>
      <c r="D136" s="58" t="s">
        <v>26</v>
      </c>
      <c r="E136" s="32">
        <v>583.21</v>
      </c>
      <c r="F136" s="32">
        <v>583.21</v>
      </c>
      <c r="G136" s="32">
        <v>583.21</v>
      </c>
      <c r="H136" s="32">
        <v>583.21</v>
      </c>
      <c r="I136" s="32">
        <v>583.21</v>
      </c>
      <c r="J136" s="32">
        <v>583.21</v>
      </c>
      <c r="K136" s="32">
        <v>583.21</v>
      </c>
      <c r="L136" s="32">
        <v>583.21</v>
      </c>
      <c r="M136" s="32">
        <v>583.21</v>
      </c>
      <c r="N136" s="32">
        <v>583.21</v>
      </c>
      <c r="O136" s="32">
        <v>583.21</v>
      </c>
      <c r="P136" s="32">
        <v>583.21</v>
      </c>
    </row>
    <row r="137" spans="1:16">
      <c r="A137" s="27" t="s">
        <v>87</v>
      </c>
      <c r="B137" s="58" t="s">
        <v>26</v>
      </c>
      <c r="C137" s="58" t="s">
        <v>89</v>
      </c>
      <c r="D137" s="58" t="s">
        <v>26</v>
      </c>
      <c r="E137" s="32">
        <v>583.21</v>
      </c>
      <c r="F137" s="32">
        <v>583.21</v>
      </c>
      <c r="G137" s="32">
        <v>583.21</v>
      </c>
      <c r="H137" s="32">
        <v>583.21</v>
      </c>
      <c r="I137" s="32">
        <v>583.21</v>
      </c>
      <c r="J137" s="32">
        <v>583.21</v>
      </c>
      <c r="K137" s="32">
        <v>583.21</v>
      </c>
      <c r="L137" s="32">
        <v>583.21</v>
      </c>
      <c r="M137" s="32">
        <v>583.21</v>
      </c>
      <c r="N137" s="32">
        <v>583.21</v>
      </c>
      <c r="O137" s="32">
        <v>583.21</v>
      </c>
      <c r="P137" s="32">
        <v>583.21</v>
      </c>
    </row>
    <row r="143" spans="1:16">
      <c r="A143" s="60" t="s">
        <v>90</v>
      </c>
      <c r="B143" s="60"/>
      <c r="C143" s="61" t="s">
        <v>91</v>
      </c>
      <c r="D143" s="62">
        <v>-0.2</v>
      </c>
      <c r="E143" t="s">
        <v>92</v>
      </c>
    </row>
    <row r="144" spans="1:16">
      <c r="A144" s="63" t="s">
        <v>2</v>
      </c>
      <c r="B144" s="64">
        <f>-0.2-8-0.01</f>
        <v>-8.2099999999999991</v>
      </c>
      <c r="C144" s="61" t="s">
        <v>93</v>
      </c>
      <c r="D144" s="65">
        <v>-8</v>
      </c>
      <c r="E144" t="s">
        <v>92</v>
      </c>
    </row>
    <row r="145" spans="1:6">
      <c r="A145" s="63" t="s">
        <v>94</v>
      </c>
      <c r="B145" s="64">
        <f>B144/158.987/0.648*1000</f>
        <v>-79.690497250842839</v>
      </c>
      <c r="C145" s="61" t="s">
        <v>95</v>
      </c>
      <c r="D145" s="62">
        <v>-0.01</v>
      </c>
      <c r="E145" t="s">
        <v>92</v>
      </c>
    </row>
    <row r="146" spans="1:6">
      <c r="A146" s="63"/>
      <c r="B146" s="66"/>
      <c r="C146" s="67"/>
      <c r="D146" s="68">
        <f>SUM(D143:D145)</f>
        <v>-8.2099999999999991</v>
      </c>
      <c r="E146" s="69" t="s">
        <v>92</v>
      </c>
    </row>
    <row r="147" spans="1:6">
      <c r="A147" s="60" t="s">
        <v>96</v>
      </c>
      <c r="B147" s="60"/>
      <c r="C147" s="70"/>
      <c r="D147" s="70"/>
      <c r="E147" s="70"/>
      <c r="F147" s="70"/>
    </row>
    <row r="148" spans="1:6">
      <c r="A148" s="63" t="s">
        <v>2</v>
      </c>
      <c r="B148" s="64">
        <f>-0.2-8-0.01</f>
        <v>-8.2099999999999991</v>
      </c>
      <c r="C148" s="70"/>
      <c r="D148" s="70"/>
      <c r="E148" s="70"/>
      <c r="F148" s="70"/>
    </row>
    <row r="149" spans="1:6">
      <c r="A149" s="63" t="s">
        <v>94</v>
      </c>
      <c r="B149" s="64">
        <f>B148/158.987/0.648*1000</f>
        <v>-79.690497250842839</v>
      </c>
      <c r="C149" s="70"/>
      <c r="D149" s="70"/>
      <c r="E149" s="70"/>
      <c r="F149" s="70"/>
    </row>
    <row r="152" spans="1:6">
      <c r="E152" s="71"/>
    </row>
    <row r="153" spans="1:6">
      <c r="B153" s="51" t="s">
        <v>26</v>
      </c>
      <c r="C153" s="51" t="s">
        <v>97</v>
      </c>
      <c r="D153" s="51" t="s">
        <v>60</v>
      </c>
      <c r="E153" s="71">
        <f>E19-(400/E20)+(150/E20)</f>
        <v>423.08452063636457</v>
      </c>
    </row>
    <row r="154" spans="1:6">
      <c r="B154" s="51" t="s">
        <v>26</v>
      </c>
      <c r="C154" s="51" t="s">
        <v>97</v>
      </c>
      <c r="D154" s="51" t="s">
        <v>65</v>
      </c>
      <c r="E154" s="71">
        <f>E19-(400/E20)</f>
        <v>418.11680172848924</v>
      </c>
    </row>
    <row r="155" spans="1:6">
      <c r="E155" s="71"/>
    </row>
    <row r="156" spans="1:6">
      <c r="B156" s="51" t="s">
        <v>36</v>
      </c>
      <c r="C156" s="51" t="s">
        <v>97</v>
      </c>
      <c r="D156" s="57" t="s">
        <v>60</v>
      </c>
      <c r="E156" s="71">
        <f>E8+E18-(400/E20)+(150/E20)</f>
        <v>658.89118848687451</v>
      </c>
    </row>
    <row r="157" spans="1:6">
      <c r="B157" s="51" t="s">
        <v>36</v>
      </c>
      <c r="C157" s="51" t="s">
        <v>97</v>
      </c>
      <c r="D157" s="57" t="s">
        <v>65</v>
      </c>
      <c r="E157" s="71">
        <f>E8+E18-(400/E20)</f>
        <v>653.92346957899917</v>
      </c>
    </row>
    <row r="158" spans="1:6">
      <c r="E158" s="71"/>
    </row>
    <row r="159" spans="1:6">
      <c r="B159" s="51" t="s">
        <v>36</v>
      </c>
      <c r="C159" s="51" t="s">
        <v>68</v>
      </c>
      <c r="D159" s="57" t="s">
        <v>60</v>
      </c>
      <c r="E159" s="71">
        <f>E8+E18-(400/E20)+(150/E20)</f>
        <v>658.89118848687451</v>
      </c>
    </row>
    <row r="160" spans="1:6">
      <c r="B160" s="51" t="s">
        <v>36</v>
      </c>
      <c r="C160" s="51" t="s">
        <v>68</v>
      </c>
      <c r="D160" s="57" t="s">
        <v>65</v>
      </c>
      <c r="E160" s="71">
        <f>E8+E18-(400/E20)</f>
        <v>653.92346957899917</v>
      </c>
    </row>
  </sheetData>
  <mergeCells count="28">
    <mergeCell ref="A134:A135"/>
    <mergeCell ref="B134:B135"/>
    <mergeCell ref="C134:C135"/>
    <mergeCell ref="D134:D135"/>
    <mergeCell ref="A143:B143"/>
    <mergeCell ref="A147:B147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33:A34"/>
    <mergeCell ref="B33:B34"/>
    <mergeCell ref="C33:C34"/>
    <mergeCell ref="D33:D34"/>
    <mergeCell ref="A54:A55"/>
    <mergeCell ref="B54:B55"/>
    <mergeCell ref="C54:C55"/>
    <mergeCell ref="D54:D55"/>
    <mergeCell ref="A2:A3"/>
    <mergeCell ref="B2:B3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2021-06-04T02:06:16Z</dcterms:created>
  <dcterms:modified xsi:type="dcterms:W3CDTF">2021-06-04T02:09:48Z</dcterms:modified>
</cp:coreProperties>
</file>