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"/>
    </mc:Choice>
  </mc:AlternateContent>
  <xr:revisionPtr revIDLastSave="0" documentId="13_ncr:1_{312BE3D3-34EA-4169-A7CC-2A926CEB0764}" xr6:coauthVersionLast="47" xr6:coauthVersionMax="47" xr10:uidLastSave="{00000000-0000-0000-0000-000000000000}"/>
  <bookViews>
    <workbookView xWindow="-110" yWindow="-110" windowWidth="19420" windowHeight="10420" activeTab="7" xr2:uid="{F6E50BA2-DDF9-46FF-9005-18CB00E07A43}"/>
  </bookViews>
  <sheets>
    <sheet name="Sheet1" sheetId="1" r:id="rId1"/>
    <sheet name="Sheet4" sheetId="4" r:id="rId2"/>
    <sheet name="Sheet2" sheetId="5" r:id="rId3"/>
    <sheet name="Sheet3" sheetId="3" r:id="rId4"/>
    <sheet name="Product" sheetId="6" r:id="rId5"/>
    <sheet name="NGL" sheetId="7" r:id="rId6"/>
    <sheet name="chalida concept NGL (2)" sheetId="11" state="hidden" r:id="rId7"/>
    <sheet name="NGL (2)" sheetId="12" r:id="rId8"/>
    <sheet name="CO2" sheetId="8" r:id="rId9"/>
    <sheet name="Pentane" sheetId="9" r:id="rId10"/>
    <sheet name="LPG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2" l="1"/>
  <c r="Q16" i="12"/>
  <c r="Q15" i="12"/>
  <c r="Q14" i="12"/>
  <c r="H28" i="12"/>
  <c r="S28" i="12"/>
  <c r="R28" i="12"/>
  <c r="Q28" i="12"/>
  <c r="P28" i="12"/>
  <c r="O28" i="12"/>
  <c r="N28" i="12"/>
  <c r="M28" i="12"/>
  <c r="L28" i="12"/>
  <c r="K28" i="12"/>
  <c r="J28" i="12"/>
  <c r="I28" i="12"/>
  <c r="Q8" i="12"/>
  <c r="Q7" i="12"/>
  <c r="Q6" i="12"/>
  <c r="O7" i="7"/>
  <c r="O9" i="7"/>
  <c r="O10" i="11"/>
  <c r="O9" i="11"/>
  <c r="O8" i="11"/>
  <c r="O7" i="11"/>
  <c r="O7" i="9" l="1"/>
  <c r="N7" i="9"/>
  <c r="O10" i="7" l="1"/>
  <c r="O8" i="7"/>
  <c r="V13" i="6" l="1"/>
  <c r="W13" i="6" s="1"/>
  <c r="V12" i="6"/>
  <c r="V11" i="6"/>
  <c r="U12" i="6"/>
  <c r="U11" i="6"/>
  <c r="U13" i="6" s="1"/>
  <c r="Q13" i="6"/>
  <c r="Q12" i="6"/>
  <c r="Q11" i="6"/>
  <c r="M25" i="6"/>
  <c r="Q7" i="6"/>
  <c r="C14" i="5" l="1"/>
  <c r="L16" i="4" l="1"/>
  <c r="L2" i="4"/>
  <c r="M2" i="4" s="1"/>
  <c r="F17" i="4"/>
  <c r="F24" i="4"/>
  <c r="E19" i="3"/>
  <c r="E14" i="3"/>
  <c r="E15" i="3"/>
  <c r="E16" i="3"/>
  <c r="E17" i="3"/>
  <c r="E18" i="3"/>
  <c r="E13" i="3"/>
  <c r="B11" i="3"/>
  <c r="B2" i="3"/>
  <c r="D4" i="3"/>
  <c r="F31" i="1"/>
  <c r="F24" i="1"/>
  <c r="F38" i="1" l="1"/>
  <c r="F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A5" authorId="0" shapeId="0" xr:uid="{CF69629C-E725-41A0-AAFD-DADF6B1BED3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Source,Delivery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N3" authorId="0" shapeId="0" xr:uid="{67628CE0-5DD1-45A1-8AC3-EDE1329F8A7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</t>
        </r>
      </text>
    </comment>
    <comment ref="P3" authorId="0" shapeId="0" xr:uid="{9028E670-9F37-4087-9D9A-706D9254581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  <comment ref="D8" authorId="0" shapeId="0" xr:uid="{080D48B9-D9D0-4921-92B7-447BB00E6A5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พี่เพชรจะรู้ได้ยังไงคะ ว่าจะต้อง Export เท่าไหร่
</t>
        </r>
      </text>
    </comment>
    <comment ref="D10" authorId="0" shapeId="0" xr:uid="{E954E85D-7AA4-4F15-8042-E4926D43530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ไม่มี contract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N3" authorId="0" shapeId="0" xr:uid="{537D32CE-DFA5-4332-BAAC-D81E61B489D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</t>
        </r>
      </text>
    </comment>
    <comment ref="P3" authorId="0" shapeId="0" xr:uid="{181C4F8B-0F5A-4865-9211-2B7CFADC4E4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  <comment ref="D8" authorId="0" shapeId="0" xr:uid="{F14C2AAF-7383-4DF8-A320-6D3E8BE561F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พี่เพชรจะรู้ได้ยังไงคะ ว่าจะต้อง Export เท่าไหร่
</t>
        </r>
      </text>
    </comment>
    <comment ref="D10" authorId="0" shapeId="0" xr:uid="{42FF6C2F-27C1-4F65-8A4F-46D2A95580E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ไม่มี contract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P3" authorId="0" shapeId="0" xr:uid="{A76BF1AF-E9E8-43DF-B176-A88C7B6E035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
จะต้องแจกแจงเป็นรายเดือน
</t>
        </r>
      </text>
    </comment>
    <comment ref="R3" authorId="0" shapeId="0" xr:uid="{E3F0DBED-0DEF-4E1B-90BB-B500C91F58D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  <comment ref="E7" authorId="0" shapeId="0" xr:uid="{9FC59545-ADC6-4E25-B2D4-17544F7FBC8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พี่เพชรจะรู้ได้ยังไงคะ ว่าจะต้อง Export เท่าไหร่
</t>
        </r>
      </text>
    </comment>
    <comment ref="P10" authorId="0" shapeId="0" xr:uid="{9F72BA1B-595B-43FA-A717-83F1159B3FC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
</t>
        </r>
      </text>
    </comment>
    <comment ref="R10" authorId="0" shapeId="0" xr:uid="{CEE525EB-2031-4496-9C10-FEEB60CA83A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  <comment ref="E15" authorId="0" shapeId="0" xr:uid="{B0175F78-7958-40F3-9923-EBC9B14851F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พี่เพชรจะรู้ได้ยังไงคะ ว่าจะต้อง Export เท่าไหร่
</t>
        </r>
      </text>
    </comment>
    <comment ref="E17" authorId="0" shapeId="0" xr:uid="{86688B32-A15F-40D3-9AC1-8E6D98CF455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ไม่มี contract
</t>
        </r>
      </text>
    </comment>
    <comment ref="I46" authorId="0" shapeId="0" xr:uid="{05289385-4498-4C26-A40B-34CD5408CEA8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N4" authorId="0" shapeId="0" xr:uid="{EECAEABC-C839-4AAB-967E-1703CEF1723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</t>
        </r>
      </text>
    </comment>
    <comment ref="P4" authorId="0" shapeId="0" xr:uid="{A82B0AD5-0FFE-40A2-96E0-E550414E506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N4" authorId="0" shapeId="0" xr:uid="{597A16ED-7B10-42CB-8576-82B2777E5C6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</t>
        </r>
      </text>
    </comment>
    <comment ref="P4" authorId="0" shapeId="0" xr:uid="{B348A626-6BFE-4DA7-B000-E76629BC692C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Q4" authorId="0" shapeId="0" xr:uid="{930FFEEC-E824-4FA8-98D4-6019BDEA273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ต้นทางของ Value มี 2 รูปแบบ คำนวณ *30/100 
กับ Fix Value ต้องแจกแจงพี่เพชรมั้ยคะ</t>
        </r>
      </text>
    </comment>
    <comment ref="S4" authorId="0" shapeId="0" xr:uid="{E4A3B87B-3767-403E-A8CF-2CEB9BF77AC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NGL ไม่มีเนื่องจาก ไม่มี 
MT &amp; BRP
PTT Tank Vessel
PTT Tank Truck
</t>
        </r>
      </text>
    </comment>
  </commentList>
</comments>
</file>

<file path=xl/sharedStrings.xml><?xml version="1.0" encoding="utf-8"?>
<sst xmlns="http://schemas.openxmlformats.org/spreadsheetml/2006/main" count="1398" uniqueCount="409">
  <si>
    <t>&lt;= 40</t>
  </si>
  <si>
    <t>Buy</t>
  </si>
  <si>
    <t>0-&gt;25</t>
  </si>
  <si>
    <t>10-&gt;40</t>
  </si>
  <si>
    <t>sell</t>
  </si>
  <si>
    <t>BV1</t>
  </si>
  <si>
    <t>BV2</t>
  </si>
  <si>
    <t>BV3</t>
  </si>
  <si>
    <t>22*BV1</t>
  </si>
  <si>
    <t>23+(BV1-40) + 880</t>
  </si>
  <si>
    <t>25*BV2</t>
  </si>
  <si>
    <t>20*BV3</t>
  </si>
  <si>
    <t>SV1</t>
  </si>
  <si>
    <t>&lt;=40</t>
  </si>
  <si>
    <t>25*SV1</t>
  </si>
  <si>
    <t>&gt;40</t>
  </si>
  <si>
    <t>26*(SV1-40) +1000</t>
  </si>
  <si>
    <t>SV2</t>
  </si>
  <si>
    <t>5-&gt;20</t>
  </si>
  <si>
    <t>25*SV2</t>
  </si>
  <si>
    <t>SV3</t>
  </si>
  <si>
    <t>20-&gt;50</t>
  </si>
  <si>
    <t>25*SV3</t>
  </si>
  <si>
    <t>22*BV1 + 25*BV2+20*BV3</t>
  </si>
  <si>
    <t>sell1</t>
  </si>
  <si>
    <t>sell2</t>
  </si>
  <si>
    <t>buy1</t>
  </si>
  <si>
    <t>buy2</t>
  </si>
  <si>
    <t>25*SV1 + 25*SV2 + 25*SV3</t>
  </si>
  <si>
    <t>26*(SV1-40) +1000 + 25*SV2 + 25*SV3</t>
  </si>
  <si>
    <t>constraint1</t>
  </si>
  <si>
    <t>BV1 &lt;= 40</t>
  </si>
  <si>
    <t>23+(BV1_1-40) + 880 + 25*BV2+20*BV3</t>
  </si>
  <si>
    <t>constraint2</t>
  </si>
  <si>
    <t>BV1_1 &gt;= 40.0001</t>
  </si>
  <si>
    <t>BV2 &lt;= 25</t>
  </si>
  <si>
    <t>BV3 &gt;= 10</t>
  </si>
  <si>
    <t>BV3 &lt;=40</t>
  </si>
  <si>
    <t>BV2 &gt;= 0</t>
  </si>
  <si>
    <t>SV1 &lt;=40</t>
  </si>
  <si>
    <t>SV1_1 &gt;= 40.0001</t>
  </si>
  <si>
    <t>SV2 &gt;=5</t>
  </si>
  <si>
    <t>SV2 &lt;= 20</t>
  </si>
  <si>
    <t>SV3 &gt;=20</t>
  </si>
  <si>
    <t>SV3 &lt;= 50</t>
  </si>
  <si>
    <t>BV1_1</t>
  </si>
  <si>
    <t>SV1_1</t>
  </si>
  <si>
    <t>bv1</t>
  </si>
  <si>
    <t>bv1_1</t>
  </si>
  <si>
    <t>bv2</t>
  </si>
  <si>
    <t>bv3</t>
  </si>
  <si>
    <t>sv1</t>
  </si>
  <si>
    <t>sv1_1</t>
  </si>
  <si>
    <t>sv2</t>
  </si>
  <si>
    <t>sv3</t>
  </si>
  <si>
    <t xml:space="preserve">obj </t>
  </si>
  <si>
    <t>𝑓=(1−𝑥1)+(𝑥2)+(𝑥32)</t>
  </si>
  <si>
    <t>obj</t>
  </si>
  <si>
    <t>x1</t>
  </si>
  <si>
    <t>x2</t>
  </si>
  <si>
    <t>x3</t>
  </si>
  <si>
    <t>y1</t>
  </si>
  <si>
    <t>y2</t>
  </si>
  <si>
    <t>x</t>
  </si>
  <si>
    <t>min f = (y1-x1)+(x2-y2)+x3/2</t>
  </si>
  <si>
    <t xml:space="preserve">obj = </t>
  </si>
  <si>
    <t>y3</t>
  </si>
  <si>
    <t xml:space="preserve">min </t>
  </si>
  <si>
    <t>1-x</t>
  </si>
  <si>
    <t>0&lt;= x &lt; 1</t>
  </si>
  <si>
    <t>x-1</t>
  </si>
  <si>
    <t>1&lt;= x &lt; 2</t>
  </si>
  <si>
    <t>x/2</t>
  </si>
  <si>
    <t>2&lt;= x &lt;=3</t>
  </si>
  <si>
    <t>Sell</t>
  </si>
  <si>
    <t>OBJ</t>
  </si>
  <si>
    <t>sv11</t>
  </si>
  <si>
    <t>sv12</t>
  </si>
  <si>
    <t>4^12</t>
  </si>
  <si>
    <t>16^12</t>
  </si>
  <si>
    <t>C2-ขาย</t>
  </si>
  <si>
    <t>SCG</t>
  </si>
  <si>
    <t>โรง5</t>
  </si>
  <si>
    <t>โรงอื่นๆ</t>
  </si>
  <si>
    <t>โรง5, โรงอื่นๆ</t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</si>
  <si>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</si>
  <si>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</si>
  <si>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</si>
  <si>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</si>
  <si>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</si>
  <si>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</si>
  <si>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</si>
  <si>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</si>
  <si>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</si>
  <si>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VM11</t>
  </si>
  <si>
    <t>VM12</t>
  </si>
  <si>
    <t>Ole1 (45 -&gt;)</t>
  </si>
  <si>
    <t>Ole2 Lo (30-&gt;)(</t>
  </si>
  <si>
    <t>VM1split to daliy</t>
  </si>
  <si>
    <t>VM-Now split to daily</t>
  </si>
  <si>
    <t>C2-ผลิต</t>
  </si>
  <si>
    <t>โรง 6 Full cap</t>
  </si>
  <si>
    <t>Ole3 Hyb max 4</t>
  </si>
  <si>
    <t>Ole3 (Lo ที่เหลือ) (35-&gt;)  [there were Tiering]</t>
  </si>
  <si>
    <t>…</t>
  </si>
  <si>
    <t>h1</t>
  </si>
  <si>
    <t>h2</t>
  </si>
  <si>
    <t>h3</t>
  </si>
  <si>
    <t>h4</t>
  </si>
  <si>
    <t>h30*24</t>
  </si>
  <si>
    <t>T1:Ole3 &lt;= 274T/Hr</t>
  </si>
  <si>
    <t>T2:Ole3 &gt;274 T/Hr</t>
  </si>
  <si>
    <t>T1</t>
  </si>
  <si>
    <t>T2</t>
  </si>
  <si>
    <t>ถัวๆๆ</t>
  </si>
  <si>
    <t>abil</t>
  </si>
  <si>
    <t>tank</t>
  </si>
  <si>
    <t>ability (Supply)</t>
  </si>
  <si>
    <t>Demand (Customer)</t>
  </si>
  <si>
    <t>A</t>
  </si>
  <si>
    <t>B</t>
  </si>
  <si>
    <t>C</t>
  </si>
  <si>
    <t>Import</t>
  </si>
  <si>
    <t>a</t>
  </si>
  <si>
    <t>b</t>
  </si>
  <si>
    <t>c</t>
  </si>
  <si>
    <t>d</t>
  </si>
  <si>
    <t>m1</t>
  </si>
  <si>
    <t>m2</t>
  </si>
  <si>
    <t>m3</t>
  </si>
  <si>
    <t>abi</t>
  </si>
  <si>
    <t>cost</t>
  </si>
  <si>
    <t>volCon</t>
  </si>
  <si>
    <t>dm4</t>
  </si>
  <si>
    <t>m4</t>
  </si>
  <si>
    <t>Vol</t>
  </si>
  <si>
    <t>Am1</t>
  </si>
  <si>
    <t>Bm1</t>
  </si>
  <si>
    <t>Cm1</t>
  </si>
  <si>
    <t>Am2</t>
  </si>
  <si>
    <t>Am3</t>
  </si>
  <si>
    <t>Am4</t>
  </si>
  <si>
    <t>Q-Con</t>
  </si>
  <si>
    <t>100-500</t>
  </si>
  <si>
    <t>400-600</t>
  </si>
  <si>
    <t>650-800</t>
  </si>
  <si>
    <t>50-1000</t>
  </si>
  <si>
    <t>Bm2</t>
  </si>
  <si>
    <t>Bm3</t>
  </si>
  <si>
    <t>Bm4</t>
  </si>
  <si>
    <t>Cm2</t>
  </si>
  <si>
    <t>Cm3</t>
  </si>
  <si>
    <t>Cm4</t>
  </si>
  <si>
    <t>Im1</t>
  </si>
  <si>
    <t>Im2</t>
  </si>
  <si>
    <t>Im3</t>
  </si>
  <si>
    <t>Im4</t>
  </si>
  <si>
    <t>200-500</t>
  </si>
  <si>
    <t>100-200</t>
  </si>
  <si>
    <t>210-520</t>
  </si>
  <si>
    <t>600-1000</t>
  </si>
  <si>
    <t>0-500</t>
  </si>
  <si>
    <t>400-550</t>
  </si>
  <si>
    <t>0-200</t>
  </si>
  <si>
    <t>0-250</t>
  </si>
  <si>
    <t>50-100</t>
  </si>
  <si>
    <t>am1</t>
  </si>
  <si>
    <t>am2</t>
  </si>
  <si>
    <t>am3</t>
  </si>
  <si>
    <t>bm3</t>
  </si>
  <si>
    <t>dm3</t>
  </si>
  <si>
    <t>am4</t>
  </si>
  <si>
    <t>bm4</t>
  </si>
  <si>
    <t>bm1</t>
  </si>
  <si>
    <t>bm2</t>
  </si>
  <si>
    <t>dm1</t>
  </si>
  <si>
    <t>dm2</t>
  </si>
  <si>
    <t>50-250</t>
  </si>
  <si>
    <t>100-300</t>
  </si>
  <si>
    <t>150-200</t>
  </si>
  <si>
    <t>50-500</t>
  </si>
  <si>
    <t>KT</t>
  </si>
  <si>
    <t>THB/KT</t>
  </si>
  <si>
    <t>abi, volCon, Qcon, Abi</t>
  </si>
  <si>
    <t>(16*am1+20*am2+40*am3+….+14*dm4)</t>
  </si>
  <si>
    <t>buy</t>
  </si>
  <si>
    <t xml:space="preserve">Obj </t>
  </si>
  <si>
    <t>sell - buy</t>
  </si>
  <si>
    <t>maximum</t>
  </si>
  <si>
    <t>(Am1 + Am2 +…. +Im4) -(am1+am2+… dm4) &gt;= 0</t>
  </si>
  <si>
    <t>am1+am2+am3+am4 &gt;= 100</t>
  </si>
  <si>
    <t>am1+am2+am3+am4 &lt;= 500</t>
  </si>
  <si>
    <t>ผลิต มากกว่าเท่ากับ ขาย</t>
  </si>
  <si>
    <t>bm1 + bm2+bm3+bm4 &gt;= 400</t>
  </si>
  <si>
    <t>quarter b</t>
  </si>
  <si>
    <t>bm1 + bm2+bm3+bm4 &gt;= 600</t>
  </si>
  <si>
    <t>constraint3</t>
  </si>
  <si>
    <t>constraint4</t>
  </si>
  <si>
    <t>constraint5</t>
  </si>
  <si>
    <t>constraint6</t>
  </si>
  <si>
    <t>constraint7</t>
  </si>
  <si>
    <t>constraint8</t>
  </si>
  <si>
    <t>constraint9</t>
  </si>
  <si>
    <t>constraint10</t>
  </si>
  <si>
    <t>constraint11</t>
  </si>
  <si>
    <t>cm1+cm2+cm3+cm4 &lt;=800</t>
  </si>
  <si>
    <t>cm1+cm2+cm3+cm4 &gt;=650</t>
  </si>
  <si>
    <t>dm1+dm2+dm3+dm4 &gt;=50</t>
  </si>
  <si>
    <t>dm1+dm2+dm3+dm4 &lt;=1000</t>
  </si>
  <si>
    <t>am1&lt;=200</t>
  </si>
  <si>
    <t>am2&lt;=250</t>
  </si>
  <si>
    <t>am3&lt;=200</t>
  </si>
  <si>
    <t>am4&gt;=50</t>
  </si>
  <si>
    <t>am4&lt;=100</t>
  </si>
  <si>
    <t>bm1&gt;=50</t>
  </si>
  <si>
    <t>bm2&lt;=250</t>
  </si>
  <si>
    <t>quarter a</t>
  </si>
  <si>
    <t>quarter c</t>
  </si>
  <si>
    <t>quarter d</t>
  </si>
  <si>
    <t>LR-1000</t>
  </si>
  <si>
    <t>1 float</t>
  </si>
  <si>
    <t>64-bit</t>
  </si>
  <si>
    <t>8-bytes</t>
  </si>
  <si>
    <t>var no Supp</t>
  </si>
  <si>
    <t>4x4</t>
  </si>
  <si>
    <t>var no customer</t>
  </si>
  <si>
    <t>Byte</t>
  </si>
  <si>
    <t>ethane</t>
  </si>
  <si>
    <t>5*365</t>
  </si>
  <si>
    <t>O(n^3)</t>
  </si>
  <si>
    <t>เหลือเดือนที่แล้ว + ผลืต -ขาย</t>
  </si>
  <si>
    <t>tank(i) = [tank(i-1)+Pro(i)]--[Sell(i)]</t>
  </si>
  <si>
    <t>constraint</t>
  </si>
  <si>
    <t>tank m1 &gt;= LR</t>
  </si>
  <si>
    <t>tank m1 &lt;= tankcap</t>
  </si>
  <si>
    <t>tank''</t>
  </si>
  <si>
    <t>tank' = (tank''+Am1+Bm1+Cm1+Im1)-(am1+bm1+cm1+dm1)</t>
  </si>
  <si>
    <t>tank = tank'+Am2 - am2</t>
  </si>
  <si>
    <t>0-100</t>
  </si>
  <si>
    <t>100.001-200</t>
  </si>
  <si>
    <t>cm1_1</t>
  </si>
  <si>
    <t>cm1_2</t>
  </si>
  <si>
    <t>cm2_1</t>
  </si>
  <si>
    <t>cm2_2</t>
  </si>
  <si>
    <t>cm3_2</t>
  </si>
  <si>
    <t>cm3_1</t>
  </si>
  <si>
    <t>cm4_1</t>
  </si>
  <si>
    <t>cm4_2</t>
  </si>
  <si>
    <t>latent variable</t>
  </si>
  <si>
    <t>{0,1}</t>
  </si>
  <si>
    <t>l1_1</t>
  </si>
  <si>
    <t>l1_2</t>
  </si>
  <si>
    <t>l2_1</t>
  </si>
  <si>
    <t>l2_2</t>
  </si>
  <si>
    <t>l3_1</t>
  </si>
  <si>
    <t>l3_2</t>
  </si>
  <si>
    <t>l4_1</t>
  </si>
  <si>
    <t>l4_2</t>
  </si>
  <si>
    <t xml:space="preserve">15*Am1+17*Am2+… + 33*IM4) </t>
  </si>
  <si>
    <t>+ (23*Tankm1 + 22* Tankm2+21*tankm3+20*tankm4)</t>
  </si>
  <si>
    <t xml:space="preserve">change to </t>
  </si>
  <si>
    <t>I1_1+I1_2=1</t>
  </si>
  <si>
    <t>I2_1+I2_2 = 1</t>
  </si>
  <si>
    <t>|</t>
  </si>
  <si>
    <t>Big-M Constraint</t>
  </si>
  <si>
    <t>alll product</t>
  </si>
  <si>
    <t>10*12*5</t>
  </si>
  <si>
    <t>Am1-Cm4 will be fixed from ability</t>
  </si>
  <si>
    <t>cost = fullcost</t>
  </si>
  <si>
    <t>sell = selling</t>
  </si>
  <si>
    <t>Q-con = yearly constraint</t>
  </si>
  <si>
    <r>
      <t>(16*am1+20*am2+40*am3+…+25*</t>
    </r>
    <r>
      <rPr>
        <i/>
        <u/>
        <sz val="11"/>
        <color theme="1"/>
        <rFont val="Calibri"/>
        <family val="2"/>
        <scheme val="minor"/>
      </rPr>
      <t>cm1_1*I1_1+26*cm1_2*I1_2+…+ 24*cm4_1*I4_1+27*cm4_2*I4_2</t>
    </r>
    <r>
      <rPr>
        <sz val="11"/>
        <color theme="1"/>
        <rFont val="Calibri"/>
        <family val="2"/>
        <charset val="222"/>
        <scheme val="minor"/>
      </rPr>
      <t>+....+14*dm4)</t>
    </r>
  </si>
  <si>
    <t>result from model, if user put, insert that value to varaible</t>
  </si>
  <si>
    <t>LP = Linear Programming</t>
  </si>
  <si>
    <t>NGL</t>
  </si>
  <si>
    <t>Source</t>
  </si>
  <si>
    <t>Demand</t>
  </si>
  <si>
    <t>Delivery point</t>
  </si>
  <si>
    <t>GSP RY</t>
  </si>
  <si>
    <t>GC</t>
  </si>
  <si>
    <t>Export</t>
  </si>
  <si>
    <t>MT/PTT TANK</t>
  </si>
  <si>
    <t>GSP KHM</t>
  </si>
  <si>
    <t>IRPC</t>
  </si>
  <si>
    <t>CustomerName</t>
  </si>
  <si>
    <t>Contract Volume (per year) from</t>
  </si>
  <si>
    <t>Contract Volume (per year) To</t>
  </si>
  <si>
    <t>Start contract</t>
  </si>
  <si>
    <t>Ending contract</t>
  </si>
  <si>
    <t>31/12/2030</t>
  </si>
  <si>
    <t>Customer Type</t>
  </si>
  <si>
    <t>Petro</t>
  </si>
  <si>
    <t>Unit</t>
  </si>
  <si>
    <t>Ton/Year</t>
  </si>
  <si>
    <t>Volume constrain (KT)</t>
  </si>
  <si>
    <t>Min</t>
  </si>
  <si>
    <t>Max</t>
  </si>
  <si>
    <t>ไฟล์ Customer Constrain Contract (Year)</t>
  </si>
  <si>
    <t>พี่เพชรจะใช้ Volume constrain by meter</t>
  </si>
  <si>
    <t>Depot Contrain</t>
  </si>
  <si>
    <t>ROC</t>
  </si>
  <si>
    <t>SCG Chem</t>
  </si>
  <si>
    <t>โครง ไฟล์ Cal Margin</t>
  </si>
  <si>
    <t>FullCost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</si>
  <si>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</si>
  <si>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</si>
  <si>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</si>
  <si>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</si>
  <si>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</si>
  <si>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</si>
  <si>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</si>
  <si>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</si>
  <si>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</si>
  <si>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</si>
  <si>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</si>
  <si>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</si>
  <si>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การคำนวน FullCost</t>
  </si>
  <si>
    <t>การคำนวณ Selling Price</t>
  </si>
  <si>
    <t>Selling Price</t>
  </si>
  <si>
    <t>Product : NGL</t>
  </si>
  <si>
    <t>1. Maping Many To Many ตามโตรงสร้างของ Cal margin</t>
  </si>
  <si>
    <t>Product</t>
  </si>
  <si>
    <t>GSP1</t>
  </si>
  <si>
    <t>GSP2</t>
  </si>
  <si>
    <t>GSP3</t>
  </si>
  <si>
    <t>GSP5</t>
  </si>
  <si>
    <t>GSP6</t>
  </si>
  <si>
    <t>Stab</t>
  </si>
  <si>
    <t>โรงผลิต</t>
  </si>
  <si>
    <t>ไม่พบ contract</t>
  </si>
  <si>
    <t>M13</t>
  </si>
  <si>
    <t>Ability Month Start</t>
  </si>
  <si>
    <t>Optimization Month Start</t>
  </si>
  <si>
    <t>3. Tank Cap</t>
  </si>
  <si>
    <t>GSP NGL Tank Capasity</t>
  </si>
  <si>
    <t>NGL Tank capacity (22,600 m3)</t>
  </si>
  <si>
    <t>เดือน/ปี</t>
  </si>
  <si>
    <t>Stock Qty</t>
  </si>
  <si>
    <t>4. Inventory  (ยอดยกมา)</t>
  </si>
  <si>
    <t>5. สำหรับ Tracking ข้อมูลระหว่างเว็บกับ Model</t>
  </si>
  <si>
    <t>DoumentNumber</t>
  </si>
  <si>
    <t>Optz20210805_1123_55</t>
  </si>
  <si>
    <r>
      <t xml:space="preserve">2 Ability </t>
    </r>
    <r>
      <rPr>
        <b/>
        <sz val="11"/>
        <color theme="5"/>
        <rFont val="Calibri"/>
        <family val="2"/>
        <scheme val="minor"/>
      </rPr>
      <t>( พี่เพชรรับระบบ Monthly Level คำถามคือ เคยได้ยินพี่เพชรเล่าว่า คุณเตยบอกว่าจะมีการ Planning ภายในเดือนปัจจุบันด้วย)</t>
    </r>
  </si>
  <si>
    <t>Product : CO2</t>
  </si>
  <si>
    <t>Praxair</t>
  </si>
  <si>
    <t>Linde</t>
  </si>
  <si>
    <t>CO2</t>
  </si>
  <si>
    <t>Contract Volume (per year) min</t>
  </si>
  <si>
    <t>Contract Volume (per year) max</t>
  </si>
  <si>
    <t>31/12/2028</t>
  </si>
  <si>
    <t xml:space="preserve"> </t>
  </si>
  <si>
    <t>20210805_1123_55</t>
  </si>
  <si>
    <r>
      <t xml:space="preserve">2 Ability </t>
    </r>
    <r>
      <rPr>
        <b/>
        <sz val="11"/>
        <color theme="5"/>
        <rFont val="Calibri"/>
        <family val="2"/>
        <scheme val="minor"/>
      </rPr>
      <t>( CO2 มาจากไหน จะรู้ได้ยังไง)</t>
    </r>
  </si>
  <si>
    <t>2.1 Ability CO2</t>
  </si>
  <si>
    <t>Kton</t>
  </si>
  <si>
    <t>Pentane</t>
  </si>
  <si>
    <t>20/02/2015</t>
  </si>
  <si>
    <t>19/02/2025</t>
  </si>
  <si>
    <t>Product : Pentane (ใช้ต้นทุน NGL )</t>
  </si>
  <si>
    <t xml:space="preserve">2.1 Ability </t>
  </si>
  <si>
    <t>4. Inventory  (ยอดยกมา) ต้องใช้ เดียวกับ NGL หรือไม่</t>
  </si>
  <si>
    <t>3. Tank Cap  ต้องใช้ เดียวกับ NGL หรือไม่</t>
  </si>
  <si>
    <t>Product : LPG</t>
  </si>
  <si>
    <t>LPG</t>
  </si>
  <si>
    <t>GSP (LPG) to GC</t>
  </si>
  <si>
    <t>Import (LPG) to GC</t>
  </si>
  <si>
    <t>CustomerName(Contract)</t>
  </si>
  <si>
    <t>LPG : 48 - 240 KT</t>
  </si>
  <si>
    <t>Additional LPG Tier 1 : 1 - 384 KT</t>
  </si>
  <si>
    <t>Additional LPG Tier 2 : 384.001 - 720 KT</t>
  </si>
  <si>
    <t>SWAP LPG : Max 400 KT</t>
  </si>
  <si>
    <t>SCG Chem / ROC</t>
  </si>
  <si>
    <t>Tear</t>
  </si>
  <si>
    <t>ไม่ทราบ</t>
  </si>
  <si>
    <t>(Tier 1) 0-384,000</t>
  </si>
  <si>
    <t>(Tier 2) 384,001 – 720,000</t>
  </si>
  <si>
    <t>Tear Name</t>
  </si>
  <si>
    <t>ROC &amp; MOC</t>
  </si>
  <si>
    <t>31/05/2023</t>
  </si>
  <si>
    <t>LPG Grade</t>
  </si>
  <si>
    <t>Petchem/Domestic</t>
  </si>
  <si>
    <t>LPG-Petrochemical</t>
  </si>
  <si>
    <t>LPG-Domestic</t>
  </si>
  <si>
    <t>2.1 Ability  RY Monthly Level</t>
  </si>
  <si>
    <t>2.2 Ability KHM Monthly Level</t>
  </si>
  <si>
    <t>2.3 Ability โรงกลั่น Monthly Level</t>
  </si>
  <si>
    <r>
      <t xml:space="preserve">2 Ability </t>
    </r>
    <r>
      <rPr>
        <b/>
        <sz val="11"/>
        <color theme="5"/>
        <rFont val="Calibri"/>
        <family val="2"/>
        <scheme val="minor"/>
      </rPr>
      <t xml:space="preserve"> ( พี่เพชรรับระบบ Monthly Level คำถามคือ เคยได้ยินพี่เพชรเล่าว่า คุณเตยบอกว่าจะมีการ Planning ภายในเดือนปัจจุบันด้วย)</t>
    </r>
  </si>
  <si>
    <t>SPRC</t>
  </si>
  <si>
    <t>PTTEP (LKB)</t>
  </si>
  <si>
    <t>โรงกลั่น</t>
  </si>
  <si>
    <t>C3 Tank capacity (10,820.4 TON)</t>
  </si>
  <si>
    <t>LPG Petro Tank capacity (11,502 TON)</t>
  </si>
  <si>
    <t>LPG Dom Tank capacity (25,153.2 TON)</t>
  </si>
  <si>
    <t>TON</t>
  </si>
  <si>
    <t>start *กรณีข้อมูลที่จะส่งไป Optimize จะเป็น Rolling  จะใช้ข้อมูลเดือนสุดท้าย เป็น rolling จนครบ 12 เดือน</t>
  </si>
  <si>
    <r>
      <t xml:space="preserve">2.2 Ability KHM เข้า Tank ด้วยหรือป่าว? </t>
    </r>
    <r>
      <rPr>
        <b/>
        <sz val="11"/>
        <color rgb="FF0000FF"/>
        <rFont val="Calibri"/>
        <family val="2"/>
        <scheme val="minor"/>
      </rPr>
      <t>= ไม่เข้า</t>
    </r>
  </si>
  <si>
    <t>อ้างอิงมาจาก New Balance</t>
  </si>
  <si>
    <r>
      <t>ไฟล์ Customer Constrain Contract (Year)</t>
    </r>
    <r>
      <rPr>
        <b/>
        <sz val="11"/>
        <color theme="5"/>
        <rFont val="Calibri"/>
        <family val="2"/>
        <scheme val="minor"/>
      </rPr>
      <t xml:space="preserve"> คำถามคือจะต้องส่ง Volumn คงเหลือสุทธิจ่ายแล้ว ให้พี่เพชรด้วยไหม (Delivered) = </t>
    </r>
    <r>
      <rPr>
        <b/>
        <sz val="11"/>
        <color theme="4"/>
        <rFont val="Calibri"/>
        <family val="2"/>
        <scheme val="minor"/>
      </rPr>
      <t>ต้องมี</t>
    </r>
  </si>
  <si>
    <r>
      <t>ไฟล์ Customer Constrain Contract (Year)</t>
    </r>
    <r>
      <rPr>
        <b/>
        <sz val="11"/>
        <color theme="5"/>
        <rFont val="Calibri"/>
        <family val="2"/>
        <scheme val="minor"/>
      </rPr>
      <t xml:space="preserve"> คำถามคือจะต้องส่ง Volumn คงเหลือสุทธิจ่ายแล้ว ให้พี่เพชรด้วยไหม (Delivered) = </t>
    </r>
    <r>
      <rPr>
        <b/>
        <sz val="11"/>
        <color theme="4"/>
        <rFont val="Calibri"/>
        <family val="2"/>
        <scheme val="minor"/>
      </rPr>
      <t xml:space="preserve">ต้องมี
</t>
    </r>
    <r>
      <rPr>
        <b/>
        <sz val="11"/>
        <color theme="5"/>
        <rFont val="Calibri"/>
        <family val="2"/>
        <scheme val="minor"/>
      </rPr>
      <t>การแชร์ Volume Contract กันจะส่งยังไง? =</t>
    </r>
  </si>
  <si>
    <t>2.1 Ability RY  พี่เพชรจะรับระดับโรงผลิตด้วยหรือไม่ =NGL Sum ให้พี่เพชรเลย</t>
  </si>
  <si>
    <r>
      <t xml:space="preserve">2.2 Ability KHM เข้า Tank ด้วยหรือป่าว? </t>
    </r>
    <r>
      <rPr>
        <b/>
        <sz val="11"/>
        <color rgb="FF0000FF"/>
        <rFont val="Calibri"/>
        <family val="2"/>
        <scheme val="minor"/>
      </rPr>
      <t>= มีถังเก็บแต่ไม่ได้ monitor</t>
    </r>
  </si>
  <si>
    <r>
      <t xml:space="preserve">2 Ability </t>
    </r>
    <r>
      <rPr>
        <b/>
        <sz val="11"/>
        <color theme="5"/>
        <rFont val="Calibri"/>
        <family val="2"/>
        <scheme val="minor"/>
      </rPr>
      <t>( Pentane มาจากส่วนที่กำลังจะเพิ่ม หรือ  ต้องใช้ เดียวกับ NGL หรือไม่) แยกกัน ผลิตโรง 6 โรงเดียวเท่านั้น ตอบโดยพี่อู๋</t>
    </r>
  </si>
  <si>
    <t>3. Tank Cap  ต้องใช้ เดียวกับ NGL หรือไม่ ไม่มี = ไม่มี</t>
  </si>
  <si>
    <t>ability</t>
  </si>
  <si>
    <t>Delivered Volume
(จำนวน Volume ที่จ่ายไปแล้ว)</t>
  </si>
  <si>
    <t>Volume constrain (KT) (กรณีที่ ลูกค้าไม่ต่อสัญญา Min max จะต้องถูกปรับเป็น 0</t>
  </si>
  <si>
    <t>ContracNumber</t>
  </si>
  <si>
    <t>Contract01</t>
  </si>
  <si>
    <t>ContractNumber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</si>
</sst>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B1mmm\-yy"/>
    <numFmt numFmtId="168" formatCode="_-* #,##0.0_-;\-* #,##0.0_-;_-* &quot;-&quot;??_-;_-@_-"/>
  </numFmts>
  <fonts count="3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  <font>
      <b/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Tahoma"/>
      <family val="2"/>
    </font>
    <font>
      <b/>
      <sz val="16"/>
      <color rgb="FF0000FF"/>
      <name val="Calibri"/>
      <family val="2"/>
      <scheme val="minor"/>
    </font>
    <font>
      <b/>
      <sz val="11"/>
      <color indexed="8"/>
      <name val="Calibri Light"/>
      <family val="2"/>
      <scheme val="maj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  <font>
      <b/>
      <sz val="11"/>
      <color theme="5"/>
      <name val="Calibri"/>
      <family val="2"/>
      <scheme val="minor"/>
    </font>
    <font>
      <sz val="9"/>
      <color theme="1"/>
      <name val="Tahoma"/>
      <family val="2"/>
    </font>
    <font>
      <b/>
      <strike/>
      <sz val="11"/>
      <color theme="1"/>
      <name val="Calibri"/>
      <family val="2"/>
      <scheme val="minor"/>
    </font>
    <font>
      <sz val="14"/>
      <name val="AngsanaUPC"/>
      <family val="1"/>
    </font>
    <font>
      <sz val="14"/>
      <name val="CordiaUPC"/>
      <family val="2"/>
      <charset val="222"/>
    </font>
    <font>
      <sz val="11"/>
      <color rgb="FF0000FF"/>
      <name val="Calibri"/>
      <family val="2"/>
      <charset val="222"/>
      <scheme val="minor"/>
    </font>
    <font>
      <b/>
      <sz val="11"/>
      <color theme="4"/>
      <name val="Calibri"/>
      <family val="2"/>
      <scheme val="minor"/>
    </font>
    <font>
      <strike/>
      <sz val="11"/>
      <color rgb="FFFF0000"/>
      <name val="Calibri"/>
      <family val="2"/>
      <charset val="22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strike/>
      <sz val="9"/>
      <color rgb="FF000000"/>
      <name val="Tahoma"/>
      <family val="2"/>
    </font>
    <font>
      <strike/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7" fillId="0" borderId="0"/>
  </cellStyleXfs>
  <cellXfs count="17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64" fontId="0" fillId="0" borderId="0" xfId="1" applyFont="1"/>
    <xf numFmtId="0" fontId="6" fillId="0" borderId="0" xfId="0" quotePrefix="1" applyFont="1"/>
    <xf numFmtId="0" fontId="6" fillId="0" borderId="0" xfId="0" applyFont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2" fillId="0" borderId="1" xfId="0" applyFont="1" applyBorder="1" applyAlignment="1">
      <alignment horizontal="center" readingOrder="1"/>
    </xf>
    <xf numFmtId="14" fontId="12" fillId="0" borderId="1" xfId="0" applyNumberFormat="1" applyFont="1" applyBorder="1" applyAlignment="1">
      <alignment horizontal="center" readingOrder="1"/>
    </xf>
    <xf numFmtId="0" fontId="0" fillId="0" borderId="0" xfId="0" applyBorder="1"/>
    <xf numFmtId="3" fontId="0" fillId="0" borderId="1" xfId="0" applyNumberFormat="1" applyBorder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165" fontId="1" fillId="0" borderId="1" xfId="1" applyNumberFormat="1" applyFont="1" applyBorder="1" applyAlignment="1">
      <alignment vertical="center"/>
    </xf>
    <xf numFmtId="165" fontId="1" fillId="0" borderId="5" xfId="1" applyNumberFormat="1" applyFont="1" applyBorder="1" applyAlignment="1">
      <alignment vertical="center"/>
    </xf>
    <xf numFmtId="0" fontId="0" fillId="7" borderId="1" xfId="0" applyFill="1" applyBorder="1"/>
    <xf numFmtId="0" fontId="0" fillId="8" borderId="1" xfId="0" applyFill="1" applyBorder="1"/>
    <xf numFmtId="0" fontId="18" fillId="0" borderId="0" xfId="0" applyFont="1"/>
    <xf numFmtId="0" fontId="10" fillId="3" borderId="0" xfId="0" applyFont="1" applyFill="1" applyBorder="1" applyAlignment="1">
      <alignment horizontal="left" vertical="center"/>
    </xf>
    <xf numFmtId="164" fontId="1" fillId="0" borderId="5" xfId="1" applyFont="1" applyFill="1" applyBorder="1" applyAlignment="1">
      <alignment vertical="center"/>
    </xf>
    <xf numFmtId="164" fontId="8" fillId="0" borderId="5" xfId="1" applyFont="1" applyBorder="1" applyAlignment="1">
      <alignment vertical="center"/>
    </xf>
    <xf numFmtId="0" fontId="0" fillId="8" borderId="5" xfId="0" applyFill="1" applyBorder="1"/>
    <xf numFmtId="3" fontId="19" fillId="0" borderId="1" xfId="2" applyNumberFormat="1" applyFont="1" applyBorder="1" applyAlignment="1">
      <alignment horizontal="left" vertical="center"/>
    </xf>
    <xf numFmtId="0" fontId="0" fillId="8" borderId="4" xfId="0" applyFill="1" applyBorder="1"/>
    <xf numFmtId="0" fontId="0" fillId="8" borderId="2" xfId="0" applyFill="1" applyBorder="1"/>
    <xf numFmtId="0" fontId="0" fillId="8" borderId="7" xfId="0" applyFill="1" applyBorder="1"/>
    <xf numFmtId="17" fontId="0" fillId="0" borderId="1" xfId="0" applyNumberFormat="1" applyBorder="1"/>
    <xf numFmtId="0" fontId="1" fillId="0" borderId="0" xfId="0" applyFont="1"/>
    <xf numFmtId="168" fontId="20" fillId="0" borderId="1" xfId="1" applyNumberFormat="1" applyFont="1" applyBorder="1" applyAlignment="1">
      <alignment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1" xfId="4" applyFont="1" applyFill="1" applyBorder="1" applyAlignment="1">
      <alignment horizontal="center" vertical="center"/>
    </xf>
    <xf numFmtId="0" fontId="1" fillId="0" borderId="1" xfId="0" applyFont="1" applyBorder="1"/>
    <xf numFmtId="0" fontId="1" fillId="7" borderId="1" xfId="0" applyFont="1" applyFill="1" applyBorder="1"/>
    <xf numFmtId="166" fontId="1" fillId="7" borderId="1" xfId="3" applyNumberFormat="1" applyFont="1" applyFill="1" applyBorder="1" applyAlignment="1">
      <alignment horizontal="center" vertical="center" wrapText="1"/>
    </xf>
    <xf numFmtId="167" fontId="1" fillId="7" borderId="1" xfId="3" applyNumberFormat="1" applyFont="1" applyFill="1" applyBorder="1" applyAlignment="1">
      <alignment horizontal="center" vertical="center"/>
    </xf>
    <xf numFmtId="0" fontId="23" fillId="0" borderId="0" xfId="0" applyFont="1"/>
    <xf numFmtId="0" fontId="9" fillId="4" borderId="6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64" fontId="22" fillId="0" borderId="1" xfId="1" applyFont="1" applyBorder="1" applyAlignment="1">
      <alignment vertic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6" fillId="0" borderId="0" xfId="0" applyFont="1"/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" fontId="0" fillId="10" borderId="1" xfId="0" applyNumberFormat="1" applyFill="1" applyBorder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left" vertical="center"/>
    </xf>
    <xf numFmtId="0" fontId="10" fillId="11" borderId="0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readingOrder="1"/>
    </xf>
    <xf numFmtId="164" fontId="1" fillId="0" borderId="1" xfId="1" applyFont="1" applyBorder="1" applyAlignment="1">
      <alignment vertical="center"/>
    </xf>
    <xf numFmtId="3" fontId="0" fillId="0" borderId="1" xfId="0" applyNumberFormat="1" applyBorder="1" applyAlignment="1">
      <alignment horizontal="right"/>
    </xf>
    <xf numFmtId="3" fontId="12" fillId="0" borderId="1" xfId="0" applyNumberFormat="1" applyFont="1" applyBorder="1" applyAlignment="1">
      <alignment horizontal="right" readingOrder="1"/>
    </xf>
    <xf numFmtId="0" fontId="12" fillId="0" borderId="1" xfId="0" applyFont="1" applyBorder="1" applyAlignment="1">
      <alignment horizontal="right" readingOrder="1"/>
    </xf>
    <xf numFmtId="43" fontId="28" fillId="0" borderId="0" xfId="5" applyNumberFormat="1" applyFont="1" applyFill="1" applyAlignment="1">
      <alignment horizontal="center"/>
    </xf>
    <xf numFmtId="43" fontId="20" fillId="0" borderId="1" xfId="5" applyNumberFormat="1" applyFont="1" applyFill="1" applyBorder="1" applyAlignment="1">
      <alignment horizontal="center"/>
    </xf>
    <xf numFmtId="17" fontId="0" fillId="0" borderId="0" xfId="0" applyNumberFormat="1" applyBorder="1"/>
    <xf numFmtId="43" fontId="20" fillId="0" borderId="0" xfId="5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168" fontId="20" fillId="0" borderId="0" xfId="1" applyNumberFormat="1" applyFont="1" applyBorder="1" applyAlignment="1">
      <alignment vertical="center"/>
    </xf>
    <xf numFmtId="167" fontId="25" fillId="7" borderId="1" xfId="3" applyNumberFormat="1" applyFont="1" applyFill="1" applyBorder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7" fontId="25" fillId="7" borderId="0" xfId="3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right" readingOrder="1"/>
    </xf>
    <xf numFmtId="2" fontId="0" fillId="0" borderId="1" xfId="0" applyNumberFormat="1" applyBorder="1"/>
    <xf numFmtId="0" fontId="29" fillId="0" borderId="0" xfId="0" applyFont="1"/>
    <xf numFmtId="0" fontId="0" fillId="0" borderId="1" xfId="0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31" fillId="0" borderId="0" xfId="0" applyFont="1"/>
    <xf numFmtId="0" fontId="0" fillId="0" borderId="0" xfId="0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17" fontId="2" fillId="6" borderId="2" xfId="0" applyNumberFormat="1" applyFont="1" applyFill="1" applyBorder="1" applyAlignment="1">
      <alignment horizontal="center" vertical="center"/>
    </xf>
    <xf numFmtId="17" fontId="2" fillId="6" borderId="6" xfId="0" applyNumberFormat="1" applyFont="1" applyFill="1" applyBorder="1" applyAlignment="1">
      <alignment horizontal="center" vertical="center"/>
    </xf>
    <xf numFmtId="17" fontId="2" fillId="5" borderId="2" xfId="0" applyNumberFormat="1" applyFont="1" applyFill="1" applyBorder="1" applyAlignment="1">
      <alignment horizontal="center" vertical="center"/>
    </xf>
    <xf numFmtId="17" fontId="2" fillId="5" borderId="6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readingOrder="1"/>
    </xf>
    <xf numFmtId="0" fontId="11" fillId="4" borderId="6" xfId="0" applyFont="1" applyFill="1" applyBorder="1" applyAlignment="1">
      <alignment horizontal="center" vertical="center" readingOrder="1"/>
    </xf>
    <xf numFmtId="0" fontId="0" fillId="4" borderId="3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7" fontId="0" fillId="9" borderId="1" xfId="0" applyNumberFormat="1" applyFill="1" applyBorder="1"/>
    <xf numFmtId="0" fontId="0" fillId="13" borderId="1" xfId="0" applyFill="1" applyBorder="1"/>
    <xf numFmtId="0" fontId="10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17" fontId="0" fillId="13" borderId="1" xfId="0" applyNumberFormat="1" applyFill="1" applyBorder="1"/>
    <xf numFmtId="0" fontId="0" fillId="14" borderId="1" xfId="0" applyFill="1" applyBorder="1"/>
    <xf numFmtId="0" fontId="10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17" fontId="0" fillId="14" borderId="1" xfId="0" applyNumberFormat="1" applyFill="1" applyBorder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 applyFill="1"/>
    <xf numFmtId="0" fontId="0" fillId="4" borderId="8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vertical="center" wrapText="1"/>
    </xf>
    <xf numFmtId="0" fontId="0" fillId="14" borderId="0" xfId="0" applyFill="1" applyBorder="1"/>
    <xf numFmtId="0" fontId="10" fillId="14" borderId="0" xfId="0" applyFont="1" applyFill="1" applyBorder="1" applyAlignment="1">
      <alignment horizontal="center" vertical="center"/>
    </xf>
    <xf numFmtId="17" fontId="0" fillId="14" borderId="0" xfId="0" applyNumberFormat="1" applyFill="1" applyBorder="1"/>
    <xf numFmtId="3" fontId="0" fillId="0" borderId="0" xfId="0" applyNumberFormat="1" applyBorder="1"/>
    <xf numFmtId="0" fontId="17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64" fontId="1" fillId="0" borderId="0" xfId="1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center" vertical="center" readingOrder="1"/>
    </xf>
    <xf numFmtId="49" fontId="34" fillId="4" borderId="6" xfId="0" applyNumberFormat="1" applyFont="1" applyFill="1" applyBorder="1" applyAlignment="1">
      <alignment horizontal="center" vertical="center" readingOrder="1"/>
    </xf>
    <xf numFmtId="49" fontId="35" fillId="0" borderId="1" xfId="0" applyNumberFormat="1" applyFont="1" applyBorder="1" applyAlignment="1">
      <alignment horizontal="center" readingOrder="1"/>
    </xf>
    <xf numFmtId="0" fontId="0" fillId="15" borderId="0" xfId="0" applyFill="1"/>
  </cellXfs>
  <cellStyles count="6">
    <cellStyle name="Comma" xfId="1" builtinId="3"/>
    <cellStyle name="Comma 2" xfId="3" xr:uid="{242B686E-933D-45FE-8056-AF622BD6574B}"/>
    <cellStyle name="Normal" xfId="0" builtinId="0"/>
    <cellStyle name="Normal 2" xfId="4" xr:uid="{82CEE1A7-307F-4681-A1E8-0BAD266BB356}"/>
    <cellStyle name="Normal 3" xfId="5" xr:uid="{4A2B5B8C-9C3E-480F-8AB7-2D42E503CF12}"/>
    <cellStyle name="Normal 31 2" xfId="2" xr:uid="{04777941-66B5-4247-BC39-EF72A2D2CF2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23813</xdr:rowOff>
    </xdr:from>
    <xdr:to>
      <xdr:col>2</xdr:col>
      <xdr:colOff>66675</xdr:colOff>
      <xdr:row>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49D6D1-E115-4FCA-A28C-618A9C08038F}"/>
            </a:ext>
          </a:extLst>
        </xdr:cNvPr>
        <xdr:cNvCxnSpPr/>
      </xdr:nvCxnSpPr>
      <xdr:spPr>
        <a:xfrm flipH="1">
          <a:off x="2314575" y="195263"/>
          <a:ext cx="38100" cy="12620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1557338</xdr:colOff>
      <xdr:row>0</xdr:row>
      <xdr:rowOff>166688</xdr:rowOff>
    </xdr:from>
    <xdr:to>
      <xdr:col>8</xdr:col>
      <xdr:colOff>23812</xdr:colOff>
      <xdr:row>8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8AB3E7F-E724-4974-91DA-3E8A1289DBE3}"/>
            </a:ext>
          </a:extLst>
        </xdr:cNvPr>
        <xdr:cNvCxnSpPr/>
      </xdr:nvCxnSpPr>
      <xdr:spPr>
        <a:xfrm>
          <a:off x="3843338" y="166688"/>
          <a:ext cx="4014787" cy="1214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147061</xdr:colOff>
      <xdr:row>25</xdr:row>
      <xdr:rowOff>117930</xdr:rowOff>
    </xdr:from>
    <xdr:to>
      <xdr:col>38</xdr:col>
      <xdr:colOff>178064</xdr:colOff>
      <xdr:row>52</xdr:row>
      <xdr:rowOff>161257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ADFDB-2DEF-4534-B30F-14673CC4D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7632" y="5252359"/>
          <a:ext cx="13502075" cy="4941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464561</xdr:colOff>
      <xdr:row>21</xdr:row>
      <xdr:rowOff>172359</xdr:rowOff>
    </xdr:from>
    <xdr:to>
      <xdr:col>39</xdr:col>
      <xdr:colOff>595350</xdr:colOff>
      <xdr:row>49</xdr:row>
      <xdr:rowOff>34257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8AECC4-D72D-4387-B10C-29620FEF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8211" y="4623709"/>
          <a:ext cx="13541989" cy="50180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147061</xdr:colOff>
      <xdr:row>32</xdr:row>
      <xdr:rowOff>117930</xdr:rowOff>
    </xdr:from>
    <xdr:to>
      <xdr:col>40</xdr:col>
      <xdr:colOff>178065</xdr:colOff>
      <xdr:row>59</xdr:row>
      <xdr:rowOff>161257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B73697-E62A-4673-BCBD-75F390FC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5861" y="5305880"/>
          <a:ext cx="13537453" cy="5015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94C8-A183-4D50-AD18-46CECEA540A5}">
  <dimension ref="A1:I38"/>
  <sheetViews>
    <sheetView workbookViewId="0">
      <selection activeCell="H5" sqref="H5"/>
    </sheetView>
  </sheetViews>
  <sheetFormatPr defaultColWidth="8.81640625" defaultRowHeight="14.5"/>
  <cols>
    <col min="3" max="3" width="15.7265625" bestFit="1" customWidth="1"/>
  </cols>
  <sheetData>
    <row r="1" spans="1:9">
      <c r="A1" s="90" t="s">
        <v>1</v>
      </c>
      <c r="B1" s="90"/>
      <c r="C1" s="90"/>
      <c r="E1" t="s">
        <v>4</v>
      </c>
    </row>
    <row r="2" spans="1:9">
      <c r="A2" t="s">
        <v>5</v>
      </c>
      <c r="B2" t="s">
        <v>0</v>
      </c>
      <c r="C2" t="s">
        <v>8</v>
      </c>
      <c r="E2" t="s">
        <v>12</v>
      </c>
      <c r="F2" t="s">
        <v>13</v>
      </c>
      <c r="G2" t="s">
        <v>14</v>
      </c>
    </row>
    <row r="3" spans="1:9">
      <c r="A3" t="s">
        <v>45</v>
      </c>
      <c r="B3" t="s">
        <v>15</v>
      </c>
      <c r="C3" t="s">
        <v>9</v>
      </c>
      <c r="E3" t="s">
        <v>46</v>
      </c>
      <c r="F3" t="s">
        <v>15</v>
      </c>
      <c r="G3" t="s">
        <v>16</v>
      </c>
    </row>
    <row r="4" spans="1:9">
      <c r="A4" t="s">
        <v>6</v>
      </c>
      <c r="B4" t="s">
        <v>2</v>
      </c>
      <c r="C4" t="s">
        <v>10</v>
      </c>
      <c r="E4" t="s">
        <v>17</v>
      </c>
      <c r="F4" t="s">
        <v>18</v>
      </c>
      <c r="G4" t="s">
        <v>19</v>
      </c>
    </row>
    <row r="5" spans="1:9">
      <c r="A5" t="s">
        <v>7</v>
      </c>
      <c r="B5" t="s">
        <v>3</v>
      </c>
      <c r="C5" t="s">
        <v>11</v>
      </c>
      <c r="E5" t="s">
        <v>20</v>
      </c>
      <c r="F5" t="s">
        <v>21</v>
      </c>
      <c r="G5" t="s">
        <v>22</v>
      </c>
    </row>
    <row r="8" spans="1:9">
      <c r="A8" t="s">
        <v>26</v>
      </c>
      <c r="B8" t="s">
        <v>23</v>
      </c>
      <c r="E8" t="s">
        <v>24</v>
      </c>
      <c r="F8" t="s">
        <v>28</v>
      </c>
    </row>
    <row r="9" spans="1:9">
      <c r="A9" t="s">
        <v>27</v>
      </c>
      <c r="B9" t="s">
        <v>32</v>
      </c>
      <c r="E9" t="s">
        <v>25</v>
      </c>
      <c r="F9" t="s">
        <v>29</v>
      </c>
    </row>
    <row r="11" spans="1:9">
      <c r="A11" t="s">
        <v>30</v>
      </c>
      <c r="B11" t="s">
        <v>31</v>
      </c>
    </row>
    <row r="12" spans="1:9">
      <c r="A12" t="s">
        <v>33</v>
      </c>
      <c r="B12" t="s">
        <v>34</v>
      </c>
      <c r="D12">
        <v>22</v>
      </c>
      <c r="E12" t="s">
        <v>47</v>
      </c>
      <c r="F12">
        <v>40</v>
      </c>
      <c r="G12">
        <v>25</v>
      </c>
      <c r="H12" t="s">
        <v>51</v>
      </c>
      <c r="I12">
        <v>35</v>
      </c>
    </row>
    <row r="13" spans="1:9">
      <c r="B13" t="s">
        <v>38</v>
      </c>
      <c r="D13">
        <v>23</v>
      </c>
      <c r="E13" t="s">
        <v>48</v>
      </c>
      <c r="G13">
        <v>26</v>
      </c>
      <c r="H13" t="s">
        <v>52</v>
      </c>
    </row>
    <row r="14" spans="1:9">
      <c r="B14" t="s">
        <v>35</v>
      </c>
      <c r="D14">
        <v>25</v>
      </c>
      <c r="E14" t="s">
        <v>49</v>
      </c>
      <c r="F14">
        <v>25</v>
      </c>
      <c r="G14">
        <v>25</v>
      </c>
      <c r="H14" t="s">
        <v>53</v>
      </c>
      <c r="I14">
        <v>20</v>
      </c>
    </row>
    <row r="15" spans="1:9">
      <c r="B15" t="s">
        <v>36</v>
      </c>
      <c r="D15">
        <v>20</v>
      </c>
      <c r="E15" t="s">
        <v>50</v>
      </c>
      <c r="F15">
        <v>40</v>
      </c>
      <c r="G15">
        <v>25</v>
      </c>
      <c r="H15" t="s">
        <v>54</v>
      </c>
      <c r="I15">
        <v>50</v>
      </c>
    </row>
    <row r="16" spans="1:9">
      <c r="B16" t="s">
        <v>37</v>
      </c>
    </row>
    <row r="17" spans="2:9">
      <c r="B17" t="s">
        <v>39</v>
      </c>
      <c r="E17" t="s">
        <v>55</v>
      </c>
      <c r="F17">
        <f>G12*I12+G13*I13+G14*I14+G15*I15-D12*F12-D13*F13-D14*F14-D15*F15</f>
        <v>320</v>
      </c>
    </row>
    <row r="18" spans="2:9">
      <c r="B18" t="s">
        <v>40</v>
      </c>
    </row>
    <row r="19" spans="2:9">
      <c r="B19" t="s">
        <v>41</v>
      </c>
      <c r="D19">
        <v>22</v>
      </c>
      <c r="E19" t="s">
        <v>47</v>
      </c>
      <c r="F19">
        <v>0</v>
      </c>
      <c r="G19">
        <v>25</v>
      </c>
      <c r="H19" t="s">
        <v>51</v>
      </c>
      <c r="I19">
        <v>40</v>
      </c>
    </row>
    <row r="20" spans="2:9">
      <c r="B20" t="s">
        <v>42</v>
      </c>
      <c r="D20">
        <v>23</v>
      </c>
      <c r="E20" t="s">
        <v>48</v>
      </c>
      <c r="F20">
        <v>70</v>
      </c>
      <c r="G20">
        <v>26</v>
      </c>
      <c r="H20" t="s">
        <v>52</v>
      </c>
      <c r="I20">
        <v>0</v>
      </c>
    </row>
    <row r="21" spans="2:9">
      <c r="B21" t="s">
        <v>43</v>
      </c>
      <c r="D21">
        <v>25</v>
      </c>
      <c r="E21" t="s">
        <v>49</v>
      </c>
      <c r="F21">
        <v>0</v>
      </c>
      <c r="G21">
        <v>25</v>
      </c>
      <c r="H21" t="s">
        <v>53</v>
      </c>
      <c r="I21">
        <v>20</v>
      </c>
    </row>
    <row r="22" spans="2:9">
      <c r="B22" t="s">
        <v>44</v>
      </c>
      <c r="D22">
        <v>20</v>
      </c>
      <c r="E22" t="s">
        <v>50</v>
      </c>
      <c r="F22">
        <v>40</v>
      </c>
      <c r="G22">
        <v>25</v>
      </c>
      <c r="H22" t="s">
        <v>54</v>
      </c>
      <c r="I22">
        <v>50</v>
      </c>
    </row>
    <row r="24" spans="2:9">
      <c r="E24" t="s">
        <v>55</v>
      </c>
      <c r="F24">
        <f>G19*I19+G21*I21+G22*I22-D19*F19-D20*(F20-40)-40*D19-D21*F21-D22*F22</f>
        <v>380</v>
      </c>
    </row>
    <row r="26" spans="2:9">
      <c r="D26">
        <v>22</v>
      </c>
      <c r="E26" t="s">
        <v>47</v>
      </c>
      <c r="F26">
        <v>40</v>
      </c>
      <c r="G26">
        <v>25</v>
      </c>
      <c r="H26" t="s">
        <v>51</v>
      </c>
      <c r="I26">
        <v>0</v>
      </c>
    </row>
    <row r="27" spans="2:9">
      <c r="D27">
        <v>23</v>
      </c>
      <c r="E27" t="s">
        <v>48</v>
      </c>
      <c r="F27">
        <v>0</v>
      </c>
      <c r="G27">
        <v>26</v>
      </c>
      <c r="H27" t="s">
        <v>52</v>
      </c>
      <c r="I27">
        <v>80</v>
      </c>
    </row>
    <row r="28" spans="2:9">
      <c r="D28">
        <v>25</v>
      </c>
      <c r="E28" t="s">
        <v>49</v>
      </c>
      <c r="F28">
        <v>25</v>
      </c>
      <c r="G28">
        <v>25</v>
      </c>
      <c r="H28" t="s">
        <v>53</v>
      </c>
      <c r="I28">
        <v>5</v>
      </c>
    </row>
    <row r="29" spans="2:9">
      <c r="D29">
        <v>20</v>
      </c>
      <c r="E29" t="s">
        <v>50</v>
      </c>
      <c r="F29">
        <v>40</v>
      </c>
      <c r="G29">
        <v>25</v>
      </c>
      <c r="H29" t="s">
        <v>54</v>
      </c>
      <c r="I29">
        <v>20</v>
      </c>
    </row>
    <row r="31" spans="2:9">
      <c r="E31" t="s">
        <v>55</v>
      </c>
      <c r="F31">
        <f>G26*I26+G27*(I27-40) +G26*40+G28*I28+G29*I29-D26*F26-D28*F28-D29*F29</f>
        <v>360</v>
      </c>
    </row>
    <row r="33" spans="4:9">
      <c r="D33">
        <v>22</v>
      </c>
      <c r="E33" t="s">
        <v>47</v>
      </c>
      <c r="F33">
        <v>0</v>
      </c>
      <c r="G33">
        <v>25</v>
      </c>
      <c r="H33" t="s">
        <v>51</v>
      </c>
      <c r="I33">
        <v>0</v>
      </c>
    </row>
    <row r="34" spans="4:9">
      <c r="D34">
        <v>23</v>
      </c>
      <c r="E34" t="s">
        <v>48</v>
      </c>
      <c r="F34">
        <v>40.000100000000003</v>
      </c>
      <c r="G34">
        <v>26</v>
      </c>
      <c r="H34" t="s">
        <v>52</v>
      </c>
      <c r="I34">
        <v>55.000100000000003</v>
      </c>
    </row>
    <row r="35" spans="4:9">
      <c r="D35">
        <v>25</v>
      </c>
      <c r="E35" t="s">
        <v>49</v>
      </c>
      <c r="F35">
        <v>0</v>
      </c>
      <c r="G35">
        <v>25</v>
      </c>
      <c r="H35" t="s">
        <v>53</v>
      </c>
      <c r="I35">
        <v>5</v>
      </c>
    </row>
    <row r="36" spans="4:9">
      <c r="D36">
        <v>20</v>
      </c>
      <c r="E36" t="s">
        <v>50</v>
      </c>
      <c r="F36">
        <v>40</v>
      </c>
      <c r="G36">
        <v>25</v>
      </c>
      <c r="H36" t="s">
        <v>54</v>
      </c>
      <c r="I36">
        <v>20</v>
      </c>
    </row>
    <row r="38" spans="4:9">
      <c r="E38" t="s">
        <v>55</v>
      </c>
      <c r="F38">
        <f>G33*I33+G34*(I34-40) +G33*40+G35*I35+G36*I36-D33*F33-D34*(F34-40)-40*D33-D35*F35-D36*F36</f>
        <v>335.00029999999992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120F-8C3A-49AF-ADAF-699F2E335CD2}">
  <dimension ref="B1:AO31"/>
  <sheetViews>
    <sheetView topLeftCell="I1" zoomScale="85" zoomScaleNormal="85" workbookViewId="0">
      <selection activeCell="W7" sqref="W7"/>
    </sheetView>
  </sheetViews>
  <sheetFormatPr defaultRowHeight="14.5"/>
  <cols>
    <col min="1" max="1" width="4.1796875" customWidth="1"/>
    <col min="3" max="3" width="26.453125" bestFit="1" customWidth="1"/>
    <col min="4" max="4" width="26.1796875" customWidth="1"/>
    <col min="5" max="5" width="18.81640625" customWidth="1"/>
    <col min="6" max="6" width="23.453125" customWidth="1"/>
    <col min="7" max="8" width="18.81640625" customWidth="1"/>
    <col min="9" max="9" width="16.36328125" customWidth="1"/>
    <col min="10" max="11" width="18.6328125" customWidth="1"/>
    <col min="12" max="12" width="18.08984375" customWidth="1"/>
    <col min="13" max="13" width="16.81640625" customWidth="1"/>
    <col min="14" max="14" width="12" customWidth="1"/>
    <col min="15" max="15" width="12.08984375" customWidth="1"/>
    <col min="16" max="16" width="10.6328125" customWidth="1"/>
    <col min="17" max="17" width="10.08984375" customWidth="1"/>
  </cols>
  <sheetData>
    <row r="1" spans="2:41" ht="21">
      <c r="B1" s="24" t="s">
        <v>358</v>
      </c>
      <c r="N1" t="s">
        <v>298</v>
      </c>
    </row>
    <row r="2" spans="2:41" ht="21">
      <c r="C2" s="24"/>
    </row>
    <row r="3" spans="2:41">
      <c r="B3" s="1" t="s">
        <v>320</v>
      </c>
    </row>
    <row r="4" spans="2:41">
      <c r="C4" s="113" t="s">
        <v>302</v>
      </c>
      <c r="D4" s="135"/>
      <c r="E4" s="114"/>
      <c r="F4" s="18"/>
      <c r="G4" s="127" t="s">
        <v>397</v>
      </c>
      <c r="H4" s="111"/>
      <c r="I4" s="111"/>
      <c r="J4" s="111"/>
      <c r="K4" s="111"/>
      <c r="L4" s="111"/>
      <c r="M4" s="112"/>
      <c r="N4" s="113" t="s">
        <v>294</v>
      </c>
      <c r="O4" s="114"/>
      <c r="P4" s="113" t="s">
        <v>299</v>
      </c>
      <c r="Q4" s="114"/>
      <c r="R4" s="113" t="s">
        <v>316</v>
      </c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14"/>
      <c r="AD4" s="113" t="s">
        <v>317</v>
      </c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14"/>
    </row>
    <row r="5" spans="2:41" ht="29" customHeight="1">
      <c r="B5" s="91" t="s">
        <v>321</v>
      </c>
      <c r="C5" s="91" t="s">
        <v>275</v>
      </c>
      <c r="D5" s="91" t="s">
        <v>276</v>
      </c>
      <c r="E5" s="91" t="s">
        <v>277</v>
      </c>
      <c r="F5" s="97" t="s">
        <v>332</v>
      </c>
      <c r="G5" s="99" t="s">
        <v>284</v>
      </c>
      <c r="H5" s="99" t="s">
        <v>290</v>
      </c>
      <c r="I5" s="101" t="s">
        <v>347</v>
      </c>
      <c r="J5" s="101" t="s">
        <v>348</v>
      </c>
      <c r="K5" s="101" t="s">
        <v>292</v>
      </c>
      <c r="L5" s="108" t="s">
        <v>287</v>
      </c>
      <c r="M5" s="108" t="s">
        <v>288</v>
      </c>
      <c r="N5" s="106" t="s">
        <v>295</v>
      </c>
      <c r="O5" s="106" t="s">
        <v>296</v>
      </c>
      <c r="P5" s="104" t="s">
        <v>295</v>
      </c>
      <c r="Q5" s="104" t="s">
        <v>296</v>
      </c>
      <c r="R5" s="115" t="s">
        <v>303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8" t="s">
        <v>318</v>
      </c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20"/>
    </row>
    <row r="6" spans="2:41">
      <c r="B6" s="92"/>
      <c r="C6" s="92"/>
      <c r="D6" s="92"/>
      <c r="E6" s="92"/>
      <c r="F6" s="98"/>
      <c r="G6" s="100"/>
      <c r="H6" s="100"/>
      <c r="I6" s="102"/>
      <c r="J6" s="102"/>
      <c r="K6" s="102"/>
      <c r="L6" s="109"/>
      <c r="M6" s="109"/>
      <c r="N6" s="107"/>
      <c r="O6" s="107"/>
      <c r="P6" s="105"/>
      <c r="Q6" s="105"/>
      <c r="R6" s="22" t="s">
        <v>304</v>
      </c>
      <c r="S6" s="22" t="s">
        <v>305</v>
      </c>
      <c r="T6" s="22" t="s">
        <v>306</v>
      </c>
      <c r="U6" s="22" t="s">
        <v>307</v>
      </c>
      <c r="V6" s="22" t="s">
        <v>308</v>
      </c>
      <c r="W6" s="22" t="s">
        <v>309</v>
      </c>
      <c r="X6" s="22" t="s">
        <v>310</v>
      </c>
      <c r="Y6" s="22" t="s">
        <v>311</v>
      </c>
      <c r="Z6" s="22" t="s">
        <v>312</v>
      </c>
      <c r="AA6" s="22" t="s">
        <v>313</v>
      </c>
      <c r="AB6" s="22" t="s">
        <v>314</v>
      </c>
      <c r="AC6" s="22" t="s">
        <v>315</v>
      </c>
      <c r="AD6" s="23" t="s">
        <v>304</v>
      </c>
      <c r="AE6" s="23" t="s">
        <v>305</v>
      </c>
      <c r="AF6" s="23" t="s">
        <v>306</v>
      </c>
      <c r="AG6" s="23" t="s">
        <v>307</v>
      </c>
      <c r="AH6" s="23" t="s">
        <v>308</v>
      </c>
      <c r="AI6" s="23" t="s">
        <v>309</v>
      </c>
      <c r="AJ6" s="23" t="s">
        <v>310</v>
      </c>
      <c r="AK6" s="23" t="s">
        <v>311</v>
      </c>
      <c r="AL6" s="23" t="s">
        <v>312</v>
      </c>
      <c r="AM6" s="23" t="s">
        <v>313</v>
      </c>
      <c r="AN6" s="23" t="s">
        <v>314</v>
      </c>
      <c r="AO6" s="23" t="s">
        <v>315</v>
      </c>
    </row>
    <row r="7" spans="2:41">
      <c r="B7" s="11" t="s">
        <v>355</v>
      </c>
      <c r="C7" s="9" t="s">
        <v>278</v>
      </c>
      <c r="D7" s="9" t="s">
        <v>81</v>
      </c>
      <c r="E7" s="9" t="s">
        <v>278</v>
      </c>
      <c r="F7" s="52">
        <v>44348</v>
      </c>
      <c r="G7" s="17" t="s">
        <v>300</v>
      </c>
      <c r="H7" s="17" t="s">
        <v>291</v>
      </c>
      <c r="I7" s="16">
        <v>26000</v>
      </c>
      <c r="J7" s="16">
        <v>87000</v>
      </c>
      <c r="K7" s="16" t="s">
        <v>293</v>
      </c>
      <c r="L7" s="13" t="s">
        <v>356</v>
      </c>
      <c r="M7" s="13" t="s">
        <v>357</v>
      </c>
      <c r="N7" s="27">
        <f>3*24*30/1000</f>
        <v>2.16</v>
      </c>
      <c r="O7" s="27">
        <f>6*24*30/1000</f>
        <v>4.32</v>
      </c>
      <c r="P7" s="11">
        <v>0</v>
      </c>
      <c r="Q7" s="11">
        <v>0</v>
      </c>
      <c r="R7" s="20">
        <v>364</v>
      </c>
      <c r="S7" s="20">
        <v>362</v>
      </c>
      <c r="T7" s="20">
        <v>353</v>
      </c>
      <c r="U7" s="20">
        <v>363</v>
      </c>
      <c r="V7" s="20">
        <v>370</v>
      </c>
      <c r="W7" s="20">
        <v>372</v>
      </c>
      <c r="X7" s="20">
        <v>373</v>
      </c>
      <c r="Y7" s="20">
        <v>379</v>
      </c>
      <c r="Z7" s="20">
        <v>376</v>
      </c>
      <c r="AA7" s="20">
        <v>372</v>
      </c>
      <c r="AB7" s="20">
        <v>380</v>
      </c>
      <c r="AC7" s="20">
        <v>380</v>
      </c>
      <c r="AD7" s="11">
        <v>413</v>
      </c>
      <c r="AE7" s="11">
        <v>465</v>
      </c>
      <c r="AF7" s="11">
        <v>493</v>
      </c>
      <c r="AG7" s="11">
        <v>471</v>
      </c>
      <c r="AH7" s="11">
        <v>495</v>
      </c>
      <c r="AI7" s="11">
        <v>493</v>
      </c>
      <c r="AJ7" s="11">
        <v>493</v>
      </c>
      <c r="AK7" s="11">
        <v>492</v>
      </c>
      <c r="AL7" s="11">
        <v>490</v>
      </c>
      <c r="AM7" s="11">
        <v>488</v>
      </c>
      <c r="AN7" s="11">
        <v>492</v>
      </c>
      <c r="AO7" s="11">
        <v>498</v>
      </c>
    </row>
    <row r="8" spans="2:41">
      <c r="B8" s="11"/>
      <c r="C8" s="9"/>
      <c r="D8" s="9"/>
      <c r="E8" s="9"/>
      <c r="F8" s="33"/>
      <c r="G8" s="44"/>
      <c r="H8" s="17"/>
      <c r="I8" s="16"/>
      <c r="J8" s="11"/>
      <c r="K8" s="11"/>
      <c r="L8" s="14"/>
      <c r="M8" s="13"/>
      <c r="N8" s="45"/>
      <c r="O8" s="45"/>
      <c r="P8" s="11"/>
      <c r="Q8" s="11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2:41">
      <c r="G9" s="15"/>
      <c r="H9" s="15"/>
    </row>
    <row r="10" spans="2:41">
      <c r="B10" s="42" t="s">
        <v>401</v>
      </c>
    </row>
    <row r="11" spans="2:41" ht="14" customHeight="1">
      <c r="B11" s="25" t="s">
        <v>359</v>
      </c>
    </row>
    <row r="12" spans="2:41">
      <c r="B12" s="23" t="s">
        <v>321</v>
      </c>
      <c r="C12" s="23" t="s">
        <v>328</v>
      </c>
      <c r="D12" s="23" t="s">
        <v>331</v>
      </c>
      <c r="E12" s="28" t="s">
        <v>304</v>
      </c>
      <c r="F12" s="23" t="s">
        <v>305</v>
      </c>
      <c r="G12" s="23" t="s">
        <v>306</v>
      </c>
      <c r="H12" s="23" t="s">
        <v>307</v>
      </c>
      <c r="I12" s="23" t="s">
        <v>308</v>
      </c>
      <c r="J12" s="23" t="s">
        <v>309</v>
      </c>
      <c r="K12" s="23" t="s">
        <v>310</v>
      </c>
      <c r="L12" s="23" t="s">
        <v>311</v>
      </c>
      <c r="M12" s="23" t="s">
        <v>312</v>
      </c>
      <c r="N12" s="23" t="s">
        <v>313</v>
      </c>
      <c r="O12" s="23" t="s">
        <v>314</v>
      </c>
      <c r="P12" s="23" t="s">
        <v>315</v>
      </c>
    </row>
    <row r="13" spans="2:41">
      <c r="B13" s="11" t="s">
        <v>355</v>
      </c>
      <c r="C13" s="11"/>
      <c r="D13" s="3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41">
      <c r="B14" s="11" t="s">
        <v>355</v>
      </c>
      <c r="C14" s="11"/>
      <c r="D14" s="3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41">
      <c r="B15" s="11" t="s">
        <v>355</v>
      </c>
      <c r="C15" s="29"/>
      <c r="D15" s="3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41">
      <c r="B16" s="11" t="s">
        <v>355</v>
      </c>
      <c r="C16" s="11"/>
      <c r="D16" s="3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16">
      <c r="B17" s="11" t="s">
        <v>355</v>
      </c>
      <c r="C17" s="11"/>
      <c r="D17" s="3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>
      <c r="B18" s="11" t="s">
        <v>355</v>
      </c>
      <c r="C18" s="11"/>
      <c r="D18" s="3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21" spans="2:16">
      <c r="B21" s="1" t="s">
        <v>402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2:16">
      <c r="B22" s="39" t="s">
        <v>321</v>
      </c>
      <c r="C22" s="40" t="s">
        <v>334</v>
      </c>
      <c r="D22" s="40" t="s">
        <v>292</v>
      </c>
      <c r="E22" s="41">
        <v>44197</v>
      </c>
      <c r="F22" s="41">
        <v>44228</v>
      </c>
      <c r="G22" s="41">
        <v>44256</v>
      </c>
      <c r="H22" s="41">
        <v>44287</v>
      </c>
      <c r="I22" s="41">
        <v>44317</v>
      </c>
      <c r="J22" s="41">
        <v>44348</v>
      </c>
      <c r="K22" s="41">
        <v>44378</v>
      </c>
      <c r="L22" s="41">
        <v>44409</v>
      </c>
      <c r="M22" s="41">
        <v>44440</v>
      </c>
      <c r="N22" s="41">
        <v>44470</v>
      </c>
      <c r="O22" s="41">
        <v>44501</v>
      </c>
      <c r="P22" s="41">
        <v>44531</v>
      </c>
    </row>
    <row r="23" spans="2:16">
      <c r="B23" s="38"/>
      <c r="C23" s="36"/>
      <c r="D23" s="37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2:16">
      <c r="B25" s="1" t="s">
        <v>360</v>
      </c>
    </row>
    <row r="26" spans="2:16">
      <c r="B26" s="12" t="s">
        <v>321</v>
      </c>
      <c r="C26" s="12" t="s">
        <v>336</v>
      </c>
      <c r="D26" s="12" t="s">
        <v>337</v>
      </c>
    </row>
    <row r="27" spans="2:16">
      <c r="B27" s="11"/>
      <c r="C27" s="33"/>
      <c r="D27" s="11"/>
    </row>
    <row r="29" spans="2:16">
      <c r="B29" s="1" t="s">
        <v>339</v>
      </c>
    </row>
    <row r="30" spans="2:16">
      <c r="B30" s="47" t="s">
        <v>340</v>
      </c>
      <c r="C30" s="47"/>
    </row>
    <row r="31" spans="2:16">
      <c r="B31" s="48" t="s">
        <v>341</v>
      </c>
      <c r="C31" s="48"/>
    </row>
  </sheetData>
  <mergeCells count="24">
    <mergeCell ref="R4:AC4"/>
    <mergeCell ref="AD4:AO4"/>
    <mergeCell ref="G5:G6"/>
    <mergeCell ref="C4:E4"/>
    <mergeCell ref="G4:M4"/>
    <mergeCell ref="N4:O4"/>
    <mergeCell ref="P4:Q4"/>
    <mergeCell ref="AD5:AO5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AC5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DDE8-855D-42B6-98C2-2B541A875E03}">
  <dimension ref="B1:AS51"/>
  <sheetViews>
    <sheetView topLeftCell="B1" workbookViewId="0">
      <selection activeCell="J10" sqref="J10"/>
    </sheetView>
  </sheetViews>
  <sheetFormatPr defaultRowHeight="14.5"/>
  <cols>
    <col min="1" max="1" width="4.1796875" customWidth="1"/>
    <col min="3" max="3" width="34.7265625" customWidth="1"/>
    <col min="4" max="4" width="26.1796875" customWidth="1"/>
    <col min="5" max="5" width="18.81640625" customWidth="1"/>
    <col min="6" max="6" width="16.453125" customWidth="1"/>
    <col min="7" max="7" width="18.81640625" customWidth="1"/>
    <col min="8" max="8" width="18" customWidth="1"/>
    <col min="9" max="10" width="18.81640625" customWidth="1"/>
    <col min="11" max="11" width="20.54296875" customWidth="1"/>
    <col min="12" max="12" width="16.36328125" customWidth="1"/>
    <col min="13" max="14" width="18.6328125" customWidth="1"/>
    <col min="15" max="15" width="18.08984375" customWidth="1"/>
    <col min="16" max="19" width="16.81640625" customWidth="1"/>
    <col min="20" max="20" width="10.08984375" customWidth="1"/>
    <col min="45" max="45" width="18" customWidth="1"/>
  </cols>
  <sheetData>
    <row r="1" spans="2:45" ht="21">
      <c r="B1" s="24" t="s">
        <v>362</v>
      </c>
    </row>
    <row r="2" spans="2:45" ht="21">
      <c r="C2" s="24"/>
    </row>
    <row r="3" spans="2:45">
      <c r="B3" s="1" t="s">
        <v>320</v>
      </c>
    </row>
    <row r="4" spans="2:45">
      <c r="C4" s="113" t="s">
        <v>302</v>
      </c>
      <c r="D4" s="135"/>
      <c r="E4" s="114"/>
      <c r="F4" s="18"/>
      <c r="G4" s="113" t="s">
        <v>297</v>
      </c>
      <c r="H4" s="135"/>
      <c r="I4" s="135"/>
      <c r="J4" s="135"/>
      <c r="K4" s="135"/>
      <c r="L4" s="135"/>
      <c r="M4" s="135"/>
      <c r="N4" s="135"/>
      <c r="O4" s="135"/>
      <c r="P4" s="114"/>
      <c r="Q4" s="113" t="s">
        <v>294</v>
      </c>
      <c r="R4" s="114"/>
      <c r="S4" s="95" t="s">
        <v>299</v>
      </c>
      <c r="T4" s="95"/>
      <c r="U4" s="113" t="s">
        <v>316</v>
      </c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14"/>
      <c r="AG4" s="113" t="s">
        <v>317</v>
      </c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14"/>
    </row>
    <row r="5" spans="2:45" ht="29" customHeight="1">
      <c r="B5" s="91" t="s">
        <v>321</v>
      </c>
      <c r="C5" s="91" t="s">
        <v>275</v>
      </c>
      <c r="D5" s="91" t="s">
        <v>276</v>
      </c>
      <c r="E5" s="91" t="s">
        <v>277</v>
      </c>
      <c r="F5" s="137" t="s">
        <v>332</v>
      </c>
      <c r="G5" s="99" t="s">
        <v>284</v>
      </c>
      <c r="H5" s="62" t="s">
        <v>366</v>
      </c>
      <c r="I5" s="99" t="s">
        <v>290</v>
      </c>
      <c r="J5" s="99" t="s">
        <v>372</v>
      </c>
      <c r="K5" s="99" t="s">
        <v>376</v>
      </c>
      <c r="L5" s="101" t="s">
        <v>347</v>
      </c>
      <c r="M5" s="101" t="s">
        <v>348</v>
      </c>
      <c r="N5" s="101" t="s">
        <v>292</v>
      </c>
      <c r="O5" s="108" t="s">
        <v>287</v>
      </c>
      <c r="P5" s="108" t="s">
        <v>288</v>
      </c>
      <c r="Q5" s="106" t="s">
        <v>295</v>
      </c>
      <c r="R5" s="106" t="s">
        <v>296</v>
      </c>
      <c r="S5" s="104" t="s">
        <v>295</v>
      </c>
      <c r="T5" s="104" t="s">
        <v>296</v>
      </c>
      <c r="U5" s="115" t="s">
        <v>303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7"/>
      <c r="AG5" s="118" t="s">
        <v>318</v>
      </c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20"/>
      <c r="AS5" s="136" t="s">
        <v>379</v>
      </c>
    </row>
    <row r="6" spans="2:45">
      <c r="B6" s="92"/>
      <c r="C6" s="92"/>
      <c r="D6" s="92"/>
      <c r="E6" s="92"/>
      <c r="F6" s="138"/>
      <c r="G6" s="100"/>
      <c r="H6" s="43"/>
      <c r="I6" s="100"/>
      <c r="J6" s="100"/>
      <c r="K6" s="100"/>
      <c r="L6" s="102"/>
      <c r="M6" s="102"/>
      <c r="N6" s="102"/>
      <c r="O6" s="109"/>
      <c r="P6" s="109"/>
      <c r="Q6" s="107"/>
      <c r="R6" s="107"/>
      <c r="S6" s="105"/>
      <c r="T6" s="105"/>
      <c r="U6" s="22" t="s">
        <v>304</v>
      </c>
      <c r="V6" s="22" t="s">
        <v>305</v>
      </c>
      <c r="W6" s="22" t="s">
        <v>306</v>
      </c>
      <c r="X6" s="22" t="s">
        <v>307</v>
      </c>
      <c r="Y6" s="22" t="s">
        <v>308</v>
      </c>
      <c r="Z6" s="22" t="s">
        <v>309</v>
      </c>
      <c r="AA6" s="22" t="s">
        <v>310</v>
      </c>
      <c r="AB6" s="22" t="s">
        <v>311</v>
      </c>
      <c r="AC6" s="22" t="s">
        <v>312</v>
      </c>
      <c r="AD6" s="22" t="s">
        <v>313</v>
      </c>
      <c r="AE6" s="22" t="s">
        <v>314</v>
      </c>
      <c r="AF6" s="22" t="s">
        <v>315</v>
      </c>
      <c r="AG6" s="23" t="s">
        <v>304</v>
      </c>
      <c r="AH6" s="23" t="s">
        <v>305</v>
      </c>
      <c r="AI6" s="23" t="s">
        <v>306</v>
      </c>
      <c r="AJ6" s="23" t="s">
        <v>307</v>
      </c>
      <c r="AK6" s="23" t="s">
        <v>308</v>
      </c>
      <c r="AL6" s="23" t="s">
        <v>309</v>
      </c>
      <c r="AM6" s="23" t="s">
        <v>310</v>
      </c>
      <c r="AN6" s="23" t="s">
        <v>311</v>
      </c>
      <c r="AO6" s="23" t="s">
        <v>312</v>
      </c>
      <c r="AP6" s="23" t="s">
        <v>313</v>
      </c>
      <c r="AQ6" s="23" t="s">
        <v>314</v>
      </c>
      <c r="AR6" s="23" t="s">
        <v>315</v>
      </c>
      <c r="AS6" s="136"/>
    </row>
    <row r="7" spans="2:45">
      <c r="B7" s="11" t="s">
        <v>363</v>
      </c>
      <c r="C7" s="53" t="s">
        <v>278</v>
      </c>
      <c r="D7" s="54" t="s">
        <v>364</v>
      </c>
      <c r="E7" s="53" t="s">
        <v>278</v>
      </c>
      <c r="F7" s="52">
        <v>44348</v>
      </c>
      <c r="G7" s="17" t="s">
        <v>279</v>
      </c>
      <c r="H7" s="17" t="s">
        <v>279</v>
      </c>
      <c r="I7" s="17" t="s">
        <v>291</v>
      </c>
      <c r="J7" s="17" t="b">
        <v>0</v>
      </c>
      <c r="K7" s="17"/>
      <c r="L7" s="67">
        <v>26000</v>
      </c>
      <c r="M7" s="16">
        <v>87000</v>
      </c>
      <c r="N7" s="16" t="s">
        <v>293</v>
      </c>
      <c r="O7" s="13" t="s">
        <v>356</v>
      </c>
      <c r="P7" s="13" t="s">
        <v>357</v>
      </c>
      <c r="Q7" s="66">
        <v>0</v>
      </c>
      <c r="R7" s="66">
        <v>85</v>
      </c>
      <c r="S7" s="13"/>
      <c r="T7" s="11"/>
      <c r="U7" s="20">
        <v>377</v>
      </c>
      <c r="V7" s="20">
        <v>376</v>
      </c>
      <c r="W7" s="20">
        <v>367</v>
      </c>
      <c r="X7" s="20">
        <v>377</v>
      </c>
      <c r="Y7" s="20">
        <v>384</v>
      </c>
      <c r="Z7" s="20">
        <v>386</v>
      </c>
      <c r="AA7" s="20">
        <v>387</v>
      </c>
      <c r="AB7" s="20">
        <v>394</v>
      </c>
      <c r="AC7" s="20">
        <v>390</v>
      </c>
      <c r="AD7" s="20">
        <v>386</v>
      </c>
      <c r="AE7" s="20">
        <v>394</v>
      </c>
      <c r="AF7" s="20">
        <v>394</v>
      </c>
      <c r="AG7" s="11">
        <v>630</v>
      </c>
      <c r="AH7" s="11">
        <v>676</v>
      </c>
      <c r="AI7" s="11">
        <v>648</v>
      </c>
      <c r="AJ7" s="11">
        <v>580</v>
      </c>
      <c r="AK7" s="11">
        <v>533</v>
      </c>
      <c r="AL7" s="11">
        <v>538</v>
      </c>
      <c r="AM7" s="11">
        <v>541</v>
      </c>
      <c r="AN7" s="11">
        <v>555</v>
      </c>
      <c r="AO7" s="11">
        <v>573</v>
      </c>
      <c r="AP7" s="11">
        <v>586</v>
      </c>
      <c r="AQ7" s="11">
        <v>597</v>
      </c>
      <c r="AR7" s="11">
        <v>609</v>
      </c>
      <c r="AS7" s="11" t="s">
        <v>380</v>
      </c>
    </row>
    <row r="8" spans="2:45">
      <c r="B8" s="11" t="s">
        <v>363</v>
      </c>
      <c r="C8" s="55" t="s">
        <v>122</v>
      </c>
      <c r="D8" s="54" t="s">
        <v>365</v>
      </c>
      <c r="E8" s="53" t="s">
        <v>278</v>
      </c>
      <c r="F8" s="52">
        <v>44348</v>
      </c>
      <c r="G8" s="17" t="s">
        <v>279</v>
      </c>
      <c r="H8" s="64" t="s">
        <v>373</v>
      </c>
      <c r="I8" s="17" t="s">
        <v>291</v>
      </c>
      <c r="J8" s="17"/>
      <c r="K8" s="17"/>
      <c r="L8" s="67"/>
      <c r="M8" s="11"/>
      <c r="N8" s="16" t="s">
        <v>293</v>
      </c>
      <c r="O8" s="14"/>
      <c r="P8" s="13"/>
      <c r="Q8" s="13"/>
      <c r="R8" s="13"/>
      <c r="S8" s="13"/>
      <c r="T8" s="11"/>
      <c r="U8" s="20">
        <v>506</v>
      </c>
      <c r="V8" s="20">
        <v>611</v>
      </c>
      <c r="W8" s="20">
        <v>611</v>
      </c>
      <c r="X8" s="20">
        <v>589</v>
      </c>
      <c r="Y8" s="20">
        <v>589</v>
      </c>
      <c r="Z8" s="20">
        <v>526</v>
      </c>
      <c r="AA8" s="20">
        <v>529</v>
      </c>
      <c r="AB8" s="20">
        <v>542</v>
      </c>
      <c r="AC8" s="20">
        <v>560</v>
      </c>
      <c r="AD8" s="20">
        <v>572</v>
      </c>
      <c r="AE8" s="20">
        <v>583</v>
      </c>
      <c r="AF8" s="20">
        <v>593</v>
      </c>
      <c r="AG8" s="11">
        <v>630</v>
      </c>
      <c r="AH8" s="11">
        <v>676</v>
      </c>
      <c r="AI8" s="11">
        <v>648</v>
      </c>
      <c r="AJ8" s="11">
        <v>580</v>
      </c>
      <c r="AK8" s="11">
        <v>533</v>
      </c>
      <c r="AL8" s="11">
        <v>538</v>
      </c>
      <c r="AM8" s="11">
        <v>541</v>
      </c>
      <c r="AN8" s="11">
        <v>555</v>
      </c>
      <c r="AO8" s="11">
        <v>573</v>
      </c>
      <c r="AP8" s="11">
        <v>586</v>
      </c>
      <c r="AQ8" s="11">
        <v>597</v>
      </c>
      <c r="AR8" s="11">
        <v>609</v>
      </c>
      <c r="AS8" s="11" t="s">
        <v>380</v>
      </c>
    </row>
    <row r="9" spans="2:45">
      <c r="B9" s="11" t="s">
        <v>363</v>
      </c>
      <c r="C9" s="56" t="s">
        <v>278</v>
      </c>
      <c r="D9" s="57" t="s">
        <v>367</v>
      </c>
      <c r="E9" s="56" t="s">
        <v>278</v>
      </c>
      <c r="F9" s="52">
        <v>44348</v>
      </c>
      <c r="G9" s="44" t="s">
        <v>81</v>
      </c>
      <c r="H9" s="63" t="s">
        <v>377</v>
      </c>
      <c r="I9" s="17" t="s">
        <v>291</v>
      </c>
      <c r="J9" s="17" t="b">
        <v>0</v>
      </c>
      <c r="K9" s="17"/>
      <c r="L9" s="68">
        <v>48000</v>
      </c>
      <c r="M9" s="16">
        <v>240000</v>
      </c>
      <c r="N9" s="16" t="s">
        <v>293</v>
      </c>
      <c r="O9" s="14">
        <v>41280</v>
      </c>
      <c r="P9" s="13" t="s">
        <v>378</v>
      </c>
      <c r="Q9" s="66">
        <v>0</v>
      </c>
      <c r="R9" s="66">
        <v>60</v>
      </c>
      <c r="S9" s="13"/>
      <c r="T9" s="11"/>
      <c r="U9" s="20">
        <v>377</v>
      </c>
      <c r="V9" s="20">
        <v>376</v>
      </c>
      <c r="W9" s="20">
        <v>367</v>
      </c>
      <c r="X9" s="20">
        <v>377</v>
      </c>
      <c r="Y9" s="20">
        <v>384</v>
      </c>
      <c r="Z9" s="20">
        <v>386</v>
      </c>
      <c r="AA9" s="20">
        <v>387</v>
      </c>
      <c r="AB9" s="20">
        <v>394</v>
      </c>
      <c r="AC9" s="20">
        <v>390</v>
      </c>
      <c r="AD9" s="20">
        <v>386</v>
      </c>
      <c r="AE9" s="20">
        <v>394</v>
      </c>
      <c r="AF9" s="20">
        <v>394</v>
      </c>
      <c r="AG9" s="11">
        <v>433</v>
      </c>
      <c r="AH9" s="11">
        <v>565</v>
      </c>
      <c r="AI9" s="11">
        <v>513</v>
      </c>
      <c r="AJ9" s="11">
        <v>491</v>
      </c>
      <c r="AK9" s="11">
        <v>515</v>
      </c>
      <c r="AL9" s="11">
        <v>513</v>
      </c>
      <c r="AM9" s="11">
        <v>513</v>
      </c>
      <c r="AN9" s="11">
        <v>512</v>
      </c>
      <c r="AO9" s="11">
        <v>510</v>
      </c>
      <c r="AP9" s="11">
        <v>508</v>
      </c>
      <c r="AQ9" s="11">
        <v>512</v>
      </c>
      <c r="AR9" s="11">
        <v>518</v>
      </c>
      <c r="AS9" s="11" t="s">
        <v>380</v>
      </c>
    </row>
    <row r="10" spans="2:45">
      <c r="B10" s="11" t="s">
        <v>363</v>
      </c>
      <c r="C10" s="56" t="s">
        <v>278</v>
      </c>
      <c r="D10" s="57" t="s">
        <v>368</v>
      </c>
      <c r="E10" s="56" t="s">
        <v>278</v>
      </c>
      <c r="F10" s="52">
        <v>44348</v>
      </c>
      <c r="G10" s="44" t="s">
        <v>81</v>
      </c>
      <c r="H10" s="63" t="s">
        <v>371</v>
      </c>
      <c r="I10" s="17" t="s">
        <v>291</v>
      </c>
      <c r="J10" s="17" t="b">
        <v>1</v>
      </c>
      <c r="K10" s="65" t="s">
        <v>374</v>
      </c>
      <c r="L10" s="69">
        <v>0</v>
      </c>
      <c r="M10" s="16">
        <v>384000</v>
      </c>
      <c r="N10" s="16" t="s">
        <v>293</v>
      </c>
      <c r="O10" s="14">
        <v>44197</v>
      </c>
      <c r="P10" s="13" t="s">
        <v>289</v>
      </c>
      <c r="Q10" s="82">
        <v>1</v>
      </c>
      <c r="R10" s="82">
        <v>384</v>
      </c>
      <c r="S10" s="13"/>
      <c r="T10" s="11"/>
      <c r="U10" s="20">
        <v>377</v>
      </c>
      <c r="V10" s="20">
        <v>376</v>
      </c>
      <c r="W10" s="20">
        <v>367</v>
      </c>
      <c r="X10" s="20">
        <v>377</v>
      </c>
      <c r="Y10" s="20">
        <v>384</v>
      </c>
      <c r="Z10" s="20">
        <v>386</v>
      </c>
      <c r="AA10" s="20">
        <v>387</v>
      </c>
      <c r="AB10" s="20">
        <v>394</v>
      </c>
      <c r="AC10" s="20">
        <v>390</v>
      </c>
      <c r="AD10" s="20">
        <v>386</v>
      </c>
      <c r="AE10" s="20">
        <v>394</v>
      </c>
      <c r="AF10" s="20">
        <v>394</v>
      </c>
      <c r="AG10" s="11">
        <v>621</v>
      </c>
      <c r="AH10" s="11">
        <v>668</v>
      </c>
      <c r="AI10" s="11">
        <v>644</v>
      </c>
      <c r="AJ10" s="11">
        <v>577</v>
      </c>
      <c r="AK10" s="11">
        <v>528</v>
      </c>
      <c r="AL10" s="11">
        <v>533</v>
      </c>
      <c r="AM10" s="11">
        <v>536</v>
      </c>
      <c r="AN10" s="11">
        <v>549</v>
      </c>
      <c r="AO10" s="11">
        <v>567</v>
      </c>
      <c r="AP10" s="11">
        <v>579</v>
      </c>
      <c r="AQ10" s="11">
        <v>590</v>
      </c>
      <c r="AR10" s="11">
        <v>601</v>
      </c>
      <c r="AS10" s="11" t="s">
        <v>380</v>
      </c>
    </row>
    <row r="11" spans="2:45">
      <c r="B11" s="11" t="s">
        <v>363</v>
      </c>
      <c r="C11" s="56" t="s">
        <v>278</v>
      </c>
      <c r="D11" s="57" t="s">
        <v>369</v>
      </c>
      <c r="E11" s="56" t="s">
        <v>278</v>
      </c>
      <c r="F11" s="52">
        <v>44348</v>
      </c>
      <c r="G11" s="44" t="s">
        <v>81</v>
      </c>
      <c r="H11" s="63" t="s">
        <v>371</v>
      </c>
      <c r="I11" s="17" t="s">
        <v>291</v>
      </c>
      <c r="J11" s="17" t="b">
        <v>1</v>
      </c>
      <c r="K11" s="13" t="s">
        <v>375</v>
      </c>
      <c r="L11" s="68">
        <v>384001</v>
      </c>
      <c r="M11" s="16">
        <v>720000</v>
      </c>
      <c r="N11" s="16" t="s">
        <v>293</v>
      </c>
      <c r="O11" s="14">
        <v>44197</v>
      </c>
      <c r="P11" s="13" t="s">
        <v>289</v>
      </c>
      <c r="Q11" s="82">
        <v>384</v>
      </c>
      <c r="R11" s="82">
        <v>720</v>
      </c>
      <c r="S11" s="13"/>
      <c r="T11" s="11"/>
      <c r="U11" s="20">
        <v>377</v>
      </c>
      <c r="V11" s="20">
        <v>376</v>
      </c>
      <c r="W11" s="20">
        <v>367</v>
      </c>
      <c r="X11" s="20">
        <v>377</v>
      </c>
      <c r="Y11" s="20">
        <v>384</v>
      </c>
      <c r="Z11" s="20">
        <v>386</v>
      </c>
      <c r="AA11" s="20">
        <v>387</v>
      </c>
      <c r="AB11" s="20">
        <v>394</v>
      </c>
      <c r="AC11" s="20">
        <v>390</v>
      </c>
      <c r="AD11" s="20">
        <v>386</v>
      </c>
      <c r="AE11" s="20">
        <v>394</v>
      </c>
      <c r="AF11" s="20">
        <v>394</v>
      </c>
      <c r="AG11" s="11">
        <v>623</v>
      </c>
      <c r="AH11" s="11">
        <v>669</v>
      </c>
      <c r="AI11" s="11">
        <v>645</v>
      </c>
      <c r="AJ11" s="11">
        <v>578</v>
      </c>
      <c r="AK11" s="11">
        <v>530</v>
      </c>
      <c r="AL11" s="11">
        <v>534</v>
      </c>
      <c r="AM11" s="11">
        <v>537</v>
      </c>
      <c r="AN11" s="11">
        <v>550</v>
      </c>
      <c r="AO11" s="11">
        <v>568</v>
      </c>
      <c r="AP11" s="11">
        <v>581</v>
      </c>
      <c r="AQ11" s="11">
        <v>592</v>
      </c>
      <c r="AR11" s="11">
        <v>602</v>
      </c>
      <c r="AS11" s="11" t="s">
        <v>380</v>
      </c>
    </row>
    <row r="12" spans="2:45">
      <c r="B12" s="11" t="s">
        <v>363</v>
      </c>
      <c r="C12" s="58" t="s">
        <v>122</v>
      </c>
      <c r="D12" s="57" t="s">
        <v>370</v>
      </c>
      <c r="E12" s="56" t="s">
        <v>278</v>
      </c>
      <c r="F12" s="52">
        <v>44348</v>
      </c>
      <c r="G12" s="44" t="s">
        <v>81</v>
      </c>
      <c r="H12" s="64" t="s">
        <v>373</v>
      </c>
      <c r="I12" s="17" t="s">
        <v>291</v>
      </c>
      <c r="J12" s="17"/>
      <c r="K12" s="17"/>
      <c r="L12" s="11"/>
      <c r="M12" s="11"/>
      <c r="N12" s="11"/>
      <c r="O12" s="11"/>
      <c r="P12" s="11"/>
      <c r="Q12" s="11"/>
      <c r="R12" s="83">
        <v>400</v>
      </c>
      <c r="S12" s="11"/>
      <c r="T12" s="11"/>
      <c r="U12" s="11">
        <v>640</v>
      </c>
      <c r="V12" s="11">
        <v>658</v>
      </c>
      <c r="W12" s="11">
        <v>643</v>
      </c>
      <c r="X12" s="11">
        <v>588</v>
      </c>
      <c r="Y12" s="11">
        <v>532</v>
      </c>
      <c r="Z12" s="11">
        <v>538</v>
      </c>
      <c r="AA12" s="11">
        <v>544</v>
      </c>
      <c r="AB12" s="11">
        <v>555</v>
      </c>
      <c r="AC12" s="11">
        <v>573</v>
      </c>
      <c r="AD12" s="11">
        <v>589</v>
      </c>
      <c r="AE12" s="11">
        <v>600</v>
      </c>
      <c r="AF12" s="11">
        <v>615</v>
      </c>
      <c r="AG12" s="11">
        <v>647</v>
      </c>
      <c r="AH12" s="11">
        <v>665</v>
      </c>
      <c r="AI12" s="11">
        <v>650</v>
      </c>
      <c r="AJ12" s="11">
        <v>595</v>
      </c>
      <c r="AK12" s="11">
        <v>539</v>
      </c>
      <c r="AL12" s="11">
        <v>545</v>
      </c>
      <c r="AM12" s="11">
        <v>551</v>
      </c>
      <c r="AN12" s="11">
        <v>562</v>
      </c>
      <c r="AO12" s="11">
        <v>580</v>
      </c>
      <c r="AP12" s="11">
        <v>596</v>
      </c>
      <c r="AQ12" s="11">
        <v>607</v>
      </c>
      <c r="AR12" s="11">
        <v>622</v>
      </c>
      <c r="AS12" s="11" t="s">
        <v>380</v>
      </c>
    </row>
    <row r="13" spans="2:45">
      <c r="C13" s="59"/>
      <c r="D13" s="60"/>
      <c r="E13" s="61"/>
      <c r="G13" s="15"/>
      <c r="H13" s="15"/>
      <c r="I13" s="15"/>
      <c r="J13" s="15"/>
      <c r="K13" s="15"/>
      <c r="M13" s="16">
        <v>150000</v>
      </c>
    </row>
    <row r="14" spans="2:45" ht="17.5" customHeight="1">
      <c r="B14" s="42" t="s">
        <v>386</v>
      </c>
    </row>
    <row r="15" spans="2:45" ht="14" customHeight="1">
      <c r="B15" s="25" t="s">
        <v>383</v>
      </c>
    </row>
    <row r="16" spans="2:45">
      <c r="B16" s="23" t="s">
        <v>321</v>
      </c>
      <c r="C16" s="23" t="s">
        <v>379</v>
      </c>
      <c r="D16" s="23" t="s">
        <v>331</v>
      </c>
      <c r="E16" s="28" t="s">
        <v>304</v>
      </c>
      <c r="F16" s="23" t="s">
        <v>305</v>
      </c>
      <c r="G16" s="23" t="s">
        <v>306</v>
      </c>
      <c r="H16" s="23" t="s">
        <v>307</v>
      </c>
      <c r="I16" s="23" t="s">
        <v>308</v>
      </c>
      <c r="J16" s="23" t="s">
        <v>309</v>
      </c>
      <c r="K16" s="23" t="s">
        <v>310</v>
      </c>
      <c r="L16" s="23" t="s">
        <v>311</v>
      </c>
      <c r="M16" s="23" t="s">
        <v>312</v>
      </c>
      <c r="N16" s="23" t="s">
        <v>313</v>
      </c>
      <c r="O16" s="23" t="s">
        <v>314</v>
      </c>
      <c r="P16" s="23" t="s">
        <v>315</v>
      </c>
    </row>
    <row r="17" spans="2:19">
      <c r="B17" s="11" t="s">
        <v>363</v>
      </c>
      <c r="C17" s="11" t="s">
        <v>381</v>
      </c>
      <c r="D17" s="33">
        <v>44348</v>
      </c>
      <c r="E17" s="11">
        <v>38.200000000000003</v>
      </c>
      <c r="F17" s="11">
        <v>40.9</v>
      </c>
      <c r="G17" s="11">
        <v>48.1</v>
      </c>
      <c r="H17" s="11">
        <v>31.7</v>
      </c>
      <c r="I17" s="11">
        <v>15</v>
      </c>
      <c r="J17" s="11">
        <v>39.4</v>
      </c>
      <c r="K17" s="11">
        <v>41.7</v>
      </c>
      <c r="L17" s="11">
        <v>41.7</v>
      </c>
      <c r="M17" s="11">
        <v>37.6</v>
      </c>
      <c r="N17" s="11">
        <v>41.7</v>
      </c>
      <c r="O17" s="11">
        <v>40.299999999999997</v>
      </c>
      <c r="P17" s="11">
        <v>41.7</v>
      </c>
      <c r="Q17" s="15"/>
      <c r="R17" s="15"/>
      <c r="S17" s="15"/>
    </row>
    <row r="18" spans="2:19">
      <c r="B18" s="11" t="s">
        <v>363</v>
      </c>
      <c r="C18" s="11" t="s">
        <v>382</v>
      </c>
      <c r="D18" s="33">
        <v>44348</v>
      </c>
      <c r="E18" s="11">
        <v>147.9</v>
      </c>
      <c r="F18" s="11">
        <v>117.7</v>
      </c>
      <c r="G18" s="11">
        <v>147.9</v>
      </c>
      <c r="H18" s="11">
        <v>144.30000000000001</v>
      </c>
      <c r="I18" s="11">
        <v>150.4</v>
      </c>
      <c r="J18" s="11">
        <v>149.19999999999999</v>
      </c>
      <c r="K18" s="11">
        <v>155.4</v>
      </c>
      <c r="L18" s="11">
        <v>147.6</v>
      </c>
      <c r="M18" s="11">
        <v>133.30000000000001</v>
      </c>
      <c r="N18" s="11">
        <v>147.6</v>
      </c>
      <c r="O18" s="11">
        <v>142.80000000000001</v>
      </c>
      <c r="P18" s="11">
        <v>147.6</v>
      </c>
      <c r="Q18" s="15"/>
      <c r="R18" s="15"/>
      <c r="S18" s="15"/>
    </row>
    <row r="19" spans="2:19">
      <c r="B19" s="11"/>
      <c r="C19" s="29"/>
      <c r="D19" s="3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5"/>
      <c r="R19" s="15"/>
      <c r="S19" s="15"/>
    </row>
    <row r="20" spans="2:19">
      <c r="B20" s="11"/>
      <c r="C20" s="11"/>
      <c r="D20" s="3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5"/>
      <c r="R20" s="15"/>
      <c r="S20" s="15"/>
    </row>
    <row r="22" spans="2:19">
      <c r="B22" s="25" t="s">
        <v>384</v>
      </c>
    </row>
    <row r="23" spans="2:19">
      <c r="B23" s="31" t="s">
        <v>321</v>
      </c>
      <c r="C23" s="23" t="s">
        <v>331</v>
      </c>
      <c r="D23" s="28" t="s">
        <v>292</v>
      </c>
      <c r="E23" s="32" t="s">
        <v>304</v>
      </c>
      <c r="F23" s="31" t="s">
        <v>305</v>
      </c>
      <c r="G23" s="31" t="s">
        <v>306</v>
      </c>
      <c r="H23" s="31" t="s">
        <v>307</v>
      </c>
      <c r="I23" s="31" t="s">
        <v>308</v>
      </c>
      <c r="J23" s="31" t="s">
        <v>309</v>
      </c>
      <c r="K23" s="31" t="s">
        <v>310</v>
      </c>
      <c r="L23" s="31" t="s">
        <v>311</v>
      </c>
      <c r="M23" s="31" t="s">
        <v>312</v>
      </c>
      <c r="N23" s="31" t="s">
        <v>313</v>
      </c>
      <c r="O23" s="31" t="s">
        <v>314</v>
      </c>
      <c r="P23" s="31" t="s">
        <v>315</v>
      </c>
    </row>
    <row r="24" spans="2:19">
      <c r="B24" s="11" t="s">
        <v>363</v>
      </c>
      <c r="C24" s="33">
        <v>44348</v>
      </c>
      <c r="D24" s="11" t="s">
        <v>354</v>
      </c>
      <c r="E24" s="71">
        <v>13.95</v>
      </c>
      <c r="F24" s="71">
        <v>8.99</v>
      </c>
      <c r="G24" s="71">
        <v>14.66</v>
      </c>
      <c r="H24" s="71">
        <v>15</v>
      </c>
      <c r="I24" s="71">
        <v>15.5</v>
      </c>
      <c r="J24" s="71">
        <v>15</v>
      </c>
      <c r="K24" s="71">
        <v>15.08</v>
      </c>
      <c r="L24" s="71">
        <v>14.87</v>
      </c>
      <c r="M24" s="71">
        <v>14</v>
      </c>
      <c r="N24" s="71">
        <v>15.5</v>
      </c>
      <c r="O24" s="71">
        <v>15</v>
      </c>
      <c r="P24" s="71">
        <v>15.5</v>
      </c>
      <c r="Q24" s="73"/>
      <c r="R24" s="73"/>
      <c r="S24" s="73"/>
    </row>
    <row r="25" spans="2:19">
      <c r="B25" s="15"/>
      <c r="C25" s="72"/>
      <c r="D25" s="15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</row>
    <row r="26" spans="2:19">
      <c r="B26" s="25" t="s">
        <v>385</v>
      </c>
    </row>
    <row r="27" spans="2:19">
      <c r="B27" s="74" t="s">
        <v>321</v>
      </c>
      <c r="C27" s="75" t="s">
        <v>389</v>
      </c>
      <c r="D27" s="75" t="s">
        <v>331</v>
      </c>
      <c r="E27" s="75" t="s">
        <v>292</v>
      </c>
      <c r="F27" s="75" t="s">
        <v>304</v>
      </c>
      <c r="G27" s="75" t="s">
        <v>305</v>
      </c>
      <c r="H27" s="75" t="s">
        <v>306</v>
      </c>
      <c r="I27" s="75" t="s">
        <v>307</v>
      </c>
      <c r="J27" s="75" t="s">
        <v>308</v>
      </c>
      <c r="K27" s="75" t="s">
        <v>309</v>
      </c>
      <c r="L27" s="75" t="s">
        <v>310</v>
      </c>
      <c r="M27" s="75" t="s">
        <v>311</v>
      </c>
      <c r="N27" s="75" t="s">
        <v>312</v>
      </c>
      <c r="O27" s="75" t="s">
        <v>313</v>
      </c>
      <c r="P27" s="75" t="s">
        <v>314</v>
      </c>
      <c r="Q27" s="75" t="s">
        <v>315</v>
      </c>
    </row>
    <row r="28" spans="2:19">
      <c r="B28" s="11" t="s">
        <v>363</v>
      </c>
      <c r="C28" s="11" t="s">
        <v>283</v>
      </c>
      <c r="D28" s="33">
        <v>44348</v>
      </c>
      <c r="E28" s="11" t="s">
        <v>354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2:19">
      <c r="B29" s="11" t="s">
        <v>363</v>
      </c>
      <c r="C29" s="11" t="s">
        <v>279</v>
      </c>
      <c r="D29" s="33">
        <v>44348</v>
      </c>
      <c r="E29" s="11" t="s">
        <v>354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2:19">
      <c r="B30" s="11" t="s">
        <v>363</v>
      </c>
      <c r="C30" s="11" t="s">
        <v>387</v>
      </c>
      <c r="D30" s="33">
        <v>44348</v>
      </c>
      <c r="E30" s="11" t="s">
        <v>354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2:19">
      <c r="B31" s="11" t="s">
        <v>363</v>
      </c>
      <c r="C31" s="11" t="s">
        <v>388</v>
      </c>
      <c r="D31" s="33">
        <v>44348</v>
      </c>
      <c r="E31" s="11" t="s">
        <v>354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2:19">
      <c r="B32" s="25"/>
    </row>
    <row r="33" spans="2:19">
      <c r="B33" s="1" t="s">
        <v>361</v>
      </c>
      <c r="C33" s="34"/>
      <c r="D33" s="34"/>
      <c r="F33" s="34"/>
      <c r="G33" s="34"/>
      <c r="H33" s="34"/>
      <c r="I33" s="34"/>
      <c r="J33" s="34"/>
      <c r="K33" s="34"/>
      <c r="L33" s="34" t="s">
        <v>394</v>
      </c>
      <c r="M33" s="34"/>
      <c r="N33" s="34"/>
      <c r="O33" s="34"/>
      <c r="P33" s="34"/>
      <c r="Q33" s="34"/>
      <c r="R33" s="34"/>
      <c r="S33" s="34"/>
    </row>
    <row r="34" spans="2:19">
      <c r="B34" s="39" t="s">
        <v>321</v>
      </c>
      <c r="C34" s="40" t="s">
        <v>334</v>
      </c>
      <c r="D34" s="40" t="s">
        <v>292</v>
      </c>
      <c r="E34" s="77">
        <v>44197</v>
      </c>
      <c r="F34" s="77">
        <v>44228</v>
      </c>
      <c r="G34" s="77">
        <v>44256</v>
      </c>
      <c r="H34" s="77">
        <v>44287</v>
      </c>
      <c r="I34" s="77">
        <v>44317</v>
      </c>
      <c r="J34" s="77">
        <v>44348</v>
      </c>
      <c r="K34" s="77">
        <v>44378</v>
      </c>
      <c r="L34" s="77">
        <v>44409</v>
      </c>
      <c r="M34" s="77">
        <v>44440</v>
      </c>
      <c r="N34" s="77">
        <v>44470</v>
      </c>
      <c r="O34" s="77">
        <v>44501</v>
      </c>
      <c r="P34" s="77">
        <v>44531</v>
      </c>
      <c r="Q34" s="81"/>
      <c r="R34" s="81"/>
      <c r="S34" s="81"/>
    </row>
    <row r="35" spans="2:19">
      <c r="B35" s="11" t="s">
        <v>363</v>
      </c>
      <c r="C35" s="36" t="s">
        <v>390</v>
      </c>
      <c r="D35" s="37" t="s">
        <v>393</v>
      </c>
      <c r="E35" s="35">
        <v>10820.4</v>
      </c>
      <c r="F35" s="35">
        <v>10820.4</v>
      </c>
      <c r="G35" s="35">
        <v>10820.4</v>
      </c>
      <c r="H35" s="35">
        <v>10820.4</v>
      </c>
      <c r="I35" s="35">
        <v>10820.4</v>
      </c>
      <c r="J35" s="35">
        <v>10820.4</v>
      </c>
      <c r="K35" s="35">
        <v>10820.4</v>
      </c>
      <c r="L35" s="35">
        <v>10820.4</v>
      </c>
      <c r="M35" s="35">
        <v>10820.4</v>
      </c>
      <c r="N35" s="35">
        <v>10820.4</v>
      </c>
      <c r="O35" s="35">
        <v>10820.4</v>
      </c>
      <c r="P35" s="35">
        <v>10820.4</v>
      </c>
      <c r="Q35" s="76"/>
      <c r="R35" s="76"/>
      <c r="S35" s="76"/>
    </row>
    <row r="36" spans="2:19">
      <c r="B36" s="11" t="s">
        <v>363</v>
      </c>
      <c r="C36" s="36" t="s">
        <v>391</v>
      </c>
      <c r="D36" s="37" t="s">
        <v>393</v>
      </c>
      <c r="E36" s="35">
        <v>11502</v>
      </c>
      <c r="F36" s="35">
        <v>11502</v>
      </c>
      <c r="G36" s="35">
        <v>11502</v>
      </c>
      <c r="H36" s="35">
        <v>11502</v>
      </c>
      <c r="I36" s="35">
        <v>11502</v>
      </c>
      <c r="J36" s="35">
        <v>11502</v>
      </c>
      <c r="K36" s="35">
        <v>11502</v>
      </c>
      <c r="L36" s="35">
        <v>11502</v>
      </c>
      <c r="M36" s="35">
        <v>11502</v>
      </c>
      <c r="N36" s="35">
        <v>11502</v>
      </c>
      <c r="O36" s="35">
        <v>11502</v>
      </c>
      <c r="P36" s="35">
        <v>11502</v>
      </c>
      <c r="Q36" s="76"/>
      <c r="R36" s="76"/>
      <c r="S36" s="76"/>
    </row>
    <row r="37" spans="2:19">
      <c r="B37" s="11" t="s">
        <v>363</v>
      </c>
      <c r="C37" s="36" t="s">
        <v>392</v>
      </c>
      <c r="D37" s="37" t="s">
        <v>393</v>
      </c>
      <c r="E37" s="35">
        <v>25153.200000000001</v>
      </c>
      <c r="F37" s="35">
        <v>23468.400000000001</v>
      </c>
      <c r="G37" s="35">
        <v>21319.200000000001</v>
      </c>
      <c r="H37" s="35">
        <v>25153.200000000001</v>
      </c>
      <c r="I37" s="35">
        <v>25153.200000000001</v>
      </c>
      <c r="J37" s="35">
        <v>21319.200000000001</v>
      </c>
      <c r="K37" s="35">
        <v>21319.200000000001</v>
      </c>
      <c r="L37" s="35">
        <v>25153.200000000001</v>
      </c>
      <c r="M37" s="35">
        <v>25153.200000000001</v>
      </c>
      <c r="N37" s="35">
        <v>21319.200000000001</v>
      </c>
      <c r="O37" s="35">
        <v>21319.200000000001</v>
      </c>
      <c r="P37" s="35">
        <v>25153.200000000001</v>
      </c>
      <c r="Q37" s="76"/>
      <c r="R37" s="76"/>
      <c r="S37" s="76"/>
    </row>
    <row r="38" spans="2:19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2:19">
      <c r="B39" s="1" t="s">
        <v>360</v>
      </c>
    </row>
    <row r="40" spans="2:19">
      <c r="B40" s="12" t="s">
        <v>321</v>
      </c>
      <c r="C40" s="12" t="s">
        <v>336</v>
      </c>
      <c r="D40" s="12" t="s">
        <v>337</v>
      </c>
    </row>
    <row r="41" spans="2:19">
      <c r="B41" s="11" t="s">
        <v>363</v>
      </c>
      <c r="C41" s="33"/>
      <c r="D41" s="11"/>
    </row>
    <row r="43" spans="2:19">
      <c r="B43" s="1" t="s">
        <v>339</v>
      </c>
    </row>
    <row r="44" spans="2:19">
      <c r="B44" s="47" t="s">
        <v>340</v>
      </c>
      <c r="C44" s="47"/>
    </row>
    <row r="45" spans="2:19">
      <c r="B45" s="48" t="s">
        <v>341</v>
      </c>
      <c r="C45" s="48"/>
    </row>
    <row r="49" spans="5:5" ht="21.5">
      <c r="E49" s="70"/>
    </row>
    <row r="50" spans="5:5" ht="21.5">
      <c r="E50" s="70"/>
    </row>
    <row r="51" spans="5:5" ht="21.5">
      <c r="E51" s="70"/>
    </row>
  </sheetData>
  <mergeCells count="27">
    <mergeCell ref="AG4:AR4"/>
    <mergeCell ref="C4:E4"/>
    <mergeCell ref="G4:P4"/>
    <mergeCell ref="Q4:R4"/>
    <mergeCell ref="S4:T4"/>
    <mergeCell ref="U4:AF4"/>
    <mergeCell ref="P5:P6"/>
    <mergeCell ref="J5:J6"/>
    <mergeCell ref="K5:K6"/>
    <mergeCell ref="B5:B6"/>
    <mergeCell ref="C5:C6"/>
    <mergeCell ref="D5:D6"/>
    <mergeCell ref="E5:E6"/>
    <mergeCell ref="F5:F6"/>
    <mergeCell ref="G5:G6"/>
    <mergeCell ref="I5:I6"/>
    <mergeCell ref="L5:L6"/>
    <mergeCell ref="M5:M6"/>
    <mergeCell ref="N5:N6"/>
    <mergeCell ref="O5:O6"/>
    <mergeCell ref="AS5:AS6"/>
    <mergeCell ref="Q5:Q6"/>
    <mergeCell ref="R5:R6"/>
    <mergeCell ref="S5:S6"/>
    <mergeCell ref="T5:T6"/>
    <mergeCell ref="U5:AF5"/>
    <mergeCell ref="AG5:AR5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B6EB-D449-DC4D-BC5B-CE427D1209F0}">
  <dimension ref="A1:P29"/>
  <sheetViews>
    <sheetView topLeftCell="A7" workbookViewId="0">
      <selection activeCell="K10" sqref="K10"/>
    </sheetView>
  </sheetViews>
  <sheetFormatPr defaultColWidth="8.81640625" defaultRowHeight="14.5"/>
  <cols>
    <col min="3" max="3" width="15.7265625" bestFit="1" customWidth="1"/>
  </cols>
  <sheetData>
    <row r="1" spans="1:16">
      <c r="A1" s="90" t="s">
        <v>1</v>
      </c>
      <c r="B1" s="90"/>
      <c r="C1" s="90"/>
      <c r="E1" s="90" t="s">
        <v>74</v>
      </c>
      <c r="F1" s="90"/>
      <c r="G1" s="90"/>
    </row>
    <row r="2" spans="1:16">
      <c r="A2" t="s">
        <v>5</v>
      </c>
      <c r="B2" t="s">
        <v>0</v>
      </c>
      <c r="C2" t="s">
        <v>8</v>
      </c>
      <c r="E2" t="s">
        <v>12</v>
      </c>
      <c r="F2" t="s">
        <v>13</v>
      </c>
      <c r="G2" t="s">
        <v>14</v>
      </c>
      <c r="K2" t="s">
        <v>75</v>
      </c>
      <c r="L2">
        <f>IF(P5&gt;40,(P5-40)*N5+1000,P5*N4)</f>
        <v>2040</v>
      </c>
      <c r="M2">
        <f>L2+N6*P6+N7*P7-(K4*M4+K5*M5+K6*M6)</f>
        <v>360</v>
      </c>
    </row>
    <row r="3" spans="1:16">
      <c r="A3" t="s">
        <v>6</v>
      </c>
      <c r="B3" t="s">
        <v>2</v>
      </c>
      <c r="C3" t="s">
        <v>10</v>
      </c>
      <c r="E3" t="s">
        <v>46</v>
      </c>
      <c r="F3" t="s">
        <v>15</v>
      </c>
      <c r="G3" t="s">
        <v>16</v>
      </c>
    </row>
    <row r="4" spans="1:16">
      <c r="A4" t="s">
        <v>7</v>
      </c>
      <c r="B4" t="s">
        <v>3</v>
      </c>
      <c r="C4" t="s">
        <v>11</v>
      </c>
      <c r="E4" t="s">
        <v>17</v>
      </c>
      <c r="F4" t="s">
        <v>18</v>
      </c>
      <c r="G4" t="s">
        <v>19</v>
      </c>
      <c r="K4">
        <v>22</v>
      </c>
      <c r="L4" t="s">
        <v>47</v>
      </c>
      <c r="M4">
        <v>40</v>
      </c>
      <c r="N4">
        <v>25</v>
      </c>
    </row>
    <row r="5" spans="1:16">
      <c r="E5" t="s">
        <v>20</v>
      </c>
      <c r="F5" t="s">
        <v>21</v>
      </c>
      <c r="G5" t="s">
        <v>22</v>
      </c>
      <c r="K5">
        <v>25</v>
      </c>
      <c r="L5" t="s">
        <v>49</v>
      </c>
      <c r="M5">
        <v>25</v>
      </c>
      <c r="N5">
        <v>26</v>
      </c>
      <c r="O5" t="s">
        <v>51</v>
      </c>
      <c r="P5">
        <v>80</v>
      </c>
    </row>
    <row r="6" spans="1:16">
      <c r="K6">
        <v>20</v>
      </c>
      <c r="L6" t="s">
        <v>50</v>
      </c>
      <c r="M6">
        <v>40</v>
      </c>
      <c r="N6">
        <v>25</v>
      </c>
      <c r="O6" t="s">
        <v>53</v>
      </c>
      <c r="P6">
        <v>5</v>
      </c>
    </row>
    <row r="7" spans="1:16">
      <c r="N7">
        <v>25</v>
      </c>
      <c r="O7" t="s">
        <v>54</v>
      </c>
      <c r="P7">
        <v>20</v>
      </c>
    </row>
    <row r="8" spans="1:16">
      <c r="A8" t="s">
        <v>26</v>
      </c>
      <c r="B8" t="s">
        <v>23</v>
      </c>
      <c r="E8" t="s">
        <v>24</v>
      </c>
      <c r="F8" t="s">
        <v>28</v>
      </c>
    </row>
    <row r="9" spans="1:16">
      <c r="E9" t="s">
        <v>25</v>
      </c>
      <c r="F9" t="s">
        <v>29</v>
      </c>
      <c r="K9" t="s">
        <v>61</v>
      </c>
      <c r="L9">
        <v>0</v>
      </c>
    </row>
    <row r="10" spans="1:16">
      <c r="K10" t="s">
        <v>62</v>
      </c>
      <c r="L10">
        <v>1</v>
      </c>
    </row>
    <row r="11" spans="1:16">
      <c r="A11" t="s">
        <v>30</v>
      </c>
      <c r="B11" t="s">
        <v>31</v>
      </c>
      <c r="K11">
        <v>22</v>
      </c>
      <c r="L11" t="s">
        <v>47</v>
      </c>
      <c r="M11">
        <v>40</v>
      </c>
      <c r="N11">
        <v>25</v>
      </c>
      <c r="O11" t="s">
        <v>76</v>
      </c>
      <c r="P11">
        <v>0</v>
      </c>
    </row>
    <row r="12" spans="1:16">
      <c r="A12" t="s">
        <v>33</v>
      </c>
      <c r="B12" t="s">
        <v>38</v>
      </c>
      <c r="D12">
        <v>22</v>
      </c>
      <c r="E12" t="s">
        <v>47</v>
      </c>
      <c r="F12">
        <v>40</v>
      </c>
      <c r="G12">
        <v>25</v>
      </c>
      <c r="H12" t="s">
        <v>51</v>
      </c>
      <c r="I12">
        <v>35</v>
      </c>
      <c r="K12">
        <v>25</v>
      </c>
      <c r="L12" t="s">
        <v>49</v>
      </c>
      <c r="M12">
        <v>25</v>
      </c>
      <c r="N12">
        <v>26</v>
      </c>
      <c r="O12" t="s">
        <v>77</v>
      </c>
      <c r="P12">
        <v>40</v>
      </c>
    </row>
    <row r="13" spans="1:16">
      <c r="B13" t="s">
        <v>35</v>
      </c>
      <c r="D13">
        <v>25</v>
      </c>
      <c r="E13" t="s">
        <v>49</v>
      </c>
      <c r="F13">
        <v>25</v>
      </c>
      <c r="G13">
        <v>26</v>
      </c>
      <c r="H13" t="s">
        <v>52</v>
      </c>
      <c r="I13">
        <v>0</v>
      </c>
      <c r="K13">
        <v>20</v>
      </c>
      <c r="L13" t="s">
        <v>50</v>
      </c>
      <c r="M13">
        <v>40</v>
      </c>
      <c r="N13">
        <v>25</v>
      </c>
      <c r="O13" t="s">
        <v>53</v>
      </c>
      <c r="P13">
        <v>15</v>
      </c>
    </row>
    <row r="14" spans="1:16">
      <c r="B14" t="s">
        <v>36</v>
      </c>
      <c r="D14">
        <v>20</v>
      </c>
      <c r="E14" t="s">
        <v>50</v>
      </c>
      <c r="F14">
        <v>40</v>
      </c>
      <c r="G14">
        <v>25</v>
      </c>
      <c r="H14" t="s">
        <v>53</v>
      </c>
      <c r="I14">
        <v>20</v>
      </c>
      <c r="N14">
        <v>25</v>
      </c>
      <c r="O14" t="s">
        <v>54</v>
      </c>
      <c r="P14">
        <v>50</v>
      </c>
    </row>
    <row r="15" spans="1:16">
      <c r="B15" t="s">
        <v>37</v>
      </c>
      <c r="G15">
        <v>25</v>
      </c>
      <c r="H15" t="s">
        <v>54</v>
      </c>
      <c r="I15">
        <v>50</v>
      </c>
    </row>
    <row r="16" spans="1:16">
      <c r="B16" t="s">
        <v>39</v>
      </c>
      <c r="L16">
        <f>((P11*N11+(P12*N12)+P13+N13+P14+N14)-(K11*M11+K12*M12+K13*M13))</f>
        <v>-1150</v>
      </c>
    </row>
    <row r="17" spans="1:9">
      <c r="B17" t="s">
        <v>40</v>
      </c>
      <c r="E17" t="s">
        <v>55</v>
      </c>
      <c r="F17">
        <f>G12*I12+G14*I14+G15*I15-D12*F12-D13*F13-D14*F14</f>
        <v>320</v>
      </c>
    </row>
    <row r="18" spans="1:9">
      <c r="B18" t="s">
        <v>41</v>
      </c>
    </row>
    <row r="19" spans="1:9">
      <c r="B19" t="s">
        <v>42</v>
      </c>
      <c r="D19">
        <v>22</v>
      </c>
      <c r="E19" t="s">
        <v>47</v>
      </c>
      <c r="F19">
        <v>35</v>
      </c>
      <c r="G19">
        <v>25</v>
      </c>
      <c r="H19" t="s">
        <v>51</v>
      </c>
      <c r="I19">
        <v>0</v>
      </c>
    </row>
    <row r="20" spans="1:9">
      <c r="B20" t="s">
        <v>43</v>
      </c>
      <c r="D20">
        <v>25</v>
      </c>
      <c r="E20" t="s">
        <v>49</v>
      </c>
      <c r="F20">
        <v>25</v>
      </c>
      <c r="G20">
        <v>26</v>
      </c>
      <c r="H20" t="s">
        <v>52</v>
      </c>
      <c r="I20">
        <v>80</v>
      </c>
    </row>
    <row r="21" spans="1:9">
      <c r="B21" t="s">
        <v>44</v>
      </c>
      <c r="D21">
        <v>20</v>
      </c>
      <c r="E21" t="s">
        <v>50</v>
      </c>
      <c r="F21">
        <v>40</v>
      </c>
      <c r="G21">
        <v>25</v>
      </c>
      <c r="H21" t="s">
        <v>53</v>
      </c>
      <c r="I21">
        <v>0</v>
      </c>
    </row>
    <row r="22" spans="1:9">
      <c r="G22">
        <v>25</v>
      </c>
      <c r="H22" t="s">
        <v>54</v>
      </c>
      <c r="I22">
        <v>20</v>
      </c>
    </row>
    <row r="24" spans="1:9">
      <c r="E24" t="s">
        <v>55</v>
      </c>
      <c r="F24" s="1">
        <f>G19*I19+G20*(I20-40) +G19*40+G21*I21+G22*I22-D19*F19-D20*F20-D21*F21</f>
        <v>345</v>
      </c>
    </row>
    <row r="28" spans="1:9">
      <c r="A28" t="s">
        <v>78</v>
      </c>
    </row>
    <row r="29" spans="1:9">
      <c r="A29" t="s">
        <v>79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06E6-01B5-4206-BE26-8E31BBF496DF}">
  <dimension ref="A1:O14"/>
  <sheetViews>
    <sheetView workbookViewId="0">
      <selection activeCell="E17" sqref="E17"/>
    </sheetView>
  </sheetViews>
  <sheetFormatPr defaultRowHeight="14.5"/>
  <cols>
    <col min="1" max="1" width="10.90625" bestFit="1" customWidth="1"/>
    <col min="2" max="2" width="19.08984375" bestFit="1" customWidth="1"/>
    <col min="3" max="3" width="20.6328125" bestFit="1" customWidth="1"/>
    <col min="4" max="4" width="16.1796875" bestFit="1" customWidth="1"/>
  </cols>
  <sheetData>
    <row r="1" spans="1:15">
      <c r="A1" t="s">
        <v>100</v>
      </c>
      <c r="B1" t="s">
        <v>80</v>
      </c>
      <c r="C1" s="1" t="s">
        <v>99</v>
      </c>
      <c r="D1" s="1" t="s">
        <v>98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t="s">
        <v>83</v>
      </c>
      <c r="B2" t="s">
        <v>96</v>
      </c>
    </row>
    <row r="3" spans="1:15">
      <c r="A3" t="s">
        <v>82</v>
      </c>
      <c r="B3" t="s">
        <v>97</v>
      </c>
    </row>
    <row r="4" spans="1:15">
      <c r="A4" t="s">
        <v>84</v>
      </c>
      <c r="B4" t="s">
        <v>103</v>
      </c>
    </row>
    <row r="5" spans="1:15">
      <c r="B5" t="s">
        <v>110</v>
      </c>
    </row>
    <row r="6" spans="1:15">
      <c r="B6" t="s">
        <v>111</v>
      </c>
    </row>
    <row r="7" spans="1:15">
      <c r="A7" t="s">
        <v>101</v>
      </c>
      <c r="B7" t="s">
        <v>102</v>
      </c>
    </row>
    <row r="8" spans="1:15">
      <c r="A8" t="s">
        <v>82</v>
      </c>
      <c r="B8" t="s">
        <v>81</v>
      </c>
    </row>
    <row r="9" spans="1:15">
      <c r="C9" t="s">
        <v>105</v>
      </c>
      <c r="D9" t="s">
        <v>106</v>
      </c>
      <c r="E9" t="s">
        <v>107</v>
      </c>
      <c r="F9" t="s">
        <v>108</v>
      </c>
      <c r="G9" t="s">
        <v>104</v>
      </c>
      <c r="H9" t="s">
        <v>109</v>
      </c>
      <c r="I9" t="s">
        <v>114</v>
      </c>
    </row>
    <row r="10" spans="1:15">
      <c r="C10">
        <v>200</v>
      </c>
      <c r="D10">
        <v>250</v>
      </c>
      <c r="E10">
        <v>280</v>
      </c>
      <c r="F10">
        <v>282</v>
      </c>
      <c r="H10">
        <v>180</v>
      </c>
      <c r="I10" t="s">
        <v>112</v>
      </c>
    </row>
    <row r="11" spans="1:15">
      <c r="C11" t="s">
        <v>112</v>
      </c>
      <c r="D11" t="s">
        <v>112</v>
      </c>
      <c r="E11" t="s">
        <v>113</v>
      </c>
      <c r="F11" t="s">
        <v>113</v>
      </c>
      <c r="H11" t="s">
        <v>112</v>
      </c>
    </row>
    <row r="14" spans="1:15">
      <c r="C14">
        <f>274*24*30/1000</f>
        <v>197.28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6F2-19B7-E242-ABDC-94E8286B5C25}">
  <dimension ref="A1:F19"/>
  <sheetViews>
    <sheetView workbookViewId="0">
      <selection activeCell="E15" sqref="E15"/>
    </sheetView>
  </sheetViews>
  <sheetFormatPr defaultColWidth="11" defaultRowHeight="14.5"/>
  <sheetData>
    <row r="1" spans="1:6">
      <c r="A1" t="s">
        <v>56</v>
      </c>
    </row>
    <row r="2" spans="1:6">
      <c r="A2" t="s">
        <v>57</v>
      </c>
      <c r="B2">
        <f>(1-B4)+(B5)+(B6/2)</f>
        <v>0.5</v>
      </c>
    </row>
    <row r="4" spans="1:6">
      <c r="A4" t="s">
        <v>58</v>
      </c>
      <c r="B4">
        <v>1</v>
      </c>
      <c r="C4" t="s">
        <v>63</v>
      </c>
      <c r="D4">
        <f>SUM(B4:B6)</f>
        <v>1.5</v>
      </c>
    </row>
    <row r="5" spans="1:6">
      <c r="A5" t="s">
        <v>59</v>
      </c>
      <c r="B5">
        <v>0.5</v>
      </c>
    </row>
    <row r="6" spans="1:6">
      <c r="A6" t="s">
        <v>60</v>
      </c>
      <c r="B6">
        <v>0</v>
      </c>
    </row>
    <row r="7" spans="1:6">
      <c r="A7" t="s">
        <v>61</v>
      </c>
    </row>
    <row r="8" spans="1:6">
      <c r="A8" t="s">
        <v>62</v>
      </c>
    </row>
    <row r="10" spans="1:6">
      <c r="A10" t="s">
        <v>64</v>
      </c>
      <c r="D10" t="s">
        <v>67</v>
      </c>
      <c r="E10" t="s">
        <v>68</v>
      </c>
      <c r="F10" t="s">
        <v>69</v>
      </c>
    </row>
    <row r="11" spans="1:6">
      <c r="A11" t="s">
        <v>65</v>
      </c>
      <c r="B11">
        <f>(B15-B12)+(B13-B16)+B14/2</f>
        <v>0</v>
      </c>
      <c r="E11" t="s">
        <v>70</v>
      </c>
      <c r="F11" t="s">
        <v>71</v>
      </c>
    </row>
    <row r="12" spans="1:6">
      <c r="A12" t="s">
        <v>58</v>
      </c>
      <c r="B12">
        <v>1</v>
      </c>
      <c r="E12" t="s">
        <v>72</v>
      </c>
      <c r="F12" t="s">
        <v>73</v>
      </c>
    </row>
    <row r="13" spans="1:6">
      <c r="A13" t="s">
        <v>59</v>
      </c>
      <c r="B13">
        <v>0</v>
      </c>
      <c r="D13" t="s">
        <v>57</v>
      </c>
      <c r="E13">
        <f>IF(AND(F13&gt;=0,F13&lt;1),1-F13,IF(AND(F13&gt;=1,F13&lt;2),F13-1,F13/2))</f>
        <v>1</v>
      </c>
      <c r="F13">
        <v>0</v>
      </c>
    </row>
    <row r="14" spans="1:6">
      <c r="A14" t="s">
        <v>60</v>
      </c>
      <c r="B14">
        <v>0</v>
      </c>
      <c r="E14">
        <f t="shared" ref="E14:E18" si="0">IF(AND(F14&gt;=0,F14&lt;1),1-F14,IF(AND(F14&gt;=1,F14&lt;2),F14-1,F14/2))</f>
        <v>0.5</v>
      </c>
      <c r="F14">
        <v>0.5</v>
      </c>
    </row>
    <row r="15" spans="1:6">
      <c r="A15" t="s">
        <v>61</v>
      </c>
      <c r="B15">
        <v>1</v>
      </c>
      <c r="E15">
        <f t="shared" si="0"/>
        <v>0</v>
      </c>
      <c r="F15">
        <v>1</v>
      </c>
    </row>
    <row r="16" spans="1:6">
      <c r="A16" t="s">
        <v>62</v>
      </c>
      <c r="B16">
        <v>0</v>
      </c>
      <c r="E16">
        <f t="shared" si="0"/>
        <v>0.5</v>
      </c>
      <c r="F16">
        <v>1.5</v>
      </c>
    </row>
    <row r="17" spans="1:6">
      <c r="A17" t="s">
        <v>66</v>
      </c>
      <c r="B17">
        <v>0</v>
      </c>
      <c r="E17">
        <f t="shared" si="0"/>
        <v>1</v>
      </c>
      <c r="F17">
        <v>2</v>
      </c>
    </row>
    <row r="18" spans="1:6">
      <c r="E18">
        <f t="shared" si="0"/>
        <v>1.25</v>
      </c>
      <c r="F18">
        <v>2.5</v>
      </c>
    </row>
    <row r="19" spans="1:6">
      <c r="E19">
        <f>IF(AND(F19&gt;=0,F19&lt;1),1-F19,IF(AND(F19&gt;=1,F19&lt;2),F19-1,F19/2))</f>
        <v>1.5</v>
      </c>
      <c r="F1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3656-D59E-4163-B66D-49321670B9E9}">
  <dimension ref="A1:AA47"/>
  <sheetViews>
    <sheetView workbookViewId="0">
      <selection activeCell="B5" sqref="B5:B8"/>
    </sheetView>
  </sheetViews>
  <sheetFormatPr defaultRowHeight="14.5"/>
  <cols>
    <col min="17" max="17" width="13.81640625" bestFit="1" customWidth="1"/>
    <col min="21" max="21" width="14.81640625" bestFit="1" customWidth="1"/>
    <col min="22" max="23" width="12.81640625" bestFit="1" customWidth="1"/>
  </cols>
  <sheetData>
    <row r="1" spans="1:23">
      <c r="A1" s="4" t="s">
        <v>116</v>
      </c>
      <c r="B1" s="7" t="s">
        <v>230</v>
      </c>
      <c r="C1" s="4"/>
      <c r="D1" s="4"/>
      <c r="L1" t="s">
        <v>183</v>
      </c>
      <c r="M1" t="s">
        <v>181</v>
      </c>
    </row>
    <row r="2" spans="1:23">
      <c r="A2" s="4">
        <v>1000</v>
      </c>
      <c r="B2" s="4"/>
      <c r="C2" s="4"/>
      <c r="D2" s="4" t="s">
        <v>231</v>
      </c>
      <c r="L2" t="s">
        <v>131</v>
      </c>
      <c r="M2" t="s">
        <v>182</v>
      </c>
    </row>
    <row r="3" spans="1:23">
      <c r="A3" s="2" t="s">
        <v>117</v>
      </c>
      <c r="D3" t="s">
        <v>267</v>
      </c>
      <c r="L3" s="3" t="s">
        <v>135</v>
      </c>
      <c r="M3" s="3" t="s">
        <v>272</v>
      </c>
    </row>
    <row r="4" spans="1:23">
      <c r="B4" t="s">
        <v>127</v>
      </c>
      <c r="C4" t="s">
        <v>268</v>
      </c>
      <c r="E4" t="s">
        <v>128</v>
      </c>
      <c r="H4" t="s">
        <v>129</v>
      </c>
      <c r="K4" t="s">
        <v>134</v>
      </c>
    </row>
    <row r="5" spans="1:23">
      <c r="B5" s="89" t="s">
        <v>130</v>
      </c>
      <c r="C5" t="s">
        <v>131</v>
      </c>
      <c r="D5" s="3" t="s">
        <v>135</v>
      </c>
      <c r="E5" t="s">
        <v>115</v>
      </c>
      <c r="F5" t="s">
        <v>131</v>
      </c>
      <c r="G5" s="3" t="s">
        <v>135</v>
      </c>
      <c r="H5" t="s">
        <v>130</v>
      </c>
      <c r="I5" t="s">
        <v>131</v>
      </c>
      <c r="J5" s="3" t="s">
        <v>135</v>
      </c>
      <c r="K5" t="s">
        <v>130</v>
      </c>
      <c r="L5" t="s">
        <v>131</v>
      </c>
      <c r="M5" s="3" t="s">
        <v>135</v>
      </c>
      <c r="O5" t="s">
        <v>223</v>
      </c>
      <c r="P5" t="s">
        <v>224</v>
      </c>
      <c r="Q5">
        <v>16</v>
      </c>
    </row>
    <row r="6" spans="1:23">
      <c r="A6" t="s">
        <v>119</v>
      </c>
      <c r="B6" s="89" t="s">
        <v>157</v>
      </c>
      <c r="C6">
        <v>15</v>
      </c>
      <c r="D6" t="s">
        <v>136</v>
      </c>
      <c r="E6" t="s">
        <v>158</v>
      </c>
      <c r="F6">
        <v>17</v>
      </c>
      <c r="G6" t="s">
        <v>139</v>
      </c>
      <c r="H6" t="s">
        <v>157</v>
      </c>
      <c r="I6">
        <v>15</v>
      </c>
      <c r="J6" t="s">
        <v>140</v>
      </c>
      <c r="K6" t="s">
        <v>159</v>
      </c>
      <c r="L6">
        <v>14</v>
      </c>
      <c r="M6" t="s">
        <v>141</v>
      </c>
      <c r="O6" t="s">
        <v>225</v>
      </c>
      <c r="P6" t="s">
        <v>224</v>
      </c>
      <c r="Q6">
        <v>16</v>
      </c>
    </row>
    <row r="7" spans="1:23">
      <c r="A7" t="s">
        <v>120</v>
      </c>
      <c r="B7" s="89" t="s">
        <v>160</v>
      </c>
      <c r="C7">
        <v>20</v>
      </c>
      <c r="D7" t="s">
        <v>137</v>
      </c>
      <c r="E7" t="s">
        <v>161</v>
      </c>
      <c r="F7">
        <v>21</v>
      </c>
      <c r="G7" t="s">
        <v>147</v>
      </c>
      <c r="H7" t="s">
        <v>160</v>
      </c>
      <c r="I7">
        <v>22</v>
      </c>
      <c r="J7" t="s">
        <v>148</v>
      </c>
      <c r="K7" t="s">
        <v>162</v>
      </c>
      <c r="L7">
        <v>27</v>
      </c>
      <c r="M7" t="s">
        <v>149</v>
      </c>
      <c r="Q7">
        <f>Q6+Q5</f>
        <v>32</v>
      </c>
    </row>
    <row r="8" spans="1:23">
      <c r="A8" t="s">
        <v>121</v>
      </c>
      <c r="B8" s="89" t="s">
        <v>158</v>
      </c>
      <c r="C8">
        <v>22</v>
      </c>
      <c r="D8" t="s">
        <v>138</v>
      </c>
      <c r="E8" t="s">
        <v>158</v>
      </c>
      <c r="F8">
        <v>20</v>
      </c>
      <c r="G8" t="s">
        <v>150</v>
      </c>
      <c r="H8" t="s">
        <v>158</v>
      </c>
      <c r="I8">
        <v>19</v>
      </c>
      <c r="J8" t="s">
        <v>151</v>
      </c>
      <c r="K8" t="s">
        <v>158</v>
      </c>
      <c r="L8">
        <v>21</v>
      </c>
      <c r="M8" t="s">
        <v>152</v>
      </c>
    </row>
    <row r="9" spans="1:23">
      <c r="A9" t="s">
        <v>122</v>
      </c>
      <c r="B9" t="s">
        <v>163</v>
      </c>
      <c r="C9">
        <v>30</v>
      </c>
      <c r="D9" t="s">
        <v>153</v>
      </c>
      <c r="E9" t="s">
        <v>163</v>
      </c>
      <c r="F9">
        <v>35</v>
      </c>
      <c r="G9" t="s">
        <v>154</v>
      </c>
      <c r="H9" t="s">
        <v>163</v>
      </c>
      <c r="I9">
        <v>32</v>
      </c>
      <c r="J9" t="s">
        <v>155</v>
      </c>
      <c r="K9" t="s">
        <v>163</v>
      </c>
      <c r="L9">
        <v>33</v>
      </c>
      <c r="M9" t="s">
        <v>156</v>
      </c>
    </row>
    <row r="10" spans="1:23">
      <c r="A10" s="4" t="s">
        <v>116</v>
      </c>
      <c r="B10" s="4" t="s">
        <v>219</v>
      </c>
      <c r="C10" s="4">
        <v>23</v>
      </c>
      <c r="D10" s="4" t="s">
        <v>235</v>
      </c>
      <c r="E10" s="4" t="s">
        <v>219</v>
      </c>
      <c r="F10" s="4">
        <v>22</v>
      </c>
      <c r="G10" s="4" t="s">
        <v>236</v>
      </c>
      <c r="H10" s="4" t="s">
        <v>219</v>
      </c>
      <c r="I10" s="4">
        <v>21</v>
      </c>
      <c r="J10" s="4" t="s">
        <v>237</v>
      </c>
      <c r="K10" s="4" t="s">
        <v>219</v>
      </c>
      <c r="L10" s="4">
        <v>20</v>
      </c>
    </row>
    <row r="11" spans="1:23">
      <c r="O11" t="s">
        <v>227</v>
      </c>
      <c r="P11" t="s">
        <v>228</v>
      </c>
      <c r="Q11">
        <f>365*5</f>
        <v>1825</v>
      </c>
      <c r="S11" t="s">
        <v>265</v>
      </c>
      <c r="T11" t="s">
        <v>266</v>
      </c>
      <c r="U11">
        <f>5*10*12</f>
        <v>600</v>
      </c>
      <c r="V11">
        <f>12*10</f>
        <v>120</v>
      </c>
    </row>
    <row r="12" spans="1:23">
      <c r="A12" s="2" t="s">
        <v>118</v>
      </c>
      <c r="N12" t="s">
        <v>270</v>
      </c>
      <c r="Q12" s="5">
        <f>1825*1825*8</f>
        <v>26645000</v>
      </c>
      <c r="U12" s="5">
        <f>600*600*8</f>
        <v>2880000</v>
      </c>
      <c r="V12">
        <f>V11*V11*8</f>
        <v>115200</v>
      </c>
    </row>
    <row r="13" spans="1:23">
      <c r="B13" t="s">
        <v>127</v>
      </c>
      <c r="C13" t="s">
        <v>269</v>
      </c>
      <c r="E13" t="s">
        <v>128</v>
      </c>
      <c r="H13" t="s">
        <v>129</v>
      </c>
      <c r="K13" t="s">
        <v>134</v>
      </c>
      <c r="N13" t="s">
        <v>142</v>
      </c>
      <c r="O13" t="s">
        <v>229</v>
      </c>
      <c r="Q13">
        <f>Q11^3</f>
        <v>6078390625</v>
      </c>
      <c r="U13" s="5">
        <f>U11^3</f>
        <v>216000000</v>
      </c>
      <c r="V13" s="5">
        <f>V11^3</f>
        <v>1728000</v>
      </c>
      <c r="W13" s="5">
        <f>V13*5</f>
        <v>8640000</v>
      </c>
    </row>
    <row r="14" spans="1:23">
      <c r="B14" t="s">
        <v>132</v>
      </c>
      <c r="C14" t="s">
        <v>4</v>
      </c>
      <c r="D14" s="3" t="s">
        <v>135</v>
      </c>
      <c r="E14" t="s">
        <v>132</v>
      </c>
      <c r="F14" t="s">
        <v>4</v>
      </c>
      <c r="G14" s="3" t="s">
        <v>135</v>
      </c>
      <c r="H14" t="s">
        <v>132</v>
      </c>
      <c r="I14" t="s">
        <v>4</v>
      </c>
      <c r="J14" s="3" t="s">
        <v>135</v>
      </c>
      <c r="K14" t="s">
        <v>132</v>
      </c>
      <c r="L14" t="s">
        <v>4</v>
      </c>
      <c r="M14" s="3" t="s">
        <v>135</v>
      </c>
    </row>
    <row r="15" spans="1:23">
      <c r="A15" t="s">
        <v>123</v>
      </c>
      <c r="B15" t="s">
        <v>163</v>
      </c>
      <c r="C15">
        <v>16</v>
      </c>
      <c r="D15" t="s">
        <v>166</v>
      </c>
      <c r="E15" t="s">
        <v>164</v>
      </c>
      <c r="F15">
        <v>20</v>
      </c>
      <c r="G15" t="s">
        <v>167</v>
      </c>
      <c r="H15" t="s">
        <v>163</v>
      </c>
      <c r="I15">
        <v>40</v>
      </c>
      <c r="J15" t="s">
        <v>168</v>
      </c>
      <c r="K15" t="s">
        <v>165</v>
      </c>
      <c r="L15">
        <v>25</v>
      </c>
      <c r="M15" t="s">
        <v>171</v>
      </c>
      <c r="N15" t="s">
        <v>143</v>
      </c>
    </row>
    <row r="16" spans="1:23">
      <c r="A16" t="s">
        <v>124</v>
      </c>
      <c r="B16" t="s">
        <v>177</v>
      </c>
      <c r="C16">
        <v>22</v>
      </c>
      <c r="D16" t="s">
        <v>173</v>
      </c>
      <c r="E16" t="s">
        <v>178</v>
      </c>
      <c r="F16">
        <v>27</v>
      </c>
      <c r="G16" t="s">
        <v>174</v>
      </c>
      <c r="H16" t="s">
        <v>179</v>
      </c>
      <c r="I16">
        <v>39</v>
      </c>
      <c r="J16" t="s">
        <v>169</v>
      </c>
      <c r="K16" t="s">
        <v>180</v>
      </c>
      <c r="L16">
        <v>26</v>
      </c>
      <c r="M16" t="s">
        <v>172</v>
      </c>
      <c r="N16" t="s">
        <v>144</v>
      </c>
    </row>
    <row r="17" spans="1:27">
      <c r="A17" t="s">
        <v>125</v>
      </c>
      <c r="B17" t="s">
        <v>238</v>
      </c>
      <c r="C17">
        <v>25</v>
      </c>
      <c r="D17" t="s">
        <v>240</v>
      </c>
      <c r="E17" t="s">
        <v>238</v>
      </c>
      <c r="F17">
        <v>26</v>
      </c>
      <c r="G17" t="s">
        <v>242</v>
      </c>
      <c r="H17" t="s">
        <v>238</v>
      </c>
      <c r="I17">
        <v>34</v>
      </c>
      <c r="J17" t="s">
        <v>245</v>
      </c>
      <c r="K17" t="s">
        <v>238</v>
      </c>
      <c r="L17">
        <v>24</v>
      </c>
      <c r="M17" t="s">
        <v>246</v>
      </c>
      <c r="N17" t="s">
        <v>145</v>
      </c>
    </row>
    <row r="18" spans="1:27">
      <c r="A18" t="s">
        <v>125</v>
      </c>
      <c r="B18" t="s">
        <v>239</v>
      </c>
      <c r="C18">
        <v>26</v>
      </c>
      <c r="D18" t="s">
        <v>241</v>
      </c>
      <c r="E18" t="s">
        <v>239</v>
      </c>
      <c r="F18">
        <v>27</v>
      </c>
      <c r="G18" t="s">
        <v>243</v>
      </c>
      <c r="H18" t="s">
        <v>239</v>
      </c>
      <c r="I18">
        <v>36</v>
      </c>
      <c r="J18" t="s">
        <v>244</v>
      </c>
      <c r="K18" t="s">
        <v>239</v>
      </c>
      <c r="L18">
        <v>27</v>
      </c>
      <c r="M18" t="s">
        <v>247</v>
      </c>
    </row>
    <row r="19" spans="1:27">
      <c r="A19" s="8" t="s">
        <v>248</v>
      </c>
      <c r="B19" s="8" t="s">
        <v>249</v>
      </c>
      <c r="C19" s="8"/>
      <c r="D19" s="8" t="s">
        <v>250</v>
      </c>
      <c r="E19" s="8" t="s">
        <v>249</v>
      </c>
      <c r="F19" s="8"/>
      <c r="G19" s="8" t="s">
        <v>252</v>
      </c>
      <c r="H19" s="8" t="s">
        <v>249</v>
      </c>
      <c r="I19" s="8"/>
      <c r="J19" s="8" t="s">
        <v>254</v>
      </c>
      <c r="K19" s="8" t="s">
        <v>249</v>
      </c>
      <c r="L19" s="8"/>
      <c r="M19" s="8" t="s">
        <v>256</v>
      </c>
    </row>
    <row r="20" spans="1:27">
      <c r="A20" s="8" t="s">
        <v>248</v>
      </c>
      <c r="B20" s="8" t="s">
        <v>249</v>
      </c>
      <c r="C20" s="8"/>
      <c r="D20" s="8" t="s">
        <v>251</v>
      </c>
      <c r="E20" s="8" t="s">
        <v>249</v>
      </c>
      <c r="F20" s="8"/>
      <c r="G20" s="8" t="s">
        <v>253</v>
      </c>
      <c r="H20" s="8" t="s">
        <v>249</v>
      </c>
      <c r="I20" s="8"/>
      <c r="J20" s="8" t="s">
        <v>255</v>
      </c>
      <c r="K20" s="8" t="s">
        <v>249</v>
      </c>
      <c r="L20" s="8"/>
      <c r="M20" s="8" t="s">
        <v>257</v>
      </c>
    </row>
    <row r="21" spans="1:27">
      <c r="A21" t="s">
        <v>126</v>
      </c>
      <c r="B21" t="s">
        <v>163</v>
      </c>
      <c r="C21">
        <v>18</v>
      </c>
      <c r="D21" t="s">
        <v>175</v>
      </c>
      <c r="E21" t="s">
        <v>163</v>
      </c>
      <c r="F21">
        <v>33</v>
      </c>
      <c r="G21" t="s">
        <v>176</v>
      </c>
      <c r="H21" t="s">
        <v>163</v>
      </c>
      <c r="I21">
        <v>39</v>
      </c>
      <c r="J21" t="s">
        <v>170</v>
      </c>
      <c r="K21" t="s">
        <v>163</v>
      </c>
      <c r="L21">
        <v>17</v>
      </c>
      <c r="M21" t="s">
        <v>133</v>
      </c>
      <c r="N21" t="s">
        <v>146</v>
      </c>
    </row>
    <row r="23" spans="1:27">
      <c r="A23" t="s">
        <v>4</v>
      </c>
      <c r="B23" t="s">
        <v>184</v>
      </c>
      <c r="F23" t="s">
        <v>260</v>
      </c>
      <c r="G23" t="s">
        <v>271</v>
      </c>
    </row>
    <row r="24" spans="1:27">
      <c r="A24" t="s">
        <v>185</v>
      </c>
      <c r="B24" t="s">
        <v>258</v>
      </c>
      <c r="E24" s="6" t="s">
        <v>259</v>
      </c>
    </row>
    <row r="25" spans="1:27">
      <c r="A25" t="s">
        <v>186</v>
      </c>
      <c r="B25" t="s">
        <v>187</v>
      </c>
      <c r="C25" t="s">
        <v>188</v>
      </c>
      <c r="J25" t="s">
        <v>220</v>
      </c>
      <c r="K25" t="s">
        <v>221</v>
      </c>
      <c r="L25" t="s">
        <v>222</v>
      </c>
      <c r="M25">
        <f>32*8</f>
        <v>256</v>
      </c>
      <c r="N25" t="s">
        <v>226</v>
      </c>
    </row>
    <row r="26" spans="1:27">
      <c r="A26" t="s">
        <v>30</v>
      </c>
      <c r="B26" t="s">
        <v>189</v>
      </c>
      <c r="G26" t="s">
        <v>192</v>
      </c>
    </row>
    <row r="27" spans="1:27">
      <c r="A27" t="s">
        <v>33</v>
      </c>
      <c r="B27" t="s">
        <v>190</v>
      </c>
      <c r="G27" t="s">
        <v>216</v>
      </c>
      <c r="J27" t="s">
        <v>136</v>
      </c>
      <c r="K27" t="s">
        <v>139</v>
      </c>
      <c r="L27" t="s">
        <v>140</v>
      </c>
      <c r="M27" t="s">
        <v>104</v>
      </c>
      <c r="N27" t="s">
        <v>166</v>
      </c>
      <c r="O27" t="s">
        <v>167</v>
      </c>
      <c r="P27" t="s">
        <v>104</v>
      </c>
      <c r="Q27" t="s">
        <v>133</v>
      </c>
      <c r="R27" t="s">
        <v>263</v>
      </c>
      <c r="T27" t="s">
        <v>136</v>
      </c>
      <c r="U27" t="s">
        <v>139</v>
      </c>
      <c r="V27" t="s">
        <v>140</v>
      </c>
      <c r="W27" t="s">
        <v>104</v>
      </c>
      <c r="X27" t="s">
        <v>166</v>
      </c>
      <c r="Y27" t="s">
        <v>167</v>
      </c>
      <c r="Z27" t="s">
        <v>104</v>
      </c>
      <c r="AA27" t="s">
        <v>133</v>
      </c>
    </row>
    <row r="28" spans="1:27">
      <c r="A28" t="s">
        <v>196</v>
      </c>
      <c r="B28" t="s">
        <v>191</v>
      </c>
      <c r="I28" t="s">
        <v>136</v>
      </c>
      <c r="J28">
        <v>1</v>
      </c>
      <c r="R28" t="s">
        <v>263</v>
      </c>
      <c r="S28" t="s">
        <v>136</v>
      </c>
    </row>
    <row r="29" spans="1:27">
      <c r="A29" t="s">
        <v>197</v>
      </c>
      <c r="B29" t="s">
        <v>193</v>
      </c>
      <c r="G29" t="s">
        <v>194</v>
      </c>
      <c r="I29" t="s">
        <v>139</v>
      </c>
      <c r="K29">
        <v>1</v>
      </c>
      <c r="R29" t="s">
        <v>263</v>
      </c>
      <c r="S29" t="s">
        <v>139</v>
      </c>
    </row>
    <row r="30" spans="1:27">
      <c r="A30" t="s">
        <v>198</v>
      </c>
      <c r="B30" t="s">
        <v>195</v>
      </c>
      <c r="I30" t="s">
        <v>104</v>
      </c>
      <c r="L30">
        <v>1</v>
      </c>
      <c r="R30" t="s">
        <v>263</v>
      </c>
      <c r="S30" t="s">
        <v>104</v>
      </c>
    </row>
    <row r="31" spans="1:27">
      <c r="A31" t="s">
        <v>199</v>
      </c>
      <c r="B31" t="s">
        <v>206</v>
      </c>
      <c r="G31" t="s">
        <v>217</v>
      </c>
      <c r="I31" t="s">
        <v>133</v>
      </c>
      <c r="Q31">
        <v>1</v>
      </c>
      <c r="R31" t="s">
        <v>263</v>
      </c>
      <c r="S31" t="s">
        <v>133</v>
      </c>
    </row>
    <row r="32" spans="1:27">
      <c r="A32" t="s">
        <v>200</v>
      </c>
      <c r="B32" t="s">
        <v>205</v>
      </c>
      <c r="K32" t="s">
        <v>264</v>
      </c>
    </row>
    <row r="33" spans="1:7">
      <c r="A33" t="s">
        <v>201</v>
      </c>
      <c r="B33" t="s">
        <v>207</v>
      </c>
      <c r="G33" t="s">
        <v>218</v>
      </c>
    </row>
    <row r="34" spans="1:7">
      <c r="A34" t="s">
        <v>202</v>
      </c>
      <c r="B34" t="s">
        <v>208</v>
      </c>
    </row>
    <row r="35" spans="1:7">
      <c r="A35" t="s">
        <v>203</v>
      </c>
      <c r="B35" t="s">
        <v>209</v>
      </c>
    </row>
    <row r="36" spans="1:7">
      <c r="A36" t="s">
        <v>204</v>
      </c>
      <c r="B36" t="s">
        <v>210</v>
      </c>
    </row>
    <row r="37" spans="1:7">
      <c r="B37" t="s">
        <v>211</v>
      </c>
      <c r="G37" t="s">
        <v>273</v>
      </c>
    </row>
    <row r="38" spans="1:7">
      <c r="B38" t="s">
        <v>212</v>
      </c>
    </row>
    <row r="39" spans="1:7">
      <c r="B39" t="s">
        <v>213</v>
      </c>
    </row>
    <row r="40" spans="1:7">
      <c r="B40" t="s">
        <v>214</v>
      </c>
    </row>
    <row r="41" spans="1:7">
      <c r="B41" t="s">
        <v>215</v>
      </c>
    </row>
    <row r="42" spans="1:7">
      <c r="B42" t="s">
        <v>104</v>
      </c>
    </row>
    <row r="43" spans="1:7">
      <c r="A43" s="4" t="s">
        <v>232</v>
      </c>
      <c r="B43" s="4" t="s">
        <v>233</v>
      </c>
    </row>
    <row r="44" spans="1:7">
      <c r="A44" s="4"/>
      <c r="B44" s="4" t="s">
        <v>234</v>
      </c>
    </row>
    <row r="46" spans="1:7">
      <c r="A46" s="8" t="s">
        <v>232</v>
      </c>
      <c r="B46" s="8" t="s">
        <v>261</v>
      </c>
    </row>
    <row r="47" spans="1:7">
      <c r="B47" s="8" t="s">
        <v>262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F87D-35F8-4017-831A-F3C7FCD890EC}">
  <dimension ref="B1:AP36"/>
  <sheetViews>
    <sheetView topLeftCell="A10" zoomScale="70" zoomScaleNormal="70" workbookViewId="0">
      <selection activeCell="J6" sqref="J6"/>
    </sheetView>
  </sheetViews>
  <sheetFormatPr defaultRowHeight="14.5"/>
  <cols>
    <col min="1" max="1" width="3.7265625" customWidth="1"/>
    <col min="3" max="3" width="20.7265625" customWidth="1"/>
    <col min="4" max="4" width="26.1796875" customWidth="1"/>
    <col min="5" max="5" width="18.81640625" customWidth="1"/>
    <col min="6" max="6" width="23.453125" customWidth="1"/>
    <col min="7" max="8" width="18.81640625" customWidth="1"/>
    <col min="9" max="9" width="16.36328125" customWidth="1"/>
    <col min="10" max="11" width="18.6328125" customWidth="1"/>
    <col min="12" max="12" width="18.08984375" customWidth="1"/>
    <col min="13" max="13" width="16.81640625" customWidth="1"/>
    <col min="14" max="14" width="12" customWidth="1"/>
    <col min="15" max="15" width="12.08984375" customWidth="1"/>
    <col min="16" max="16" width="10.6328125" customWidth="1"/>
    <col min="17" max="17" width="10.08984375" customWidth="1"/>
    <col min="42" max="42" width="14.08984375" customWidth="1"/>
  </cols>
  <sheetData>
    <row r="1" spans="2:42" ht="21">
      <c r="B1" s="24" t="s">
        <v>319</v>
      </c>
      <c r="N1" t="s">
        <v>298</v>
      </c>
    </row>
    <row r="2" spans="2:42">
      <c r="B2" s="1" t="s">
        <v>320</v>
      </c>
    </row>
    <row r="3" spans="2:42" ht="40" customHeight="1">
      <c r="C3" s="95" t="s">
        <v>302</v>
      </c>
      <c r="D3" s="95"/>
      <c r="E3" s="95"/>
      <c r="F3" s="18"/>
      <c r="G3" s="110" t="s">
        <v>398</v>
      </c>
      <c r="H3" s="111"/>
      <c r="I3" s="111"/>
      <c r="J3" s="111"/>
      <c r="K3" s="111"/>
      <c r="L3" s="111"/>
      <c r="M3" s="112"/>
      <c r="N3" s="113" t="s">
        <v>294</v>
      </c>
      <c r="O3" s="114"/>
      <c r="P3" s="95" t="s">
        <v>299</v>
      </c>
      <c r="Q3" s="95"/>
      <c r="R3" s="95" t="s">
        <v>316</v>
      </c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 t="s">
        <v>317</v>
      </c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2:42" ht="29" customHeight="1">
      <c r="B4" s="91" t="s">
        <v>321</v>
      </c>
      <c r="C4" s="91" t="s">
        <v>275</v>
      </c>
      <c r="D4" s="91" t="s">
        <v>276</v>
      </c>
      <c r="E4" s="91" t="s">
        <v>277</v>
      </c>
      <c r="F4" s="97" t="s">
        <v>332</v>
      </c>
      <c r="G4" s="99" t="s">
        <v>284</v>
      </c>
      <c r="H4" s="99" t="s">
        <v>290</v>
      </c>
      <c r="I4" s="101" t="s">
        <v>285</v>
      </c>
      <c r="J4" s="101" t="s">
        <v>286</v>
      </c>
      <c r="K4" s="101" t="s">
        <v>292</v>
      </c>
      <c r="L4" s="108" t="s">
        <v>287</v>
      </c>
      <c r="M4" s="108" t="s">
        <v>288</v>
      </c>
      <c r="N4" s="106" t="s">
        <v>295</v>
      </c>
      <c r="O4" s="106" t="s">
        <v>296</v>
      </c>
      <c r="P4" s="104" t="s">
        <v>295</v>
      </c>
      <c r="Q4" s="104" t="s">
        <v>296</v>
      </c>
      <c r="R4" s="103" t="s">
        <v>303</v>
      </c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96" t="s">
        <v>318</v>
      </c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</row>
    <row r="5" spans="2:42">
      <c r="B5" s="92"/>
      <c r="C5" s="92"/>
      <c r="D5" s="92"/>
      <c r="E5" s="92"/>
      <c r="F5" s="98"/>
      <c r="G5" s="100"/>
      <c r="H5" s="100"/>
      <c r="I5" s="102"/>
      <c r="J5" s="102"/>
      <c r="K5" s="102"/>
      <c r="L5" s="109"/>
      <c r="M5" s="109"/>
      <c r="N5" s="107"/>
      <c r="O5" s="107"/>
      <c r="P5" s="105"/>
      <c r="Q5" s="105"/>
      <c r="R5" s="22" t="s">
        <v>304</v>
      </c>
      <c r="S5" s="22" t="s">
        <v>305</v>
      </c>
      <c r="T5" s="22" t="s">
        <v>306</v>
      </c>
      <c r="U5" s="22" t="s">
        <v>307</v>
      </c>
      <c r="V5" s="22" t="s">
        <v>308</v>
      </c>
      <c r="W5" s="22" t="s">
        <v>309</v>
      </c>
      <c r="X5" s="22" t="s">
        <v>310</v>
      </c>
      <c r="Y5" s="22" t="s">
        <v>311</v>
      </c>
      <c r="Z5" s="22" t="s">
        <v>312</v>
      </c>
      <c r="AA5" s="22" t="s">
        <v>313</v>
      </c>
      <c r="AB5" s="22" t="s">
        <v>314</v>
      </c>
      <c r="AC5" s="22" t="s">
        <v>315</v>
      </c>
      <c r="AD5" s="23" t="s">
        <v>304</v>
      </c>
      <c r="AE5" s="23" t="s">
        <v>305</v>
      </c>
      <c r="AF5" s="23" t="s">
        <v>306</v>
      </c>
      <c r="AG5" s="23" t="s">
        <v>307</v>
      </c>
      <c r="AH5" s="23" t="s">
        <v>308</v>
      </c>
      <c r="AI5" s="23" t="s">
        <v>309</v>
      </c>
      <c r="AJ5" s="23" t="s">
        <v>310</v>
      </c>
      <c r="AK5" s="23" t="s">
        <v>311</v>
      </c>
      <c r="AL5" s="23" t="s">
        <v>312</v>
      </c>
      <c r="AM5" s="23" t="s">
        <v>313</v>
      </c>
      <c r="AN5" s="23" t="s">
        <v>314</v>
      </c>
      <c r="AO5" s="23" t="s">
        <v>315</v>
      </c>
    </row>
    <row r="6" spans="2:42">
      <c r="B6" s="46" t="s">
        <v>274</v>
      </c>
      <c r="C6" s="139" t="s">
        <v>278</v>
      </c>
      <c r="D6" s="139" t="s">
        <v>279</v>
      </c>
      <c r="E6" s="140" t="s">
        <v>278</v>
      </c>
      <c r="F6" s="141">
        <v>44348</v>
      </c>
      <c r="G6" s="17" t="s">
        <v>279</v>
      </c>
      <c r="H6" s="17" t="s">
        <v>291</v>
      </c>
      <c r="I6" s="16">
        <v>200000</v>
      </c>
      <c r="J6" s="16">
        <v>400000</v>
      </c>
      <c r="K6" s="16" t="s">
        <v>293</v>
      </c>
      <c r="L6" s="14">
        <v>43831</v>
      </c>
      <c r="M6" s="13" t="s">
        <v>289</v>
      </c>
      <c r="N6" s="26">
        <v>0</v>
      </c>
      <c r="O6" s="26">
        <v>30</v>
      </c>
      <c r="P6" s="11">
        <v>0</v>
      </c>
      <c r="Q6" s="11">
        <v>0</v>
      </c>
      <c r="R6" s="20">
        <v>364</v>
      </c>
      <c r="S6" s="20">
        <v>362</v>
      </c>
      <c r="T6" s="20">
        <v>353</v>
      </c>
      <c r="U6" s="20">
        <v>363</v>
      </c>
      <c r="V6" s="20">
        <v>370</v>
      </c>
      <c r="W6" s="20">
        <v>372</v>
      </c>
      <c r="X6" s="20">
        <v>373</v>
      </c>
      <c r="Y6" s="20">
        <v>379</v>
      </c>
      <c r="Z6" s="20">
        <v>376</v>
      </c>
      <c r="AA6" s="20">
        <v>372</v>
      </c>
      <c r="AB6" s="20">
        <v>380</v>
      </c>
      <c r="AC6" s="21">
        <v>380</v>
      </c>
      <c r="AD6" s="11">
        <v>501</v>
      </c>
      <c r="AE6" s="11">
        <v>552</v>
      </c>
      <c r="AF6" s="11">
        <v>581</v>
      </c>
      <c r="AG6" s="11">
        <v>559</v>
      </c>
      <c r="AH6" s="11">
        <v>582</v>
      </c>
      <c r="AI6" s="11">
        <v>581</v>
      </c>
      <c r="AJ6" s="11">
        <v>581</v>
      </c>
      <c r="AK6" s="11">
        <v>580</v>
      </c>
      <c r="AL6" s="11">
        <v>577</v>
      </c>
      <c r="AM6" s="11">
        <v>575</v>
      </c>
      <c r="AN6" s="11">
        <v>580</v>
      </c>
      <c r="AO6" s="11">
        <v>585</v>
      </c>
      <c r="AP6" s="35"/>
    </row>
    <row r="7" spans="2:42">
      <c r="B7" s="46" t="s">
        <v>274</v>
      </c>
      <c r="C7" s="139" t="s">
        <v>278</v>
      </c>
      <c r="D7" s="139" t="s">
        <v>81</v>
      </c>
      <c r="E7" s="140" t="s">
        <v>278</v>
      </c>
      <c r="F7" s="141">
        <v>44348</v>
      </c>
      <c r="G7" s="19" t="s">
        <v>301</v>
      </c>
      <c r="H7" s="17" t="s">
        <v>291</v>
      </c>
      <c r="I7" s="11"/>
      <c r="J7" s="11"/>
      <c r="K7" s="11"/>
      <c r="L7" s="11"/>
      <c r="M7" s="11"/>
      <c r="N7" s="26">
        <v>0</v>
      </c>
      <c r="O7" s="27">
        <f>38*24*30/1000</f>
        <v>27.36</v>
      </c>
      <c r="P7" s="11">
        <v>0</v>
      </c>
      <c r="Q7" s="11">
        <v>0</v>
      </c>
      <c r="R7" s="11">
        <v>364</v>
      </c>
      <c r="S7" s="11">
        <v>362</v>
      </c>
      <c r="T7" s="11">
        <v>353</v>
      </c>
      <c r="U7" s="11">
        <v>363</v>
      </c>
      <c r="V7" s="11">
        <v>370</v>
      </c>
      <c r="W7" s="11">
        <v>372</v>
      </c>
      <c r="X7" s="11">
        <v>373</v>
      </c>
      <c r="Y7" s="11">
        <v>379</v>
      </c>
      <c r="Z7" s="11">
        <v>376</v>
      </c>
      <c r="AA7" s="11">
        <v>372</v>
      </c>
      <c r="AB7" s="11">
        <v>380</v>
      </c>
      <c r="AC7" s="11">
        <v>380</v>
      </c>
      <c r="AD7" s="11">
        <v>501</v>
      </c>
      <c r="AE7" s="11">
        <v>553</v>
      </c>
      <c r="AF7" s="11">
        <v>581</v>
      </c>
      <c r="AG7" s="11">
        <v>559</v>
      </c>
      <c r="AH7" s="11">
        <v>583</v>
      </c>
      <c r="AI7" s="11">
        <v>581</v>
      </c>
      <c r="AJ7" s="11">
        <v>581</v>
      </c>
      <c r="AK7" s="11">
        <v>580</v>
      </c>
      <c r="AL7" s="11">
        <v>578</v>
      </c>
      <c r="AM7" s="11">
        <v>576</v>
      </c>
      <c r="AN7" s="11">
        <v>580</v>
      </c>
      <c r="AO7" s="11">
        <v>586</v>
      </c>
      <c r="AP7" s="35"/>
    </row>
    <row r="8" spans="2:42">
      <c r="B8" s="142" t="s">
        <v>274</v>
      </c>
      <c r="C8" s="143" t="s">
        <v>278</v>
      </c>
      <c r="D8" s="144" t="s">
        <v>280</v>
      </c>
      <c r="E8" s="145" t="s">
        <v>281</v>
      </c>
      <c r="F8" s="146">
        <v>44348</v>
      </c>
      <c r="G8" s="19" t="s">
        <v>329</v>
      </c>
      <c r="H8" s="9"/>
      <c r="I8" s="11"/>
      <c r="J8" s="11"/>
      <c r="K8" s="11"/>
      <c r="L8" s="11"/>
      <c r="M8" s="11"/>
      <c r="N8" s="26">
        <v>0</v>
      </c>
      <c r="O8" s="26">
        <f>1.9*0.648</f>
        <v>1.2312000000000001</v>
      </c>
      <c r="P8" s="11">
        <v>0</v>
      </c>
      <c r="Q8" s="11">
        <v>0</v>
      </c>
      <c r="R8" s="11">
        <v>364</v>
      </c>
      <c r="S8" s="11">
        <v>362</v>
      </c>
      <c r="T8" s="11">
        <v>353</v>
      </c>
      <c r="U8" s="11">
        <v>363</v>
      </c>
      <c r="V8" s="11">
        <v>370</v>
      </c>
      <c r="W8" s="11">
        <v>372</v>
      </c>
      <c r="X8" s="11">
        <v>373</v>
      </c>
      <c r="Y8" s="11">
        <v>379</v>
      </c>
      <c r="Z8" s="11">
        <v>376</v>
      </c>
      <c r="AA8" s="11">
        <v>372</v>
      </c>
      <c r="AB8" s="11">
        <v>380</v>
      </c>
      <c r="AC8" s="11">
        <v>380</v>
      </c>
      <c r="AD8" s="11">
        <v>459</v>
      </c>
      <c r="AE8" s="11">
        <v>518</v>
      </c>
      <c r="AF8" s="11">
        <v>548</v>
      </c>
      <c r="AG8" s="11">
        <v>523</v>
      </c>
      <c r="AH8" s="11">
        <v>502</v>
      </c>
      <c r="AI8" s="11">
        <v>500</v>
      </c>
      <c r="AJ8" s="11">
        <v>500</v>
      </c>
      <c r="AK8" s="11">
        <v>499</v>
      </c>
      <c r="AL8" s="11">
        <v>496</v>
      </c>
      <c r="AM8" s="11">
        <v>495</v>
      </c>
      <c r="AN8" s="11">
        <v>499</v>
      </c>
      <c r="AO8" s="11">
        <v>504</v>
      </c>
    </row>
    <row r="9" spans="2:42">
      <c r="B9" s="147" t="s">
        <v>274</v>
      </c>
      <c r="C9" s="148" t="s">
        <v>282</v>
      </c>
      <c r="D9" s="149" t="s">
        <v>280</v>
      </c>
      <c r="E9" s="150" t="s">
        <v>282</v>
      </c>
      <c r="F9" s="151">
        <v>44348</v>
      </c>
      <c r="G9" s="19" t="s">
        <v>329</v>
      </c>
      <c r="H9" s="9"/>
      <c r="I9" s="11"/>
      <c r="J9" s="11"/>
      <c r="K9" s="11"/>
      <c r="L9" s="11"/>
      <c r="M9" s="11"/>
      <c r="N9" s="26">
        <v>0</v>
      </c>
      <c r="O9" s="26">
        <f>1.9*0.648*2</f>
        <v>2.4624000000000001</v>
      </c>
      <c r="P9" s="11">
        <v>0</v>
      </c>
      <c r="Q9" s="11">
        <v>0</v>
      </c>
      <c r="R9" s="11">
        <v>364</v>
      </c>
      <c r="S9" s="11">
        <v>362</v>
      </c>
      <c r="T9" s="11">
        <v>353</v>
      </c>
      <c r="U9" s="11">
        <v>363</v>
      </c>
      <c r="V9" s="11">
        <v>370</v>
      </c>
      <c r="W9" s="11">
        <v>372</v>
      </c>
      <c r="X9" s="11">
        <v>373</v>
      </c>
      <c r="Y9" s="11">
        <v>379</v>
      </c>
      <c r="Z9" s="11">
        <v>376</v>
      </c>
      <c r="AA9" s="11">
        <v>372</v>
      </c>
      <c r="AB9" s="11">
        <v>380</v>
      </c>
      <c r="AC9" s="11">
        <v>380</v>
      </c>
      <c r="AD9" s="11">
        <v>459</v>
      </c>
      <c r="AE9" s="11">
        <v>518</v>
      </c>
      <c r="AF9" s="11">
        <v>548</v>
      </c>
      <c r="AG9" s="11">
        <v>523</v>
      </c>
      <c r="AH9" s="11">
        <v>502</v>
      </c>
      <c r="AI9" s="11">
        <v>500</v>
      </c>
      <c r="AJ9" s="11">
        <v>500</v>
      </c>
      <c r="AK9" s="11">
        <v>499</v>
      </c>
      <c r="AL9" s="11">
        <v>496</v>
      </c>
      <c r="AM9" s="11">
        <v>495</v>
      </c>
      <c r="AN9" s="11">
        <v>499</v>
      </c>
      <c r="AO9" s="11">
        <v>504</v>
      </c>
    </row>
    <row r="10" spans="2:42">
      <c r="B10" s="147" t="s">
        <v>274</v>
      </c>
      <c r="C10" s="148" t="s">
        <v>282</v>
      </c>
      <c r="D10" s="148" t="s">
        <v>283</v>
      </c>
      <c r="E10" s="150" t="s">
        <v>282</v>
      </c>
      <c r="F10" s="151">
        <v>44348</v>
      </c>
      <c r="G10" s="19" t="s">
        <v>329</v>
      </c>
      <c r="H10" s="9"/>
      <c r="I10" s="11"/>
      <c r="J10" s="11"/>
      <c r="K10" s="11"/>
      <c r="L10" s="11"/>
      <c r="M10" s="11"/>
      <c r="N10" s="26">
        <v>0</v>
      </c>
      <c r="O10" s="26">
        <f>1.9*0.648*2</f>
        <v>2.4624000000000001</v>
      </c>
      <c r="P10" s="11">
        <v>0</v>
      </c>
      <c r="Q10" s="11">
        <v>0</v>
      </c>
      <c r="R10" s="11">
        <v>364</v>
      </c>
      <c r="S10" s="11">
        <v>362</v>
      </c>
      <c r="T10" s="11">
        <v>353</v>
      </c>
      <c r="U10" s="11">
        <v>363</v>
      </c>
      <c r="V10" s="11">
        <v>370</v>
      </c>
      <c r="W10" s="11">
        <v>372</v>
      </c>
      <c r="X10" s="11">
        <v>373</v>
      </c>
      <c r="Y10" s="11">
        <v>379</v>
      </c>
      <c r="Z10" s="11">
        <v>376</v>
      </c>
      <c r="AA10" s="11">
        <v>372</v>
      </c>
      <c r="AB10" s="11">
        <v>380</v>
      </c>
      <c r="AC10" s="11">
        <v>380</v>
      </c>
      <c r="AD10" s="11">
        <v>481</v>
      </c>
      <c r="AE10" s="11">
        <v>532</v>
      </c>
      <c r="AF10" s="11">
        <v>561</v>
      </c>
      <c r="AG10" s="11">
        <v>539</v>
      </c>
      <c r="AH10" s="11">
        <v>562</v>
      </c>
      <c r="AI10" s="11">
        <v>561</v>
      </c>
      <c r="AJ10" s="11">
        <v>561</v>
      </c>
      <c r="AK10" s="11">
        <v>560</v>
      </c>
      <c r="AL10" s="11">
        <v>557</v>
      </c>
      <c r="AM10" s="11">
        <v>555</v>
      </c>
      <c r="AN10" s="11">
        <v>560</v>
      </c>
      <c r="AO10" s="11">
        <v>565</v>
      </c>
    </row>
    <row r="11" spans="2:42">
      <c r="G11" s="15"/>
      <c r="H11" s="15"/>
    </row>
    <row r="12" spans="2:42">
      <c r="B12" s="42" t="s">
        <v>342</v>
      </c>
    </row>
    <row r="13" spans="2:42" ht="14" customHeight="1">
      <c r="B13" s="25" t="s">
        <v>399</v>
      </c>
      <c r="T13" s="84" t="s">
        <v>396</v>
      </c>
    </row>
    <row r="14" spans="2:42">
      <c r="B14" s="23" t="s">
        <v>321</v>
      </c>
      <c r="C14" s="23" t="s">
        <v>328</v>
      </c>
      <c r="D14" s="23" t="s">
        <v>331</v>
      </c>
      <c r="E14" s="28" t="s">
        <v>292</v>
      </c>
      <c r="F14" s="50" t="s">
        <v>304</v>
      </c>
      <c r="G14" s="51" t="s">
        <v>305</v>
      </c>
      <c r="H14" s="51" t="s">
        <v>306</v>
      </c>
      <c r="I14" s="51" t="s">
        <v>307</v>
      </c>
      <c r="J14" s="51" t="s">
        <v>308</v>
      </c>
      <c r="K14" s="51" t="s">
        <v>309</v>
      </c>
      <c r="L14" s="51" t="s">
        <v>310</v>
      </c>
      <c r="M14" s="51" t="s">
        <v>311</v>
      </c>
      <c r="N14" s="51" t="s">
        <v>312</v>
      </c>
      <c r="O14" s="51" t="s">
        <v>313</v>
      </c>
      <c r="P14" s="51" t="s">
        <v>314</v>
      </c>
      <c r="Q14" s="51" t="s">
        <v>315</v>
      </c>
    </row>
    <row r="15" spans="2:42">
      <c r="B15" s="11" t="s">
        <v>274</v>
      </c>
      <c r="C15" s="11" t="s">
        <v>322</v>
      </c>
      <c r="D15" s="33">
        <v>44348</v>
      </c>
      <c r="E15" s="11" t="s">
        <v>354</v>
      </c>
      <c r="F15" s="11">
        <v>10.5</v>
      </c>
      <c r="G15" s="11">
        <v>10.9</v>
      </c>
      <c r="H15" s="11">
        <v>10.9</v>
      </c>
      <c r="I15" s="11">
        <v>9.3000000000000007</v>
      </c>
      <c r="J15" s="11">
        <v>9.3000000000000007</v>
      </c>
      <c r="K15" s="11">
        <v>8.8000000000000007</v>
      </c>
      <c r="L15" s="11">
        <v>9.1</v>
      </c>
      <c r="M15" s="11">
        <v>8</v>
      </c>
      <c r="N15" s="11">
        <v>7.2</v>
      </c>
      <c r="O15" s="11">
        <v>8</v>
      </c>
      <c r="P15" s="11">
        <v>7.8</v>
      </c>
      <c r="Q15" s="11">
        <v>8</v>
      </c>
    </row>
    <row r="16" spans="2:42">
      <c r="B16" s="11" t="s">
        <v>274</v>
      </c>
      <c r="C16" s="11" t="s">
        <v>323</v>
      </c>
      <c r="D16" s="33">
        <v>44348</v>
      </c>
      <c r="E16" s="11" t="s">
        <v>354</v>
      </c>
      <c r="F16" s="11">
        <v>9.4</v>
      </c>
      <c r="G16" s="11">
        <v>9.6999999999999993</v>
      </c>
      <c r="H16" s="11">
        <v>9.3000000000000007</v>
      </c>
      <c r="I16" s="11">
        <v>9.4</v>
      </c>
      <c r="J16" s="11">
        <v>8.6</v>
      </c>
      <c r="K16" s="11">
        <v>8.9</v>
      </c>
      <c r="L16" s="11">
        <v>8.3000000000000007</v>
      </c>
      <c r="M16" s="11">
        <v>8.3000000000000007</v>
      </c>
      <c r="N16" s="11">
        <v>7.5</v>
      </c>
      <c r="O16" s="11">
        <v>8.3000000000000007</v>
      </c>
      <c r="P16" s="11">
        <v>8</v>
      </c>
      <c r="Q16" s="11">
        <v>8.3000000000000007</v>
      </c>
    </row>
    <row r="17" spans="2:17">
      <c r="B17" s="11" t="s">
        <v>274</v>
      </c>
      <c r="C17" s="29" t="s">
        <v>324</v>
      </c>
      <c r="D17" s="33">
        <v>44348</v>
      </c>
      <c r="E17" s="11" t="s">
        <v>354</v>
      </c>
      <c r="F17" s="11">
        <v>12.3</v>
      </c>
      <c r="G17" s="11">
        <v>12.7</v>
      </c>
      <c r="H17" s="11">
        <v>12.7</v>
      </c>
      <c r="I17" s="11">
        <v>9.4</v>
      </c>
      <c r="J17" s="11">
        <v>2.6</v>
      </c>
      <c r="K17" s="11">
        <v>12.3</v>
      </c>
      <c r="L17" s="11">
        <v>12.7</v>
      </c>
      <c r="M17" s="11">
        <v>12.7</v>
      </c>
      <c r="N17" s="11">
        <v>11.5</v>
      </c>
      <c r="O17" s="11">
        <v>12.7</v>
      </c>
      <c r="P17" s="11">
        <v>12.3</v>
      </c>
      <c r="Q17" s="11">
        <v>12.7</v>
      </c>
    </row>
    <row r="18" spans="2:17">
      <c r="B18" s="11" t="s">
        <v>274</v>
      </c>
      <c r="C18" s="11" t="s">
        <v>325</v>
      </c>
      <c r="D18" s="33">
        <v>44348</v>
      </c>
      <c r="E18" s="11" t="s">
        <v>354</v>
      </c>
      <c r="F18" s="11">
        <v>13.8</v>
      </c>
      <c r="G18" s="11">
        <v>14.3</v>
      </c>
      <c r="H18" s="11">
        <v>14.3</v>
      </c>
      <c r="I18" s="11">
        <v>12.6</v>
      </c>
      <c r="J18" s="11">
        <v>12.6</v>
      </c>
      <c r="K18" s="11">
        <v>12.2</v>
      </c>
      <c r="L18" s="11">
        <v>12.8</v>
      </c>
      <c r="M18" s="11">
        <v>12.8</v>
      </c>
      <c r="N18" s="11">
        <v>11.6</v>
      </c>
      <c r="O18" s="11">
        <v>12.8</v>
      </c>
      <c r="P18" s="11">
        <v>12.4</v>
      </c>
      <c r="Q18" s="11">
        <v>12.8</v>
      </c>
    </row>
    <row r="19" spans="2:17">
      <c r="B19" s="11" t="s">
        <v>274</v>
      </c>
      <c r="C19" s="11" t="s">
        <v>326</v>
      </c>
      <c r="D19" s="33">
        <v>44348</v>
      </c>
      <c r="E19" s="11" t="s">
        <v>354</v>
      </c>
      <c r="F19" s="11">
        <v>19.5</v>
      </c>
      <c r="G19" s="11">
        <v>3.3</v>
      </c>
      <c r="H19" s="11">
        <v>20.2</v>
      </c>
      <c r="I19" s="11">
        <v>18.3</v>
      </c>
      <c r="J19" s="11">
        <v>18.5</v>
      </c>
      <c r="K19" s="11">
        <v>18.100000000000001</v>
      </c>
      <c r="L19" s="11">
        <v>18.899999999999999</v>
      </c>
      <c r="M19" s="11">
        <v>18.899999999999999</v>
      </c>
      <c r="N19" s="11">
        <v>17.100000000000001</v>
      </c>
      <c r="O19" s="11">
        <v>18.899999999999999</v>
      </c>
      <c r="P19" s="11">
        <v>18.3</v>
      </c>
      <c r="Q19" s="11">
        <v>18.899999999999999</v>
      </c>
    </row>
    <row r="20" spans="2:17">
      <c r="B20" s="11" t="s">
        <v>274</v>
      </c>
      <c r="C20" s="11" t="s">
        <v>327</v>
      </c>
      <c r="D20" s="33">
        <v>44348</v>
      </c>
      <c r="E20" s="11" t="s">
        <v>354</v>
      </c>
      <c r="F20" s="11">
        <v>13.5</v>
      </c>
      <c r="G20" s="11">
        <v>13</v>
      </c>
      <c r="H20" s="11">
        <v>13</v>
      </c>
      <c r="I20" s="11">
        <v>12.6</v>
      </c>
      <c r="J20" s="11">
        <v>13</v>
      </c>
      <c r="K20" s="11">
        <v>12.6</v>
      </c>
      <c r="L20" s="11">
        <v>13</v>
      </c>
      <c r="M20" s="11">
        <v>13</v>
      </c>
      <c r="N20" s="11">
        <v>11.8</v>
      </c>
      <c r="O20" s="11">
        <v>13</v>
      </c>
      <c r="P20" s="11">
        <v>12.6</v>
      </c>
      <c r="Q20" s="11">
        <v>13</v>
      </c>
    </row>
    <row r="22" spans="2:17">
      <c r="B22" s="1" t="s">
        <v>400</v>
      </c>
    </row>
    <row r="23" spans="2:17">
      <c r="B23" s="31" t="s">
        <v>321</v>
      </c>
      <c r="C23" s="23" t="s">
        <v>331</v>
      </c>
      <c r="D23" s="28" t="s">
        <v>292</v>
      </c>
      <c r="E23" s="32" t="s">
        <v>304</v>
      </c>
      <c r="F23" s="31" t="s">
        <v>305</v>
      </c>
      <c r="G23" s="31" t="s">
        <v>306</v>
      </c>
      <c r="H23" s="31" t="s">
        <v>307</v>
      </c>
      <c r="I23" s="31" t="s">
        <v>308</v>
      </c>
      <c r="J23" s="31" t="s">
        <v>309</v>
      </c>
      <c r="K23" s="31" t="s">
        <v>310</v>
      </c>
      <c r="L23" s="31" t="s">
        <v>311</v>
      </c>
      <c r="M23" s="31" t="s">
        <v>312</v>
      </c>
      <c r="N23" s="31" t="s">
        <v>313</v>
      </c>
      <c r="O23" s="31" t="s">
        <v>314</v>
      </c>
      <c r="P23" s="31" t="s">
        <v>315</v>
      </c>
      <c r="Q23" s="30" t="s">
        <v>330</v>
      </c>
    </row>
    <row r="24" spans="2:17">
      <c r="B24" s="11" t="s">
        <v>274</v>
      </c>
      <c r="C24" s="33">
        <v>44348</v>
      </c>
      <c r="D24" s="11" t="s">
        <v>354</v>
      </c>
      <c r="E24" s="11">
        <v>4.3</v>
      </c>
      <c r="F24" s="11">
        <v>2.64</v>
      </c>
      <c r="G24" s="11">
        <v>4.53</v>
      </c>
      <c r="H24" s="11">
        <v>4.6500000000000004</v>
      </c>
      <c r="I24" s="11">
        <v>4.8099999999999996</v>
      </c>
      <c r="J24" s="11">
        <v>4.6500000000000004</v>
      </c>
      <c r="K24" s="11">
        <v>4.67</v>
      </c>
      <c r="L24" s="11">
        <v>4.5999999999999996</v>
      </c>
      <c r="M24" s="11">
        <v>4.34</v>
      </c>
      <c r="N24" s="11">
        <v>4.8099999999999996</v>
      </c>
      <c r="O24" s="11">
        <v>4.6500000000000004</v>
      </c>
      <c r="P24" s="11">
        <v>4.8099999999999996</v>
      </c>
      <c r="Q24" s="11">
        <v>4.6500000000000004</v>
      </c>
    </row>
    <row r="26" spans="2:17">
      <c r="B26" s="1" t="s">
        <v>333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2:17">
      <c r="B27" s="39" t="s">
        <v>321</v>
      </c>
      <c r="C27" s="40" t="s">
        <v>334</v>
      </c>
      <c r="D27" s="40" t="s">
        <v>292</v>
      </c>
      <c r="E27" s="41">
        <v>44197</v>
      </c>
      <c r="F27" s="41">
        <v>44228</v>
      </c>
      <c r="G27" s="41">
        <v>44256</v>
      </c>
      <c r="H27" s="41">
        <v>44287</v>
      </c>
      <c r="I27" s="41">
        <v>44317</v>
      </c>
      <c r="J27" s="41">
        <v>44348</v>
      </c>
      <c r="K27" s="41">
        <v>44378</v>
      </c>
      <c r="L27" s="41">
        <v>44409</v>
      </c>
      <c r="M27" s="41">
        <v>44440</v>
      </c>
      <c r="N27" s="41">
        <v>44470</v>
      </c>
      <c r="O27" s="41">
        <v>44501</v>
      </c>
      <c r="P27" s="41">
        <v>44531</v>
      </c>
    </row>
    <row r="28" spans="2:17">
      <c r="B28" s="38" t="s">
        <v>274</v>
      </c>
      <c r="C28" s="36" t="s">
        <v>335</v>
      </c>
      <c r="D28" s="37" t="s">
        <v>129</v>
      </c>
      <c r="E28" s="35">
        <v>22600</v>
      </c>
      <c r="F28" s="35">
        <v>22600</v>
      </c>
      <c r="G28" s="35">
        <v>22600</v>
      </c>
      <c r="H28" s="35">
        <v>22600</v>
      </c>
      <c r="I28" s="35">
        <v>22600</v>
      </c>
      <c r="J28" s="35">
        <v>22600</v>
      </c>
      <c r="K28" s="35">
        <v>22600</v>
      </c>
      <c r="L28" s="35">
        <v>22600</v>
      </c>
      <c r="M28" s="35">
        <v>22600</v>
      </c>
      <c r="N28" s="35">
        <v>22600</v>
      </c>
      <c r="O28" s="35">
        <v>22600</v>
      </c>
      <c r="P28" s="35">
        <v>22600</v>
      </c>
    </row>
    <row r="29" spans="2:17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2:17">
      <c r="B30" s="1" t="s">
        <v>338</v>
      </c>
    </row>
    <row r="31" spans="2:17">
      <c r="B31" s="12" t="s">
        <v>321</v>
      </c>
      <c r="C31" s="12" t="s">
        <v>336</v>
      </c>
      <c r="D31" s="12" t="s">
        <v>337</v>
      </c>
    </row>
    <row r="32" spans="2:17">
      <c r="B32" s="11" t="s">
        <v>274</v>
      </c>
      <c r="C32" s="33">
        <v>44348</v>
      </c>
      <c r="D32" s="11">
        <v>50</v>
      </c>
    </row>
    <row r="34" spans="2:4">
      <c r="B34" s="1" t="s">
        <v>339</v>
      </c>
    </row>
    <row r="35" spans="2:4">
      <c r="B35" s="47" t="s">
        <v>340</v>
      </c>
      <c r="C35" s="47"/>
      <c r="D35" s="46" t="s">
        <v>321</v>
      </c>
    </row>
    <row r="36" spans="2:4">
      <c r="B36" s="93" t="s">
        <v>351</v>
      </c>
      <c r="C36" s="94"/>
      <c r="D36" s="11" t="s">
        <v>274</v>
      </c>
    </row>
  </sheetData>
  <mergeCells count="25">
    <mergeCell ref="N4:N5"/>
    <mergeCell ref="M4:M5"/>
    <mergeCell ref="C3:E3"/>
    <mergeCell ref="G3:M3"/>
    <mergeCell ref="N3:O3"/>
    <mergeCell ref="L4:L5"/>
    <mergeCell ref="K4:K5"/>
    <mergeCell ref="J4:J5"/>
    <mergeCell ref="E4:E5"/>
    <mergeCell ref="B4:B5"/>
    <mergeCell ref="B36:C36"/>
    <mergeCell ref="R3:AC3"/>
    <mergeCell ref="AD4:AO4"/>
    <mergeCell ref="AD3:AO3"/>
    <mergeCell ref="F4:F5"/>
    <mergeCell ref="G4:G5"/>
    <mergeCell ref="H4:H5"/>
    <mergeCell ref="I4:I5"/>
    <mergeCell ref="D4:D5"/>
    <mergeCell ref="C4:C5"/>
    <mergeCell ref="R4:AC4"/>
    <mergeCell ref="P3:Q3"/>
    <mergeCell ref="Q4:Q5"/>
    <mergeCell ref="P4:P5"/>
    <mergeCell ref="O4:O5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F3F8-222A-4820-B1F2-8C42831900FF}">
  <dimension ref="B1:AP36"/>
  <sheetViews>
    <sheetView zoomScale="70" zoomScaleNormal="70" workbookViewId="0">
      <selection activeCell="G3" sqref="G3:M10"/>
    </sheetView>
  </sheetViews>
  <sheetFormatPr defaultRowHeight="14.5"/>
  <cols>
    <col min="1" max="1" width="3.7265625" customWidth="1"/>
    <col min="3" max="3" width="20.7265625" customWidth="1"/>
    <col min="4" max="4" width="26.1796875" customWidth="1"/>
    <col min="5" max="5" width="18.81640625" customWidth="1"/>
    <col min="6" max="6" width="23.453125" customWidth="1"/>
    <col min="7" max="8" width="18.81640625" customWidth="1"/>
    <col min="9" max="9" width="16.36328125" customWidth="1"/>
    <col min="10" max="11" width="18.6328125" customWidth="1"/>
    <col min="12" max="12" width="18.08984375" customWidth="1"/>
    <col min="13" max="13" width="16.81640625" customWidth="1"/>
    <col min="14" max="14" width="12" customWidth="1"/>
    <col min="15" max="15" width="12.08984375" customWidth="1"/>
    <col min="16" max="16" width="10.6328125" customWidth="1"/>
    <col min="17" max="17" width="10.08984375" customWidth="1"/>
    <col min="42" max="42" width="14.08984375" customWidth="1"/>
  </cols>
  <sheetData>
    <row r="1" spans="2:42" ht="21">
      <c r="B1" s="24" t="s">
        <v>319</v>
      </c>
      <c r="N1" t="s">
        <v>298</v>
      </c>
    </row>
    <row r="2" spans="2:42">
      <c r="B2" s="1" t="s">
        <v>320</v>
      </c>
    </row>
    <row r="3" spans="2:42" ht="40" customHeight="1">
      <c r="C3" s="95" t="s">
        <v>302</v>
      </c>
      <c r="D3" s="95"/>
      <c r="E3" s="95"/>
      <c r="F3" s="18"/>
      <c r="G3" s="110" t="s">
        <v>398</v>
      </c>
      <c r="H3" s="111"/>
      <c r="I3" s="111"/>
      <c r="J3" s="111"/>
      <c r="K3" s="111"/>
      <c r="L3" s="111"/>
      <c r="M3" s="112"/>
      <c r="N3" s="113" t="s">
        <v>294</v>
      </c>
      <c r="O3" s="114"/>
      <c r="P3" s="95" t="s">
        <v>299</v>
      </c>
      <c r="Q3" s="95"/>
      <c r="R3" s="95" t="s">
        <v>316</v>
      </c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 t="s">
        <v>317</v>
      </c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2:42" ht="29" customHeight="1">
      <c r="B4" s="91" t="s">
        <v>321</v>
      </c>
      <c r="C4" s="91" t="s">
        <v>275</v>
      </c>
      <c r="D4" s="91" t="s">
        <v>276</v>
      </c>
      <c r="E4" s="91" t="s">
        <v>277</v>
      </c>
      <c r="F4" s="97" t="s">
        <v>332</v>
      </c>
      <c r="G4" s="99" t="s">
        <v>284</v>
      </c>
      <c r="H4" s="99" t="s">
        <v>290</v>
      </c>
      <c r="I4" s="101" t="s">
        <v>285</v>
      </c>
      <c r="J4" s="101" t="s">
        <v>286</v>
      </c>
      <c r="K4" s="101" t="s">
        <v>292</v>
      </c>
      <c r="L4" s="108" t="s">
        <v>287</v>
      </c>
      <c r="M4" s="108" t="s">
        <v>288</v>
      </c>
      <c r="N4" s="106" t="s">
        <v>295</v>
      </c>
      <c r="O4" s="106" t="s">
        <v>296</v>
      </c>
      <c r="P4" s="104" t="s">
        <v>295</v>
      </c>
      <c r="Q4" s="104" t="s">
        <v>296</v>
      </c>
      <c r="R4" s="103" t="s">
        <v>303</v>
      </c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96" t="s">
        <v>318</v>
      </c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</row>
    <row r="5" spans="2:42">
      <c r="B5" s="92"/>
      <c r="C5" s="92"/>
      <c r="D5" s="92"/>
      <c r="E5" s="92"/>
      <c r="F5" s="98"/>
      <c r="G5" s="100"/>
      <c r="H5" s="100"/>
      <c r="I5" s="102"/>
      <c r="J5" s="102"/>
      <c r="K5" s="102"/>
      <c r="L5" s="109"/>
      <c r="M5" s="109"/>
      <c r="N5" s="107"/>
      <c r="O5" s="107"/>
      <c r="P5" s="105"/>
      <c r="Q5" s="105"/>
      <c r="R5" s="22" t="s">
        <v>304</v>
      </c>
      <c r="S5" s="22" t="s">
        <v>305</v>
      </c>
      <c r="T5" s="22" t="s">
        <v>306</v>
      </c>
      <c r="U5" s="22" t="s">
        <v>307</v>
      </c>
      <c r="V5" s="22" t="s">
        <v>308</v>
      </c>
      <c r="W5" s="22" t="s">
        <v>309</v>
      </c>
      <c r="X5" s="22" t="s">
        <v>310</v>
      </c>
      <c r="Y5" s="22" t="s">
        <v>311</v>
      </c>
      <c r="Z5" s="22" t="s">
        <v>312</v>
      </c>
      <c r="AA5" s="22" t="s">
        <v>313</v>
      </c>
      <c r="AB5" s="22" t="s">
        <v>314</v>
      </c>
      <c r="AC5" s="22" t="s">
        <v>315</v>
      </c>
      <c r="AD5" s="23" t="s">
        <v>304</v>
      </c>
      <c r="AE5" s="23" t="s">
        <v>305</v>
      </c>
      <c r="AF5" s="23" t="s">
        <v>306</v>
      </c>
      <c r="AG5" s="23" t="s">
        <v>307</v>
      </c>
      <c r="AH5" s="23" t="s">
        <v>308</v>
      </c>
      <c r="AI5" s="23" t="s">
        <v>309</v>
      </c>
      <c r="AJ5" s="23" t="s">
        <v>310</v>
      </c>
      <c r="AK5" s="23" t="s">
        <v>311</v>
      </c>
      <c r="AL5" s="23" t="s">
        <v>312</v>
      </c>
      <c r="AM5" s="23" t="s">
        <v>313</v>
      </c>
      <c r="AN5" s="23" t="s">
        <v>314</v>
      </c>
      <c r="AO5" s="23" t="s">
        <v>315</v>
      </c>
    </row>
    <row r="6" spans="2:42">
      <c r="B6" s="11" t="s">
        <v>274</v>
      </c>
      <c r="C6" s="9" t="s">
        <v>278</v>
      </c>
      <c r="D6" s="9"/>
      <c r="E6" s="10" t="s">
        <v>278</v>
      </c>
      <c r="F6" s="33">
        <v>44348</v>
      </c>
      <c r="G6" s="17" t="s">
        <v>279</v>
      </c>
      <c r="H6" s="17" t="s">
        <v>291</v>
      </c>
      <c r="I6" s="16">
        <v>200000</v>
      </c>
      <c r="J6" s="16">
        <v>400000</v>
      </c>
      <c r="K6" s="16" t="s">
        <v>293</v>
      </c>
      <c r="L6" s="14">
        <v>43831</v>
      </c>
      <c r="M6" s="13" t="s">
        <v>289</v>
      </c>
      <c r="N6" s="26">
        <v>0</v>
      </c>
      <c r="O6" s="26">
        <v>30</v>
      </c>
      <c r="P6" s="11">
        <v>0</v>
      </c>
      <c r="Q6" s="11">
        <v>0</v>
      </c>
      <c r="R6" s="20">
        <v>364</v>
      </c>
      <c r="S6" s="20">
        <v>362</v>
      </c>
      <c r="T6" s="20">
        <v>353</v>
      </c>
      <c r="U6" s="20">
        <v>363</v>
      </c>
      <c r="V6" s="20">
        <v>370</v>
      </c>
      <c r="W6" s="20">
        <v>372</v>
      </c>
      <c r="X6" s="20">
        <v>373</v>
      </c>
      <c r="Y6" s="20">
        <v>379</v>
      </c>
      <c r="Z6" s="20">
        <v>376</v>
      </c>
      <c r="AA6" s="20">
        <v>372</v>
      </c>
      <c r="AB6" s="20">
        <v>380</v>
      </c>
      <c r="AC6" s="21">
        <v>380</v>
      </c>
      <c r="AD6" s="11">
        <v>501</v>
      </c>
      <c r="AE6" s="11">
        <v>552</v>
      </c>
      <c r="AF6" s="11">
        <v>581</v>
      </c>
      <c r="AG6" s="11">
        <v>559</v>
      </c>
      <c r="AH6" s="11">
        <v>582</v>
      </c>
      <c r="AI6" s="11">
        <v>581</v>
      </c>
      <c r="AJ6" s="11">
        <v>581</v>
      </c>
      <c r="AK6" s="11">
        <v>580</v>
      </c>
      <c r="AL6" s="11">
        <v>577</v>
      </c>
      <c r="AM6" s="11">
        <v>575</v>
      </c>
      <c r="AN6" s="11">
        <v>580</v>
      </c>
      <c r="AO6" s="11">
        <v>585</v>
      </c>
      <c r="AP6" s="35"/>
    </row>
    <row r="7" spans="2:42">
      <c r="B7" s="11" t="s">
        <v>274</v>
      </c>
      <c r="C7" s="9" t="s">
        <v>278</v>
      </c>
      <c r="D7" s="9"/>
      <c r="E7" s="10" t="s">
        <v>278</v>
      </c>
      <c r="F7" s="33">
        <v>44348</v>
      </c>
      <c r="G7" s="19" t="s">
        <v>301</v>
      </c>
      <c r="H7" s="17" t="s">
        <v>291</v>
      </c>
      <c r="I7" s="11"/>
      <c r="J7" s="11"/>
      <c r="K7" s="11"/>
      <c r="L7" s="11"/>
      <c r="M7" s="11"/>
      <c r="N7" s="26">
        <v>0</v>
      </c>
      <c r="O7" s="27">
        <f>38*24*30/1000</f>
        <v>27.36</v>
      </c>
      <c r="P7" s="11">
        <v>0</v>
      </c>
      <c r="Q7" s="11">
        <v>0</v>
      </c>
      <c r="R7" s="11">
        <v>364</v>
      </c>
      <c r="S7" s="11">
        <v>362</v>
      </c>
      <c r="T7" s="11">
        <v>353</v>
      </c>
      <c r="U7" s="11">
        <v>363</v>
      </c>
      <c r="V7" s="11">
        <v>370</v>
      </c>
      <c r="W7" s="11">
        <v>372</v>
      </c>
      <c r="X7" s="11">
        <v>373</v>
      </c>
      <c r="Y7" s="11">
        <v>379</v>
      </c>
      <c r="Z7" s="11">
        <v>376</v>
      </c>
      <c r="AA7" s="11">
        <v>372</v>
      </c>
      <c r="AB7" s="11">
        <v>380</v>
      </c>
      <c r="AC7" s="11">
        <v>380</v>
      </c>
      <c r="AD7" s="11">
        <v>501</v>
      </c>
      <c r="AE7" s="11">
        <v>553</v>
      </c>
      <c r="AF7" s="11">
        <v>581</v>
      </c>
      <c r="AG7" s="11">
        <v>559</v>
      </c>
      <c r="AH7" s="11">
        <v>583</v>
      </c>
      <c r="AI7" s="11">
        <v>581</v>
      </c>
      <c r="AJ7" s="11">
        <v>581</v>
      </c>
      <c r="AK7" s="11">
        <v>580</v>
      </c>
      <c r="AL7" s="11">
        <v>578</v>
      </c>
      <c r="AM7" s="11">
        <v>576</v>
      </c>
      <c r="AN7" s="11">
        <v>580</v>
      </c>
      <c r="AO7" s="11">
        <v>586</v>
      </c>
      <c r="AP7" s="35"/>
    </row>
    <row r="8" spans="2:42">
      <c r="B8" s="11" t="s">
        <v>274</v>
      </c>
      <c r="C8" s="9" t="s">
        <v>278</v>
      </c>
      <c r="D8" s="19"/>
      <c r="E8" s="10" t="s">
        <v>281</v>
      </c>
      <c r="F8" s="33">
        <v>44348</v>
      </c>
      <c r="G8" s="19" t="s">
        <v>329</v>
      </c>
      <c r="H8" s="9"/>
      <c r="I8" s="11"/>
      <c r="J8" s="11"/>
      <c r="K8" s="11"/>
      <c r="L8" s="11"/>
      <c r="M8" s="11"/>
      <c r="N8" s="26">
        <v>0</v>
      </c>
      <c r="O8" s="26">
        <f>1.9*0.648</f>
        <v>1.2312000000000001</v>
      </c>
      <c r="P8" s="11">
        <v>0</v>
      </c>
      <c r="Q8" s="11">
        <v>0</v>
      </c>
      <c r="R8" s="11">
        <v>364</v>
      </c>
      <c r="S8" s="11">
        <v>362</v>
      </c>
      <c r="T8" s="11">
        <v>353</v>
      </c>
      <c r="U8" s="11">
        <v>363</v>
      </c>
      <c r="V8" s="11">
        <v>370</v>
      </c>
      <c r="W8" s="11">
        <v>372</v>
      </c>
      <c r="X8" s="11">
        <v>373</v>
      </c>
      <c r="Y8" s="11">
        <v>379</v>
      </c>
      <c r="Z8" s="11">
        <v>376</v>
      </c>
      <c r="AA8" s="11">
        <v>372</v>
      </c>
      <c r="AB8" s="11">
        <v>380</v>
      </c>
      <c r="AC8" s="11">
        <v>380</v>
      </c>
      <c r="AD8" s="11">
        <v>459</v>
      </c>
      <c r="AE8" s="11">
        <v>518</v>
      </c>
      <c r="AF8" s="11">
        <v>548</v>
      </c>
      <c r="AG8" s="11">
        <v>523</v>
      </c>
      <c r="AH8" s="11">
        <v>502</v>
      </c>
      <c r="AI8" s="11">
        <v>500</v>
      </c>
      <c r="AJ8" s="11">
        <v>500</v>
      </c>
      <c r="AK8" s="11">
        <v>499</v>
      </c>
      <c r="AL8" s="11">
        <v>496</v>
      </c>
      <c r="AM8" s="11">
        <v>495</v>
      </c>
      <c r="AN8" s="11">
        <v>499</v>
      </c>
      <c r="AO8" s="11">
        <v>504</v>
      </c>
    </row>
    <row r="9" spans="2:42">
      <c r="B9" s="11" t="s">
        <v>274</v>
      </c>
      <c r="C9" s="9" t="s">
        <v>282</v>
      </c>
      <c r="D9" s="19"/>
      <c r="E9" s="10" t="s">
        <v>282</v>
      </c>
      <c r="F9" s="33">
        <v>44348</v>
      </c>
      <c r="G9" s="19" t="s">
        <v>329</v>
      </c>
      <c r="H9" s="9"/>
      <c r="I9" s="11"/>
      <c r="J9" s="11"/>
      <c r="K9" s="11"/>
      <c r="L9" s="11"/>
      <c r="M9" s="11"/>
      <c r="N9" s="26">
        <v>0</v>
      </c>
      <c r="O9" s="26">
        <f>1.9*0.648*2</f>
        <v>2.4624000000000001</v>
      </c>
      <c r="P9" s="11">
        <v>0</v>
      </c>
      <c r="Q9" s="11">
        <v>0</v>
      </c>
      <c r="R9" s="11">
        <v>364</v>
      </c>
      <c r="S9" s="11">
        <v>362</v>
      </c>
      <c r="T9" s="11">
        <v>353</v>
      </c>
      <c r="U9" s="11">
        <v>363</v>
      </c>
      <c r="V9" s="11">
        <v>370</v>
      </c>
      <c r="W9" s="11">
        <v>372</v>
      </c>
      <c r="X9" s="11">
        <v>373</v>
      </c>
      <c r="Y9" s="11">
        <v>379</v>
      </c>
      <c r="Z9" s="11">
        <v>376</v>
      </c>
      <c r="AA9" s="11">
        <v>372</v>
      </c>
      <c r="AB9" s="11">
        <v>380</v>
      </c>
      <c r="AC9" s="11">
        <v>380</v>
      </c>
      <c r="AD9" s="11">
        <v>459</v>
      </c>
      <c r="AE9" s="11">
        <v>518</v>
      </c>
      <c r="AF9" s="11">
        <v>548</v>
      </c>
      <c r="AG9" s="11">
        <v>523</v>
      </c>
      <c r="AH9" s="11">
        <v>502</v>
      </c>
      <c r="AI9" s="11">
        <v>500</v>
      </c>
      <c r="AJ9" s="11">
        <v>500</v>
      </c>
      <c r="AK9" s="11">
        <v>499</v>
      </c>
      <c r="AL9" s="11">
        <v>496</v>
      </c>
      <c r="AM9" s="11">
        <v>495</v>
      </c>
      <c r="AN9" s="11">
        <v>499</v>
      </c>
      <c r="AO9" s="11">
        <v>504</v>
      </c>
    </row>
    <row r="10" spans="2:42">
      <c r="B10" s="11" t="s">
        <v>274</v>
      </c>
      <c r="C10" s="9" t="s">
        <v>282</v>
      </c>
      <c r="D10" s="9"/>
      <c r="E10" s="10" t="s">
        <v>282</v>
      </c>
      <c r="F10" s="33">
        <v>44348</v>
      </c>
      <c r="G10" s="19" t="s">
        <v>329</v>
      </c>
      <c r="H10" s="9"/>
      <c r="I10" s="11"/>
      <c r="J10" s="11"/>
      <c r="K10" s="11"/>
      <c r="L10" s="11"/>
      <c r="M10" s="11"/>
      <c r="N10" s="26">
        <v>0</v>
      </c>
      <c r="O10" s="26">
        <f>1.9*0.648*2</f>
        <v>2.4624000000000001</v>
      </c>
      <c r="P10" s="11">
        <v>0</v>
      </c>
      <c r="Q10" s="11">
        <v>0</v>
      </c>
      <c r="R10" s="11">
        <v>364</v>
      </c>
      <c r="S10" s="11">
        <v>362</v>
      </c>
      <c r="T10" s="11">
        <v>353</v>
      </c>
      <c r="U10" s="11">
        <v>363</v>
      </c>
      <c r="V10" s="11">
        <v>370</v>
      </c>
      <c r="W10" s="11">
        <v>372</v>
      </c>
      <c r="X10" s="11">
        <v>373</v>
      </c>
      <c r="Y10" s="11">
        <v>379</v>
      </c>
      <c r="Z10" s="11">
        <v>376</v>
      </c>
      <c r="AA10" s="11">
        <v>372</v>
      </c>
      <c r="AB10" s="11">
        <v>380</v>
      </c>
      <c r="AC10" s="11">
        <v>380</v>
      </c>
      <c r="AD10" s="11">
        <v>481</v>
      </c>
      <c r="AE10" s="11">
        <v>532</v>
      </c>
      <c r="AF10" s="11">
        <v>561</v>
      </c>
      <c r="AG10" s="11">
        <v>539</v>
      </c>
      <c r="AH10" s="11">
        <v>562</v>
      </c>
      <c r="AI10" s="11">
        <v>561</v>
      </c>
      <c r="AJ10" s="11">
        <v>561</v>
      </c>
      <c r="AK10" s="11">
        <v>560</v>
      </c>
      <c r="AL10" s="11">
        <v>557</v>
      </c>
      <c r="AM10" s="11">
        <v>555</v>
      </c>
      <c r="AN10" s="11">
        <v>560</v>
      </c>
      <c r="AO10" s="11">
        <v>565</v>
      </c>
    </row>
    <row r="11" spans="2:42">
      <c r="G11" s="15"/>
      <c r="H11" s="15"/>
    </row>
    <row r="12" spans="2:42">
      <c r="B12" s="42" t="s">
        <v>342</v>
      </c>
    </row>
    <row r="13" spans="2:42" ht="14" customHeight="1">
      <c r="B13" s="25" t="s">
        <v>399</v>
      </c>
      <c r="T13" s="84" t="s">
        <v>396</v>
      </c>
    </row>
    <row r="14" spans="2:42">
      <c r="B14" s="23" t="s">
        <v>321</v>
      </c>
      <c r="C14" s="23" t="s">
        <v>328</v>
      </c>
      <c r="D14" s="23" t="s">
        <v>331</v>
      </c>
      <c r="E14" s="28" t="s">
        <v>292</v>
      </c>
      <c r="F14" s="80" t="s">
        <v>304</v>
      </c>
      <c r="G14" s="51" t="s">
        <v>305</v>
      </c>
      <c r="H14" s="51" t="s">
        <v>306</v>
      </c>
      <c r="I14" s="51" t="s">
        <v>307</v>
      </c>
      <c r="J14" s="51" t="s">
        <v>308</v>
      </c>
      <c r="K14" s="51" t="s">
        <v>309</v>
      </c>
      <c r="L14" s="51" t="s">
        <v>310</v>
      </c>
      <c r="M14" s="51" t="s">
        <v>311</v>
      </c>
      <c r="N14" s="51" t="s">
        <v>312</v>
      </c>
      <c r="O14" s="51" t="s">
        <v>313</v>
      </c>
      <c r="P14" s="51" t="s">
        <v>314</v>
      </c>
      <c r="Q14" s="51" t="s">
        <v>315</v>
      </c>
    </row>
    <row r="15" spans="2:42">
      <c r="B15" s="11" t="s">
        <v>274</v>
      </c>
      <c r="C15" s="11" t="s">
        <v>322</v>
      </c>
      <c r="D15" s="33">
        <v>44348</v>
      </c>
      <c r="E15" s="11" t="s">
        <v>354</v>
      </c>
      <c r="F15" s="11">
        <v>10.5</v>
      </c>
      <c r="G15" s="11">
        <v>10.9</v>
      </c>
      <c r="H15" s="11">
        <v>10.9</v>
      </c>
      <c r="I15" s="11">
        <v>9.3000000000000007</v>
      </c>
      <c r="J15" s="11">
        <v>9.3000000000000007</v>
      </c>
      <c r="K15" s="11">
        <v>8.8000000000000007</v>
      </c>
      <c r="L15" s="11">
        <v>9.1</v>
      </c>
      <c r="M15" s="11">
        <v>8</v>
      </c>
      <c r="N15" s="11">
        <v>7.2</v>
      </c>
      <c r="O15" s="11">
        <v>8</v>
      </c>
      <c r="P15" s="11">
        <v>7.8</v>
      </c>
      <c r="Q15" s="11">
        <v>8</v>
      </c>
    </row>
    <row r="16" spans="2:42">
      <c r="B16" s="11" t="s">
        <v>274</v>
      </c>
      <c r="C16" s="11" t="s">
        <v>323</v>
      </c>
      <c r="D16" s="33">
        <v>44348</v>
      </c>
      <c r="E16" s="11" t="s">
        <v>354</v>
      </c>
      <c r="F16" s="11">
        <v>9.4</v>
      </c>
      <c r="G16" s="11">
        <v>9.6999999999999993</v>
      </c>
      <c r="H16" s="11">
        <v>9.3000000000000007</v>
      </c>
      <c r="I16" s="11">
        <v>9.4</v>
      </c>
      <c r="J16" s="11">
        <v>8.6</v>
      </c>
      <c r="K16" s="11">
        <v>8.9</v>
      </c>
      <c r="L16" s="11">
        <v>8.3000000000000007</v>
      </c>
      <c r="M16" s="11">
        <v>8.3000000000000007</v>
      </c>
      <c r="N16" s="11">
        <v>7.5</v>
      </c>
      <c r="O16" s="11">
        <v>8.3000000000000007</v>
      </c>
      <c r="P16" s="11">
        <v>8</v>
      </c>
      <c r="Q16" s="11">
        <v>8.3000000000000007</v>
      </c>
    </row>
    <row r="17" spans="2:17">
      <c r="B17" s="11" t="s">
        <v>274</v>
      </c>
      <c r="C17" s="29" t="s">
        <v>324</v>
      </c>
      <c r="D17" s="33">
        <v>44348</v>
      </c>
      <c r="E17" s="11" t="s">
        <v>354</v>
      </c>
      <c r="F17" s="11">
        <v>12.3</v>
      </c>
      <c r="G17" s="11">
        <v>12.7</v>
      </c>
      <c r="H17" s="11">
        <v>12.7</v>
      </c>
      <c r="I17" s="11">
        <v>9.4</v>
      </c>
      <c r="J17" s="11">
        <v>2.6</v>
      </c>
      <c r="K17" s="11">
        <v>12.3</v>
      </c>
      <c r="L17" s="11">
        <v>12.7</v>
      </c>
      <c r="M17" s="11">
        <v>12.7</v>
      </c>
      <c r="N17" s="11">
        <v>11.5</v>
      </c>
      <c r="O17" s="11">
        <v>12.7</v>
      </c>
      <c r="P17" s="11">
        <v>12.3</v>
      </c>
      <c r="Q17" s="11">
        <v>12.7</v>
      </c>
    </row>
    <row r="18" spans="2:17">
      <c r="B18" s="11" t="s">
        <v>274</v>
      </c>
      <c r="C18" s="11" t="s">
        <v>325</v>
      </c>
      <c r="D18" s="33">
        <v>44348</v>
      </c>
      <c r="E18" s="11" t="s">
        <v>354</v>
      </c>
      <c r="F18" s="11">
        <v>13.8</v>
      </c>
      <c r="G18" s="11">
        <v>14.3</v>
      </c>
      <c r="H18" s="11">
        <v>14.3</v>
      </c>
      <c r="I18" s="11">
        <v>12.6</v>
      </c>
      <c r="J18" s="11">
        <v>12.6</v>
      </c>
      <c r="K18" s="11">
        <v>12.2</v>
      </c>
      <c r="L18" s="11">
        <v>12.8</v>
      </c>
      <c r="M18" s="11">
        <v>12.8</v>
      </c>
      <c r="N18" s="11">
        <v>11.6</v>
      </c>
      <c r="O18" s="11">
        <v>12.8</v>
      </c>
      <c r="P18" s="11">
        <v>12.4</v>
      </c>
      <c r="Q18" s="11">
        <v>12.8</v>
      </c>
    </row>
    <row r="19" spans="2:17">
      <c r="B19" s="11" t="s">
        <v>274</v>
      </c>
      <c r="C19" s="11" t="s">
        <v>326</v>
      </c>
      <c r="D19" s="33">
        <v>44348</v>
      </c>
      <c r="E19" s="11" t="s">
        <v>354</v>
      </c>
      <c r="F19" s="11">
        <v>19.5</v>
      </c>
      <c r="G19" s="11">
        <v>3.3</v>
      </c>
      <c r="H19" s="11">
        <v>20.2</v>
      </c>
      <c r="I19" s="11">
        <v>18.3</v>
      </c>
      <c r="J19" s="11">
        <v>18.5</v>
      </c>
      <c r="K19" s="11">
        <v>18.100000000000001</v>
      </c>
      <c r="L19" s="11">
        <v>18.899999999999999</v>
      </c>
      <c r="M19" s="11">
        <v>18.899999999999999</v>
      </c>
      <c r="N19" s="11">
        <v>17.100000000000001</v>
      </c>
      <c r="O19" s="11">
        <v>18.899999999999999</v>
      </c>
      <c r="P19" s="11">
        <v>18.3</v>
      </c>
      <c r="Q19" s="11">
        <v>18.899999999999999</v>
      </c>
    </row>
    <row r="20" spans="2:17">
      <c r="B20" s="11" t="s">
        <v>274</v>
      </c>
      <c r="C20" s="11" t="s">
        <v>327</v>
      </c>
      <c r="D20" s="33">
        <v>44348</v>
      </c>
      <c r="E20" s="11" t="s">
        <v>354</v>
      </c>
      <c r="F20" s="11">
        <v>13.5</v>
      </c>
      <c r="G20" s="11">
        <v>13</v>
      </c>
      <c r="H20" s="11">
        <v>13</v>
      </c>
      <c r="I20" s="11">
        <v>12.6</v>
      </c>
      <c r="J20" s="11">
        <v>13</v>
      </c>
      <c r="K20" s="11">
        <v>12.6</v>
      </c>
      <c r="L20" s="11">
        <v>13</v>
      </c>
      <c r="M20" s="11">
        <v>13</v>
      </c>
      <c r="N20" s="11">
        <v>11.8</v>
      </c>
      <c r="O20" s="11">
        <v>13</v>
      </c>
      <c r="P20" s="11">
        <v>12.6</v>
      </c>
      <c r="Q20" s="11">
        <v>13</v>
      </c>
    </row>
    <row r="22" spans="2:17">
      <c r="B22" s="1" t="s">
        <v>395</v>
      </c>
    </row>
    <row r="23" spans="2:17">
      <c r="B23" s="31" t="s">
        <v>321</v>
      </c>
      <c r="C23" s="23" t="s">
        <v>331</v>
      </c>
      <c r="D23" s="28" t="s">
        <v>292</v>
      </c>
      <c r="E23" s="32" t="s">
        <v>304</v>
      </c>
      <c r="F23" s="31" t="s">
        <v>305</v>
      </c>
      <c r="G23" s="31" t="s">
        <v>306</v>
      </c>
      <c r="H23" s="31" t="s">
        <v>307</v>
      </c>
      <c r="I23" s="31" t="s">
        <v>308</v>
      </c>
      <c r="J23" s="31" t="s">
        <v>309</v>
      </c>
      <c r="K23" s="31" t="s">
        <v>310</v>
      </c>
      <c r="L23" s="31" t="s">
        <v>311</v>
      </c>
      <c r="M23" s="31" t="s">
        <v>312</v>
      </c>
      <c r="N23" s="31" t="s">
        <v>313</v>
      </c>
      <c r="O23" s="31" t="s">
        <v>314</v>
      </c>
      <c r="P23" s="31" t="s">
        <v>315</v>
      </c>
      <c r="Q23" s="30" t="s">
        <v>330</v>
      </c>
    </row>
    <row r="24" spans="2:17">
      <c r="B24" s="11" t="s">
        <v>274</v>
      </c>
      <c r="C24" s="33">
        <v>44348</v>
      </c>
      <c r="D24" s="11" t="s">
        <v>354</v>
      </c>
      <c r="E24" s="11">
        <v>4.3</v>
      </c>
      <c r="F24" s="11">
        <v>2.64</v>
      </c>
      <c r="G24" s="11">
        <v>4.53</v>
      </c>
      <c r="H24" s="11">
        <v>4.6500000000000004</v>
      </c>
      <c r="I24" s="11">
        <v>4.8099999999999996</v>
      </c>
      <c r="J24" s="11">
        <v>4.6500000000000004</v>
      </c>
      <c r="K24" s="11">
        <v>4.67</v>
      </c>
      <c r="L24" s="11">
        <v>4.5999999999999996</v>
      </c>
      <c r="M24" s="11">
        <v>4.34</v>
      </c>
      <c r="N24" s="11">
        <v>4.8099999999999996</v>
      </c>
      <c r="O24" s="11">
        <v>4.6500000000000004</v>
      </c>
      <c r="P24" s="11">
        <v>4.8099999999999996</v>
      </c>
      <c r="Q24" s="11">
        <v>4.6500000000000004</v>
      </c>
    </row>
    <row r="26" spans="2:17">
      <c r="B26" s="1" t="s">
        <v>333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2:17">
      <c r="B27" s="39" t="s">
        <v>321</v>
      </c>
      <c r="C27" s="40" t="s">
        <v>334</v>
      </c>
      <c r="D27" s="40" t="s">
        <v>292</v>
      </c>
      <c r="E27" s="41">
        <v>44197</v>
      </c>
      <c r="F27" s="41">
        <v>44228</v>
      </c>
      <c r="G27" s="41">
        <v>44256</v>
      </c>
      <c r="H27" s="41">
        <v>44287</v>
      </c>
      <c r="I27" s="41">
        <v>44317</v>
      </c>
      <c r="J27" s="41">
        <v>44348</v>
      </c>
      <c r="K27" s="41">
        <v>44378</v>
      </c>
      <c r="L27" s="41">
        <v>44409</v>
      </c>
      <c r="M27" s="41">
        <v>44440</v>
      </c>
      <c r="N27" s="41">
        <v>44470</v>
      </c>
      <c r="O27" s="41">
        <v>44501</v>
      </c>
      <c r="P27" s="41">
        <v>44531</v>
      </c>
    </row>
    <row r="28" spans="2:17">
      <c r="B28" s="38" t="s">
        <v>274</v>
      </c>
      <c r="C28" s="36" t="s">
        <v>335</v>
      </c>
      <c r="D28" s="37" t="s">
        <v>129</v>
      </c>
      <c r="E28" s="35">
        <v>22600</v>
      </c>
      <c r="F28" s="35">
        <v>22600</v>
      </c>
      <c r="G28" s="35">
        <v>22600</v>
      </c>
      <c r="H28" s="35">
        <v>22600</v>
      </c>
      <c r="I28" s="35">
        <v>22600</v>
      </c>
      <c r="J28" s="35">
        <v>22600</v>
      </c>
      <c r="K28" s="35">
        <v>22600</v>
      </c>
      <c r="L28" s="35">
        <v>22600</v>
      </c>
      <c r="M28" s="35">
        <v>22600</v>
      </c>
      <c r="N28" s="35">
        <v>22600</v>
      </c>
      <c r="O28" s="35">
        <v>22600</v>
      </c>
      <c r="P28" s="35">
        <v>22600</v>
      </c>
    </row>
    <row r="29" spans="2:17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2:17">
      <c r="B30" s="1" t="s">
        <v>338</v>
      </c>
    </row>
    <row r="31" spans="2:17">
      <c r="B31" s="12" t="s">
        <v>321</v>
      </c>
      <c r="C31" s="12" t="s">
        <v>336</v>
      </c>
      <c r="D31" s="12" t="s">
        <v>337</v>
      </c>
    </row>
    <row r="32" spans="2:17">
      <c r="B32" s="11" t="s">
        <v>274</v>
      </c>
      <c r="C32" s="33">
        <v>44348</v>
      </c>
      <c r="D32" s="11">
        <v>50</v>
      </c>
    </row>
    <row r="34" spans="2:4">
      <c r="B34" s="1" t="s">
        <v>339</v>
      </c>
    </row>
    <row r="35" spans="2:4">
      <c r="B35" s="47" t="s">
        <v>340</v>
      </c>
      <c r="C35" s="47"/>
      <c r="D35" s="46" t="s">
        <v>321</v>
      </c>
    </row>
    <row r="36" spans="2:4">
      <c r="B36" s="93" t="s">
        <v>351</v>
      </c>
      <c r="C36" s="94"/>
      <c r="D36" s="11" t="s">
        <v>274</v>
      </c>
    </row>
  </sheetData>
  <mergeCells count="25">
    <mergeCell ref="B36:C36"/>
    <mergeCell ref="N4:N5"/>
    <mergeCell ref="O4:O5"/>
    <mergeCell ref="P4:P5"/>
    <mergeCell ref="Q4:Q5"/>
    <mergeCell ref="B4:B5"/>
    <mergeCell ref="C4:C5"/>
    <mergeCell ref="D4:D5"/>
    <mergeCell ref="E4:E5"/>
    <mergeCell ref="F4:F5"/>
    <mergeCell ref="G4:G5"/>
    <mergeCell ref="R4:AC4"/>
    <mergeCell ref="AD4:AO4"/>
    <mergeCell ref="H4:H5"/>
    <mergeCell ref="I4:I5"/>
    <mergeCell ref="J4:J5"/>
    <mergeCell ref="K4:K5"/>
    <mergeCell ref="L4:L5"/>
    <mergeCell ref="M4:M5"/>
    <mergeCell ref="AD3:AO3"/>
    <mergeCell ref="C3:E3"/>
    <mergeCell ref="G3:M3"/>
    <mergeCell ref="N3:O3"/>
    <mergeCell ref="P3:Q3"/>
    <mergeCell ref="R3:AC3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0FB5-A73B-4248-B8D9-B8B2719CC82E}">
  <dimension ref="A1:BD52"/>
  <sheetViews>
    <sheetView tabSelected="1" topLeftCell="A28" zoomScale="70" zoomScaleNormal="70" workbookViewId="0">
      <selection activeCell="K39" sqref="K39"/>
    </sheetView>
  </sheetViews>
  <sheetFormatPr defaultRowHeight="14.5"/>
  <cols>
    <col min="2" max="2" width="16.08984375" customWidth="1"/>
    <col min="4" max="4" width="20.7265625" customWidth="1"/>
    <col min="5" max="5" width="26.1796875" customWidth="1"/>
    <col min="6" max="7" width="18.81640625" customWidth="1"/>
    <col min="8" max="8" width="23.453125" customWidth="1"/>
    <col min="9" max="10" width="18.81640625" customWidth="1"/>
    <col min="11" max="11" width="16.36328125" customWidth="1"/>
    <col min="12" max="13" width="18.6328125" customWidth="1"/>
    <col min="14" max="14" width="18.08984375" customWidth="1"/>
    <col min="15" max="15" width="16.81640625" customWidth="1"/>
    <col min="16" max="16" width="12" customWidth="1"/>
    <col min="17" max="17" width="12.08984375" customWidth="1"/>
    <col min="18" max="18" width="10.6328125" customWidth="1"/>
    <col min="19" max="19" width="10.08984375" customWidth="1"/>
    <col min="44" max="44" width="14.08984375" customWidth="1"/>
  </cols>
  <sheetData>
    <row r="1" spans="1:56" ht="21">
      <c r="C1" s="24" t="s">
        <v>319</v>
      </c>
      <c r="P1" t="s">
        <v>298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56">
      <c r="C2" s="1" t="s">
        <v>320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</row>
    <row r="3" spans="1:56" ht="40" customHeight="1">
      <c r="A3" t="s">
        <v>403</v>
      </c>
      <c r="D3" s="95" t="s">
        <v>302</v>
      </c>
      <c r="E3" s="95"/>
      <c r="F3" s="95"/>
      <c r="G3" s="85"/>
      <c r="H3" s="85"/>
      <c r="I3" s="110"/>
      <c r="J3" s="111"/>
      <c r="K3" s="111"/>
      <c r="L3" s="111"/>
      <c r="M3" s="111"/>
      <c r="N3" s="111"/>
      <c r="O3" s="112"/>
      <c r="P3" s="113" t="s">
        <v>294</v>
      </c>
      <c r="Q3" s="114"/>
      <c r="R3" s="95" t="s">
        <v>299</v>
      </c>
      <c r="S3" s="95"/>
      <c r="T3" s="95" t="s">
        <v>403</v>
      </c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 t="s">
        <v>316</v>
      </c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 t="s">
        <v>317</v>
      </c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</row>
    <row r="4" spans="1:56" ht="29" customHeight="1">
      <c r="C4" s="91" t="s">
        <v>321</v>
      </c>
      <c r="D4" s="91" t="s">
        <v>275</v>
      </c>
      <c r="E4" s="91" t="s">
        <v>276</v>
      </c>
      <c r="F4" s="91" t="s">
        <v>277</v>
      </c>
      <c r="G4" s="86"/>
      <c r="H4" s="97" t="s">
        <v>332</v>
      </c>
      <c r="I4" s="99" t="s">
        <v>408</v>
      </c>
      <c r="J4" s="99"/>
      <c r="K4" s="101"/>
      <c r="L4" s="101"/>
      <c r="M4" s="101"/>
      <c r="N4" s="108"/>
      <c r="O4" s="108"/>
      <c r="P4" s="106" t="s">
        <v>295</v>
      </c>
      <c r="Q4" s="106" t="s">
        <v>296</v>
      </c>
      <c r="R4" s="104" t="s">
        <v>295</v>
      </c>
      <c r="S4" s="104" t="s">
        <v>296</v>
      </c>
      <c r="T4" s="153" t="s">
        <v>403</v>
      </c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03" t="s">
        <v>303</v>
      </c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96" t="s">
        <v>318</v>
      </c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</row>
    <row r="5" spans="1:56">
      <c r="C5" s="92"/>
      <c r="D5" s="92"/>
      <c r="E5" s="92"/>
      <c r="F5" s="92"/>
      <c r="G5" s="87"/>
      <c r="H5" s="98"/>
      <c r="I5" s="100"/>
      <c r="J5" s="100"/>
      <c r="K5" s="102"/>
      <c r="L5" s="102"/>
      <c r="M5" s="102"/>
      <c r="N5" s="109"/>
      <c r="O5" s="109"/>
      <c r="P5" s="107"/>
      <c r="Q5" s="107"/>
      <c r="R5" s="105"/>
      <c r="S5" s="105"/>
      <c r="T5" s="154" t="s">
        <v>304</v>
      </c>
      <c r="U5" s="154" t="s">
        <v>305</v>
      </c>
      <c r="V5" s="154" t="s">
        <v>306</v>
      </c>
      <c r="W5" s="154" t="s">
        <v>307</v>
      </c>
      <c r="X5" s="154" t="s">
        <v>308</v>
      </c>
      <c r="Y5" s="154" t="s">
        <v>309</v>
      </c>
      <c r="Z5" s="154" t="s">
        <v>310</v>
      </c>
      <c r="AA5" s="154" t="s">
        <v>311</v>
      </c>
      <c r="AB5" s="154" t="s">
        <v>312</v>
      </c>
      <c r="AC5" s="154" t="s">
        <v>313</v>
      </c>
      <c r="AD5" s="154" t="s">
        <v>314</v>
      </c>
      <c r="AE5" s="154" t="s">
        <v>315</v>
      </c>
      <c r="AF5" s="22" t="s">
        <v>304</v>
      </c>
      <c r="AG5" s="22" t="s">
        <v>305</v>
      </c>
      <c r="AH5" s="22" t="s">
        <v>306</v>
      </c>
      <c r="AI5" s="22" t="s">
        <v>307</v>
      </c>
      <c r="AJ5" s="22" t="s">
        <v>308</v>
      </c>
      <c r="AK5" s="22" t="s">
        <v>309</v>
      </c>
      <c r="AL5" s="22" t="s">
        <v>310</v>
      </c>
      <c r="AM5" s="22" t="s">
        <v>311</v>
      </c>
      <c r="AN5" s="22" t="s">
        <v>312</v>
      </c>
      <c r="AO5" s="22" t="s">
        <v>313</v>
      </c>
      <c r="AP5" s="22" t="s">
        <v>314</v>
      </c>
      <c r="AQ5" s="22" t="s">
        <v>315</v>
      </c>
      <c r="AR5" s="23" t="s">
        <v>304</v>
      </c>
      <c r="AS5" s="23" t="s">
        <v>305</v>
      </c>
      <c r="AT5" s="23" t="s">
        <v>306</v>
      </c>
      <c r="AU5" s="23" t="s">
        <v>307</v>
      </c>
      <c r="AV5" s="23" t="s">
        <v>308</v>
      </c>
      <c r="AW5" s="23" t="s">
        <v>309</v>
      </c>
      <c r="AX5" s="23" t="s">
        <v>310</v>
      </c>
      <c r="AY5" s="23" t="s">
        <v>311</v>
      </c>
      <c r="AZ5" s="23" t="s">
        <v>312</v>
      </c>
      <c r="BA5" s="23" t="s">
        <v>313</v>
      </c>
      <c r="BB5" s="23" t="s">
        <v>314</v>
      </c>
      <c r="BC5" s="23" t="s">
        <v>315</v>
      </c>
    </row>
    <row r="6" spans="1:56">
      <c r="C6" s="46" t="s">
        <v>274</v>
      </c>
      <c r="D6" s="139" t="s">
        <v>278</v>
      </c>
      <c r="E6" s="139"/>
      <c r="F6" s="140" t="s">
        <v>278</v>
      </c>
      <c r="G6" s="140"/>
      <c r="H6" s="141">
        <v>44348</v>
      </c>
      <c r="I6" t="s">
        <v>407</v>
      </c>
      <c r="J6" s="17"/>
      <c r="K6" s="11"/>
      <c r="L6" s="11"/>
      <c r="M6" s="11"/>
      <c r="N6" s="11"/>
      <c r="O6" s="11"/>
      <c r="P6" s="26">
        <v>0</v>
      </c>
      <c r="Q6" s="27">
        <f>38*24*30/1000</f>
        <v>27.36</v>
      </c>
      <c r="R6" s="11">
        <v>0</v>
      </c>
      <c r="S6" s="11">
        <v>0</v>
      </c>
      <c r="T6" s="155">
        <v>79</v>
      </c>
      <c r="U6" s="155">
        <v>63.899999999999991</v>
      </c>
      <c r="V6" s="155">
        <v>80.400000000000006</v>
      </c>
      <c r="W6" s="155">
        <v>71.599999999999994</v>
      </c>
      <c r="X6" s="155">
        <v>64.599999999999994</v>
      </c>
      <c r="Y6" s="155">
        <v>72.900000000000006</v>
      </c>
      <c r="Z6" s="155">
        <v>74.8</v>
      </c>
      <c r="AA6" s="155">
        <v>73.699999999999989</v>
      </c>
      <c r="AB6" s="155">
        <v>66.7</v>
      </c>
      <c r="AC6" s="155">
        <v>73.699999999999989</v>
      </c>
      <c r="AD6" s="155">
        <v>71.399999999999991</v>
      </c>
      <c r="AE6" s="155">
        <v>73.699999999999989</v>
      </c>
      <c r="AF6" s="11">
        <v>364</v>
      </c>
      <c r="AG6" s="11">
        <v>362</v>
      </c>
      <c r="AH6" s="11">
        <v>353</v>
      </c>
      <c r="AI6" s="11">
        <v>363</v>
      </c>
      <c r="AJ6" s="11">
        <v>370</v>
      </c>
      <c r="AK6" s="11">
        <v>372</v>
      </c>
      <c r="AL6" s="11">
        <v>373</v>
      </c>
      <c r="AM6" s="11">
        <v>379</v>
      </c>
      <c r="AN6" s="11">
        <v>376</v>
      </c>
      <c r="AO6" s="11">
        <v>372</v>
      </c>
      <c r="AP6" s="11">
        <v>380</v>
      </c>
      <c r="AQ6" s="11">
        <v>380</v>
      </c>
      <c r="AR6" s="11">
        <v>501</v>
      </c>
      <c r="AS6" s="11">
        <v>553</v>
      </c>
      <c r="AT6" s="11">
        <v>581</v>
      </c>
      <c r="AU6" s="11">
        <v>559</v>
      </c>
      <c r="AV6" s="11">
        <v>583</v>
      </c>
      <c r="AW6" s="11">
        <v>581</v>
      </c>
      <c r="AX6" s="11">
        <v>581</v>
      </c>
      <c r="AY6" s="11">
        <v>580</v>
      </c>
      <c r="AZ6" s="11">
        <v>578</v>
      </c>
      <c r="BA6" s="11">
        <v>576</v>
      </c>
      <c r="BB6" s="11">
        <v>580</v>
      </c>
      <c r="BC6" s="11">
        <v>586</v>
      </c>
      <c r="BD6" s="35"/>
    </row>
    <row r="7" spans="1:56">
      <c r="C7" s="142" t="s">
        <v>274</v>
      </c>
      <c r="D7" s="143" t="s">
        <v>278</v>
      </c>
      <c r="E7" s="144" t="s">
        <v>280</v>
      </c>
      <c r="F7" s="145" t="s">
        <v>281</v>
      </c>
      <c r="G7" s="145"/>
      <c r="H7" s="146">
        <v>44348</v>
      </c>
      <c r="I7" s="19"/>
      <c r="J7" s="9"/>
      <c r="K7" s="11"/>
      <c r="L7" s="11"/>
      <c r="M7" s="11"/>
      <c r="N7" s="11"/>
      <c r="O7" s="11"/>
      <c r="P7" s="26">
        <v>0</v>
      </c>
      <c r="Q7" s="26">
        <f>1.9*0.648</f>
        <v>1.2312000000000001</v>
      </c>
      <c r="R7" s="11">
        <v>0</v>
      </c>
      <c r="S7" s="11">
        <v>0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>
        <v>364</v>
      </c>
      <c r="AG7" s="11">
        <v>362</v>
      </c>
      <c r="AH7" s="11">
        <v>353</v>
      </c>
      <c r="AI7" s="11">
        <v>363</v>
      </c>
      <c r="AJ7" s="11">
        <v>370</v>
      </c>
      <c r="AK7" s="11">
        <v>372</v>
      </c>
      <c r="AL7" s="11">
        <v>373</v>
      </c>
      <c r="AM7" s="11">
        <v>379</v>
      </c>
      <c r="AN7" s="11">
        <v>376</v>
      </c>
      <c r="AO7" s="11">
        <v>372</v>
      </c>
      <c r="AP7" s="11">
        <v>380</v>
      </c>
      <c r="AQ7" s="11">
        <v>380</v>
      </c>
      <c r="AR7" s="11">
        <v>459</v>
      </c>
      <c r="AS7" s="11">
        <v>518</v>
      </c>
      <c r="AT7" s="11">
        <v>548</v>
      </c>
      <c r="AU7" s="11">
        <v>523</v>
      </c>
      <c r="AV7" s="11">
        <v>502</v>
      </c>
      <c r="AW7" s="11">
        <v>500</v>
      </c>
      <c r="AX7" s="11">
        <v>500</v>
      </c>
      <c r="AY7" s="11">
        <v>499</v>
      </c>
      <c r="AZ7" s="11">
        <v>496</v>
      </c>
      <c r="BA7" s="11">
        <v>495</v>
      </c>
      <c r="BB7" s="11">
        <v>499</v>
      </c>
      <c r="BC7" s="11">
        <v>504</v>
      </c>
    </row>
    <row r="8" spans="1:56">
      <c r="C8" s="147" t="s">
        <v>274</v>
      </c>
      <c r="D8" s="148" t="s">
        <v>282</v>
      </c>
      <c r="E8" s="149"/>
      <c r="F8" s="150" t="s">
        <v>282</v>
      </c>
      <c r="G8" s="150"/>
      <c r="H8" s="151">
        <v>44348</v>
      </c>
      <c r="I8" s="19"/>
      <c r="J8" s="9"/>
      <c r="K8" s="11"/>
      <c r="L8" s="11"/>
      <c r="M8" s="11"/>
      <c r="N8" s="11"/>
      <c r="O8" s="11"/>
      <c r="P8" s="26">
        <v>0</v>
      </c>
      <c r="Q8" s="26">
        <f>1.9*0.648*2</f>
        <v>2.4624000000000001</v>
      </c>
      <c r="R8" s="11">
        <v>0</v>
      </c>
      <c r="S8" s="11">
        <v>0</v>
      </c>
      <c r="T8" s="11">
        <v>4.3</v>
      </c>
      <c r="U8" s="11">
        <v>2.64</v>
      </c>
      <c r="V8" s="11">
        <v>4.53</v>
      </c>
      <c r="W8" s="11">
        <v>4.6500000000000004</v>
      </c>
      <c r="X8" s="11">
        <v>4.8099999999999996</v>
      </c>
      <c r="Y8" s="11">
        <v>4.6500000000000004</v>
      </c>
      <c r="Z8" s="11">
        <v>4.67</v>
      </c>
      <c r="AA8" s="11">
        <v>4.5999999999999996</v>
      </c>
      <c r="AB8" s="11">
        <v>4.34</v>
      </c>
      <c r="AC8" s="11">
        <v>4.8099999999999996</v>
      </c>
      <c r="AD8" s="11">
        <v>4.6500000000000004</v>
      </c>
      <c r="AE8" s="11">
        <v>4.8099999999999996</v>
      </c>
      <c r="AF8" s="11">
        <v>459</v>
      </c>
      <c r="AG8" s="11">
        <v>518</v>
      </c>
      <c r="AH8" s="11">
        <v>548</v>
      </c>
      <c r="AI8" s="11">
        <v>523</v>
      </c>
      <c r="AJ8" s="11">
        <v>502</v>
      </c>
      <c r="AK8" s="11">
        <v>500</v>
      </c>
      <c r="AL8" s="11">
        <v>500</v>
      </c>
      <c r="AM8" s="11">
        <v>499</v>
      </c>
      <c r="AN8" s="11">
        <v>496</v>
      </c>
      <c r="AO8" s="11">
        <v>495</v>
      </c>
      <c r="AP8" s="11">
        <v>499</v>
      </c>
      <c r="AQ8" s="11">
        <v>504</v>
      </c>
    </row>
    <row r="9" spans="1:56">
      <c r="I9" s="15"/>
      <c r="J9" s="15"/>
    </row>
    <row r="10" spans="1:56" ht="14.5" customHeight="1">
      <c r="D10" s="95" t="s">
        <v>302</v>
      </c>
      <c r="E10" s="95"/>
      <c r="F10" s="95"/>
      <c r="G10" s="85"/>
      <c r="P10" s="113" t="s">
        <v>294</v>
      </c>
      <c r="Q10" s="114"/>
      <c r="R10" s="95" t="s">
        <v>299</v>
      </c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 t="s">
        <v>317</v>
      </c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</row>
    <row r="11" spans="1:56">
      <c r="C11" s="91" t="s">
        <v>321</v>
      </c>
      <c r="D11" s="91" t="s">
        <v>275</v>
      </c>
      <c r="E11" s="91" t="s">
        <v>276</v>
      </c>
      <c r="F11" s="91" t="s">
        <v>277</v>
      </c>
      <c r="G11" s="97" t="s">
        <v>332</v>
      </c>
      <c r="P11" s="106" t="s">
        <v>295</v>
      </c>
      <c r="Q11" s="106" t="s">
        <v>296</v>
      </c>
      <c r="R11" s="104" t="s">
        <v>295</v>
      </c>
      <c r="S11" s="104" t="s">
        <v>296</v>
      </c>
      <c r="T11" s="103" t="s">
        <v>405</v>
      </c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96" t="s">
        <v>318</v>
      </c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</row>
    <row r="12" spans="1:56">
      <c r="C12" s="92"/>
      <c r="D12" s="92"/>
      <c r="E12" s="92"/>
      <c r="F12" s="92"/>
      <c r="G12" s="98"/>
      <c r="P12" s="107"/>
      <c r="Q12" s="107"/>
      <c r="R12" s="105"/>
      <c r="S12" s="105"/>
      <c r="T12" s="22" t="s">
        <v>304</v>
      </c>
      <c r="U12" s="22" t="s">
        <v>305</v>
      </c>
      <c r="V12" s="22" t="s">
        <v>306</v>
      </c>
      <c r="W12" s="22" t="s">
        <v>307</v>
      </c>
      <c r="X12" s="22" t="s">
        <v>308</v>
      </c>
      <c r="Y12" s="22" t="s">
        <v>309</v>
      </c>
      <c r="Z12" s="22" t="s">
        <v>310</v>
      </c>
      <c r="AA12" s="22" t="s">
        <v>311</v>
      </c>
      <c r="AB12" s="22" t="s">
        <v>312</v>
      </c>
      <c r="AC12" s="22" t="s">
        <v>313</v>
      </c>
      <c r="AD12" s="22" t="s">
        <v>314</v>
      </c>
      <c r="AE12" s="22" t="s">
        <v>315</v>
      </c>
      <c r="AF12" s="23" t="s">
        <v>304</v>
      </c>
      <c r="AG12" s="23" t="s">
        <v>305</v>
      </c>
      <c r="AH12" s="23" t="s">
        <v>306</v>
      </c>
      <c r="AI12" s="23" t="s">
        <v>307</v>
      </c>
      <c r="AJ12" s="23" t="s">
        <v>308</v>
      </c>
      <c r="AK12" s="23" t="s">
        <v>309</v>
      </c>
      <c r="AL12" s="23" t="s">
        <v>310</v>
      </c>
      <c r="AM12" s="23" t="s">
        <v>311</v>
      </c>
      <c r="AN12" s="23" t="s">
        <v>312</v>
      </c>
      <c r="AO12" s="23" t="s">
        <v>313</v>
      </c>
      <c r="AP12" s="23" t="s">
        <v>314</v>
      </c>
      <c r="AQ12" s="23" t="s">
        <v>315</v>
      </c>
    </row>
    <row r="13" spans="1:56">
      <c r="C13" s="46" t="s">
        <v>274</v>
      </c>
      <c r="D13" s="139" t="s">
        <v>278</v>
      </c>
      <c r="E13" s="139" t="s">
        <v>279</v>
      </c>
      <c r="F13" s="140" t="s">
        <v>278</v>
      </c>
      <c r="G13" s="141">
        <v>44348</v>
      </c>
      <c r="P13" s="26">
        <v>0</v>
      </c>
      <c r="Q13" s="26">
        <v>30</v>
      </c>
      <c r="R13" s="11">
        <v>0</v>
      </c>
      <c r="S13" s="11">
        <v>0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/>
      <c r="AF13" s="11">
        <v>501</v>
      </c>
      <c r="AG13" s="11">
        <v>552</v>
      </c>
      <c r="AH13" s="11">
        <v>581</v>
      </c>
      <c r="AI13" s="11">
        <v>559</v>
      </c>
      <c r="AJ13" s="11">
        <v>582</v>
      </c>
      <c r="AK13" s="11">
        <v>581</v>
      </c>
      <c r="AL13" s="11">
        <v>581</v>
      </c>
      <c r="AM13" s="11">
        <v>580</v>
      </c>
      <c r="AN13" s="11">
        <v>577</v>
      </c>
      <c r="AO13" s="11">
        <v>575</v>
      </c>
      <c r="AP13" s="11">
        <v>580</v>
      </c>
      <c r="AQ13" s="11">
        <v>585</v>
      </c>
    </row>
    <row r="14" spans="1:56">
      <c r="C14" s="46" t="s">
        <v>274</v>
      </c>
      <c r="D14" s="139" t="s">
        <v>278</v>
      </c>
      <c r="E14" s="139" t="s">
        <v>81</v>
      </c>
      <c r="F14" s="140" t="s">
        <v>278</v>
      </c>
      <c r="G14" s="141">
        <v>44348</v>
      </c>
      <c r="P14" s="26">
        <v>0</v>
      </c>
      <c r="Q14" s="27">
        <f>38*24*30/1000</f>
        <v>27.36</v>
      </c>
      <c r="R14" s="11">
        <v>0</v>
      </c>
      <c r="S14" s="11">
        <v>0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>
        <v>501</v>
      </c>
      <c r="AG14" s="11">
        <v>553</v>
      </c>
      <c r="AH14" s="11">
        <v>581</v>
      </c>
      <c r="AI14" s="11">
        <v>559</v>
      </c>
      <c r="AJ14" s="11">
        <v>583</v>
      </c>
      <c r="AK14" s="11">
        <v>581</v>
      </c>
      <c r="AL14" s="11">
        <v>581</v>
      </c>
      <c r="AM14" s="11">
        <v>580</v>
      </c>
      <c r="AN14" s="11">
        <v>578</v>
      </c>
      <c r="AO14" s="11">
        <v>576</v>
      </c>
      <c r="AP14" s="11">
        <v>580</v>
      </c>
      <c r="AQ14" s="11">
        <v>586</v>
      </c>
    </row>
    <row r="15" spans="1:56">
      <c r="C15" s="142" t="s">
        <v>274</v>
      </c>
      <c r="D15" s="143" t="s">
        <v>278</v>
      </c>
      <c r="E15" s="144" t="s">
        <v>280</v>
      </c>
      <c r="F15" s="145" t="s">
        <v>281</v>
      </c>
      <c r="G15" s="146">
        <v>44348</v>
      </c>
      <c r="P15" s="26">
        <v>0</v>
      </c>
      <c r="Q15" s="26">
        <f>1.9*0.648</f>
        <v>1.2312000000000001</v>
      </c>
      <c r="R15" s="11">
        <v>0</v>
      </c>
      <c r="S15" s="11">
        <v>0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>
        <v>459</v>
      </c>
      <c r="AG15" s="11">
        <v>518</v>
      </c>
      <c r="AH15" s="11">
        <v>548</v>
      </c>
      <c r="AI15" s="11">
        <v>523</v>
      </c>
      <c r="AJ15" s="11">
        <v>502</v>
      </c>
      <c r="AK15" s="11">
        <v>500</v>
      </c>
      <c r="AL15" s="11">
        <v>500</v>
      </c>
      <c r="AM15" s="11">
        <v>499</v>
      </c>
      <c r="AN15" s="11">
        <v>496</v>
      </c>
      <c r="AO15" s="11">
        <v>495</v>
      </c>
      <c r="AP15" s="11">
        <v>499</v>
      </c>
      <c r="AQ15" s="11">
        <v>504</v>
      </c>
    </row>
    <row r="16" spans="1:56">
      <c r="C16" s="147" t="s">
        <v>274</v>
      </c>
      <c r="D16" s="148" t="s">
        <v>282</v>
      </c>
      <c r="E16" s="149" t="s">
        <v>280</v>
      </c>
      <c r="F16" s="150" t="s">
        <v>282</v>
      </c>
      <c r="G16" s="151">
        <v>44348</v>
      </c>
      <c r="P16" s="26">
        <v>0</v>
      </c>
      <c r="Q16" s="26">
        <f>1.9*0.648*2</f>
        <v>2.4624000000000001</v>
      </c>
      <c r="R16" s="11">
        <v>0</v>
      </c>
      <c r="S16" s="11">
        <v>0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>
        <v>459</v>
      </c>
      <c r="AG16" s="11">
        <v>518</v>
      </c>
      <c r="AH16" s="11">
        <v>548</v>
      </c>
      <c r="AI16" s="11">
        <v>523</v>
      </c>
      <c r="AJ16" s="11">
        <v>502</v>
      </c>
      <c r="AK16" s="11">
        <v>500</v>
      </c>
      <c r="AL16" s="11">
        <v>500</v>
      </c>
      <c r="AM16" s="11">
        <v>499</v>
      </c>
      <c r="AN16" s="11">
        <v>496</v>
      </c>
      <c r="AO16" s="11">
        <v>495</v>
      </c>
      <c r="AP16" s="11">
        <v>499</v>
      </c>
      <c r="AQ16" s="11">
        <v>504</v>
      </c>
    </row>
    <row r="17" spans="3:43">
      <c r="C17" s="147" t="s">
        <v>274</v>
      </c>
      <c r="D17" s="148" t="s">
        <v>282</v>
      </c>
      <c r="E17" s="148" t="s">
        <v>283</v>
      </c>
      <c r="F17" s="150" t="s">
        <v>282</v>
      </c>
      <c r="G17" s="151">
        <v>44348</v>
      </c>
      <c r="P17" s="26">
        <v>0</v>
      </c>
      <c r="Q17" s="26">
        <f>1.9*0.648*2</f>
        <v>2.4624000000000001</v>
      </c>
      <c r="R17" s="11">
        <v>0</v>
      </c>
      <c r="S17" s="11">
        <v>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>
        <v>481</v>
      </c>
      <c r="AG17" s="11">
        <v>532</v>
      </c>
      <c r="AH17" s="11">
        <v>561</v>
      </c>
      <c r="AI17" s="11">
        <v>539</v>
      </c>
      <c r="AJ17" s="11">
        <v>562</v>
      </c>
      <c r="AK17" s="11">
        <v>561</v>
      </c>
      <c r="AL17" s="11">
        <v>561</v>
      </c>
      <c r="AM17" s="11">
        <v>560</v>
      </c>
      <c r="AN17" s="11">
        <v>557</v>
      </c>
      <c r="AO17" s="11">
        <v>555</v>
      </c>
      <c r="AP17" s="11">
        <v>560</v>
      </c>
      <c r="AQ17" s="11">
        <v>565</v>
      </c>
    </row>
    <row r="18" spans="3:43">
      <c r="C18" s="159"/>
      <c r="D18" s="160"/>
      <c r="E18" s="160"/>
      <c r="F18" s="160"/>
      <c r="G18" s="161"/>
      <c r="H18" s="162"/>
      <c r="I18" s="163"/>
      <c r="J18" s="164"/>
      <c r="K18" s="15"/>
      <c r="L18" s="15"/>
      <c r="M18" s="15"/>
      <c r="N18" s="15"/>
      <c r="O18" s="15"/>
      <c r="P18" s="165"/>
      <c r="Q18" s="16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</row>
    <row r="19" spans="3:43">
      <c r="C19" s="42" t="s">
        <v>342</v>
      </c>
    </row>
    <row r="20" spans="3:43" ht="14" customHeight="1">
      <c r="C20" s="25" t="s">
        <v>399</v>
      </c>
      <c r="V20" s="84" t="s">
        <v>396</v>
      </c>
    </row>
    <row r="21" spans="3:43">
      <c r="C21" s="23" t="s">
        <v>321</v>
      </c>
      <c r="D21" s="23" t="s">
        <v>328</v>
      </c>
      <c r="E21" s="23" t="s">
        <v>331</v>
      </c>
      <c r="F21" s="28" t="s">
        <v>292</v>
      </c>
      <c r="G21" s="28"/>
      <c r="H21" s="88" t="s">
        <v>304</v>
      </c>
      <c r="I21" s="51" t="s">
        <v>305</v>
      </c>
      <c r="J21" s="51" t="s">
        <v>306</v>
      </c>
      <c r="K21" s="51" t="s">
        <v>307</v>
      </c>
      <c r="L21" s="51" t="s">
        <v>308</v>
      </c>
      <c r="M21" s="51" t="s">
        <v>309</v>
      </c>
      <c r="N21" s="51" t="s">
        <v>310</v>
      </c>
      <c r="O21" s="51" t="s">
        <v>311</v>
      </c>
      <c r="P21" s="51" t="s">
        <v>312</v>
      </c>
      <c r="Q21" s="51" t="s">
        <v>313</v>
      </c>
      <c r="R21" s="51" t="s">
        <v>314</v>
      </c>
      <c r="S21" s="51" t="s">
        <v>315</v>
      </c>
    </row>
    <row r="22" spans="3:43">
      <c r="C22" s="11" t="s">
        <v>274</v>
      </c>
      <c r="D22" s="11" t="s">
        <v>322</v>
      </c>
      <c r="E22" s="33">
        <v>44348</v>
      </c>
      <c r="F22" s="11" t="s">
        <v>354</v>
      </c>
      <c r="G22" s="11"/>
      <c r="H22" s="11">
        <v>10.5</v>
      </c>
      <c r="I22" s="11">
        <v>10.9</v>
      </c>
      <c r="J22" s="11">
        <v>10.9</v>
      </c>
      <c r="K22" s="11">
        <v>9.3000000000000007</v>
      </c>
      <c r="L22" s="11">
        <v>9.3000000000000007</v>
      </c>
      <c r="M22" s="11">
        <v>8.8000000000000007</v>
      </c>
      <c r="N22" s="11">
        <v>9.1</v>
      </c>
      <c r="O22" s="11">
        <v>8</v>
      </c>
      <c r="P22" s="11">
        <v>7.2</v>
      </c>
      <c r="Q22" s="11">
        <v>8</v>
      </c>
      <c r="R22" s="11">
        <v>7.8</v>
      </c>
      <c r="S22" s="11">
        <v>8</v>
      </c>
    </row>
    <row r="23" spans="3:43">
      <c r="C23" s="11" t="s">
        <v>274</v>
      </c>
      <c r="D23" s="11" t="s">
        <v>323</v>
      </c>
      <c r="E23" s="33">
        <v>44348</v>
      </c>
      <c r="F23" s="11" t="s">
        <v>354</v>
      </c>
      <c r="G23" s="11"/>
      <c r="H23" s="11">
        <v>9.4</v>
      </c>
      <c r="I23" s="11">
        <v>9.6999999999999993</v>
      </c>
      <c r="J23" s="11">
        <v>9.3000000000000007</v>
      </c>
      <c r="K23" s="11">
        <v>9.4</v>
      </c>
      <c r="L23" s="11">
        <v>8.6</v>
      </c>
      <c r="M23" s="11">
        <v>8.9</v>
      </c>
      <c r="N23" s="11">
        <v>8.3000000000000007</v>
      </c>
      <c r="O23" s="11">
        <v>8.3000000000000007</v>
      </c>
      <c r="P23" s="11">
        <v>7.5</v>
      </c>
      <c r="Q23" s="11">
        <v>8.3000000000000007</v>
      </c>
      <c r="R23" s="11">
        <v>8</v>
      </c>
      <c r="S23" s="11">
        <v>8.3000000000000007</v>
      </c>
    </row>
    <row r="24" spans="3:43">
      <c r="C24" s="11" t="s">
        <v>274</v>
      </c>
      <c r="D24" s="29" t="s">
        <v>324</v>
      </c>
      <c r="E24" s="33">
        <v>44348</v>
      </c>
      <c r="F24" s="11" t="s">
        <v>354</v>
      </c>
      <c r="G24" s="11"/>
      <c r="H24" s="11">
        <v>12.3</v>
      </c>
      <c r="I24" s="11">
        <v>12.7</v>
      </c>
      <c r="J24" s="11">
        <v>12.7</v>
      </c>
      <c r="K24" s="11">
        <v>9.4</v>
      </c>
      <c r="L24" s="11">
        <v>2.6</v>
      </c>
      <c r="M24" s="11">
        <v>12.3</v>
      </c>
      <c r="N24" s="11">
        <v>12.7</v>
      </c>
      <c r="O24" s="11">
        <v>12.7</v>
      </c>
      <c r="P24" s="11">
        <v>11.5</v>
      </c>
      <c r="Q24" s="11">
        <v>12.7</v>
      </c>
      <c r="R24" s="11">
        <v>12.3</v>
      </c>
      <c r="S24" s="11">
        <v>12.7</v>
      </c>
    </row>
    <row r="25" spans="3:43">
      <c r="C25" s="11" t="s">
        <v>274</v>
      </c>
      <c r="D25" s="11" t="s">
        <v>325</v>
      </c>
      <c r="E25" s="33">
        <v>44348</v>
      </c>
      <c r="F25" s="11" t="s">
        <v>354</v>
      </c>
      <c r="G25" s="11"/>
      <c r="H25" s="11">
        <v>13.8</v>
      </c>
      <c r="I25" s="11">
        <v>14.3</v>
      </c>
      <c r="J25" s="11">
        <v>14.3</v>
      </c>
      <c r="K25" s="11">
        <v>12.6</v>
      </c>
      <c r="L25" s="11">
        <v>12.6</v>
      </c>
      <c r="M25" s="11">
        <v>12.2</v>
      </c>
      <c r="N25" s="11">
        <v>12.8</v>
      </c>
      <c r="O25" s="11">
        <v>12.8</v>
      </c>
      <c r="P25" s="11">
        <v>11.6</v>
      </c>
      <c r="Q25" s="11">
        <v>12.8</v>
      </c>
      <c r="R25" s="11">
        <v>12.4</v>
      </c>
      <c r="S25" s="11">
        <v>12.8</v>
      </c>
    </row>
    <row r="26" spans="3:43">
      <c r="C26" s="11" t="s">
        <v>274</v>
      </c>
      <c r="D26" s="11" t="s">
        <v>326</v>
      </c>
      <c r="E26" s="33">
        <v>44348</v>
      </c>
      <c r="F26" s="11" t="s">
        <v>354</v>
      </c>
      <c r="G26" s="11"/>
      <c r="H26" s="11">
        <v>19.5</v>
      </c>
      <c r="I26" s="11">
        <v>3.3</v>
      </c>
      <c r="J26" s="11">
        <v>20.2</v>
      </c>
      <c r="K26" s="11">
        <v>18.3</v>
      </c>
      <c r="L26" s="11">
        <v>18.5</v>
      </c>
      <c r="M26" s="11">
        <v>18.100000000000001</v>
      </c>
      <c r="N26" s="11">
        <v>18.899999999999999</v>
      </c>
      <c r="O26" s="11">
        <v>18.899999999999999</v>
      </c>
      <c r="P26" s="11">
        <v>17.100000000000001</v>
      </c>
      <c r="Q26" s="11">
        <v>18.899999999999999</v>
      </c>
      <c r="R26" s="11">
        <v>18.3</v>
      </c>
      <c r="S26" s="11">
        <v>18.899999999999999</v>
      </c>
    </row>
    <row r="27" spans="3:43">
      <c r="C27" s="11" t="s">
        <v>274</v>
      </c>
      <c r="D27" s="11" t="s">
        <v>327</v>
      </c>
      <c r="E27" s="33">
        <v>44348</v>
      </c>
      <c r="F27" s="11" t="s">
        <v>354</v>
      </c>
      <c r="G27" s="11"/>
      <c r="H27" s="11">
        <v>13.5</v>
      </c>
      <c r="I27" s="11">
        <v>13</v>
      </c>
      <c r="J27" s="11">
        <v>13</v>
      </c>
      <c r="K27" s="11">
        <v>12.6</v>
      </c>
      <c r="L27" s="11">
        <v>13</v>
      </c>
      <c r="M27" s="11">
        <v>12.6</v>
      </c>
      <c r="N27" s="11">
        <v>13</v>
      </c>
      <c r="O27" s="11">
        <v>13</v>
      </c>
      <c r="P27" s="11">
        <v>11.8</v>
      </c>
      <c r="Q27" s="11">
        <v>13</v>
      </c>
      <c r="R27" s="11">
        <v>12.6</v>
      </c>
      <c r="S27" s="11">
        <v>13</v>
      </c>
    </row>
    <row r="28" spans="3:43">
      <c r="H28" s="152">
        <f>SUM(H22:H27)</f>
        <v>79</v>
      </c>
      <c r="I28" s="152">
        <f>SUM(I22:I27)</f>
        <v>63.899999999999991</v>
      </c>
      <c r="J28" s="152">
        <f t="shared" ref="J28:S28" si="0">SUM(J22:J27)</f>
        <v>80.400000000000006</v>
      </c>
      <c r="K28" s="152">
        <f t="shared" si="0"/>
        <v>71.599999999999994</v>
      </c>
      <c r="L28" s="152">
        <f t="shared" si="0"/>
        <v>64.599999999999994</v>
      </c>
      <c r="M28" s="152">
        <f t="shared" si="0"/>
        <v>72.900000000000006</v>
      </c>
      <c r="N28" s="152">
        <f t="shared" si="0"/>
        <v>74.8</v>
      </c>
      <c r="O28" s="152">
        <f t="shared" si="0"/>
        <v>73.699999999999989</v>
      </c>
      <c r="P28" s="152">
        <f t="shared" si="0"/>
        <v>66.7</v>
      </c>
      <c r="Q28" s="152">
        <f t="shared" si="0"/>
        <v>73.699999999999989</v>
      </c>
      <c r="R28" s="152">
        <f t="shared" si="0"/>
        <v>71.399999999999991</v>
      </c>
      <c r="S28" s="152">
        <f t="shared" si="0"/>
        <v>73.699999999999989</v>
      </c>
    </row>
    <row r="29" spans="3:43">
      <c r="C29" s="1" t="s">
        <v>400</v>
      </c>
    </row>
    <row r="30" spans="3:43">
      <c r="C30" s="31" t="s">
        <v>321</v>
      </c>
      <c r="D30" s="23" t="s">
        <v>331</v>
      </c>
      <c r="E30" s="28" t="s">
        <v>292</v>
      </c>
      <c r="F30" s="32" t="s">
        <v>304</v>
      </c>
      <c r="G30" s="32"/>
      <c r="H30" s="31" t="s">
        <v>305</v>
      </c>
      <c r="I30" s="31" t="s">
        <v>306</v>
      </c>
      <c r="J30" s="31" t="s">
        <v>307</v>
      </c>
      <c r="K30" s="31" t="s">
        <v>308</v>
      </c>
      <c r="L30" s="31" t="s">
        <v>309</v>
      </c>
      <c r="M30" s="31" t="s">
        <v>310</v>
      </c>
      <c r="N30" s="31" t="s">
        <v>311</v>
      </c>
      <c r="O30" s="31" t="s">
        <v>312</v>
      </c>
      <c r="P30" s="31" t="s">
        <v>313</v>
      </c>
      <c r="Q30" s="31" t="s">
        <v>314</v>
      </c>
      <c r="R30" s="31" t="s">
        <v>315</v>
      </c>
      <c r="S30" s="30" t="s">
        <v>330</v>
      </c>
    </row>
    <row r="31" spans="3:43">
      <c r="C31" s="11" t="s">
        <v>274</v>
      </c>
      <c r="D31" s="33">
        <v>44348</v>
      </c>
      <c r="E31" s="11" t="s">
        <v>354</v>
      </c>
      <c r="F31" s="11">
        <v>4.3</v>
      </c>
      <c r="G31" s="11"/>
      <c r="H31" s="11">
        <v>2.64</v>
      </c>
      <c r="I31" s="11">
        <v>4.53</v>
      </c>
      <c r="J31" s="11">
        <v>4.6500000000000004</v>
      </c>
      <c r="K31" s="11">
        <v>4.8099999999999996</v>
      </c>
      <c r="L31" s="11">
        <v>4.6500000000000004</v>
      </c>
      <c r="M31" s="11">
        <v>4.67</v>
      </c>
      <c r="N31" s="11">
        <v>4.5999999999999996</v>
      </c>
      <c r="O31" s="11">
        <v>4.34</v>
      </c>
      <c r="P31" s="11">
        <v>4.8099999999999996</v>
      </c>
      <c r="Q31" s="11">
        <v>4.6500000000000004</v>
      </c>
      <c r="R31" s="11">
        <v>4.8099999999999996</v>
      </c>
      <c r="S31" s="11">
        <v>4.6500000000000004</v>
      </c>
    </row>
    <row r="33" spans="2:18">
      <c r="C33" s="1" t="s">
        <v>333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2:18">
      <c r="C34" s="39" t="s">
        <v>321</v>
      </c>
      <c r="D34" s="40" t="s">
        <v>334</v>
      </c>
      <c r="E34" s="40" t="s">
        <v>292</v>
      </c>
      <c r="F34" s="41">
        <v>44197</v>
      </c>
      <c r="G34" s="41"/>
      <c r="H34" s="41">
        <v>44228</v>
      </c>
      <c r="I34" s="41">
        <v>44256</v>
      </c>
      <c r="J34" s="41">
        <v>44287</v>
      </c>
      <c r="K34" s="41">
        <v>44317</v>
      </c>
      <c r="L34" s="41">
        <v>44348</v>
      </c>
      <c r="M34" s="41">
        <v>44378</v>
      </c>
      <c r="N34" s="41">
        <v>44409</v>
      </c>
      <c r="O34" s="41">
        <v>44440</v>
      </c>
      <c r="P34" s="41">
        <v>44470</v>
      </c>
      <c r="Q34" s="41">
        <v>44501</v>
      </c>
      <c r="R34" s="41">
        <v>44531</v>
      </c>
    </row>
    <row r="35" spans="2:18">
      <c r="C35" s="38" t="s">
        <v>274</v>
      </c>
      <c r="D35" s="36" t="s">
        <v>335</v>
      </c>
      <c r="E35" s="37" t="s">
        <v>129</v>
      </c>
      <c r="F35" s="35">
        <v>22600</v>
      </c>
      <c r="G35" s="35"/>
      <c r="H35" s="35">
        <v>22600</v>
      </c>
      <c r="I35" s="35">
        <v>22600</v>
      </c>
      <c r="J35" s="35">
        <v>22600</v>
      </c>
      <c r="K35" s="35">
        <v>22600</v>
      </c>
      <c r="L35" s="35">
        <v>22600</v>
      </c>
      <c r="M35" s="35">
        <v>22600</v>
      </c>
      <c r="N35" s="35">
        <v>22600</v>
      </c>
      <c r="O35" s="35">
        <v>22600</v>
      </c>
      <c r="P35" s="35">
        <v>22600</v>
      </c>
      <c r="Q35" s="35">
        <v>22600</v>
      </c>
      <c r="R35" s="35">
        <v>22600</v>
      </c>
    </row>
    <row r="36" spans="2:18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</row>
    <row r="37" spans="2:18">
      <c r="C37" s="1" t="s">
        <v>338</v>
      </c>
    </row>
    <row r="38" spans="2:18">
      <c r="C38" s="12" t="s">
        <v>321</v>
      </c>
      <c r="D38" s="12" t="s">
        <v>336</v>
      </c>
      <c r="E38" s="12" t="s">
        <v>337</v>
      </c>
    </row>
    <row r="39" spans="2:18">
      <c r="C39" s="11" t="s">
        <v>274</v>
      </c>
      <c r="D39" s="33">
        <v>44348</v>
      </c>
      <c r="E39" s="11">
        <v>50</v>
      </c>
    </row>
    <row r="41" spans="2:18">
      <c r="C41" s="1" t="s">
        <v>339</v>
      </c>
    </row>
    <row r="42" spans="2:18">
      <c r="C42" s="47" t="s">
        <v>340</v>
      </c>
      <c r="D42" s="47"/>
      <c r="E42" s="46" t="s">
        <v>321</v>
      </c>
    </row>
    <row r="43" spans="2:18">
      <c r="C43" s="93" t="s">
        <v>351</v>
      </c>
      <c r="D43" s="94"/>
      <c r="E43" s="11" t="s">
        <v>274</v>
      </c>
    </row>
    <row r="45" spans="2:18">
      <c r="C45" s="110" t="s">
        <v>398</v>
      </c>
      <c r="D45" s="156"/>
      <c r="E45" s="156"/>
      <c r="F45" s="156"/>
      <c r="G45" s="156"/>
      <c r="H45" s="156"/>
      <c r="I45" s="156"/>
      <c r="J45" s="157"/>
    </row>
    <row r="46" spans="2:18">
      <c r="B46" s="169" t="s">
        <v>406</v>
      </c>
      <c r="C46" s="158" t="s">
        <v>404</v>
      </c>
      <c r="D46" s="99" t="s">
        <v>284</v>
      </c>
      <c r="E46" s="99" t="s">
        <v>290</v>
      </c>
      <c r="F46" s="101" t="s">
        <v>285</v>
      </c>
      <c r="G46" s="101" t="s">
        <v>286</v>
      </c>
      <c r="H46" s="101" t="s">
        <v>292</v>
      </c>
      <c r="I46" s="166" t="s">
        <v>287</v>
      </c>
      <c r="J46" s="166" t="s">
        <v>288</v>
      </c>
    </row>
    <row r="47" spans="2:18">
      <c r="B47" s="169"/>
      <c r="C47" s="100"/>
      <c r="D47" s="100"/>
      <c r="E47" s="100"/>
      <c r="F47" s="102"/>
      <c r="G47" s="102"/>
      <c r="H47" s="102"/>
      <c r="I47" s="167"/>
      <c r="J47" s="167"/>
    </row>
    <row r="48" spans="2:18">
      <c r="B48" t="s">
        <v>407</v>
      </c>
      <c r="C48" s="16"/>
      <c r="D48" s="17" t="s">
        <v>279</v>
      </c>
      <c r="E48" s="17" t="s">
        <v>291</v>
      </c>
      <c r="F48" s="16">
        <v>200000</v>
      </c>
      <c r="G48" s="16">
        <v>400000</v>
      </c>
      <c r="H48" s="16" t="s">
        <v>293</v>
      </c>
      <c r="I48" s="168">
        <v>43831</v>
      </c>
      <c r="J48" s="168" t="s">
        <v>289</v>
      </c>
    </row>
    <row r="49" spans="3:10">
      <c r="C49" s="16"/>
      <c r="D49" s="19" t="s">
        <v>301</v>
      </c>
      <c r="E49" s="17" t="s">
        <v>291</v>
      </c>
      <c r="F49" s="11"/>
      <c r="G49" s="11"/>
      <c r="H49" s="11"/>
      <c r="I49" s="11"/>
      <c r="J49" s="11"/>
    </row>
    <row r="50" spans="3:10">
      <c r="C50" s="16"/>
      <c r="D50" s="19" t="s">
        <v>329</v>
      </c>
      <c r="E50" s="9"/>
      <c r="F50" s="11"/>
      <c r="G50" s="11"/>
      <c r="H50" s="11"/>
      <c r="I50" s="11"/>
      <c r="J50" s="11"/>
    </row>
    <row r="51" spans="3:10">
      <c r="C51" s="16"/>
      <c r="D51" s="19" t="s">
        <v>329</v>
      </c>
      <c r="E51" s="9"/>
      <c r="F51" s="11"/>
      <c r="G51" s="11"/>
      <c r="H51" s="11"/>
      <c r="I51" s="11"/>
      <c r="J51" s="11"/>
    </row>
    <row r="52" spans="3:10">
      <c r="C52" s="16"/>
      <c r="D52" s="19" t="s">
        <v>329</v>
      </c>
      <c r="E52" s="9"/>
      <c r="F52" s="11"/>
      <c r="G52" s="11"/>
      <c r="H52" s="11"/>
      <c r="I52" s="11"/>
      <c r="J52" s="11"/>
    </row>
  </sheetData>
  <mergeCells count="54">
    <mergeCell ref="S11:S12"/>
    <mergeCell ref="T11:AE11"/>
    <mergeCell ref="AF11:AQ11"/>
    <mergeCell ref="G11:G12"/>
    <mergeCell ref="C45:J45"/>
    <mergeCell ref="H46:H47"/>
    <mergeCell ref="I46:I47"/>
    <mergeCell ref="J46:J47"/>
    <mergeCell ref="P11:P12"/>
    <mergeCell ref="Q11:Q12"/>
    <mergeCell ref="R11:R12"/>
    <mergeCell ref="AF10:AQ10"/>
    <mergeCell ref="C11:C12"/>
    <mergeCell ref="D11:D12"/>
    <mergeCell ref="E11:E12"/>
    <mergeCell ref="F11:F12"/>
    <mergeCell ref="C46:C47"/>
    <mergeCell ref="D46:D47"/>
    <mergeCell ref="E46:E47"/>
    <mergeCell ref="F46:F47"/>
    <mergeCell ref="G46:G47"/>
    <mergeCell ref="C43:D43"/>
    <mergeCell ref="T1:AE1"/>
    <mergeCell ref="T2:AE2"/>
    <mergeCell ref="T3:AE3"/>
    <mergeCell ref="T4:AE4"/>
    <mergeCell ref="D10:F10"/>
    <mergeCell ref="P10:Q10"/>
    <mergeCell ref="R10:S10"/>
    <mergeCell ref="T10:AE10"/>
    <mergeCell ref="P4:P5"/>
    <mergeCell ref="Q4:Q5"/>
    <mergeCell ref="R4:R5"/>
    <mergeCell ref="S4:S5"/>
    <mergeCell ref="AF4:AQ4"/>
    <mergeCell ref="AR4:BC4"/>
    <mergeCell ref="J4:J5"/>
    <mergeCell ref="K4:K5"/>
    <mergeCell ref="L4:L5"/>
    <mergeCell ref="M4:M5"/>
    <mergeCell ref="N4:N5"/>
    <mergeCell ref="O4:O5"/>
    <mergeCell ref="C4:C5"/>
    <mergeCell ref="D4:D5"/>
    <mergeCell ref="E4:E5"/>
    <mergeCell ref="F4:F5"/>
    <mergeCell ref="H4:H5"/>
    <mergeCell ref="I4:I5"/>
    <mergeCell ref="D3:F3"/>
    <mergeCell ref="I3:O3"/>
    <mergeCell ref="P3:Q3"/>
    <mergeCell ref="R3:S3"/>
    <mergeCell ref="AF3:AQ3"/>
    <mergeCell ref="AR3:BC3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C273-7F6A-47F5-A5B4-A96764C2EE7B}">
  <dimension ref="B1:AO31"/>
  <sheetViews>
    <sheetView topLeftCell="A10" workbookViewId="0">
      <selection activeCell="E17" sqref="E17"/>
    </sheetView>
  </sheetViews>
  <sheetFormatPr defaultRowHeight="14.5"/>
  <cols>
    <col min="1" max="1" width="4.1796875" customWidth="1"/>
    <col min="3" max="3" width="26.453125" bestFit="1" customWidth="1"/>
    <col min="4" max="4" width="26.1796875" customWidth="1"/>
    <col min="5" max="5" width="18.81640625" customWidth="1"/>
    <col min="6" max="6" width="23.453125" customWidth="1"/>
    <col min="7" max="8" width="18.81640625" customWidth="1"/>
    <col min="9" max="9" width="16.36328125" customWidth="1"/>
    <col min="10" max="11" width="18.6328125" customWidth="1"/>
    <col min="12" max="12" width="18.08984375" customWidth="1"/>
    <col min="13" max="13" width="16.81640625" customWidth="1"/>
    <col min="14" max="14" width="12" customWidth="1"/>
    <col min="15" max="15" width="12.08984375" customWidth="1"/>
    <col min="16" max="16" width="10.6328125" customWidth="1"/>
    <col min="17" max="17" width="10.08984375" customWidth="1"/>
  </cols>
  <sheetData>
    <row r="1" spans="2:41" ht="21">
      <c r="B1" s="24" t="s">
        <v>343</v>
      </c>
      <c r="N1" t="s">
        <v>298</v>
      </c>
    </row>
    <row r="2" spans="2:41" ht="21">
      <c r="C2" s="24"/>
    </row>
    <row r="3" spans="2:41">
      <c r="B3" s="1" t="s">
        <v>320</v>
      </c>
    </row>
    <row r="4" spans="2:41">
      <c r="B4" s="78"/>
      <c r="C4" s="124" t="s">
        <v>302</v>
      </c>
      <c r="D4" s="125"/>
      <c r="E4" s="126"/>
      <c r="F4" s="79"/>
      <c r="G4" s="127" t="s">
        <v>397</v>
      </c>
      <c r="H4" s="111"/>
      <c r="I4" s="111"/>
      <c r="J4" s="111"/>
      <c r="K4" s="111"/>
      <c r="L4" s="111"/>
      <c r="M4" s="112"/>
      <c r="N4" s="128" t="s">
        <v>294</v>
      </c>
      <c r="O4" s="129"/>
      <c r="P4" s="130" t="s">
        <v>299</v>
      </c>
      <c r="Q4" s="131"/>
      <c r="R4" s="132" t="s">
        <v>316</v>
      </c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4"/>
      <c r="AD4" s="121" t="s">
        <v>317</v>
      </c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3"/>
    </row>
    <row r="5" spans="2:41" ht="29" customHeight="1">
      <c r="B5" s="91" t="s">
        <v>321</v>
      </c>
      <c r="C5" s="91" t="s">
        <v>275</v>
      </c>
      <c r="D5" s="91" t="s">
        <v>276</v>
      </c>
      <c r="E5" s="91" t="s">
        <v>277</v>
      </c>
      <c r="F5" s="97" t="s">
        <v>332</v>
      </c>
      <c r="G5" s="99" t="s">
        <v>284</v>
      </c>
      <c r="H5" s="99" t="s">
        <v>290</v>
      </c>
      <c r="I5" s="101" t="s">
        <v>347</v>
      </c>
      <c r="J5" s="101" t="s">
        <v>348</v>
      </c>
      <c r="K5" s="101" t="s">
        <v>292</v>
      </c>
      <c r="L5" s="108" t="s">
        <v>287</v>
      </c>
      <c r="M5" s="108" t="s">
        <v>288</v>
      </c>
      <c r="N5" s="106" t="s">
        <v>295</v>
      </c>
      <c r="O5" s="106" t="s">
        <v>296</v>
      </c>
      <c r="P5" s="104" t="s">
        <v>295</v>
      </c>
      <c r="Q5" s="104" t="s">
        <v>296</v>
      </c>
      <c r="R5" s="115" t="s">
        <v>303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8" t="s">
        <v>318</v>
      </c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20"/>
    </row>
    <row r="6" spans="2:41">
      <c r="B6" s="92"/>
      <c r="C6" s="92"/>
      <c r="D6" s="92"/>
      <c r="E6" s="92"/>
      <c r="F6" s="98"/>
      <c r="G6" s="100"/>
      <c r="H6" s="100"/>
      <c r="I6" s="102"/>
      <c r="J6" s="102"/>
      <c r="K6" s="102"/>
      <c r="L6" s="109"/>
      <c r="M6" s="109"/>
      <c r="N6" s="107"/>
      <c r="O6" s="107"/>
      <c r="P6" s="105"/>
      <c r="Q6" s="105"/>
      <c r="R6" s="22" t="s">
        <v>304</v>
      </c>
      <c r="S6" s="22" t="s">
        <v>305</v>
      </c>
      <c r="T6" s="22" t="s">
        <v>306</v>
      </c>
      <c r="U6" s="22" t="s">
        <v>307</v>
      </c>
      <c r="V6" s="22" t="s">
        <v>308</v>
      </c>
      <c r="W6" s="22" t="s">
        <v>309</v>
      </c>
      <c r="X6" s="22" t="s">
        <v>310</v>
      </c>
      <c r="Y6" s="22" t="s">
        <v>311</v>
      </c>
      <c r="Z6" s="22" t="s">
        <v>312</v>
      </c>
      <c r="AA6" s="22" t="s">
        <v>313</v>
      </c>
      <c r="AB6" s="22" t="s">
        <v>314</v>
      </c>
      <c r="AC6" s="22" t="s">
        <v>315</v>
      </c>
      <c r="AD6" s="23" t="s">
        <v>304</v>
      </c>
      <c r="AE6" s="23" t="s">
        <v>305</v>
      </c>
      <c r="AF6" s="23" t="s">
        <v>306</v>
      </c>
      <c r="AG6" s="23" t="s">
        <v>307</v>
      </c>
      <c r="AH6" s="23" t="s">
        <v>308</v>
      </c>
      <c r="AI6" s="23" t="s">
        <v>309</v>
      </c>
      <c r="AJ6" s="23" t="s">
        <v>310</v>
      </c>
      <c r="AK6" s="23" t="s">
        <v>311</v>
      </c>
      <c r="AL6" s="23" t="s">
        <v>312</v>
      </c>
      <c r="AM6" s="23" t="s">
        <v>313</v>
      </c>
      <c r="AN6" s="23" t="s">
        <v>314</v>
      </c>
      <c r="AO6" s="23" t="s">
        <v>315</v>
      </c>
    </row>
    <row r="7" spans="2:41">
      <c r="B7" s="11" t="s">
        <v>346</v>
      </c>
      <c r="C7" s="9" t="s">
        <v>278</v>
      </c>
      <c r="D7" s="9" t="s">
        <v>344</v>
      </c>
      <c r="E7" s="9" t="s">
        <v>278</v>
      </c>
      <c r="F7" s="33">
        <v>44348</v>
      </c>
      <c r="G7" s="17" t="s">
        <v>344</v>
      </c>
      <c r="H7" s="17" t="s">
        <v>291</v>
      </c>
      <c r="I7" s="16">
        <v>7000</v>
      </c>
      <c r="J7" s="16"/>
      <c r="K7" s="16" t="s">
        <v>293</v>
      </c>
      <c r="L7" s="14">
        <v>43831</v>
      </c>
      <c r="M7" s="13" t="s">
        <v>289</v>
      </c>
      <c r="N7" s="45" t="s">
        <v>350</v>
      </c>
      <c r="O7" s="45">
        <v>40</v>
      </c>
      <c r="P7" s="11">
        <v>0</v>
      </c>
      <c r="Q7" s="11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11">
        <v>583</v>
      </c>
      <c r="AE7" s="11">
        <v>583</v>
      </c>
      <c r="AF7" s="11">
        <v>583</v>
      </c>
      <c r="AG7" s="11">
        <v>583</v>
      </c>
      <c r="AH7" s="11">
        <v>583</v>
      </c>
      <c r="AI7" s="11">
        <v>583</v>
      </c>
      <c r="AJ7" s="11">
        <v>583</v>
      </c>
      <c r="AK7" s="11">
        <v>583</v>
      </c>
      <c r="AL7" s="11">
        <v>583</v>
      </c>
      <c r="AM7" s="11">
        <v>583</v>
      </c>
      <c r="AN7" s="11">
        <v>583</v>
      </c>
      <c r="AO7" s="11">
        <v>583</v>
      </c>
    </row>
    <row r="8" spans="2:41">
      <c r="B8" s="11" t="s">
        <v>346</v>
      </c>
      <c r="C8" s="9" t="s">
        <v>278</v>
      </c>
      <c r="D8" s="9" t="s">
        <v>345</v>
      </c>
      <c r="E8" s="9" t="s">
        <v>278</v>
      </c>
      <c r="F8" s="33">
        <v>44348</v>
      </c>
      <c r="G8" s="44" t="s">
        <v>345</v>
      </c>
      <c r="H8" s="17" t="s">
        <v>291</v>
      </c>
      <c r="I8" s="16">
        <v>120000</v>
      </c>
      <c r="J8" s="11"/>
      <c r="K8" s="11"/>
      <c r="L8" s="14">
        <v>43466</v>
      </c>
      <c r="M8" s="13" t="s">
        <v>349</v>
      </c>
      <c r="N8" s="45">
        <v>15</v>
      </c>
      <c r="O8" s="45">
        <v>25</v>
      </c>
      <c r="P8" s="11">
        <v>0</v>
      </c>
      <c r="Q8" s="11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11">
        <v>583</v>
      </c>
      <c r="AE8" s="11">
        <v>583</v>
      </c>
      <c r="AF8" s="11">
        <v>583</v>
      </c>
      <c r="AG8" s="11">
        <v>583</v>
      </c>
      <c r="AH8" s="11">
        <v>583</v>
      </c>
      <c r="AI8" s="11">
        <v>583</v>
      </c>
      <c r="AJ8" s="11">
        <v>583</v>
      </c>
      <c r="AK8" s="11">
        <v>583</v>
      </c>
      <c r="AL8" s="11">
        <v>583</v>
      </c>
      <c r="AM8" s="11">
        <v>583</v>
      </c>
      <c r="AN8" s="11">
        <v>583</v>
      </c>
      <c r="AO8" s="11">
        <v>583</v>
      </c>
    </row>
    <row r="9" spans="2:41">
      <c r="G9" s="15"/>
      <c r="H9" s="15"/>
    </row>
    <row r="10" spans="2:41">
      <c r="B10" s="42" t="s">
        <v>352</v>
      </c>
    </row>
    <row r="11" spans="2:41" ht="14" customHeight="1">
      <c r="B11" s="25" t="s">
        <v>353</v>
      </c>
    </row>
    <row r="12" spans="2:41">
      <c r="B12" s="23" t="s">
        <v>321</v>
      </c>
      <c r="C12" s="23" t="s">
        <v>328</v>
      </c>
      <c r="D12" s="23" t="s">
        <v>331</v>
      </c>
      <c r="E12" s="28" t="s">
        <v>304</v>
      </c>
      <c r="F12" s="23" t="s">
        <v>305</v>
      </c>
      <c r="G12" s="23" t="s">
        <v>306</v>
      </c>
      <c r="H12" s="23" t="s">
        <v>307</v>
      </c>
      <c r="I12" s="23" t="s">
        <v>308</v>
      </c>
      <c r="J12" s="23" t="s">
        <v>309</v>
      </c>
      <c r="K12" s="23" t="s">
        <v>310</v>
      </c>
      <c r="L12" s="23" t="s">
        <v>311</v>
      </c>
      <c r="M12" s="23" t="s">
        <v>312</v>
      </c>
      <c r="N12" s="23" t="s">
        <v>313</v>
      </c>
      <c r="O12" s="23" t="s">
        <v>314</v>
      </c>
      <c r="P12" s="23" t="s">
        <v>315</v>
      </c>
    </row>
    <row r="13" spans="2:41">
      <c r="B13" s="11" t="s">
        <v>346</v>
      </c>
      <c r="C13" s="11"/>
      <c r="D13" s="3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41">
      <c r="B14" s="11" t="s">
        <v>346</v>
      </c>
      <c r="C14" s="11"/>
      <c r="D14" s="3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41">
      <c r="B15" s="11" t="s">
        <v>346</v>
      </c>
      <c r="C15" s="29"/>
      <c r="D15" s="3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41">
      <c r="B16" s="11" t="s">
        <v>346</v>
      </c>
      <c r="C16" s="11"/>
      <c r="D16" s="3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16">
      <c r="B17" s="11" t="s">
        <v>346</v>
      </c>
      <c r="C17" s="11"/>
      <c r="D17" s="3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>
      <c r="B18" s="11" t="s">
        <v>346</v>
      </c>
      <c r="C18" s="11"/>
      <c r="D18" s="3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21" spans="2:16">
      <c r="B21" s="49" t="s">
        <v>333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2:16">
      <c r="B22" s="39" t="s">
        <v>321</v>
      </c>
      <c r="C22" s="40" t="s">
        <v>334</v>
      </c>
      <c r="D22" s="40" t="s">
        <v>292</v>
      </c>
      <c r="E22" s="41">
        <v>44197</v>
      </c>
      <c r="F22" s="41">
        <v>44228</v>
      </c>
      <c r="G22" s="41">
        <v>44256</v>
      </c>
      <c r="H22" s="41">
        <v>44287</v>
      </c>
      <c r="I22" s="41">
        <v>44317</v>
      </c>
      <c r="J22" s="41">
        <v>44348</v>
      </c>
      <c r="K22" s="41">
        <v>44378</v>
      </c>
      <c r="L22" s="41">
        <v>44409</v>
      </c>
      <c r="M22" s="41">
        <v>44440</v>
      </c>
      <c r="N22" s="41">
        <v>44470</v>
      </c>
      <c r="O22" s="41">
        <v>44501</v>
      </c>
      <c r="P22" s="41">
        <v>44531</v>
      </c>
    </row>
    <row r="23" spans="2:16">
      <c r="B23" s="38"/>
      <c r="C23" s="36"/>
      <c r="D23" s="37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2:16">
      <c r="B25" s="49" t="s">
        <v>338</v>
      </c>
    </row>
    <row r="26" spans="2:16">
      <c r="B26" s="12" t="s">
        <v>321</v>
      </c>
      <c r="C26" s="12" t="s">
        <v>336</v>
      </c>
      <c r="D26" s="12" t="s">
        <v>337</v>
      </c>
    </row>
    <row r="27" spans="2:16">
      <c r="B27" s="11"/>
      <c r="C27" s="33"/>
      <c r="D27" s="11"/>
    </row>
    <row r="29" spans="2:16">
      <c r="B29" s="1" t="s">
        <v>339</v>
      </c>
    </row>
    <row r="30" spans="2:16">
      <c r="B30" s="47" t="s">
        <v>340</v>
      </c>
      <c r="C30" s="47"/>
    </row>
    <row r="31" spans="2:16">
      <c r="B31" s="48" t="s">
        <v>341</v>
      </c>
      <c r="C31" s="48"/>
    </row>
  </sheetData>
  <mergeCells count="24">
    <mergeCell ref="AD4:AO4"/>
    <mergeCell ref="C4:E4"/>
    <mergeCell ref="G4:M4"/>
    <mergeCell ref="N4:O4"/>
    <mergeCell ref="P4:Q4"/>
    <mergeCell ref="R4:AC4"/>
    <mergeCell ref="AD5:AO5"/>
    <mergeCell ref="I5:I6"/>
    <mergeCell ref="J5:J6"/>
    <mergeCell ref="K5:K6"/>
    <mergeCell ref="L5:L6"/>
    <mergeCell ref="M5:M6"/>
    <mergeCell ref="N5:N6"/>
    <mergeCell ref="B5:B6"/>
    <mergeCell ref="O5:O6"/>
    <mergeCell ref="P5:P6"/>
    <mergeCell ref="Q5:Q6"/>
    <mergeCell ref="R5:AC5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Product</vt:lpstr>
      <vt:lpstr>NGL</vt:lpstr>
      <vt:lpstr>chalida concept NGL (2)</vt:lpstr>
      <vt:lpstr>NGL (2)</vt:lpstr>
      <vt:lpstr>CO2</vt:lpstr>
      <vt:lpstr>Pentane</vt:lpstr>
      <vt:lpstr>LPG</vt:lpstr>
    </vt:vector>
  </TitlesOfParts>
  <Company>PTT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Alongkot Burutarchanai</dc:creator>
  <cp:lastModifiedBy>Chalida</cp:lastModifiedBy>
  <dcterms:created xsi:type="dcterms:W3CDTF">2021-05-18T08:54:42Z</dcterms:created>
  <dcterms:modified xsi:type="dcterms:W3CDTF">2021-08-10T11:28:45Z</dcterms:modified>
</cp:coreProperties>
</file>