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04_Technical Detail\"/>
    </mc:Choice>
  </mc:AlternateContent>
  <xr:revisionPtr revIDLastSave="0" documentId="13_ncr:1_{97312DE9-C69C-465D-B2B3-6CAAE11EB3A4}" xr6:coauthVersionLast="47" xr6:coauthVersionMax="47" xr10:uidLastSave="{00000000-0000-0000-0000-000000000000}"/>
  <bookViews>
    <workbookView xWindow="-110" yWindow="-110" windowWidth="19420" windowHeight="10300" firstSheet="1" activeTab="1" xr2:uid="{0CBC6CBE-FFC6-41D1-94D4-FD304092F398}"/>
  </bookViews>
  <sheets>
    <sheet name="TurnAround" sheetId="3" state="hidden" r:id="rId1"/>
    <sheet name="Cal Volumn with TA,TD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4" l="1"/>
  <c r="G13" i="4"/>
  <c r="G16" i="4"/>
  <c r="K23" i="4" s="1"/>
  <c r="I3" i="4"/>
  <c r="G3" i="4"/>
  <c r="J13" i="4" s="1"/>
  <c r="G27" i="4"/>
  <c r="I16" i="4"/>
  <c r="J27" i="3"/>
  <c r="I2" i="3"/>
  <c r="J8" i="3" s="1"/>
  <c r="J23" i="3"/>
  <c r="K16" i="3"/>
  <c r="L23" i="3" s="1"/>
  <c r="I16" i="3"/>
  <c r="I23" i="3" s="1"/>
  <c r="G27" i="3"/>
  <c r="G12" i="3"/>
  <c r="J27" i="4" l="1"/>
  <c r="L27" i="4"/>
  <c r="I23" i="4"/>
  <c r="L23" i="4"/>
  <c r="J23" i="4"/>
  <c r="J9" i="4"/>
  <c r="I9" i="4"/>
  <c r="L27" i="3"/>
  <c r="J12" i="3"/>
  <c r="K23" i="3"/>
  <c r="I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J12" authorId="0" shapeId="0" xr:uid="{E5300F43-3577-4C77-A0E3-13BCED7759B4}">
      <text>
        <r>
          <rPr>
            <b/>
            <sz val="9"/>
            <color indexed="81"/>
            <rFont val="Tahoma"/>
            <charset val="1"/>
          </rPr>
          <t>Chalida: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7" authorId="0" shapeId="0" xr:uid="{C8ABACA9-0562-4A49-975D-B73385B1C440}">
      <text>
        <r>
          <rPr>
            <b/>
            <sz val="9"/>
            <color indexed="81"/>
            <rFont val="Tahoma"/>
            <charset val="1"/>
          </rPr>
          <t>Chalida: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27" authorId="0" shapeId="0" xr:uid="{DFC72819-DC24-4840-B2FA-BC7E85604B1C}">
      <text>
        <r>
          <rPr>
            <b/>
            <sz val="9"/>
            <color indexed="81"/>
            <rFont val="Tahoma"/>
            <charset val="1"/>
          </rPr>
          <t>Chalida: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J13" authorId="0" shapeId="0" xr:uid="{A7F285F3-7E54-41FF-9EA3-7D4FB1D45B99}">
      <text>
        <r>
          <rPr>
            <b/>
            <sz val="9"/>
            <color indexed="81"/>
            <rFont val="Tahoma"/>
            <charset val="1"/>
          </rPr>
          <t>Chalida: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7" authorId="0" shapeId="0" xr:uid="{17F5FEEA-E81F-4C4F-B653-79280BC4B215}">
      <text>
        <r>
          <rPr>
            <b/>
            <sz val="9"/>
            <color indexed="81"/>
            <rFont val="Tahoma"/>
            <charset val="1"/>
          </rPr>
          <t>Chalida: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27" authorId="0" shapeId="0" xr:uid="{64F95C09-1E79-4CBE-AB12-E68AFCEE3617}">
      <text>
        <r>
          <rPr>
            <b/>
            <sz val="9"/>
            <color indexed="81"/>
            <rFont val="Tahoma"/>
            <charset val="1"/>
          </rPr>
          <t>Chalida: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<sst xmlns="http://schemas.openxmlformats.org/spreadsheetml/2006/main" count="248" uniqueCount="43">
  <si>
    <t>C2</t>
  </si>
  <si>
    <t>Demand</t>
  </si>
  <si>
    <t>Unit</t>
  </si>
  <si>
    <t>Source</t>
  </si>
  <si>
    <t>Delivery point</t>
  </si>
  <si>
    <t>Volume Contrain</t>
  </si>
  <si>
    <t>Min</t>
  </si>
  <si>
    <t>Max</t>
  </si>
  <si>
    <t>KT</t>
  </si>
  <si>
    <t>GSP RY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</si>
  <si>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</si>
  <si>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</si>
  <si>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</si>
  <si>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</si>
  <si>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</si>
  <si>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</si>
  <si>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C2 - SCG</t>
  </si>
  <si>
    <t>อ้างอิง 30 วัน หากเป็น 31 วัน ปริมาณจะเพิ่มขึ้นตามที่ผูกสูตร</t>
  </si>
  <si>
    <t>เคสที่ 1 มีการบันทึก Turnaround ภายในเดือนเดียวกัน ข้อมูล ตั้งแต่ 01/01/2022 - 15/01/2022 : Duration 15 วัน</t>
  </si>
  <si>
    <t>Turnaround เคสที่ 1</t>
  </si>
  <si>
    <t>Original Data</t>
  </si>
  <si>
    <t>กรณีระบ 0 ไว้แล้วไม่ต้องคำนวณเพราะ = 0</t>
  </si>
  <si>
    <t>ไม่กำหนด</t>
  </si>
  <si>
    <t>เคสนี้ยังไม่ชัวร์</t>
  </si>
  <si>
    <t>Ton/Hr</t>
  </si>
  <si>
    <t>กรณี Unit KT : เคสที่ 1 shutdown ไป 15 วัน
เอา (Value / WorkDay )*Duration ที่มีการ Turnarond</t>
  </si>
  <si>
    <t>กรณี Unit Ton/Hr : เคสที่ 1 shutdown ไป 15 วัน เอา WorkDay - Duration ที่มีการ Turnaround</t>
  </si>
  <si>
    <t>เคสที่ 2 มีการบันทึก Turnarond คร่อมเดือน ข้อมูลตั้งแต่ 15/01/2022-15/02/2022 : Duration 32 วัน</t>
  </si>
  <si>
    <t>Remark</t>
  </si>
  <si>
    <t>Turnaround เคสที่ 2</t>
  </si>
  <si>
    <t>Work Day Jan</t>
  </si>
  <si>
    <t>Work Day Feb</t>
  </si>
  <si>
    <t>% ที่ turn Down</t>
  </si>
  <si>
    <t>%ที่รับ</t>
  </si>
  <si>
    <t>กรณี Unit Ton/Hr : เคสที่ 2 shutdown ไป 32 วัน คร่อมเดือน เอา WorkDay - Duration ตามเดือน ที่มีการ Turnaround, Turndown *percent</t>
  </si>
  <si>
    <t>วิธีคำนวณ Volumn Constrain ที่มีการ Turn down และ Turn around</t>
  </si>
  <si>
    <t>Turnaround , Turndown เคสที่ 2</t>
  </si>
  <si>
    <t>กรณี Unit KT : เคสที่ 1 shutdown ไป 15 วัน
เอา (Value / WorkDay )*Duration ที่มีการ Turnarond,Turndown</t>
  </si>
  <si>
    <t>กรณี Unit Ton/Hr : เคสที่ 1 shutdown ไป 15 วัน เอา WorkDay - Duration ที่มีการ Turnarond,Turndown</t>
  </si>
  <si>
    <t>เคสที่ 2 มีการบันทึก Turnarond/Turndown คร่อมเดือน ข้อมูลตั้งแต่ 15/01/2022-15/02/2022 : Duration 32 วัน : 30%</t>
  </si>
  <si>
    <t>เคสที่ 1 มีการบันทึก Turnaround/Turn down ภายในเดือนเดียวกัน ข้อมูล ตั้งแต่ 01/01/2022 - 15/01/2022 : Duration 15 วัน : 30%</t>
  </si>
  <si>
    <t>หมายเหตุกรณี Turnaround เป็น 100% เสมอ</t>
  </si>
  <si>
    <t>เคสที่ 3 มีการบันทึก Turnarond/Turndown คร่อมเดือน ข้อมูลตั้งแต่ 15/01/2022-15/02/2022 : Duration 32 วัน :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</si>
</sst>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-* #,##0.00_-;\-* #,##0.0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222"/>
      <scheme val="minor"/>
    </font>
    <font>
      <b/>
      <sz val="9"/>
      <color rgb="FFFF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22"/>
      <scheme val="minor"/>
    </font>
    <font>
      <b/>
      <sz val="14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60">
    <xf numFmtId="0" fontId="0" fillId="0" borderId="0" xfId="0"/>
    <xf numFmtId="0" fontId="4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vertical="center"/>
    </xf>
    <xf numFmtId="0" fontId="3" fillId="0" borderId="0" xfId="1"/>
    <xf numFmtId="17" fontId="7" fillId="3" borderId="4" xfId="1" applyNumberFormat="1" applyFont="1" applyFill="1" applyBorder="1" applyAlignment="1">
      <alignment horizontal="center" vertical="center"/>
    </xf>
    <xf numFmtId="17" fontId="7" fillId="3" borderId="1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65" fontId="3" fillId="0" borderId="1" xfId="2" applyFont="1" applyBorder="1"/>
    <xf numFmtId="165" fontId="3" fillId="0" borderId="1" xfId="2" applyFont="1" applyBorder="1" applyAlignment="1">
      <alignment vertical="center"/>
    </xf>
    <xf numFmtId="165" fontId="9" fillId="0" borderId="1" xfId="2" applyFont="1" applyBorder="1" applyAlignment="1">
      <alignment vertical="center"/>
    </xf>
    <xf numFmtId="165" fontId="2" fillId="0" borderId="3" xfId="2" applyFont="1" applyBorder="1" applyAlignment="1">
      <alignment vertical="center"/>
    </xf>
    <xf numFmtId="0" fontId="10" fillId="4" borderId="5" xfId="1" applyFont="1" applyFill="1" applyBorder="1" applyAlignment="1">
      <alignment horizontal="left" vertical="center"/>
    </xf>
    <xf numFmtId="165" fontId="1" fillId="0" borderId="1" xfId="2" applyFont="1" applyBorder="1" applyAlignment="1">
      <alignment vertical="center"/>
    </xf>
    <xf numFmtId="0" fontId="3" fillId="0" borderId="1" xfId="1" applyBorder="1"/>
    <xf numFmtId="165" fontId="13" fillId="0" borderId="1" xfId="2" applyFont="1" applyBorder="1" applyAlignment="1">
      <alignment vertical="center"/>
    </xf>
    <xf numFmtId="0" fontId="13" fillId="0" borderId="0" xfId="1" applyFont="1"/>
    <xf numFmtId="0" fontId="5" fillId="3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5" fontId="3" fillId="0" borderId="0" xfId="2" applyFont="1" applyBorder="1" applyAlignment="1">
      <alignment vertical="center"/>
    </xf>
    <xf numFmtId="165" fontId="2" fillId="0" borderId="0" xfId="2" applyFont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3" fillId="0" borderId="0" xfId="1" applyBorder="1" applyAlignment="1">
      <alignment horizontal="center" wrapText="1"/>
    </xf>
    <xf numFmtId="0" fontId="3" fillId="3" borderId="1" xfId="1" applyFill="1" applyBorder="1"/>
    <xf numFmtId="0" fontId="3" fillId="3" borderId="1" xfId="1" applyNumberFormat="1" applyFill="1" applyBorder="1"/>
    <xf numFmtId="0" fontId="3" fillId="0" borderId="0" xfId="1" applyAlignment="1">
      <alignment vertical="center"/>
    </xf>
    <xf numFmtId="0" fontId="14" fillId="0" borderId="0" xfId="1" applyFont="1"/>
    <xf numFmtId="0" fontId="3" fillId="0" borderId="1" xfId="1" applyBorder="1" applyAlignment="1">
      <alignment horizontal="center"/>
    </xf>
    <xf numFmtId="0" fontId="3" fillId="0" borderId="1" xfId="1" applyBorder="1" applyAlignment="1">
      <alignment horizontal="center" wrapText="1"/>
    </xf>
    <xf numFmtId="17" fontId="1" fillId="2" borderId="1" xfId="1" applyNumberFormat="1" applyFont="1" applyFill="1" applyBorder="1" applyAlignment="1">
      <alignment horizontal="center" vertical="center"/>
    </xf>
    <xf numFmtId="17" fontId="1" fillId="2" borderId="11" xfId="1" applyNumberFormat="1" applyFont="1" applyFill="1" applyBorder="1" applyAlignment="1">
      <alignment horizontal="center" vertical="center"/>
    </xf>
    <xf numFmtId="17" fontId="1" fillId="2" borderId="12" xfId="1" applyNumberFormat="1" applyFont="1" applyFill="1" applyBorder="1" applyAlignment="1">
      <alignment horizontal="center" vertical="center"/>
    </xf>
    <xf numFmtId="17" fontId="1" fillId="2" borderId="13" xfId="1" applyNumberFormat="1" applyFont="1" applyFill="1" applyBorder="1" applyAlignment="1">
      <alignment horizontal="center" vertical="center"/>
    </xf>
    <xf numFmtId="17" fontId="1" fillId="2" borderId="10" xfId="1" applyNumberFormat="1" applyFont="1" applyFill="1" applyBorder="1" applyAlignment="1">
      <alignment horizontal="center" vertical="center"/>
    </xf>
    <xf numFmtId="17" fontId="1" fillId="2" borderId="0" xfId="1" applyNumberFormat="1" applyFont="1" applyFill="1" applyBorder="1" applyAlignment="1">
      <alignment horizontal="center" vertical="center"/>
    </xf>
    <xf numFmtId="17" fontId="1" fillId="2" borderId="6" xfId="1" applyNumberFormat="1" applyFont="1" applyFill="1" applyBorder="1" applyAlignment="1">
      <alignment horizontal="center" vertical="center"/>
    </xf>
    <xf numFmtId="17" fontId="1" fillId="2" borderId="8" xfId="1" applyNumberFormat="1" applyFont="1" applyFill="1" applyBorder="1" applyAlignment="1">
      <alignment horizontal="center" vertical="center"/>
    </xf>
    <xf numFmtId="17" fontId="1" fillId="2" borderId="7" xfId="1" applyNumberFormat="1" applyFont="1" applyFill="1" applyBorder="1" applyAlignment="1">
      <alignment horizontal="center" vertical="center"/>
    </xf>
    <xf numFmtId="17" fontId="1" fillId="2" borderId="9" xfId="1" applyNumberFormat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3" fillId="0" borderId="1" xfId="1" applyBorder="1" applyAlignment="1">
      <alignment horizontal="left" wrapText="1"/>
    </xf>
    <xf numFmtId="0" fontId="3" fillId="5" borderId="1" xfId="1" applyFill="1" applyBorder="1" applyAlignment="1">
      <alignment horizontal="center"/>
    </xf>
    <xf numFmtId="0" fontId="3" fillId="5" borderId="0" xfId="1" applyFill="1" applyAlignment="1">
      <alignment horizontal="center"/>
    </xf>
    <xf numFmtId="0" fontId="1" fillId="2" borderId="1" xfId="1" applyNumberFormat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" fillId="0" borderId="1" xfId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3" fillId="0" borderId="1" xfId="1" applyBorder="1" applyAlignment="1">
      <alignment horizontal="left" vertical="center" wrapText="1"/>
    </xf>
    <xf numFmtId="0" fontId="3" fillId="0" borderId="10" xfId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1" xfId="1" applyBorder="1" applyAlignment="1">
      <alignment horizontal="center" vertical="center" wrapText="1"/>
    </xf>
    <xf numFmtId="0" fontId="3" fillId="3" borderId="1" xfId="1" applyFill="1" applyBorder="1" applyAlignment="1">
      <alignment horizontal="center"/>
    </xf>
  </cellXfs>
  <cellStyles count="3">
    <cellStyle name="Comma 2" xfId="2" xr:uid="{236EDB70-E9AF-49C6-9C4D-1092EAFB541C}"/>
    <cellStyle name="Normal" xfId="0" builtinId="0"/>
    <cellStyle name="Normal 2" xfId="1" xr:uid="{A85DC1A0-8473-422C-B838-64C1472EF2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7ABE-BE32-40D4-AF13-4FBD32978742}">
  <dimension ref="A1:O27"/>
  <sheetViews>
    <sheetView showGridLines="0" zoomScale="85" zoomScaleNormal="85" workbookViewId="0">
      <selection activeCell="K8" sqref="K8:M8"/>
    </sheetView>
  </sheetViews>
  <sheetFormatPr defaultRowHeight="14.5"/>
  <cols>
    <col min="1" max="1" width="8.7265625" style="4"/>
    <col min="2" max="2" width="11.453125" style="4" bestFit="1" customWidth="1"/>
    <col min="3" max="3" width="27.36328125" style="4" bestFit="1" customWidth="1"/>
    <col min="4" max="4" width="17.36328125" style="4" bestFit="1" customWidth="1"/>
    <col min="5" max="5" width="20.26953125" style="4" customWidth="1"/>
    <col min="6" max="7" width="13.36328125" style="4" customWidth="1"/>
    <col min="8" max="8" width="0" style="4" hidden="1" customWidth="1"/>
    <col min="9" max="10" width="13.36328125" style="4" customWidth="1"/>
    <col min="11" max="11" width="15.6328125" style="4" customWidth="1"/>
    <col min="12" max="12" width="15.453125" style="4" customWidth="1"/>
    <col min="13" max="13" width="15.26953125" style="4" customWidth="1"/>
    <col min="14" max="14" width="10.7265625" style="4" customWidth="1"/>
    <col min="15" max="15" width="16" style="4" customWidth="1"/>
    <col min="16" max="16384" width="8.7265625" style="4"/>
  </cols>
  <sheetData>
    <row r="1" spans="1:13">
      <c r="A1" s="4" t="s">
        <v>18</v>
      </c>
      <c r="I1" s="45" t="s">
        <v>30</v>
      </c>
      <c r="J1" s="45"/>
    </row>
    <row r="2" spans="1:13">
      <c r="I2" s="45">
        <f>31-15</f>
        <v>16</v>
      </c>
      <c r="J2" s="45"/>
    </row>
    <row r="3" spans="1:13" ht="23.5">
      <c r="A3" s="1" t="s">
        <v>0</v>
      </c>
      <c r="B3" s="2"/>
      <c r="C3" s="3"/>
      <c r="D3" s="2"/>
      <c r="E3" s="2"/>
      <c r="F3" s="52" t="s">
        <v>20</v>
      </c>
      <c r="G3" s="52"/>
      <c r="H3" s="15"/>
      <c r="I3" s="32">
        <v>44562</v>
      </c>
      <c r="J3" s="46"/>
      <c r="K3" s="32" t="s">
        <v>28</v>
      </c>
      <c r="L3" s="32"/>
      <c r="M3" s="32"/>
    </row>
    <row r="4" spans="1:13">
      <c r="A4" s="49" t="s">
        <v>2</v>
      </c>
      <c r="B4" s="49" t="s">
        <v>3</v>
      </c>
      <c r="C4" s="49" t="s">
        <v>1</v>
      </c>
      <c r="D4" s="49" t="s">
        <v>4</v>
      </c>
      <c r="E4" s="18"/>
      <c r="F4" s="47" t="s">
        <v>5</v>
      </c>
      <c r="G4" s="48"/>
      <c r="I4" s="47" t="s">
        <v>19</v>
      </c>
      <c r="J4" s="48"/>
      <c r="K4" s="32"/>
      <c r="L4" s="32"/>
      <c r="M4" s="32"/>
    </row>
    <row r="5" spans="1:13">
      <c r="A5" s="50"/>
      <c r="B5" s="51"/>
      <c r="C5" s="51"/>
      <c r="D5" s="51"/>
      <c r="E5" s="19" t="s">
        <v>2</v>
      </c>
      <c r="F5" s="5" t="s">
        <v>6</v>
      </c>
      <c r="G5" s="6" t="s">
        <v>7</v>
      </c>
      <c r="I5" s="5" t="s">
        <v>6</v>
      </c>
      <c r="J5" s="6" t="s">
        <v>7</v>
      </c>
      <c r="K5" s="32"/>
      <c r="L5" s="32"/>
      <c r="M5" s="32"/>
    </row>
    <row r="6" spans="1:13">
      <c r="A6" s="7" t="s">
        <v>8</v>
      </c>
      <c r="B6" s="8" t="s">
        <v>9</v>
      </c>
      <c r="C6" s="8" t="s">
        <v>10</v>
      </c>
      <c r="D6" s="8" t="s">
        <v>9</v>
      </c>
      <c r="E6" s="8" t="s">
        <v>8</v>
      </c>
      <c r="F6" s="9">
        <v>0</v>
      </c>
      <c r="G6" s="9">
        <v>0</v>
      </c>
      <c r="I6" s="9">
        <v>0</v>
      </c>
      <c r="J6" s="9">
        <v>0</v>
      </c>
      <c r="K6" s="30" t="s">
        <v>21</v>
      </c>
      <c r="L6" s="30"/>
      <c r="M6" s="30"/>
    </row>
    <row r="7" spans="1:13">
      <c r="A7" s="7" t="s">
        <v>8</v>
      </c>
      <c r="B7" s="8" t="s">
        <v>9</v>
      </c>
      <c r="C7" s="8" t="s">
        <v>11</v>
      </c>
      <c r="D7" s="8" t="s">
        <v>9</v>
      </c>
      <c r="E7" s="8" t="s">
        <v>8</v>
      </c>
      <c r="F7" s="16" t="s">
        <v>22</v>
      </c>
      <c r="G7" s="16" t="s">
        <v>22</v>
      </c>
      <c r="H7" s="17"/>
      <c r="I7" s="16" t="s">
        <v>22</v>
      </c>
      <c r="J7" s="16" t="s">
        <v>22</v>
      </c>
      <c r="K7" s="42" t="s">
        <v>23</v>
      </c>
      <c r="L7" s="42"/>
      <c r="M7" s="42"/>
    </row>
    <row r="8" spans="1:13" ht="72.5" customHeight="1">
      <c r="A8" s="7" t="s">
        <v>8</v>
      </c>
      <c r="B8" s="8" t="s">
        <v>9</v>
      </c>
      <c r="C8" s="8" t="s">
        <v>12</v>
      </c>
      <c r="D8" s="8" t="s">
        <v>9</v>
      </c>
      <c r="E8" s="8" t="s">
        <v>8</v>
      </c>
      <c r="F8" s="14">
        <v>10</v>
      </c>
      <c r="G8" s="14">
        <v>30</v>
      </c>
      <c r="I8" s="9">
        <f>(10/31)*I2</f>
        <v>5.161290322580645</v>
      </c>
      <c r="J8" s="9">
        <f>(30/31)*I2</f>
        <v>15.483870967741936</v>
      </c>
      <c r="K8" s="43" t="s">
        <v>25</v>
      </c>
      <c r="L8" s="43"/>
      <c r="M8" s="43"/>
    </row>
    <row r="9" spans="1:13">
      <c r="A9" s="7" t="s">
        <v>8</v>
      </c>
      <c r="B9" s="8" t="s">
        <v>9</v>
      </c>
      <c r="C9" s="8" t="s">
        <v>13</v>
      </c>
      <c r="D9" s="8" t="s">
        <v>9</v>
      </c>
      <c r="E9" s="8"/>
      <c r="F9" s="10"/>
      <c r="G9" s="10"/>
      <c r="I9" s="10"/>
      <c r="J9" s="10"/>
      <c r="K9" s="30"/>
      <c r="L9" s="30"/>
      <c r="M9" s="30"/>
    </row>
    <row r="10" spans="1:13">
      <c r="A10" s="7" t="s">
        <v>8</v>
      </c>
      <c r="B10" s="8" t="s">
        <v>9</v>
      </c>
      <c r="C10" s="8" t="s">
        <v>14</v>
      </c>
      <c r="D10" s="8" t="s">
        <v>9</v>
      </c>
      <c r="E10" s="8"/>
      <c r="F10" s="10"/>
      <c r="G10" s="10"/>
      <c r="I10" s="10"/>
      <c r="J10" s="10"/>
      <c r="K10" s="30"/>
      <c r="L10" s="30"/>
      <c r="M10" s="30"/>
    </row>
    <row r="11" spans="1:13">
      <c r="A11" s="7" t="s">
        <v>8</v>
      </c>
      <c r="B11" s="8" t="s">
        <v>9</v>
      </c>
      <c r="C11" s="8" t="s">
        <v>15</v>
      </c>
      <c r="D11" s="8" t="s">
        <v>9</v>
      </c>
      <c r="E11" s="8"/>
      <c r="F11" s="11"/>
      <c r="G11" s="11"/>
      <c r="I11" s="11"/>
      <c r="J11" s="11"/>
      <c r="K11" s="30"/>
      <c r="L11" s="30"/>
      <c r="M11" s="30"/>
    </row>
    <row r="12" spans="1:13" ht="38.5" customHeight="1">
      <c r="A12" s="7" t="s">
        <v>8</v>
      </c>
      <c r="B12" s="8" t="s">
        <v>9</v>
      </c>
      <c r="C12" s="8" t="s">
        <v>16</v>
      </c>
      <c r="D12" s="8" t="s">
        <v>9</v>
      </c>
      <c r="E12" s="8" t="s">
        <v>24</v>
      </c>
      <c r="F12" s="10">
        <v>0</v>
      </c>
      <c r="G12" s="12">
        <f>16.2*24*31/1000</f>
        <v>12.0528</v>
      </c>
      <c r="H12" s="13" t="s">
        <v>17</v>
      </c>
      <c r="I12" s="10">
        <v>0</v>
      </c>
      <c r="J12" s="12">
        <f>16.2*24*I2/1000</f>
        <v>6.2207999999999997</v>
      </c>
      <c r="K12" s="43" t="s">
        <v>26</v>
      </c>
      <c r="L12" s="43"/>
      <c r="M12" s="43"/>
    </row>
    <row r="13" spans="1:13" ht="19" customHeight="1">
      <c r="A13" s="20"/>
      <c r="B13" s="21"/>
      <c r="C13" s="21"/>
      <c r="D13" s="21"/>
      <c r="E13" s="21"/>
      <c r="F13" s="22"/>
      <c r="G13" s="23"/>
      <c r="H13" s="24"/>
      <c r="I13" s="22"/>
      <c r="J13" s="23"/>
      <c r="K13" s="25"/>
      <c r="L13" s="25"/>
      <c r="M13" s="25"/>
    </row>
    <row r="15" spans="1:13">
      <c r="A15" s="4" t="s">
        <v>27</v>
      </c>
      <c r="I15" s="44" t="s">
        <v>30</v>
      </c>
      <c r="J15" s="44"/>
      <c r="K15" s="44" t="s">
        <v>31</v>
      </c>
      <c r="L15" s="44"/>
    </row>
    <row r="16" spans="1:13">
      <c r="I16" s="44">
        <f>31-17</f>
        <v>14</v>
      </c>
      <c r="J16" s="44"/>
      <c r="K16" s="44">
        <f>28-15</f>
        <v>13</v>
      </c>
      <c r="L16" s="44"/>
    </row>
    <row r="18" spans="1:15" ht="23.5">
      <c r="A18" s="1" t="s">
        <v>0</v>
      </c>
      <c r="B18" s="2"/>
      <c r="C18" s="3"/>
      <c r="D18" s="2"/>
      <c r="E18" s="2"/>
      <c r="F18" s="52" t="s">
        <v>20</v>
      </c>
      <c r="G18" s="52"/>
      <c r="H18" s="15"/>
      <c r="I18" s="32">
        <v>44562</v>
      </c>
      <c r="J18" s="46"/>
      <c r="K18" s="32">
        <v>44593</v>
      </c>
      <c r="L18" s="46"/>
      <c r="M18" s="33" t="s">
        <v>28</v>
      </c>
      <c r="N18" s="34"/>
      <c r="O18" s="35"/>
    </row>
    <row r="19" spans="1:15">
      <c r="A19" s="49" t="s">
        <v>2</v>
      </c>
      <c r="B19" s="49" t="s">
        <v>3</v>
      </c>
      <c r="C19" s="49" t="s">
        <v>1</v>
      </c>
      <c r="D19" s="49" t="s">
        <v>4</v>
      </c>
      <c r="E19" s="18"/>
      <c r="F19" s="47" t="s">
        <v>5</v>
      </c>
      <c r="G19" s="48"/>
      <c r="I19" s="47" t="s">
        <v>29</v>
      </c>
      <c r="J19" s="48"/>
      <c r="K19" s="47" t="s">
        <v>29</v>
      </c>
      <c r="L19" s="48"/>
      <c r="M19" s="36"/>
      <c r="N19" s="37"/>
      <c r="O19" s="38"/>
    </row>
    <row r="20" spans="1:15">
      <c r="A20" s="50"/>
      <c r="B20" s="51"/>
      <c r="C20" s="51"/>
      <c r="D20" s="51"/>
      <c r="E20" s="19" t="s">
        <v>2</v>
      </c>
      <c r="F20" s="5" t="s">
        <v>6</v>
      </c>
      <c r="G20" s="6" t="s">
        <v>7</v>
      </c>
      <c r="I20" s="5" t="s">
        <v>6</v>
      </c>
      <c r="J20" s="6" t="s">
        <v>7</v>
      </c>
      <c r="K20" s="5" t="s">
        <v>6</v>
      </c>
      <c r="L20" s="6" t="s">
        <v>7</v>
      </c>
      <c r="M20" s="39"/>
      <c r="N20" s="40"/>
      <c r="O20" s="41"/>
    </row>
    <row r="21" spans="1:15">
      <c r="A21" s="7" t="s">
        <v>8</v>
      </c>
      <c r="B21" s="8" t="s">
        <v>9</v>
      </c>
      <c r="C21" s="8" t="s">
        <v>10</v>
      </c>
      <c r="D21" s="8" t="s">
        <v>9</v>
      </c>
      <c r="E21" s="8" t="s">
        <v>8</v>
      </c>
      <c r="F21" s="9">
        <v>0</v>
      </c>
      <c r="G21" s="9">
        <v>0</v>
      </c>
      <c r="I21" s="9">
        <v>0</v>
      </c>
      <c r="J21" s="9">
        <v>0</v>
      </c>
      <c r="K21" s="9">
        <v>0</v>
      </c>
      <c r="L21" s="9">
        <v>0</v>
      </c>
      <c r="M21" s="30" t="s">
        <v>21</v>
      </c>
      <c r="N21" s="30"/>
      <c r="O21" s="30"/>
    </row>
    <row r="22" spans="1:15">
      <c r="A22" s="7" t="s">
        <v>8</v>
      </c>
      <c r="B22" s="8" t="s">
        <v>9</v>
      </c>
      <c r="C22" s="8" t="s">
        <v>11</v>
      </c>
      <c r="D22" s="8" t="s">
        <v>9</v>
      </c>
      <c r="E22" s="8" t="s">
        <v>8</v>
      </c>
      <c r="F22" s="16" t="s">
        <v>22</v>
      </c>
      <c r="G22" s="16" t="s">
        <v>22</v>
      </c>
      <c r="H22" s="17"/>
      <c r="I22" s="16" t="s">
        <v>22</v>
      </c>
      <c r="J22" s="16" t="s">
        <v>22</v>
      </c>
      <c r="K22" s="16" t="s">
        <v>22</v>
      </c>
      <c r="L22" s="16" t="s">
        <v>22</v>
      </c>
      <c r="M22" s="42" t="s">
        <v>23</v>
      </c>
      <c r="N22" s="42"/>
      <c r="O22" s="42"/>
    </row>
    <row r="23" spans="1:15">
      <c r="A23" s="7" t="s">
        <v>8</v>
      </c>
      <c r="B23" s="8" t="s">
        <v>9</v>
      </c>
      <c r="C23" s="8" t="s">
        <v>12</v>
      </c>
      <c r="D23" s="8" t="s">
        <v>9</v>
      </c>
      <c r="E23" s="8" t="s">
        <v>8</v>
      </c>
      <c r="F23" s="14">
        <v>10</v>
      </c>
      <c r="G23" s="14">
        <v>30</v>
      </c>
      <c r="I23" s="9">
        <f>(10/31)*I16</f>
        <v>4.5161290322580641</v>
      </c>
      <c r="J23" s="9">
        <f>(30/31)*I16</f>
        <v>13.548387096774194</v>
      </c>
      <c r="K23" s="9">
        <f>(10/28)*K16</f>
        <v>4.6428571428571432</v>
      </c>
      <c r="L23" s="9">
        <f>(30/28)*K16</f>
        <v>13.928571428571429</v>
      </c>
      <c r="M23" s="31" t="s">
        <v>25</v>
      </c>
      <c r="N23" s="31"/>
      <c r="O23" s="31"/>
    </row>
    <row r="24" spans="1:15">
      <c r="A24" s="7" t="s">
        <v>8</v>
      </c>
      <c r="B24" s="8" t="s">
        <v>9</v>
      </c>
      <c r="C24" s="8" t="s">
        <v>13</v>
      </c>
      <c r="D24" s="8" t="s">
        <v>9</v>
      </c>
      <c r="E24" s="8"/>
      <c r="F24" s="10"/>
      <c r="G24" s="10"/>
      <c r="I24" s="10"/>
      <c r="J24" s="10"/>
      <c r="K24" s="10"/>
      <c r="L24" s="10"/>
      <c r="M24" s="30"/>
      <c r="N24" s="30"/>
      <c r="O24" s="30"/>
    </row>
    <row r="25" spans="1:15">
      <c r="A25" s="7" t="s">
        <v>8</v>
      </c>
      <c r="B25" s="8" t="s">
        <v>9</v>
      </c>
      <c r="C25" s="8" t="s">
        <v>14</v>
      </c>
      <c r="D25" s="8" t="s">
        <v>9</v>
      </c>
      <c r="E25" s="8"/>
      <c r="F25" s="10"/>
      <c r="G25" s="10"/>
      <c r="I25" s="10"/>
      <c r="J25" s="10"/>
      <c r="K25" s="10"/>
      <c r="L25" s="10"/>
      <c r="M25" s="30"/>
      <c r="N25" s="30"/>
      <c r="O25" s="30"/>
    </row>
    <row r="26" spans="1:15">
      <c r="A26" s="7" t="s">
        <v>8</v>
      </c>
      <c r="B26" s="8" t="s">
        <v>9</v>
      </c>
      <c r="C26" s="8" t="s">
        <v>15</v>
      </c>
      <c r="D26" s="8" t="s">
        <v>9</v>
      </c>
      <c r="E26" s="8"/>
      <c r="F26" s="11"/>
      <c r="G26" s="11"/>
      <c r="I26" s="11"/>
      <c r="J26" s="11"/>
      <c r="K26" s="11"/>
      <c r="L26" s="11"/>
      <c r="M26" s="30"/>
      <c r="N26" s="30"/>
      <c r="O26" s="30"/>
    </row>
    <row r="27" spans="1:15">
      <c r="A27" s="7" t="s">
        <v>8</v>
      </c>
      <c r="B27" s="8" t="s">
        <v>9</v>
      </c>
      <c r="C27" s="8" t="s">
        <v>16</v>
      </c>
      <c r="D27" s="8" t="s">
        <v>9</v>
      </c>
      <c r="E27" s="8" t="s">
        <v>24</v>
      </c>
      <c r="F27" s="10">
        <v>0</v>
      </c>
      <c r="G27" s="12">
        <f>16.2*24*31/1000</f>
        <v>12.0528</v>
      </c>
      <c r="H27" s="13" t="s">
        <v>17</v>
      </c>
      <c r="I27" s="10">
        <v>0</v>
      </c>
      <c r="J27" s="12">
        <f>16.2*24*I16/1000</f>
        <v>5.4431999999999992</v>
      </c>
      <c r="K27" s="10">
        <v>0</v>
      </c>
      <c r="L27" s="12">
        <f>16.2*24*K16/1000</f>
        <v>5.0543999999999993</v>
      </c>
      <c r="M27" s="31" t="s">
        <v>26</v>
      </c>
      <c r="N27" s="31"/>
      <c r="O27" s="31"/>
    </row>
  </sheetData>
  <mergeCells count="40">
    <mergeCell ref="A4:A5"/>
    <mergeCell ref="B4:B5"/>
    <mergeCell ref="C4:C5"/>
    <mergeCell ref="D4:D5"/>
    <mergeCell ref="F4:G4"/>
    <mergeCell ref="I19:J19"/>
    <mergeCell ref="I3:J3"/>
    <mergeCell ref="F3:G3"/>
    <mergeCell ref="F18:G18"/>
    <mergeCell ref="I18:J18"/>
    <mergeCell ref="I15:J15"/>
    <mergeCell ref="I4:J4"/>
    <mergeCell ref="A19:A20"/>
    <mergeCell ref="B19:B20"/>
    <mergeCell ref="C19:C20"/>
    <mergeCell ref="D19:D20"/>
    <mergeCell ref="F19:G19"/>
    <mergeCell ref="I16:J16"/>
    <mergeCell ref="K15:L15"/>
    <mergeCell ref="K16:L16"/>
    <mergeCell ref="I1:J1"/>
    <mergeCell ref="I2:J2"/>
    <mergeCell ref="K6:M6"/>
    <mergeCell ref="K7:M7"/>
    <mergeCell ref="K8:M8"/>
    <mergeCell ref="K9:M9"/>
    <mergeCell ref="K10:M10"/>
    <mergeCell ref="M24:O24"/>
    <mergeCell ref="M25:O25"/>
    <mergeCell ref="M26:O26"/>
    <mergeCell ref="M27:O27"/>
    <mergeCell ref="K3:M5"/>
    <mergeCell ref="M18:O20"/>
    <mergeCell ref="M21:O21"/>
    <mergeCell ref="M22:O22"/>
    <mergeCell ref="M23:O23"/>
    <mergeCell ref="K11:M11"/>
    <mergeCell ref="K12:M12"/>
    <mergeCell ref="K18:L18"/>
    <mergeCell ref="K19:L19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F5C7-D9D3-49B5-BC11-AB702BC57F9E}">
  <dimension ref="A1:O29"/>
  <sheetViews>
    <sheetView showGridLines="0" tabSelected="1" topLeftCell="A16" zoomScale="70" zoomScaleNormal="70" workbookViewId="0">
      <selection activeCell="A29" sqref="A29"/>
    </sheetView>
  </sheetViews>
  <sheetFormatPr defaultRowHeight="14.5"/>
  <cols>
    <col min="1" max="1" width="8.7265625" style="4"/>
    <col min="2" max="2" width="11.453125" style="4" bestFit="1" customWidth="1"/>
    <col min="3" max="3" width="35.36328125" style="4" customWidth="1"/>
    <col min="4" max="4" width="23.08984375" style="4" customWidth="1"/>
    <col min="5" max="5" width="20.26953125" style="4" customWidth="1"/>
    <col min="6" max="6" width="15.08984375" style="4" customWidth="1"/>
    <col min="7" max="7" width="13.36328125" style="4" customWidth="1"/>
    <col min="8" max="8" width="0" style="4" hidden="1" customWidth="1"/>
    <col min="9" max="9" width="14" style="4" customWidth="1"/>
    <col min="10" max="10" width="14.1796875" style="4" customWidth="1"/>
    <col min="11" max="11" width="15.6328125" style="4" customWidth="1"/>
    <col min="12" max="12" width="15.453125" style="4" customWidth="1"/>
    <col min="13" max="13" width="13.6328125" style="4" customWidth="1"/>
    <col min="14" max="14" width="18.7265625" style="4" customWidth="1"/>
    <col min="15" max="15" width="19.26953125" style="4" customWidth="1"/>
    <col min="16" max="16384" width="8.7265625" style="4"/>
  </cols>
  <sheetData>
    <row r="1" spans="1:13" ht="18.5">
      <c r="A1" s="29" t="s">
        <v>35</v>
      </c>
    </row>
    <row r="2" spans="1:13">
      <c r="A2" s="4" t="s">
        <v>40</v>
      </c>
      <c r="F2" s="26" t="s">
        <v>32</v>
      </c>
      <c r="G2" s="26" t="s">
        <v>33</v>
      </c>
      <c r="H2" s="15"/>
      <c r="I2" s="59" t="s">
        <v>30</v>
      </c>
      <c r="J2" s="59"/>
    </row>
    <row r="3" spans="1:13">
      <c r="A3" s="17" t="s">
        <v>41</v>
      </c>
      <c r="F3" s="27">
        <v>100</v>
      </c>
      <c r="G3" s="27">
        <f>100-F3</f>
        <v>0</v>
      </c>
      <c r="H3" s="15"/>
      <c r="I3" s="59">
        <f>31-15</f>
        <v>16</v>
      </c>
      <c r="J3" s="59"/>
    </row>
    <row r="4" spans="1:13" ht="23.5">
      <c r="A4" s="1" t="s">
        <v>0</v>
      </c>
      <c r="B4" s="2"/>
      <c r="C4" s="3"/>
      <c r="D4" s="2"/>
      <c r="E4" s="2"/>
      <c r="F4" s="52" t="s">
        <v>20</v>
      </c>
      <c r="G4" s="52"/>
      <c r="H4" s="15"/>
      <c r="I4" s="32">
        <v>44562</v>
      </c>
      <c r="J4" s="46"/>
      <c r="K4" s="36" t="s">
        <v>28</v>
      </c>
      <c r="L4" s="37"/>
      <c r="M4" s="37"/>
    </row>
    <row r="5" spans="1:13">
      <c r="A5" s="49" t="s">
        <v>2</v>
      </c>
      <c r="B5" s="49" t="s">
        <v>3</v>
      </c>
      <c r="C5" s="49" t="s">
        <v>1</v>
      </c>
      <c r="D5" s="49" t="s">
        <v>4</v>
      </c>
      <c r="E5" s="18"/>
      <c r="F5" s="47" t="s">
        <v>5</v>
      </c>
      <c r="G5" s="48"/>
      <c r="I5" s="47" t="s">
        <v>19</v>
      </c>
      <c r="J5" s="48"/>
      <c r="K5" s="56"/>
      <c r="L5" s="57"/>
      <c r="M5" s="57"/>
    </row>
    <row r="6" spans="1:13">
      <c r="A6" s="50"/>
      <c r="B6" s="51"/>
      <c r="C6" s="51"/>
      <c r="D6" s="51"/>
      <c r="E6" s="19" t="s">
        <v>2</v>
      </c>
      <c r="F6" s="5" t="s">
        <v>6</v>
      </c>
      <c r="G6" s="6" t="s">
        <v>7</v>
      </c>
      <c r="I6" s="5" t="s">
        <v>6</v>
      </c>
      <c r="J6" s="6" t="s">
        <v>7</v>
      </c>
      <c r="K6" s="56"/>
      <c r="L6" s="57"/>
      <c r="M6" s="57"/>
    </row>
    <row r="7" spans="1:13">
      <c r="A7" s="7" t="s">
        <v>8</v>
      </c>
      <c r="B7" s="8" t="s">
        <v>9</v>
      </c>
      <c r="C7" s="8" t="s">
        <v>10</v>
      </c>
      <c r="D7" s="8" t="s">
        <v>9</v>
      </c>
      <c r="E7" s="8" t="s">
        <v>8</v>
      </c>
      <c r="F7" s="9">
        <v>0</v>
      </c>
      <c r="G7" s="9">
        <v>0</v>
      </c>
      <c r="I7" s="9">
        <v>0</v>
      </c>
      <c r="J7" s="9">
        <v>0</v>
      </c>
      <c r="K7" s="30" t="s">
        <v>21</v>
      </c>
      <c r="L7" s="30"/>
      <c r="M7" s="30"/>
    </row>
    <row r="8" spans="1:13">
      <c r="A8" s="7" t="s">
        <v>8</v>
      </c>
      <c r="B8" s="8" t="s">
        <v>9</v>
      </c>
      <c r="C8" s="8" t="s">
        <v>11</v>
      </c>
      <c r="D8" s="8" t="s">
        <v>9</v>
      </c>
      <c r="E8" s="8" t="s">
        <v>8</v>
      </c>
      <c r="F8" s="16" t="s">
        <v>22</v>
      </c>
      <c r="G8" s="16" t="s">
        <v>22</v>
      </c>
      <c r="H8" s="17"/>
      <c r="I8" s="16" t="s">
        <v>22</v>
      </c>
      <c r="J8" s="16" t="s">
        <v>22</v>
      </c>
      <c r="K8" s="42" t="s">
        <v>23</v>
      </c>
      <c r="L8" s="42"/>
      <c r="M8" s="42"/>
    </row>
    <row r="9" spans="1:13" ht="72.5" customHeight="1">
      <c r="A9" s="7" t="s">
        <v>8</v>
      </c>
      <c r="B9" s="8" t="s">
        <v>9</v>
      </c>
      <c r="C9" s="8" t="s">
        <v>12</v>
      </c>
      <c r="D9" s="8" t="s">
        <v>9</v>
      </c>
      <c r="E9" s="8" t="s">
        <v>8</v>
      </c>
      <c r="F9" s="14">
        <v>10</v>
      </c>
      <c r="G9" s="14">
        <v>30</v>
      </c>
      <c r="I9" s="10">
        <f>(10/31)*I3*G3/100</f>
        <v>0</v>
      </c>
      <c r="J9" s="10">
        <f>IF(G3&gt;0, (30/31)*I3*G3/100, (30/31)*I3)</f>
        <v>15.483870967741936</v>
      </c>
      <c r="K9" s="58" t="s">
        <v>37</v>
      </c>
      <c r="L9" s="58"/>
      <c r="M9" s="58"/>
    </row>
    <row r="10" spans="1:13">
      <c r="A10" s="7" t="s">
        <v>8</v>
      </c>
      <c r="B10" s="8" t="s">
        <v>9</v>
      </c>
      <c r="C10" s="8" t="s">
        <v>13</v>
      </c>
      <c r="D10" s="8" t="s">
        <v>9</v>
      </c>
      <c r="E10" s="8"/>
      <c r="F10" s="10"/>
      <c r="G10" s="10"/>
      <c r="I10" s="10"/>
      <c r="J10" s="10"/>
      <c r="K10" s="30"/>
      <c r="L10" s="30"/>
      <c r="M10" s="30"/>
    </row>
    <row r="11" spans="1:13">
      <c r="A11" s="7" t="s">
        <v>8</v>
      </c>
      <c r="B11" s="8" t="s">
        <v>9</v>
      </c>
      <c r="C11" s="8" t="s">
        <v>14</v>
      </c>
      <c r="D11" s="8" t="s">
        <v>9</v>
      </c>
      <c r="E11" s="8"/>
      <c r="F11" s="10"/>
      <c r="G11" s="10"/>
      <c r="I11" s="10"/>
      <c r="J11" s="10"/>
      <c r="K11" s="30"/>
      <c r="L11" s="30"/>
      <c r="M11" s="30"/>
    </row>
    <row r="12" spans="1:13">
      <c r="A12" s="7" t="s">
        <v>8</v>
      </c>
      <c r="B12" s="8" t="s">
        <v>9</v>
      </c>
      <c r="C12" s="8" t="s">
        <v>15</v>
      </c>
      <c r="D12" s="8" t="s">
        <v>9</v>
      </c>
      <c r="E12" s="8"/>
      <c r="F12" s="11"/>
      <c r="G12" s="11"/>
      <c r="I12" s="11"/>
      <c r="J12" s="11"/>
      <c r="K12" s="30"/>
      <c r="L12" s="30"/>
      <c r="M12" s="30"/>
    </row>
    <row r="13" spans="1:13" ht="38.5" customHeight="1">
      <c r="A13" s="7" t="s">
        <v>8</v>
      </c>
      <c r="B13" s="8" t="s">
        <v>9</v>
      </c>
      <c r="C13" s="8" t="s">
        <v>16</v>
      </c>
      <c r="D13" s="8" t="s">
        <v>9</v>
      </c>
      <c r="E13" s="8" t="s">
        <v>24</v>
      </c>
      <c r="F13" s="10">
        <v>0</v>
      </c>
      <c r="G13" s="12">
        <f>16.2*24*31/1000</f>
        <v>12.0528</v>
      </c>
      <c r="H13" s="13" t="s">
        <v>17</v>
      </c>
      <c r="I13" s="10">
        <v>0</v>
      </c>
      <c r="J13" s="12">
        <f>IF(G3&gt;0,(16.2*24*I3/1000)*70/100, (16.2*24*I3/1000))</f>
        <v>6.2207999999999997</v>
      </c>
      <c r="K13" s="31" t="s">
        <v>38</v>
      </c>
      <c r="L13" s="31"/>
      <c r="M13" s="31"/>
    </row>
    <row r="15" spans="1:13">
      <c r="F15" s="26" t="s">
        <v>32</v>
      </c>
      <c r="G15" s="26" t="s">
        <v>33</v>
      </c>
      <c r="I15" s="44" t="s">
        <v>30</v>
      </c>
      <c r="J15" s="44"/>
      <c r="K15" s="44" t="s">
        <v>31</v>
      </c>
      <c r="L15" s="44"/>
    </row>
    <row r="16" spans="1:13">
      <c r="A16" s="4" t="s">
        <v>39</v>
      </c>
      <c r="F16" s="27">
        <v>30</v>
      </c>
      <c r="G16" s="27">
        <f>100-F16</f>
        <v>70</v>
      </c>
      <c r="I16" s="44">
        <f>31-17</f>
        <v>14</v>
      </c>
      <c r="J16" s="44"/>
      <c r="K16" s="44">
        <f>28-15</f>
        <v>13</v>
      </c>
      <c r="L16" s="44"/>
    </row>
    <row r="17" spans="1:15">
      <c r="A17" s="17" t="s">
        <v>41</v>
      </c>
    </row>
    <row r="18" spans="1:15" ht="23.5">
      <c r="A18" s="1" t="s">
        <v>0</v>
      </c>
      <c r="B18" s="2"/>
      <c r="C18" s="3"/>
      <c r="D18" s="2"/>
      <c r="E18" s="2"/>
      <c r="F18" s="52" t="s">
        <v>20</v>
      </c>
      <c r="G18" s="52"/>
      <c r="H18" s="15"/>
      <c r="I18" s="32">
        <v>44562</v>
      </c>
      <c r="J18" s="46"/>
      <c r="K18" s="32">
        <v>44593</v>
      </c>
      <c r="L18" s="46"/>
      <c r="M18" s="32" t="s">
        <v>28</v>
      </c>
      <c r="N18" s="32"/>
      <c r="O18" s="32"/>
    </row>
    <row r="19" spans="1:15">
      <c r="A19" s="49" t="s">
        <v>2</v>
      </c>
      <c r="B19" s="49" t="s">
        <v>3</v>
      </c>
      <c r="C19" s="49" t="s">
        <v>1</v>
      </c>
      <c r="D19" s="49" t="s">
        <v>4</v>
      </c>
      <c r="E19" s="18"/>
      <c r="F19" s="47" t="s">
        <v>5</v>
      </c>
      <c r="G19" s="48"/>
      <c r="I19" s="47" t="s">
        <v>36</v>
      </c>
      <c r="J19" s="48"/>
      <c r="K19" s="47" t="s">
        <v>36</v>
      </c>
      <c r="L19" s="48"/>
      <c r="M19" s="30"/>
      <c r="N19" s="30"/>
      <c r="O19" s="30"/>
    </row>
    <row r="20" spans="1:15">
      <c r="A20" s="50"/>
      <c r="B20" s="51"/>
      <c r="C20" s="51"/>
      <c r="D20" s="51"/>
      <c r="E20" s="19" t="s">
        <v>2</v>
      </c>
      <c r="F20" s="5" t="s">
        <v>6</v>
      </c>
      <c r="G20" s="6" t="s">
        <v>7</v>
      </c>
      <c r="I20" s="5" t="s">
        <v>6</v>
      </c>
      <c r="J20" s="6" t="s">
        <v>7</v>
      </c>
      <c r="K20" s="5" t="s">
        <v>6</v>
      </c>
      <c r="L20" s="6" t="s">
        <v>7</v>
      </c>
      <c r="M20" s="30"/>
      <c r="N20" s="30"/>
      <c r="O20" s="30"/>
    </row>
    <row r="21" spans="1:15">
      <c r="A21" s="7" t="s">
        <v>8</v>
      </c>
      <c r="B21" s="8" t="s">
        <v>9</v>
      </c>
      <c r="C21" s="8" t="s">
        <v>10</v>
      </c>
      <c r="D21" s="8" t="s">
        <v>9</v>
      </c>
      <c r="E21" s="8" t="s">
        <v>8</v>
      </c>
      <c r="F21" s="9">
        <v>0</v>
      </c>
      <c r="G21" s="9">
        <v>0</v>
      </c>
      <c r="I21" s="9">
        <v>0</v>
      </c>
      <c r="J21" s="9">
        <v>0</v>
      </c>
      <c r="K21" s="9">
        <v>0</v>
      </c>
      <c r="L21" s="9">
        <v>0</v>
      </c>
      <c r="M21" s="53" t="s">
        <v>21</v>
      </c>
      <c r="N21" s="53"/>
      <c r="O21" s="53"/>
    </row>
    <row r="22" spans="1:15">
      <c r="A22" s="7" t="s">
        <v>8</v>
      </c>
      <c r="B22" s="8" t="s">
        <v>9</v>
      </c>
      <c r="C22" s="8" t="s">
        <v>11</v>
      </c>
      <c r="D22" s="8" t="s">
        <v>9</v>
      </c>
      <c r="E22" s="8" t="s">
        <v>8</v>
      </c>
      <c r="F22" s="16" t="s">
        <v>22</v>
      </c>
      <c r="G22" s="16" t="s">
        <v>22</v>
      </c>
      <c r="H22" s="17"/>
      <c r="I22" s="16" t="s">
        <v>22</v>
      </c>
      <c r="J22" s="16" t="s">
        <v>22</v>
      </c>
      <c r="K22" s="16" t="s">
        <v>22</v>
      </c>
      <c r="L22" s="16" t="s">
        <v>22</v>
      </c>
      <c r="M22" s="54" t="s">
        <v>23</v>
      </c>
      <c r="N22" s="54"/>
      <c r="O22" s="54"/>
    </row>
    <row r="23" spans="1:15" s="28" customFormat="1" ht="43" customHeight="1">
      <c r="A23" s="7" t="s">
        <v>8</v>
      </c>
      <c r="B23" s="8" t="s">
        <v>9</v>
      </c>
      <c r="C23" s="8" t="s">
        <v>12</v>
      </c>
      <c r="D23" s="8" t="s">
        <v>9</v>
      </c>
      <c r="E23" s="8" t="s">
        <v>8</v>
      </c>
      <c r="F23" s="14">
        <v>10</v>
      </c>
      <c r="G23" s="14">
        <v>30</v>
      </c>
      <c r="I23" s="10">
        <f>IF(G16&gt;0, (10/31*I16)*G16/100, (10/31*I16))</f>
        <v>3.161290322580645</v>
      </c>
      <c r="J23" s="10">
        <f>IF(G16&gt;0,(30/31*I16)*G16/100,(30/31*I16))</f>
        <v>9.4838709677419359</v>
      </c>
      <c r="K23" s="10">
        <f>IF(G16&gt;0, (10/28*K16)*G16/100, (10/28*K16))</f>
        <v>3.25</v>
      </c>
      <c r="L23" s="10">
        <f>IF(G16&gt;0,(30/28*K16)*G16/100,(30/28*K16))</f>
        <v>9.75</v>
      </c>
      <c r="M23" s="55" t="s">
        <v>37</v>
      </c>
      <c r="N23" s="55"/>
      <c r="O23" s="55"/>
    </row>
    <row r="24" spans="1:15">
      <c r="A24" s="7" t="s">
        <v>8</v>
      </c>
      <c r="B24" s="8" t="s">
        <v>9</v>
      </c>
      <c r="C24" s="8" t="s">
        <v>13</v>
      </c>
      <c r="D24" s="8" t="s">
        <v>9</v>
      </c>
      <c r="E24" s="8"/>
      <c r="F24" s="10"/>
      <c r="G24" s="10"/>
      <c r="I24" s="10"/>
      <c r="J24" s="10"/>
      <c r="K24" s="10"/>
      <c r="L24" s="10"/>
      <c r="M24" s="30"/>
      <c r="N24" s="30"/>
      <c r="O24" s="30"/>
    </row>
    <row r="25" spans="1:15">
      <c r="A25" s="7" t="s">
        <v>8</v>
      </c>
      <c r="B25" s="8" t="s">
        <v>9</v>
      </c>
      <c r="C25" s="8" t="s">
        <v>14</v>
      </c>
      <c r="D25" s="8" t="s">
        <v>9</v>
      </c>
      <c r="E25" s="8"/>
      <c r="F25" s="10"/>
      <c r="G25" s="10"/>
      <c r="I25" s="10"/>
      <c r="J25" s="10"/>
      <c r="K25" s="10"/>
      <c r="L25" s="10"/>
      <c r="M25" s="30"/>
      <c r="N25" s="30"/>
      <c r="O25" s="30"/>
    </row>
    <row r="26" spans="1:15">
      <c r="A26" s="7" t="s">
        <v>8</v>
      </c>
      <c r="B26" s="8" t="s">
        <v>9</v>
      </c>
      <c r="C26" s="8" t="s">
        <v>15</v>
      </c>
      <c r="D26" s="8" t="s">
        <v>9</v>
      </c>
      <c r="E26" s="8"/>
      <c r="F26" s="11"/>
      <c r="G26" s="11"/>
      <c r="I26" s="11"/>
      <c r="J26" s="11"/>
      <c r="K26" s="11"/>
      <c r="L26" s="11"/>
      <c r="M26" s="30"/>
      <c r="N26" s="30"/>
      <c r="O26" s="30"/>
    </row>
    <row r="27" spans="1:15" ht="47.5" customHeight="1">
      <c r="A27" s="7" t="s">
        <v>8</v>
      </c>
      <c r="B27" s="8" t="s">
        <v>9</v>
      </c>
      <c r="C27" s="8" t="s">
        <v>16</v>
      </c>
      <c r="D27" s="8" t="s">
        <v>9</v>
      </c>
      <c r="E27" s="8" t="s">
        <v>24</v>
      </c>
      <c r="F27" s="10">
        <v>0</v>
      </c>
      <c r="G27" s="12">
        <f>16.2*24*31/1000</f>
        <v>12.0528</v>
      </c>
      <c r="H27" s="13" t="s">
        <v>17</v>
      </c>
      <c r="I27" s="10">
        <v>0</v>
      </c>
      <c r="J27" s="12">
        <f>IF(G16&gt;0,(16.2*24*I16/1000*G16/100),(16.2*24*I16/1000))</f>
        <v>3.8102399999999994</v>
      </c>
      <c r="K27" s="10">
        <v>0</v>
      </c>
      <c r="L27" s="12">
        <f>IF(G16&gt;0,(16.2*24*K16/1000*G16/100),(16.2*24*K16/1000))</f>
        <v>3.5380799999999994</v>
      </c>
      <c r="M27" s="43" t="s">
        <v>34</v>
      </c>
      <c r="N27" s="43"/>
      <c r="O27" s="43"/>
    </row>
    <row r="29" spans="1:15">
      <c r="A29" s="4" t="s">
        <v>42</v>
      </c>
    </row>
  </sheetData>
  <mergeCells count="44">
    <mergeCell ref="A5:A6"/>
    <mergeCell ref="B5:B6"/>
    <mergeCell ref="C5:C6"/>
    <mergeCell ref="D5:D6"/>
    <mergeCell ref="F5:G5"/>
    <mergeCell ref="I2:J2"/>
    <mergeCell ref="I3:J3"/>
    <mergeCell ref="F4:G4"/>
    <mergeCell ref="I4:J4"/>
    <mergeCell ref="K4:M4"/>
    <mergeCell ref="I15:J15"/>
    <mergeCell ref="K15:L15"/>
    <mergeCell ref="I5:J5"/>
    <mergeCell ref="K5:M5"/>
    <mergeCell ref="K6:M6"/>
    <mergeCell ref="K7:M7"/>
    <mergeCell ref="K8:M8"/>
    <mergeCell ref="K9:M9"/>
    <mergeCell ref="M18:O18"/>
    <mergeCell ref="K10:M10"/>
    <mergeCell ref="K11:M11"/>
    <mergeCell ref="K12:M12"/>
    <mergeCell ref="K13:M13"/>
    <mergeCell ref="I19:J19"/>
    <mergeCell ref="I16:J16"/>
    <mergeCell ref="K16:L16"/>
    <mergeCell ref="F18:G18"/>
    <mergeCell ref="I18:J18"/>
    <mergeCell ref="K18:L18"/>
    <mergeCell ref="A19:A20"/>
    <mergeCell ref="B19:B20"/>
    <mergeCell ref="C19:C20"/>
    <mergeCell ref="D19:D20"/>
    <mergeCell ref="F19:G19"/>
    <mergeCell ref="M24:O24"/>
    <mergeCell ref="M25:O25"/>
    <mergeCell ref="M26:O26"/>
    <mergeCell ref="M27:O27"/>
    <mergeCell ref="K19:L19"/>
    <mergeCell ref="M19:O19"/>
    <mergeCell ref="M20:O20"/>
    <mergeCell ref="M21:O21"/>
    <mergeCell ref="M22:O22"/>
    <mergeCell ref="M23:O23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TurnAround</vt:lpstr>
      <vt:lpstr>Cal Volumn with TA,TD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2022-02-10T14:43:10Z</dcterms:created>
  <dcterms:modified xsi:type="dcterms:W3CDTF">2022-02-11T03:31:16Z</dcterms:modified>
</cp:coreProperties>
</file>