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d9a32059f6c2968/"/>
    </mc:Choice>
  </mc:AlternateContent>
  <xr:revisionPtr revIDLastSave="166" documentId="8_{A2F243E6-D8F3-4D4A-9591-0F880A80227D}" xr6:coauthVersionLast="47" xr6:coauthVersionMax="47" xr10:uidLastSave="{BBE7FEA5-7160-488F-818D-4E3C85978669}"/>
  <bookViews>
    <workbookView xWindow="28680" yWindow="-120" windowWidth="29040" windowHeight="15720" activeTab="3" xr2:uid="{00000000-000D-0000-FFFF-FFFF00000000}"/>
  </bookViews>
  <sheets>
    <sheet name="PrévisionneL" sheetId="39" r:id="rId1"/>
    <sheet name="Fiche d'heures 2025" sheetId="43" r:id="rId2"/>
    <sheet name="Liste des interventions" sheetId="46" r:id="rId3"/>
    <sheet name="LISTE DES TACHES" sheetId="50" r:id="rId4"/>
    <sheet name="VENTE" sheetId="26" r:id="rId5"/>
    <sheet name="Bilan chantier" sheetId="45" r:id="rId6"/>
    <sheet name="Synthèse Prévisionnel" sheetId="24" r:id="rId7"/>
    <sheet name="Tableau endettement" sheetId="49" r:id="rId8"/>
    <sheet name="CR Synthétique" sheetId="44" r:id="rId9"/>
    <sheet name="Tableau de bord" sheetId="47" r:id="rId10"/>
  </sheets>
  <definedNames>
    <definedName name="_xlnm.Print_Titles" localSheetId="1">'Fiche d''heures 2025'!$16:$16</definedName>
    <definedName name="_xlnm.Print_Titles" localSheetId="0">PrévisionneL!$1:$1</definedName>
    <definedName name="mois" localSheetId="1">#REF!</definedName>
    <definedName name="mois" localSheetId="0">#REF!</definedName>
    <definedName name="mois" localSheetId="4">#REF!</definedName>
    <definedName name="mois">#REF!</definedName>
    <definedName name="_xlnm.Print_Area" localSheetId="5">'Bilan chantier'!#REF!</definedName>
    <definedName name="_xlnm.Print_Area" localSheetId="1">'Fiche d''heures 2025'!$A$299:$J$340</definedName>
    <definedName name="_xlnm.Print_Area" localSheetId="2">'Liste des interventions'!$A$1:$G$16</definedName>
    <definedName name="_xlnm.Print_Area" localSheetId="0">PrévisionneL!$A$38:$G$146</definedName>
    <definedName name="_xlnm.Print_Area" localSheetId="6">'Synthèse Prévisionnel'!#REF!</definedName>
    <definedName name="_xlnm.Print_Area" localSheetId="4">VENTE!$A$1:$L$35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6" l="1"/>
  <c r="I32" i="26" l="1"/>
  <c r="H35" i="26" s="1"/>
  <c r="I31" i="26"/>
  <c r="J21" i="26"/>
  <c r="J20" i="26"/>
  <c r="J19" i="26"/>
  <c r="J23" i="26" l="1"/>
  <c r="J27" i="26"/>
  <c r="J28" i="26"/>
  <c r="C210" i="24"/>
  <c r="H231" i="24"/>
  <c r="G188" i="24"/>
  <c r="H188" i="24"/>
  <c r="H189" i="24"/>
  <c r="B212" i="24"/>
  <c r="D214" i="24"/>
  <c r="H225" i="24"/>
  <c r="N246" i="24"/>
  <c r="L246" i="24"/>
  <c r="F246" i="24"/>
  <c r="B246" i="24"/>
  <c r="O245" i="24"/>
  <c r="M245" i="24"/>
  <c r="K245" i="24"/>
  <c r="I245" i="24"/>
  <c r="G245" i="24"/>
  <c r="C245" i="24"/>
  <c r="O244" i="24"/>
  <c r="M244" i="24"/>
  <c r="K244" i="24"/>
  <c r="I244" i="24"/>
  <c r="G244" i="24"/>
  <c r="C244" i="24"/>
  <c r="C236" i="24"/>
  <c r="I231" i="24"/>
  <c r="G231" i="24"/>
  <c r="K224" i="24"/>
  <c r="D215" i="24"/>
  <c r="D212" i="24"/>
  <c r="B211" i="24"/>
  <c r="E202" i="24"/>
  <c r="C202" i="24"/>
  <c r="B202" i="24"/>
  <c r="A202" i="24"/>
  <c r="B197" i="24"/>
  <c r="A197" i="24"/>
  <c r="G192" i="24"/>
  <c r="G191" i="24"/>
  <c r="H182" i="24"/>
  <c r="G182" i="24"/>
  <c r="F182" i="24"/>
  <c r="E182" i="24"/>
  <c r="D182" i="24"/>
  <c r="C182" i="24"/>
  <c r="B182" i="24"/>
  <c r="C116" i="24"/>
  <c r="F2171" i="39"/>
  <c r="C36" i="24"/>
  <c r="J26" i="26"/>
  <c r="E7" i="43"/>
  <c r="F7" i="43"/>
  <c r="G7" i="43"/>
  <c r="E5" i="43"/>
  <c r="F5" i="43"/>
  <c r="G5" i="43"/>
  <c r="E8" i="43"/>
  <c r="I8" i="43"/>
  <c r="E3" i="43"/>
  <c r="I3" i="43"/>
  <c r="E14" i="43"/>
  <c r="F14" i="43"/>
  <c r="G14" i="43"/>
  <c r="E13" i="43"/>
  <c r="F13" i="43"/>
  <c r="G13" i="43"/>
  <c r="E12" i="43"/>
  <c r="F12" i="43"/>
  <c r="G12" i="43"/>
  <c r="E11" i="43"/>
  <c r="F11" i="43"/>
  <c r="G11" i="43"/>
  <c r="J24" i="26"/>
  <c r="J25" i="26"/>
  <c r="J9" i="26"/>
  <c r="J10" i="26"/>
  <c r="J11" i="26"/>
  <c r="J12" i="26"/>
  <c r="J13" i="26"/>
  <c r="J14" i="26"/>
  <c r="J15" i="26"/>
  <c r="J16" i="26"/>
  <c r="J17" i="26"/>
  <c r="J18" i="26"/>
  <c r="J8" i="26"/>
  <c r="F2117" i="39"/>
  <c r="F89" i="49"/>
  <c r="F88" i="49"/>
  <c r="F87" i="49"/>
  <c r="G85" i="49"/>
  <c r="F91" i="49"/>
  <c r="F90" i="49"/>
  <c r="G92" i="49"/>
  <c r="F84" i="49"/>
  <c r="F83" i="49"/>
  <c r="F82" i="49"/>
  <c r="F81" i="49"/>
  <c r="F80" i="49"/>
  <c r="E2" i="43"/>
  <c r="I2" i="43"/>
  <c r="E15" i="43"/>
  <c r="I15" i="43"/>
  <c r="E10" i="43"/>
  <c r="I10" i="43"/>
  <c r="E9" i="43"/>
  <c r="I9" i="43"/>
  <c r="F20" i="45"/>
  <c r="G11" i="45"/>
  <c r="G10" i="45"/>
  <c r="G9" i="45"/>
  <c r="G27" i="45"/>
  <c r="F2059" i="39"/>
  <c r="E6" i="43"/>
  <c r="I6" i="43"/>
  <c r="H131" i="24"/>
  <c r="H137" i="24" s="1"/>
  <c r="I137" i="24" s="1"/>
  <c r="G77" i="45"/>
  <c r="G76" i="45"/>
  <c r="G75" i="45"/>
  <c r="G74" i="45"/>
  <c r="G73" i="45"/>
  <c r="G72" i="45"/>
  <c r="G71" i="45"/>
  <c r="G65" i="45"/>
  <c r="G64" i="45"/>
  <c r="G63" i="45"/>
  <c r="G62" i="45"/>
  <c r="G61" i="45"/>
  <c r="G60" i="45"/>
  <c r="G59" i="45"/>
  <c r="G58" i="45"/>
  <c r="B166" i="24"/>
  <c r="C166" i="24"/>
  <c r="G45" i="45"/>
  <c r="B117" i="24"/>
  <c r="G28" i="45"/>
  <c r="G29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6" i="45"/>
  <c r="N152" i="24"/>
  <c r="L152" i="24"/>
  <c r="F152" i="24"/>
  <c r="B152" i="24"/>
  <c r="O151" i="24"/>
  <c r="M151" i="24"/>
  <c r="K151" i="24"/>
  <c r="I151" i="24"/>
  <c r="G151" i="24"/>
  <c r="C151" i="24"/>
  <c r="O150" i="24"/>
  <c r="M150" i="24"/>
  <c r="K150" i="24"/>
  <c r="I150" i="24"/>
  <c r="G150" i="24"/>
  <c r="C150" i="24"/>
  <c r="C142" i="24"/>
  <c r="G137" i="24"/>
  <c r="E108" i="24"/>
  <c r="C108" i="24"/>
  <c r="B108" i="24"/>
  <c r="B103" i="24"/>
  <c r="A103" i="24"/>
  <c r="G98" i="24"/>
  <c r="G97" i="24"/>
  <c r="F88" i="24"/>
  <c r="E88" i="24"/>
  <c r="D88" i="24"/>
  <c r="C88" i="24"/>
  <c r="B88" i="24"/>
  <c r="A108" i="24"/>
  <c r="G2023" i="39"/>
  <c r="G2024" i="39"/>
  <c r="G2025" i="39"/>
  <c r="G2026" i="39"/>
  <c r="G2027" i="39"/>
  <c r="G2028" i="39"/>
  <c r="G2029" i="39"/>
  <c r="G2030" i="39"/>
  <c r="G2031" i="39"/>
  <c r="G2032" i="39"/>
  <c r="G2033" i="39"/>
  <c r="G2034" i="39"/>
  <c r="G2035" i="39"/>
  <c r="G2036" i="39"/>
  <c r="G2037" i="39"/>
  <c r="G2038" i="39"/>
  <c r="G2039" i="39"/>
  <c r="G2040" i="39"/>
  <c r="G2041" i="39"/>
  <c r="G2042" i="39"/>
  <c r="G2043" i="39"/>
  <c r="G2044" i="39"/>
  <c r="G2045" i="39"/>
  <c r="G2046" i="39"/>
  <c r="G2047" i="39"/>
  <c r="G2048" i="39"/>
  <c r="G2049" i="39"/>
  <c r="G2050" i="39"/>
  <c r="G2051" i="39"/>
  <c r="G2052" i="39"/>
  <c r="G2053" i="39"/>
  <c r="G2054" i="39"/>
  <c r="G2055" i="39"/>
  <c r="G2056" i="39"/>
  <c r="G2057" i="39"/>
  <c r="G2058" i="39"/>
  <c r="G2059" i="39"/>
  <c r="G2060" i="39"/>
  <c r="G2061" i="39"/>
  <c r="G2062" i="39"/>
  <c r="G2064" i="39"/>
  <c r="G2065" i="39"/>
  <c r="G2066" i="39"/>
  <c r="G2067" i="39"/>
  <c r="G2068" i="39"/>
  <c r="G2069" i="39"/>
  <c r="G2070" i="39"/>
  <c r="G2071" i="39"/>
  <c r="G2072" i="39"/>
  <c r="G2073" i="39"/>
  <c r="G2074" i="39"/>
  <c r="G2075" i="39"/>
  <c r="G2076" i="39"/>
  <c r="G2077" i="39"/>
  <c r="G2078" i="39"/>
  <c r="G2079" i="39"/>
  <c r="G2080" i="39"/>
  <c r="G2081" i="39"/>
  <c r="G2082" i="39"/>
  <c r="G2083" i="39"/>
  <c r="G2084" i="39"/>
  <c r="G2085" i="39"/>
  <c r="G2086" i="39"/>
  <c r="G2087" i="39"/>
  <c r="G2088" i="39"/>
  <c r="G2089" i="39"/>
  <c r="G2090" i="39"/>
  <c r="G2091" i="39"/>
  <c r="G2092" i="39"/>
  <c r="G2093" i="39"/>
  <c r="G2094" i="39"/>
  <c r="G2095" i="39"/>
  <c r="G2096" i="39"/>
  <c r="G2097" i="39"/>
  <c r="G2098" i="39"/>
  <c r="G2099" i="39"/>
  <c r="G2100" i="39"/>
  <c r="G2101" i="39"/>
  <c r="G2102" i="39"/>
  <c r="G2103" i="39"/>
  <c r="G2104" i="39"/>
  <c r="G2105" i="39"/>
  <c r="G2106" i="39"/>
  <c r="G2107" i="39"/>
  <c r="G2108" i="39"/>
  <c r="G2109" i="39"/>
  <c r="G2110" i="39"/>
  <c r="G2111" i="39"/>
  <c r="G2112" i="39"/>
  <c r="G2113" i="39"/>
  <c r="G2114" i="39"/>
  <c r="G2115" i="39"/>
  <c r="G2116" i="39"/>
  <c r="G2117" i="39"/>
  <c r="G2118" i="39"/>
  <c r="G2119" i="39"/>
  <c r="G2120" i="39"/>
  <c r="G2121" i="39"/>
  <c r="G2122" i="39"/>
  <c r="G2123" i="39"/>
  <c r="G2124" i="39"/>
  <c r="G2125" i="39"/>
  <c r="G2126" i="39"/>
  <c r="G2127" i="39"/>
  <c r="G2128" i="39"/>
  <c r="G2129" i="39"/>
  <c r="G2130" i="39"/>
  <c r="G2131" i="39"/>
  <c r="G2132" i="39"/>
  <c r="G2133" i="39"/>
  <c r="G2134" i="39"/>
  <c r="G2136" i="39"/>
  <c r="G2137" i="39"/>
  <c r="G2138" i="39"/>
  <c r="G2140" i="39"/>
  <c r="G2141" i="39"/>
  <c r="G2142" i="39"/>
  <c r="G2143" i="39"/>
  <c r="G2144" i="39"/>
  <c r="G2145" i="39"/>
  <c r="G2146" i="39"/>
  <c r="G2147" i="39"/>
  <c r="G2148" i="39"/>
  <c r="G2149" i="39"/>
  <c r="G2150" i="39"/>
  <c r="G2151" i="39"/>
  <c r="G2152" i="39"/>
  <c r="G2153" i="39"/>
  <c r="G2154" i="39"/>
  <c r="G2155" i="39"/>
  <c r="G2156" i="39"/>
  <c r="G2157" i="39"/>
  <c r="G2158" i="39"/>
  <c r="G2159" i="39"/>
  <c r="G2160" i="39"/>
  <c r="G2161" i="39"/>
  <c r="G2162" i="39"/>
  <c r="G2163" i="39"/>
  <c r="G2164" i="39"/>
  <c r="G2165" i="39"/>
  <c r="G2166" i="39"/>
  <c r="G2167" i="39"/>
  <c r="G2168" i="39"/>
  <c r="G2169" i="39"/>
  <c r="G2170" i="39"/>
  <c r="G2171" i="39"/>
  <c r="G2172" i="39"/>
  <c r="G2173" i="39"/>
  <c r="G2174" i="39"/>
  <c r="G2175" i="39"/>
  <c r="G2176" i="39"/>
  <c r="G2177" i="39"/>
  <c r="G2178" i="39"/>
  <c r="G2179" i="39"/>
  <c r="G2180" i="39"/>
  <c r="G2181" i="39"/>
  <c r="G2182" i="39"/>
  <c r="G2183" i="39"/>
  <c r="G2184" i="39"/>
  <c r="G2185" i="39"/>
  <c r="G2186" i="39"/>
  <c r="G2187" i="39"/>
  <c r="G2188" i="39"/>
  <c r="G2189" i="39"/>
  <c r="G2190" i="39"/>
  <c r="G2191" i="39"/>
  <c r="G2192" i="39"/>
  <c r="G2193" i="39"/>
  <c r="G2194" i="39"/>
  <c r="G2195" i="39"/>
  <c r="G2196" i="39"/>
  <c r="G2197" i="39"/>
  <c r="G2198" i="39"/>
  <c r="G2199" i="39"/>
  <c r="G2200" i="39"/>
  <c r="G2201" i="39"/>
  <c r="G2202" i="39"/>
  <c r="G2203" i="39"/>
  <c r="G2204" i="39"/>
  <c r="G2205" i="39"/>
  <c r="G2206" i="39"/>
  <c r="G2207" i="39"/>
  <c r="G2208" i="39"/>
  <c r="G2209" i="39" s="1"/>
  <c r="G2210" i="39" s="1"/>
  <c r="G2211" i="39" s="1"/>
  <c r="G2212" i="39" s="1"/>
  <c r="G2214" i="39" s="1"/>
  <c r="G2215" i="39" s="1"/>
  <c r="G2216" i="39" s="1"/>
  <c r="G2217" i="39" s="1"/>
  <c r="G2218" i="39" s="1"/>
  <c r="G2219" i="39" s="1"/>
  <c r="G2220" i="39" s="1"/>
  <c r="G2221" i="39" s="1"/>
  <c r="G2222" i="39" s="1"/>
  <c r="G2223" i="39" s="1"/>
  <c r="G2224" i="39" s="1"/>
  <c r="G2225" i="39" s="1"/>
  <c r="G2226" i="39" s="1"/>
  <c r="G2227" i="39" s="1"/>
  <c r="G2228" i="39" s="1"/>
  <c r="G2229" i="39" s="1"/>
  <c r="G2230" i="39" s="1"/>
  <c r="G2231" i="39" s="1"/>
  <c r="G2232" i="39" s="1"/>
  <c r="G2233" i="39" s="1"/>
  <c r="G2234" i="39" s="1"/>
  <c r="G2235" i="39" s="1"/>
  <c r="G2236" i="39" s="1"/>
  <c r="G2237" i="39" s="1"/>
  <c r="G2238" i="39" s="1"/>
  <c r="G2239" i="39" s="1"/>
  <c r="G2240" i="39" s="1"/>
  <c r="G2241" i="39" s="1"/>
  <c r="G2242" i="39" s="1"/>
  <c r="G2243" i="39" s="1"/>
  <c r="G2244" i="39" s="1"/>
  <c r="G2245" i="39" s="1"/>
  <c r="G2246" i="39" s="1"/>
  <c r="G2247" i="39" s="1"/>
  <c r="G2248" i="39" s="1"/>
  <c r="G2249" i="39" s="1"/>
  <c r="G2250" i="39" s="1"/>
  <c r="G2251" i="39" s="1"/>
  <c r="G2252" i="39" s="1"/>
  <c r="G2253" i="39" s="1"/>
  <c r="G2254" i="39" s="1"/>
  <c r="G2255" i="39" s="1"/>
  <c r="G2256" i="39" s="1"/>
  <c r="G2257" i="39" s="1"/>
  <c r="G2258" i="39" s="1"/>
  <c r="G2259" i="39" s="1"/>
  <c r="G2260" i="39" s="1"/>
  <c r="G2261" i="39" s="1"/>
  <c r="G2262" i="39" s="1"/>
  <c r="G2263" i="39" s="1"/>
  <c r="G2264" i="39" s="1"/>
  <c r="G2265" i="39" s="1"/>
  <c r="G2266" i="39" s="1"/>
  <c r="G2267" i="39" s="1"/>
  <c r="G2268" i="39" s="1"/>
  <c r="G2269" i="39" s="1"/>
  <c r="G2270" i="39" s="1"/>
  <c r="G2271" i="39" s="1"/>
  <c r="G2272" i="39" s="1"/>
  <c r="G2273" i="39" s="1"/>
  <c r="G2274" i="39" s="1"/>
  <c r="G2275" i="39" s="1"/>
  <c r="G2276" i="39" s="1"/>
  <c r="G2277" i="39" s="1"/>
  <c r="G2278" i="39" s="1"/>
  <c r="G2279" i="39" s="1"/>
  <c r="G2280" i="39" s="1"/>
  <c r="G2281" i="39" s="1"/>
  <c r="G2282" i="39" s="1"/>
  <c r="G2283" i="39" s="1"/>
  <c r="G2284" i="39" s="1"/>
  <c r="G2285" i="39" s="1"/>
  <c r="G2286" i="39" s="1"/>
  <c r="G2287" i="39" s="1"/>
  <c r="G2288" i="39" s="1"/>
  <c r="G2289" i="39" s="1"/>
  <c r="G2290" i="39" s="1"/>
  <c r="G2291" i="39" s="1"/>
  <c r="G2292" i="39" s="1"/>
  <c r="G2293" i="39" s="1"/>
  <c r="G2294" i="39" s="1"/>
  <c r="G2295" i="39" s="1"/>
  <c r="G2296" i="39" s="1"/>
  <c r="G2297" i="39" s="1"/>
  <c r="G2298" i="39" s="1"/>
  <c r="G2299" i="39" s="1"/>
  <c r="G2300" i="39" s="1"/>
  <c r="G2301" i="39" s="1"/>
  <c r="G2302" i="39" s="1"/>
  <c r="G2303" i="39" s="1"/>
  <c r="G2304" i="39" s="1"/>
  <c r="G2305" i="39" s="1"/>
  <c r="G2306" i="39" s="1"/>
  <c r="G2307" i="39" s="1"/>
  <c r="G2308" i="39" s="1"/>
  <c r="G2309" i="39" s="1"/>
  <c r="G2310" i="39" s="1"/>
  <c r="G2311" i="39" s="1"/>
  <c r="G2312" i="39" s="1"/>
  <c r="G2313" i="39" s="1"/>
  <c r="G2314" i="39" s="1"/>
  <c r="G2315" i="39" s="1"/>
  <c r="G2316" i="39" s="1"/>
  <c r="G2317" i="39" s="1"/>
  <c r="G2318" i="39" s="1"/>
  <c r="G2319" i="39" s="1"/>
  <c r="G2320" i="39" s="1"/>
  <c r="G2321" i="39" s="1"/>
  <c r="G2322" i="39" s="1"/>
  <c r="G2323" i="39" s="1"/>
  <c r="G2324" i="39" s="1"/>
  <c r="G2325" i="39" s="1"/>
  <c r="G2326" i="39" s="1"/>
  <c r="G2327" i="39" s="1"/>
  <c r="G2328" i="39" s="1"/>
  <c r="G1999" i="39"/>
  <c r="G2000" i="39"/>
  <c r="G2001" i="39"/>
  <c r="G2002" i="39"/>
  <c r="G2003" i="39"/>
  <c r="G2004" i="39"/>
  <c r="G2005" i="39"/>
  <c r="G2006" i="39"/>
  <c r="G2007" i="39"/>
  <c r="G2008" i="39"/>
  <c r="G2009" i="39"/>
  <c r="G2010" i="39"/>
  <c r="G2011" i="39"/>
  <c r="G2012" i="39"/>
  <c r="G2013" i="39"/>
  <c r="G2014" i="39"/>
  <c r="G2015" i="39"/>
  <c r="G2016" i="39"/>
  <c r="G2017" i="39"/>
  <c r="G2018" i="39"/>
  <c r="G2019" i="39"/>
  <c r="G2020" i="39"/>
  <c r="G2021" i="39"/>
  <c r="F53" i="45"/>
  <c r="B37" i="24"/>
  <c r="D36" i="45"/>
  <c r="E36" i="45"/>
  <c r="D13" i="49"/>
  <c r="D28" i="45"/>
  <c r="E28" i="45"/>
  <c r="D29" i="45"/>
  <c r="E29" i="45"/>
  <c r="D30" i="45"/>
  <c r="D31" i="45"/>
  <c r="E31" i="45"/>
  <c r="D32" i="45"/>
  <c r="E32" i="45"/>
  <c r="D33" i="45"/>
  <c r="E33" i="45"/>
  <c r="D34" i="45"/>
  <c r="E34" i="45"/>
  <c r="D35" i="45"/>
  <c r="E35" i="45"/>
  <c r="D37" i="45"/>
  <c r="E37" i="45"/>
  <c r="D38" i="45"/>
  <c r="E38" i="45"/>
  <c r="D39" i="45"/>
  <c r="E39" i="45"/>
  <c r="D40" i="45"/>
  <c r="E40" i="45"/>
  <c r="D41" i="45"/>
  <c r="E41" i="45"/>
  <c r="D42" i="45"/>
  <c r="E42" i="45"/>
  <c r="D43" i="45"/>
  <c r="E43" i="45"/>
  <c r="D27" i="45"/>
  <c r="E27" i="45"/>
  <c r="E90" i="45"/>
  <c r="F90" i="45"/>
  <c r="E91" i="45"/>
  <c r="F91" i="45"/>
  <c r="E92" i="45"/>
  <c r="F92" i="45"/>
  <c r="E93" i="45"/>
  <c r="F93" i="45"/>
  <c r="E94" i="45"/>
  <c r="F94" i="45"/>
  <c r="E95" i="45"/>
  <c r="F95" i="45"/>
  <c r="E96" i="45"/>
  <c r="E97" i="45"/>
  <c r="K50" i="24"/>
  <c r="G18" i="24"/>
  <c r="G17" i="24"/>
  <c r="N72" i="24"/>
  <c r="L72" i="24"/>
  <c r="J72" i="24"/>
  <c r="H72" i="24"/>
  <c r="B8" i="24"/>
  <c r="C8" i="24"/>
  <c r="D8" i="24"/>
  <c r="E8" i="24"/>
  <c r="F8" i="24"/>
  <c r="A23" i="24"/>
  <c r="B23" i="24"/>
  <c r="C28" i="24"/>
  <c r="E28" i="24"/>
  <c r="G57" i="24"/>
  <c r="C62" i="24"/>
  <c r="C70" i="24"/>
  <c r="G70" i="24"/>
  <c r="I70" i="24"/>
  <c r="K70" i="24"/>
  <c r="M70" i="24"/>
  <c r="O70" i="24"/>
  <c r="C71" i="24"/>
  <c r="G71" i="24"/>
  <c r="I71" i="24"/>
  <c r="K71" i="24"/>
  <c r="M71" i="24"/>
  <c r="O71" i="24"/>
  <c r="B72" i="24"/>
  <c r="E4" i="43"/>
  <c r="F4" i="43"/>
  <c r="G4" i="43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17" i="49"/>
  <c r="C13" i="49"/>
  <c r="B13" i="49"/>
  <c r="A28" i="24"/>
  <c r="B28" i="24"/>
  <c r="F72" i="24"/>
  <c r="H51" i="24"/>
  <c r="H57" i="24"/>
  <c r="G14" i="24"/>
  <c r="G1946" i="39"/>
  <c r="G1947" i="39"/>
  <c r="G1948" i="39"/>
  <c r="G1949" i="39"/>
  <c r="G1950" i="39"/>
  <c r="G1951" i="39"/>
  <c r="G1952" i="39"/>
  <c r="G1953" i="39"/>
  <c r="G1954" i="39"/>
  <c r="G1955" i="39"/>
  <c r="G1956" i="39"/>
  <c r="G1957" i="39"/>
  <c r="G1958" i="39"/>
  <c r="G1959" i="39"/>
  <c r="G1960" i="39"/>
  <c r="G1961" i="39"/>
  <c r="G1962" i="39"/>
  <c r="G1963" i="39"/>
  <c r="G1964" i="39"/>
  <c r="G1965" i="39"/>
  <c r="G1966" i="39"/>
  <c r="G1967" i="39"/>
  <c r="G1968" i="39"/>
  <c r="G1969" i="39"/>
  <c r="G1970" i="39"/>
  <c r="G1971" i="39"/>
  <c r="G1972" i="39"/>
  <c r="G1973" i="39"/>
  <c r="G1974" i="39"/>
  <c r="G1975" i="39"/>
  <c r="G1976" i="39"/>
  <c r="G1977" i="39"/>
  <c r="G1978" i="39"/>
  <c r="G1979" i="39"/>
  <c r="G1980" i="39"/>
  <c r="G1981" i="39"/>
  <c r="G1982" i="39"/>
  <c r="G1983" i="39"/>
  <c r="G1984" i="39"/>
  <c r="G1985" i="39"/>
  <c r="G1986" i="39"/>
  <c r="G1987" i="39"/>
  <c r="G1988" i="39"/>
  <c r="G1989" i="39"/>
  <c r="G1990" i="39"/>
  <c r="G1991" i="39"/>
  <c r="G1992" i="39"/>
  <c r="G1993" i="39"/>
  <c r="G1994" i="39"/>
  <c r="G1995" i="39"/>
  <c r="G1996" i="39"/>
  <c r="G1997" i="39"/>
  <c r="G1865" i="39"/>
  <c r="G1866" i="39"/>
  <c r="G1867" i="39"/>
  <c r="G1868" i="39"/>
  <c r="G1869" i="39"/>
  <c r="G1870" i="39"/>
  <c r="G1871" i="39"/>
  <c r="G1872" i="39"/>
  <c r="G1873" i="39"/>
  <c r="G1874" i="39"/>
  <c r="G1875" i="39"/>
  <c r="G1876" i="39"/>
  <c r="G1877" i="39"/>
  <c r="G1878" i="39"/>
  <c r="G1879" i="39"/>
  <c r="G1880" i="39"/>
  <c r="G1881" i="39"/>
  <c r="G1882" i="39"/>
  <c r="G1883" i="39"/>
  <c r="G1884" i="39"/>
  <c r="G1885" i="39"/>
  <c r="G1886" i="39"/>
  <c r="G1887" i="39"/>
  <c r="G1888" i="39"/>
  <c r="G1889" i="39"/>
  <c r="G1890" i="39"/>
  <c r="G1891" i="39"/>
  <c r="G1892" i="39"/>
  <c r="G1893" i="39"/>
  <c r="G1894" i="39"/>
  <c r="G1895" i="39"/>
  <c r="G1896" i="39"/>
  <c r="G1897" i="39"/>
  <c r="G1898" i="39"/>
  <c r="G1899" i="39"/>
  <c r="G1900" i="39"/>
  <c r="G1901" i="39"/>
  <c r="G1902" i="39"/>
  <c r="G1903" i="39"/>
  <c r="G1904" i="39"/>
  <c r="G1905" i="39"/>
  <c r="G1906" i="39"/>
  <c r="G1907" i="39"/>
  <c r="G1908" i="39"/>
  <c r="G1909" i="39"/>
  <c r="G1910" i="39"/>
  <c r="G1911" i="39"/>
  <c r="G1912" i="39"/>
  <c r="G1913" i="39"/>
  <c r="G1914" i="39"/>
  <c r="G1915" i="39"/>
  <c r="G1916" i="39"/>
  <c r="G1917" i="39"/>
  <c r="G1918" i="39"/>
  <c r="G1919" i="39"/>
  <c r="G1920" i="39"/>
  <c r="G1921" i="39"/>
  <c r="G1922" i="39"/>
  <c r="G1923" i="39"/>
  <c r="G1924" i="39"/>
  <c r="G1925" i="39"/>
  <c r="G1926" i="39"/>
  <c r="G1927" i="39"/>
  <c r="G1928" i="39"/>
  <c r="G1929" i="39"/>
  <c r="G1930" i="39"/>
  <c r="G1931" i="39"/>
  <c r="G1932" i="39"/>
  <c r="G1933" i="39"/>
  <c r="G1934" i="39"/>
  <c r="G1935" i="39"/>
  <c r="G1936" i="39"/>
  <c r="G1937" i="39"/>
  <c r="G1938" i="39"/>
  <c r="G1939" i="39"/>
  <c r="G1940" i="39"/>
  <c r="G1941" i="39"/>
  <c r="G1942" i="39"/>
  <c r="G1943" i="39"/>
  <c r="G1944" i="39"/>
  <c r="G1755" i="39"/>
  <c r="G1756" i="39"/>
  <c r="G1757" i="39"/>
  <c r="G1758" i="39"/>
  <c r="G1759" i="39"/>
  <c r="G1760" i="39"/>
  <c r="G1761" i="39"/>
  <c r="G1762" i="39"/>
  <c r="G1763" i="39"/>
  <c r="G1764" i="39"/>
  <c r="G1765" i="39"/>
  <c r="G1766" i="39"/>
  <c r="G1767" i="39"/>
  <c r="G1768" i="39"/>
  <c r="G1769" i="39"/>
  <c r="G1770" i="39"/>
  <c r="G1771" i="39"/>
  <c r="G1772" i="39"/>
  <c r="G1773" i="39"/>
  <c r="G1774" i="39"/>
  <c r="G1775" i="39"/>
  <c r="G1776" i="39"/>
  <c r="G1777" i="39"/>
  <c r="G1778" i="39"/>
  <c r="G1779" i="39"/>
  <c r="G1780" i="39"/>
  <c r="G1781" i="39"/>
  <c r="G1782" i="39"/>
  <c r="G1783" i="39"/>
  <c r="G1784" i="39"/>
  <c r="G1785" i="39"/>
  <c r="G1786" i="39"/>
  <c r="G1787" i="39"/>
  <c r="G1788" i="39"/>
  <c r="G1789" i="39"/>
  <c r="G1790" i="39"/>
  <c r="G1791" i="39"/>
  <c r="G1792" i="39"/>
  <c r="G1793" i="39"/>
  <c r="G1794" i="39"/>
  <c r="G1795" i="39"/>
  <c r="G1796" i="39"/>
  <c r="G1797" i="39"/>
  <c r="G1798" i="39"/>
  <c r="G1799" i="39"/>
  <c r="G1800" i="39"/>
  <c r="G1801" i="39"/>
  <c r="G1802" i="39"/>
  <c r="G1803" i="39"/>
  <c r="G1804" i="39"/>
  <c r="G1805" i="39"/>
  <c r="G1806" i="39"/>
  <c r="G1807" i="39"/>
  <c r="G1808" i="39"/>
  <c r="G1809" i="39"/>
  <c r="G1810" i="39"/>
  <c r="G1811" i="39"/>
  <c r="G1812" i="39"/>
  <c r="G1813" i="39"/>
  <c r="G1814" i="39"/>
  <c r="G1815" i="39"/>
  <c r="G1816" i="39"/>
  <c r="G1817" i="39"/>
  <c r="G1818" i="39"/>
  <c r="G1819" i="39"/>
  <c r="G1820" i="39"/>
  <c r="G1821" i="39"/>
  <c r="G1822" i="39"/>
  <c r="G1823" i="39"/>
  <c r="G1824" i="39"/>
  <c r="G1825" i="39"/>
  <c r="G1826" i="39"/>
  <c r="G1827" i="39"/>
  <c r="G1828" i="39"/>
  <c r="G1829" i="39"/>
  <c r="G1830" i="39"/>
  <c r="G1831" i="39"/>
  <c r="G1832" i="39"/>
  <c r="G1833" i="39"/>
  <c r="G1834" i="39"/>
  <c r="G1835" i="39"/>
  <c r="G1836" i="39"/>
  <c r="G1837" i="39"/>
  <c r="G1838" i="39"/>
  <c r="G1839" i="39"/>
  <c r="G1840" i="39"/>
  <c r="G1841" i="39"/>
  <c r="G1842" i="39"/>
  <c r="G1843" i="39"/>
  <c r="G1844" i="39"/>
  <c r="G1845" i="39"/>
  <c r="G1846" i="39"/>
  <c r="G1847" i="39"/>
  <c r="G1848" i="39"/>
  <c r="G1849" i="39"/>
  <c r="G1850" i="39"/>
  <c r="G1851" i="39"/>
  <c r="G1852" i="39"/>
  <c r="G1853" i="39"/>
  <c r="G1854" i="39"/>
  <c r="G1855" i="39"/>
  <c r="G1856" i="39"/>
  <c r="G1857" i="39"/>
  <c r="G1858" i="39"/>
  <c r="G1859" i="39"/>
  <c r="G1860" i="39"/>
  <c r="G1861" i="39"/>
  <c r="G1862" i="39"/>
  <c r="G1863" i="39"/>
  <c r="B30" i="45"/>
  <c r="G30" i="45"/>
  <c r="G1638" i="39"/>
  <c r="G1639" i="39"/>
  <c r="G1640" i="39"/>
  <c r="G1641" i="39"/>
  <c r="G1642" i="39"/>
  <c r="G1643" i="39"/>
  <c r="G1644" i="39"/>
  <c r="G1645" i="39"/>
  <c r="G1646" i="39"/>
  <c r="G1647" i="39"/>
  <c r="G1648" i="39"/>
  <c r="G1649" i="39"/>
  <c r="G1650" i="39"/>
  <c r="G1651" i="39"/>
  <c r="G1652" i="39"/>
  <c r="G1653" i="39"/>
  <c r="G1654" i="39"/>
  <c r="G1655" i="39"/>
  <c r="G1656" i="39"/>
  <c r="G1657" i="39"/>
  <c r="G1658" i="39"/>
  <c r="G1659" i="39"/>
  <c r="G1660" i="39"/>
  <c r="G1661" i="39"/>
  <c r="G1662" i="39"/>
  <c r="G1663" i="39"/>
  <c r="G1664" i="39"/>
  <c r="G1665" i="39"/>
  <c r="G1666" i="39"/>
  <c r="G1667" i="39"/>
  <c r="G1668" i="39"/>
  <c r="G1669" i="39"/>
  <c r="G1670" i="39"/>
  <c r="G1671" i="39"/>
  <c r="G1672" i="39"/>
  <c r="G1673" i="39"/>
  <c r="G1674" i="39"/>
  <c r="G1675" i="39"/>
  <c r="G1676" i="39"/>
  <c r="G1677" i="39"/>
  <c r="G1678" i="39"/>
  <c r="G1679" i="39"/>
  <c r="G1680" i="39"/>
  <c r="G1681" i="39"/>
  <c r="G1682" i="39"/>
  <c r="G1683" i="39"/>
  <c r="G1684" i="39"/>
  <c r="G1685" i="39"/>
  <c r="G1686" i="39"/>
  <c r="G1687" i="39"/>
  <c r="G1688" i="39"/>
  <c r="G1689" i="39"/>
  <c r="G1690" i="39"/>
  <c r="G1691" i="39"/>
  <c r="G1692" i="39"/>
  <c r="G1693" i="39"/>
  <c r="G1694" i="39"/>
  <c r="G1695" i="39"/>
  <c r="G1696" i="39"/>
  <c r="G1697" i="39"/>
  <c r="G1698" i="39"/>
  <c r="G1699" i="39"/>
  <c r="G1700" i="39"/>
  <c r="G1701" i="39"/>
  <c r="G1702" i="39"/>
  <c r="G1703" i="39"/>
  <c r="G1704" i="39"/>
  <c r="G1705" i="39"/>
  <c r="G1706" i="39"/>
  <c r="G1708" i="39"/>
  <c r="G1709" i="39"/>
  <c r="G1710" i="39"/>
  <c r="G1711" i="39"/>
  <c r="G1712" i="39"/>
  <c r="G1713" i="39"/>
  <c r="G1714" i="39"/>
  <c r="G1715" i="39"/>
  <c r="G1716" i="39"/>
  <c r="G1717" i="39"/>
  <c r="G1718" i="39"/>
  <c r="G1719" i="39"/>
  <c r="G1720" i="39"/>
  <c r="G1721" i="39"/>
  <c r="G1722" i="39"/>
  <c r="G1723" i="39"/>
  <c r="G1724" i="39"/>
  <c r="G1725" i="39"/>
  <c r="G1726" i="39"/>
  <c r="G1727" i="39"/>
  <c r="G1728" i="39"/>
  <c r="G1729" i="39"/>
  <c r="G1730" i="39"/>
  <c r="G1731" i="39"/>
  <c r="G1732" i="39"/>
  <c r="G1733" i="39"/>
  <c r="G1734" i="39"/>
  <c r="G1735" i="39"/>
  <c r="G1736" i="39"/>
  <c r="G1737" i="39"/>
  <c r="G1738" i="39"/>
  <c r="G1739" i="39"/>
  <c r="G1740" i="39"/>
  <c r="G1741" i="39"/>
  <c r="G1742" i="39"/>
  <c r="G1743" i="39"/>
  <c r="G1744" i="39"/>
  <c r="G1745" i="39"/>
  <c r="G1746" i="39"/>
  <c r="G1747" i="39"/>
  <c r="G1748" i="39"/>
  <c r="G1749" i="39"/>
  <c r="G1750" i="39"/>
  <c r="G1751" i="39"/>
  <c r="G1752" i="39"/>
  <c r="G1753" i="39"/>
  <c r="G1572" i="39"/>
  <c r="G1573" i="39"/>
  <c r="G1574" i="39"/>
  <c r="G1575" i="39"/>
  <c r="G1576" i="39"/>
  <c r="G1577" i="39"/>
  <c r="G1578" i="39"/>
  <c r="G1579" i="39"/>
  <c r="G1580" i="39"/>
  <c r="G1581" i="39"/>
  <c r="G1582" i="39"/>
  <c r="G1583" i="39"/>
  <c r="G1584" i="39"/>
  <c r="G1585" i="39"/>
  <c r="G1587" i="39"/>
  <c r="G1588" i="39"/>
  <c r="G1589" i="39"/>
  <c r="G1590" i="39"/>
  <c r="G1591" i="39"/>
  <c r="G1592" i="39"/>
  <c r="G1593" i="39"/>
  <c r="G1594" i="39"/>
  <c r="G1595" i="39"/>
  <c r="G1596" i="39"/>
  <c r="G1597" i="39"/>
  <c r="G1598" i="39"/>
  <c r="G1599" i="39"/>
  <c r="G1600" i="39"/>
  <c r="G1601" i="39"/>
  <c r="G1602" i="39"/>
  <c r="G1603" i="39"/>
  <c r="G1604" i="39"/>
  <c r="G1605" i="39"/>
  <c r="G1606" i="39"/>
  <c r="G1607" i="39"/>
  <c r="G1608" i="39"/>
  <c r="G1609" i="39"/>
  <c r="G1610" i="39"/>
  <c r="G1611" i="39"/>
  <c r="G1612" i="39"/>
  <c r="G1613" i="39"/>
  <c r="G1614" i="39"/>
  <c r="G1615" i="39"/>
  <c r="G1616" i="39"/>
  <c r="G1617" i="39"/>
  <c r="G1618" i="39"/>
  <c r="G1619" i="39"/>
  <c r="G1620" i="39"/>
  <c r="G1621" i="39"/>
  <c r="G1622" i="39"/>
  <c r="G1623" i="39"/>
  <c r="G1624" i="39"/>
  <c r="G1625" i="39"/>
  <c r="G1626" i="39"/>
  <c r="G1627" i="39"/>
  <c r="G1628" i="39"/>
  <c r="G1629" i="39"/>
  <c r="G1630" i="39"/>
  <c r="G1631" i="39"/>
  <c r="G1632" i="39"/>
  <c r="G1633" i="39"/>
  <c r="G1634" i="39"/>
  <c r="G1635" i="39"/>
  <c r="G1636" i="39"/>
  <c r="G1474" i="39"/>
  <c r="G1475" i="39"/>
  <c r="G1476" i="39"/>
  <c r="G1477" i="39"/>
  <c r="G1478" i="39"/>
  <c r="G1400" i="39"/>
  <c r="G1401" i="39"/>
  <c r="G1402" i="39"/>
  <c r="G1403" i="39"/>
  <c r="G1404" i="39"/>
  <c r="G1405" i="39"/>
  <c r="G1406" i="39"/>
  <c r="G1407" i="39"/>
  <c r="G1408" i="39"/>
  <c r="G1409" i="39"/>
  <c r="G1410" i="39"/>
  <c r="G1411" i="39"/>
  <c r="G1412" i="39"/>
  <c r="G1413" i="39"/>
  <c r="G1414" i="39"/>
  <c r="G1415" i="39"/>
  <c r="G1416" i="39"/>
  <c r="G1417" i="39"/>
  <c r="G1418" i="39"/>
  <c r="G1419" i="39"/>
  <c r="G1420" i="39"/>
  <c r="G1421" i="39"/>
  <c r="G1422" i="39"/>
  <c r="G1423" i="39"/>
  <c r="G1424" i="39"/>
  <c r="G1425" i="39"/>
  <c r="G1426" i="39"/>
  <c r="G1427" i="39"/>
  <c r="G1428" i="39"/>
  <c r="G1429" i="39"/>
  <c r="G1430" i="39"/>
  <c r="G1431" i="39"/>
  <c r="G1432" i="39"/>
  <c r="G1433" i="39"/>
  <c r="G1434" i="39"/>
  <c r="G1435" i="39"/>
  <c r="G1436" i="39"/>
  <c r="G1437" i="39"/>
  <c r="G1438" i="39"/>
  <c r="G1439" i="39"/>
  <c r="G1440" i="39"/>
  <c r="G1441" i="39"/>
  <c r="G1442" i="39"/>
  <c r="G1443" i="39"/>
  <c r="G1444" i="39"/>
  <c r="G1445" i="39"/>
  <c r="G1446" i="39"/>
  <c r="G1447" i="39"/>
  <c r="G1448" i="39"/>
  <c r="G1449" i="39"/>
  <c r="G1450" i="39"/>
  <c r="G1451" i="39"/>
  <c r="G1452" i="39"/>
  <c r="G1453" i="39"/>
  <c r="G1454" i="39"/>
  <c r="G1455" i="39"/>
  <c r="G1456" i="39"/>
  <c r="G1457" i="39"/>
  <c r="G1458" i="39"/>
  <c r="G1459" i="39"/>
  <c r="G1460" i="39"/>
  <c r="G1461" i="39"/>
  <c r="G1462" i="39"/>
  <c r="G1463" i="39"/>
  <c r="G1464" i="39"/>
  <c r="G1465" i="39"/>
  <c r="G1466" i="39"/>
  <c r="G1467" i="39"/>
  <c r="G1468" i="39"/>
  <c r="G1469" i="39"/>
  <c r="G1470" i="39"/>
  <c r="G1471" i="39"/>
  <c r="G1472" i="39"/>
  <c r="G1479" i="39"/>
  <c r="G1480" i="39"/>
  <c r="G1481" i="39"/>
  <c r="G1482" i="39"/>
  <c r="G1483" i="39"/>
  <c r="G1484" i="39"/>
  <c r="G1485" i="39"/>
  <c r="G1486" i="39"/>
  <c r="G1487" i="39"/>
  <c r="G1488" i="39"/>
  <c r="G1489" i="39"/>
  <c r="G1490" i="39"/>
  <c r="G1491" i="39"/>
  <c r="G1492" i="39"/>
  <c r="G1493" i="39"/>
  <c r="G1494" i="39"/>
  <c r="G1495" i="39"/>
  <c r="G1496" i="39"/>
  <c r="G1497" i="39"/>
  <c r="G1498" i="39"/>
  <c r="G1499" i="39"/>
  <c r="G1500" i="39"/>
  <c r="G1501" i="39"/>
  <c r="G1502" i="39"/>
  <c r="G1503" i="39"/>
  <c r="G1504" i="39"/>
  <c r="G1505" i="39"/>
  <c r="G1506" i="39"/>
  <c r="G1507" i="39"/>
  <c r="G1508" i="39"/>
  <c r="G1509" i="39"/>
  <c r="G1510" i="39"/>
  <c r="G1511" i="39"/>
  <c r="G1512" i="39"/>
  <c r="G1513" i="39"/>
  <c r="G1514" i="39"/>
  <c r="G1515" i="39"/>
  <c r="G1516" i="39"/>
  <c r="G1517" i="39"/>
  <c r="G1518" i="39"/>
  <c r="G1519" i="39"/>
  <c r="G1520" i="39"/>
  <c r="G1521" i="39"/>
  <c r="G1522" i="39"/>
  <c r="G1523" i="39"/>
  <c r="G1524" i="39"/>
  <c r="G1525" i="39"/>
  <c r="G1526" i="39"/>
  <c r="G1527" i="39"/>
  <c r="G1528" i="39"/>
  <c r="G1529" i="39"/>
  <c r="G1530" i="39"/>
  <c r="G1532" i="39"/>
  <c r="G1533" i="39"/>
  <c r="G1534" i="39"/>
  <c r="G1535" i="39"/>
  <c r="G1536" i="39"/>
  <c r="G1537" i="39"/>
  <c r="G1538" i="39"/>
  <c r="G1539" i="39"/>
  <c r="G1540" i="39"/>
  <c r="G1541" i="39"/>
  <c r="G1542" i="39"/>
  <c r="G1543" i="39"/>
  <c r="G1544" i="39"/>
  <c r="G1545" i="39"/>
  <c r="G1546" i="39"/>
  <c r="G1547" i="39"/>
  <c r="G1548" i="39"/>
  <c r="G1549" i="39"/>
  <c r="G1550" i="39"/>
  <c r="G1551" i="39"/>
  <c r="G1552" i="39"/>
  <c r="G1553" i="39"/>
  <c r="G1554" i="39"/>
  <c r="G1555" i="39"/>
  <c r="G1556" i="39"/>
  <c r="G1557" i="39"/>
  <c r="G1558" i="39"/>
  <c r="G1559" i="39"/>
  <c r="G1560" i="39"/>
  <c r="G1561" i="39"/>
  <c r="G1562" i="39"/>
  <c r="G1563" i="39"/>
  <c r="G1564" i="39"/>
  <c r="G1565" i="39"/>
  <c r="G1566" i="39"/>
  <c r="G1567" i="39"/>
  <c r="G1568" i="39"/>
  <c r="G1569" i="39"/>
  <c r="G1570" i="39"/>
  <c r="D65" i="45"/>
  <c r="E65" i="45"/>
  <c r="D64" i="45"/>
  <c r="E64" i="45"/>
  <c r="D63" i="45"/>
  <c r="E63" i="45"/>
  <c r="D62" i="45"/>
  <c r="E62" i="45"/>
  <c r="G1353" i="39"/>
  <c r="G1354" i="39"/>
  <c r="G1355" i="39"/>
  <c r="G1356" i="39"/>
  <c r="G1357" i="39"/>
  <c r="G1358" i="39"/>
  <c r="G1359" i="39"/>
  <c r="G1360" i="39"/>
  <c r="G1361" i="39"/>
  <c r="G1362" i="39"/>
  <c r="G1363" i="39"/>
  <c r="G1364" i="39"/>
  <c r="G1365" i="39"/>
  <c r="G1366" i="39"/>
  <c r="G1367" i="39"/>
  <c r="G1368" i="39"/>
  <c r="G1369" i="39"/>
  <c r="G1370" i="39"/>
  <c r="G1371" i="39"/>
  <c r="G1372" i="39"/>
  <c r="G1373" i="39"/>
  <c r="G1374" i="39"/>
  <c r="G1375" i="39"/>
  <c r="G1376" i="39"/>
  <c r="G1377" i="39"/>
  <c r="G1378" i="39"/>
  <c r="G1379" i="39"/>
  <c r="G1380" i="39"/>
  <c r="G1381" i="39"/>
  <c r="G1382" i="39"/>
  <c r="G1383" i="39"/>
  <c r="G1384" i="39"/>
  <c r="G1385" i="39"/>
  <c r="G1386" i="39"/>
  <c r="G1387" i="39"/>
  <c r="G1388" i="39"/>
  <c r="G1389" i="39"/>
  <c r="G1390" i="39"/>
  <c r="G1391" i="39"/>
  <c r="G1392" i="39"/>
  <c r="G1393" i="39"/>
  <c r="G1394" i="39"/>
  <c r="G1395" i="39"/>
  <c r="G1396" i="39"/>
  <c r="G1397" i="39"/>
  <c r="G1398" i="39"/>
  <c r="G1300" i="39"/>
  <c r="G1301" i="39"/>
  <c r="G1302" i="39"/>
  <c r="G1303" i="39"/>
  <c r="G1304" i="39"/>
  <c r="G1305" i="39"/>
  <c r="G1306" i="39"/>
  <c r="G1307" i="39"/>
  <c r="G1308" i="39"/>
  <c r="G1309" i="39"/>
  <c r="G1310" i="39"/>
  <c r="G1311" i="39"/>
  <c r="G1312" i="39"/>
  <c r="G1313" i="39"/>
  <c r="G1314" i="39"/>
  <c r="G1315" i="39"/>
  <c r="G1316" i="39"/>
  <c r="G1317" i="39"/>
  <c r="G1318" i="39"/>
  <c r="G1319" i="39"/>
  <c r="G1320" i="39"/>
  <c r="G1321" i="39"/>
  <c r="G1322" i="39"/>
  <c r="G1323" i="39"/>
  <c r="G1324" i="39"/>
  <c r="G1325" i="39"/>
  <c r="G1326" i="39"/>
  <c r="G1327" i="39"/>
  <c r="G1328" i="39"/>
  <c r="G1329" i="39"/>
  <c r="G1330" i="39"/>
  <c r="G1331" i="39"/>
  <c r="G1332" i="39"/>
  <c r="G1333" i="39"/>
  <c r="G1334" i="39"/>
  <c r="G1335" i="39"/>
  <c r="G1336" i="39"/>
  <c r="G1337" i="39"/>
  <c r="G1338" i="39"/>
  <c r="G1339" i="39"/>
  <c r="G1340" i="39"/>
  <c r="G1341" i="39"/>
  <c r="G1342" i="39"/>
  <c r="G1343" i="39"/>
  <c r="G1344" i="39"/>
  <c r="G1345" i="39"/>
  <c r="G1346" i="39"/>
  <c r="G1347" i="39"/>
  <c r="G1348" i="39"/>
  <c r="G1349" i="39"/>
  <c r="G1350" i="39"/>
  <c r="G1351" i="39"/>
  <c r="G1269" i="39"/>
  <c r="G1270" i="39"/>
  <c r="G1271" i="39"/>
  <c r="G1272" i="39"/>
  <c r="G1273" i="39"/>
  <c r="G1274" i="39"/>
  <c r="G1275" i="39"/>
  <c r="G1276" i="39"/>
  <c r="G1277" i="39"/>
  <c r="G1278" i="39"/>
  <c r="G1279" i="39"/>
  <c r="G1280" i="39"/>
  <c r="G1281" i="39"/>
  <c r="G1282" i="39"/>
  <c r="G1283" i="39"/>
  <c r="G1284" i="39"/>
  <c r="G1285" i="39"/>
  <c r="G1286" i="39"/>
  <c r="G1287" i="39"/>
  <c r="G1288" i="39"/>
  <c r="G1289" i="39"/>
  <c r="G1290" i="39"/>
  <c r="G1291" i="39"/>
  <c r="G1292" i="39"/>
  <c r="G1293" i="39"/>
  <c r="G1294" i="39"/>
  <c r="G1295" i="39"/>
  <c r="G1296" i="39"/>
  <c r="G1297" i="39"/>
  <c r="G1298" i="39"/>
  <c r="D61" i="45"/>
  <c r="E61" i="45"/>
  <c r="D60" i="45"/>
  <c r="E60" i="45"/>
  <c r="D59" i="45"/>
  <c r="E59" i="45"/>
  <c r="D58" i="45"/>
  <c r="E58" i="45"/>
  <c r="G1064" i="39"/>
  <c r="G1065" i="39"/>
  <c r="G1066" i="39"/>
  <c r="G1067" i="39"/>
  <c r="G1068" i="39"/>
  <c r="G1069" i="39"/>
  <c r="G1070" i="39"/>
  <c r="G1071" i="39"/>
  <c r="G1072" i="39"/>
  <c r="G1073" i="39"/>
  <c r="G1074" i="39"/>
  <c r="G1075" i="39"/>
  <c r="G1076" i="39"/>
  <c r="G1077" i="39"/>
  <c r="G1078" i="39"/>
  <c r="G1079" i="39"/>
  <c r="G1080" i="39"/>
  <c r="G1081" i="39"/>
  <c r="G1082" i="39"/>
  <c r="G1083" i="39"/>
  <c r="G1084" i="39"/>
  <c r="G1086" i="39"/>
  <c r="G1087" i="39"/>
  <c r="G1088" i="39"/>
  <c r="G1089" i="39"/>
  <c r="G1090" i="39"/>
  <c r="G1091" i="39"/>
  <c r="G1092" i="39"/>
  <c r="G1093" i="39"/>
  <c r="G1094" i="39"/>
  <c r="G1095" i="39"/>
  <c r="G1096" i="39"/>
  <c r="G1097" i="39"/>
  <c r="G1098" i="39"/>
  <c r="G1099" i="39"/>
  <c r="G1100" i="39"/>
  <c r="G1101" i="39"/>
  <c r="G1102" i="39"/>
  <c r="G1103" i="39"/>
  <c r="G1104" i="39"/>
  <c r="G1105" i="39"/>
  <c r="G1106" i="39"/>
  <c r="G1107" i="39"/>
  <c r="G1108" i="39"/>
  <c r="G1109" i="39"/>
  <c r="G1110" i="39"/>
  <c r="G1111" i="39"/>
  <c r="G1112" i="39"/>
  <c r="G1113" i="39"/>
  <c r="G1114" i="39"/>
  <c r="G1115" i="39"/>
  <c r="G1116" i="39"/>
  <c r="G1117" i="39"/>
  <c r="G1118" i="39"/>
  <c r="G1119" i="39"/>
  <c r="G1120" i="39"/>
  <c r="G1121" i="39"/>
  <c r="G1122" i="39"/>
  <c r="G1123" i="39"/>
  <c r="G1124" i="39"/>
  <c r="G1125" i="39"/>
  <c r="G1126" i="39"/>
  <c r="G1127" i="39"/>
  <c r="G1128" i="39"/>
  <c r="G1129" i="39"/>
  <c r="G1130" i="39"/>
  <c r="G1131" i="39"/>
  <c r="G1132" i="39"/>
  <c r="G1133" i="39"/>
  <c r="G1134" i="39"/>
  <c r="G1136" i="39"/>
  <c r="G1137" i="39"/>
  <c r="G1138" i="39"/>
  <c r="G1139" i="39"/>
  <c r="G1140" i="39"/>
  <c r="G1141" i="39"/>
  <c r="G1142" i="39"/>
  <c r="G1143" i="39"/>
  <c r="G1144" i="39"/>
  <c r="G1145" i="39"/>
  <c r="G1146" i="39"/>
  <c r="G1147" i="39"/>
  <c r="G1148" i="39"/>
  <c r="G1149" i="39"/>
  <c r="G1150" i="39"/>
  <c r="G1151" i="39"/>
  <c r="G1152" i="39"/>
  <c r="G1153" i="39"/>
  <c r="G1154" i="39"/>
  <c r="G1155" i="39"/>
  <c r="G1156" i="39"/>
  <c r="G1157" i="39"/>
  <c r="G1158" i="39"/>
  <c r="G1159" i="39"/>
  <c r="G1160" i="39"/>
  <c r="G1161" i="39"/>
  <c r="G1162" i="39"/>
  <c r="G1163" i="39"/>
  <c r="G1164" i="39"/>
  <c r="G1165" i="39"/>
  <c r="G1166" i="39"/>
  <c r="G1167" i="39"/>
  <c r="G1168" i="39"/>
  <c r="G1169" i="39"/>
  <c r="G1170" i="39"/>
  <c r="G1171" i="39"/>
  <c r="G1172" i="39"/>
  <c r="G1173" i="39"/>
  <c r="G1174" i="39"/>
  <c r="G1175" i="39"/>
  <c r="G1176" i="39"/>
  <c r="G1177" i="39"/>
  <c r="G1178" i="39"/>
  <c r="G1179" i="39"/>
  <c r="G1180" i="39"/>
  <c r="G1181" i="39"/>
  <c r="G1182" i="39"/>
  <c r="G1183" i="39"/>
  <c r="G1184" i="39"/>
  <c r="G1185" i="39"/>
  <c r="G1186" i="39"/>
  <c r="G1187" i="39"/>
  <c r="G1188" i="39"/>
  <c r="G1189" i="39"/>
  <c r="G1190" i="39"/>
  <c r="G1191" i="39"/>
  <c r="G1192" i="39"/>
  <c r="G1193" i="39"/>
  <c r="G1194" i="39"/>
  <c r="G1195" i="39"/>
  <c r="G1196" i="39"/>
  <c r="G1197" i="39"/>
  <c r="G1198" i="39"/>
  <c r="G1199" i="39"/>
  <c r="G1200" i="39"/>
  <c r="G1201" i="39"/>
  <c r="G1202" i="39"/>
  <c r="G1203" i="39"/>
  <c r="G1205" i="39"/>
  <c r="G1206" i="39"/>
  <c r="G1207" i="39"/>
  <c r="G1208" i="39"/>
  <c r="G1209" i="39"/>
  <c r="G1210" i="39"/>
  <c r="G1211" i="39"/>
  <c r="G1212" i="39"/>
  <c r="G1213" i="39"/>
  <c r="G1214" i="39"/>
  <c r="G1215" i="39"/>
  <c r="G1216" i="39"/>
  <c r="G1217" i="39"/>
  <c r="G1218" i="39"/>
  <c r="G1219" i="39"/>
  <c r="G1220" i="39"/>
  <c r="G1222" i="39"/>
  <c r="G1223" i="39"/>
  <c r="G1224" i="39"/>
  <c r="G1225" i="39"/>
  <c r="G1226" i="39"/>
  <c r="G1227" i="39"/>
  <c r="G1228" i="39"/>
  <c r="G1229" i="39"/>
  <c r="G1230" i="39"/>
  <c r="G1231" i="39"/>
  <c r="G1232" i="39"/>
  <c r="G1233" i="39"/>
  <c r="G1234" i="39"/>
  <c r="G1235" i="39"/>
  <c r="G1236" i="39"/>
  <c r="G1237" i="39"/>
  <c r="G1238" i="39"/>
  <c r="G1239" i="39"/>
  <c r="G1240" i="39"/>
  <c r="G1241" i="39"/>
  <c r="G1242" i="39"/>
  <c r="G1243" i="39"/>
  <c r="G1244" i="39"/>
  <c r="G1245" i="39"/>
  <c r="G1246" i="39"/>
  <c r="G1247" i="39"/>
  <c r="G1248" i="39"/>
  <c r="G1249" i="39"/>
  <c r="G1250" i="39"/>
  <c r="G1251" i="39"/>
  <c r="G1252" i="39"/>
  <c r="G1253" i="39"/>
  <c r="G1254" i="39"/>
  <c r="G1255" i="39"/>
  <c r="G1256" i="39"/>
  <c r="G1257" i="39"/>
  <c r="G1258" i="39"/>
  <c r="G1259" i="39"/>
  <c r="G1260" i="39"/>
  <c r="G1261" i="39"/>
  <c r="G1262" i="39"/>
  <c r="G1263" i="39"/>
  <c r="G1264" i="39"/>
  <c r="G1265" i="39"/>
  <c r="G1266" i="39"/>
  <c r="G1267" i="39"/>
  <c r="G995" i="39"/>
  <c r="G996" i="39"/>
  <c r="G997" i="39"/>
  <c r="G998" i="39"/>
  <c r="P1607" i="39"/>
  <c r="P1608" i="39"/>
  <c r="P1609" i="39"/>
  <c r="P1610" i="39"/>
  <c r="P1611" i="39"/>
  <c r="P1612" i="39"/>
  <c r="P1613" i="39"/>
  <c r="P1614" i="39"/>
  <c r="P1615" i="39"/>
  <c r="P1616" i="39"/>
  <c r="P1617" i="39"/>
  <c r="P1618" i="39"/>
  <c r="P1619" i="39"/>
  <c r="P1620" i="39"/>
  <c r="P1621" i="39"/>
  <c r="P1622" i="39"/>
  <c r="P1623" i="39"/>
  <c r="P1624" i="39"/>
  <c r="P1625" i="39"/>
  <c r="P1626" i="39"/>
  <c r="P1627" i="39"/>
  <c r="P1628" i="39"/>
  <c r="P1629" i="39"/>
  <c r="P1630" i="39"/>
  <c r="P1631" i="39"/>
  <c r="P1632" i="39"/>
  <c r="P1633" i="39"/>
  <c r="P1634" i="39"/>
  <c r="P1635" i="39"/>
  <c r="P1636" i="39"/>
  <c r="P1637" i="39"/>
  <c r="P1638" i="39"/>
  <c r="P1639" i="39"/>
  <c r="P1640" i="39"/>
  <c r="P1641" i="39"/>
  <c r="P1642" i="39"/>
  <c r="P1643" i="39"/>
  <c r="P1644" i="39"/>
  <c r="G999" i="39"/>
  <c r="G1000" i="39"/>
  <c r="G1001" i="39"/>
  <c r="G1002" i="39"/>
  <c r="G1003" i="39"/>
  <c r="G1004" i="39"/>
  <c r="G1005" i="39"/>
  <c r="G1006" i="39"/>
  <c r="G1007" i="39"/>
  <c r="G1008" i="39"/>
  <c r="G1009" i="39"/>
  <c r="G1010" i="39"/>
  <c r="G1011" i="39"/>
  <c r="G1012" i="39"/>
  <c r="G1013" i="39"/>
  <c r="G1014" i="39"/>
  <c r="G1015" i="39"/>
  <c r="G1016" i="39"/>
  <c r="G1017" i="39"/>
  <c r="G1018" i="39"/>
  <c r="G1019" i="39"/>
  <c r="G1020" i="39"/>
  <c r="G1021" i="39"/>
  <c r="G1022" i="39"/>
  <c r="G1023" i="39"/>
  <c r="G1024" i="39"/>
  <c r="G1025" i="39"/>
  <c r="G1026" i="39"/>
  <c r="G1027" i="39"/>
  <c r="G1028" i="39"/>
  <c r="G1029" i="39"/>
  <c r="G1030" i="39"/>
  <c r="G1031" i="39"/>
  <c r="G1032" i="39"/>
  <c r="G1033" i="39"/>
  <c r="G1034" i="39"/>
  <c r="G1035" i="39"/>
  <c r="G1036" i="39"/>
  <c r="G1037" i="39"/>
  <c r="G1038" i="39"/>
  <c r="G1039" i="39"/>
  <c r="G1040" i="39"/>
  <c r="G1041" i="39"/>
  <c r="G1042" i="39"/>
  <c r="G1043" i="39"/>
  <c r="G1044" i="39"/>
  <c r="G1045" i="39"/>
  <c r="G1046" i="39"/>
  <c r="G1047" i="39"/>
  <c r="G1048" i="39"/>
  <c r="G1049" i="39"/>
  <c r="G1050" i="39"/>
  <c r="G1051" i="39"/>
  <c r="G1052" i="39"/>
  <c r="G1053" i="39"/>
  <c r="G1054" i="39"/>
  <c r="G1055" i="39"/>
  <c r="G1056" i="39"/>
  <c r="G1057" i="39"/>
  <c r="G1058" i="39"/>
  <c r="G1059" i="39"/>
  <c r="G1060" i="39"/>
  <c r="G1061" i="39"/>
  <c r="G1062" i="39"/>
  <c r="D80" i="45"/>
  <c r="E80" i="45"/>
  <c r="G957" i="39"/>
  <c r="G958" i="39"/>
  <c r="G959" i="39"/>
  <c r="G960" i="39"/>
  <c r="G961" i="39"/>
  <c r="G962" i="39"/>
  <c r="G963" i="39"/>
  <c r="G964" i="39"/>
  <c r="G965" i="39"/>
  <c r="G966" i="39"/>
  <c r="G967" i="39"/>
  <c r="G968" i="39"/>
  <c r="G969" i="39"/>
  <c r="G970" i="39"/>
  <c r="G971" i="39"/>
  <c r="G972" i="39"/>
  <c r="G973" i="39"/>
  <c r="G974" i="39"/>
  <c r="G975" i="39"/>
  <c r="G976" i="39"/>
  <c r="G977" i="39"/>
  <c r="G978" i="39"/>
  <c r="G979" i="39"/>
  <c r="G980" i="39"/>
  <c r="G981" i="39"/>
  <c r="G982" i="39"/>
  <c r="G983" i="39"/>
  <c r="G984" i="39"/>
  <c r="G985" i="39"/>
  <c r="G986" i="39"/>
  <c r="G987" i="39"/>
  <c r="G988" i="39"/>
  <c r="G989" i="39"/>
  <c r="G990" i="39"/>
  <c r="G991" i="39"/>
  <c r="G992" i="39"/>
  <c r="G993" i="39"/>
  <c r="H967" i="39"/>
  <c r="D79" i="45"/>
  <c r="E79" i="45"/>
  <c r="G917" i="39"/>
  <c r="G918" i="39"/>
  <c r="G919" i="39"/>
  <c r="G920" i="39"/>
  <c r="G921" i="39"/>
  <c r="G922" i="39"/>
  <c r="G923" i="39"/>
  <c r="G924" i="39"/>
  <c r="G925" i="39"/>
  <c r="G926" i="39"/>
  <c r="G927" i="39"/>
  <c r="G928" i="39"/>
  <c r="G929" i="39"/>
  <c r="G930" i="39"/>
  <c r="G931" i="39"/>
  <c r="G932" i="39"/>
  <c r="G933" i="39"/>
  <c r="G934" i="39"/>
  <c r="G935" i="39"/>
  <c r="G936" i="39"/>
  <c r="G937" i="39"/>
  <c r="G938" i="39"/>
  <c r="G939" i="39"/>
  <c r="G940" i="39"/>
  <c r="G941" i="39"/>
  <c r="G942" i="39"/>
  <c r="G943" i="39"/>
  <c r="G944" i="39"/>
  <c r="G945" i="39"/>
  <c r="G946" i="39"/>
  <c r="G947" i="39"/>
  <c r="G948" i="39"/>
  <c r="G949" i="39"/>
  <c r="G951" i="39"/>
  <c r="G952" i="39"/>
  <c r="G953" i="39"/>
  <c r="G954" i="39"/>
  <c r="G955" i="39"/>
  <c r="D78" i="45"/>
  <c r="E78" i="45"/>
  <c r="D77" i="45"/>
  <c r="E77" i="45"/>
  <c r="D76" i="45"/>
  <c r="E76" i="45"/>
  <c r="D72" i="45"/>
  <c r="E72" i="45"/>
  <c r="D73" i="45"/>
  <c r="E73" i="45"/>
  <c r="D74" i="45"/>
  <c r="E74" i="45"/>
  <c r="D75" i="45"/>
  <c r="E75" i="45"/>
  <c r="G883" i="39"/>
  <c r="G838" i="39"/>
  <c r="I817" i="39"/>
  <c r="G803" i="39"/>
  <c r="G804" i="39"/>
  <c r="G805" i="39"/>
  <c r="G806" i="39"/>
  <c r="G807" i="39"/>
  <c r="G808" i="39"/>
  <c r="G809" i="39"/>
  <c r="G810" i="39"/>
  <c r="G811" i="39"/>
  <c r="G812" i="39"/>
  <c r="G813" i="39"/>
  <c r="G814" i="39"/>
  <c r="G815" i="39"/>
  <c r="G816" i="39"/>
  <c r="G817" i="39"/>
  <c r="G818" i="39"/>
  <c r="G819" i="39"/>
  <c r="G820" i="39"/>
  <c r="G821" i="39"/>
  <c r="G822" i="39"/>
  <c r="G823" i="39"/>
  <c r="G824" i="39"/>
  <c r="G825" i="39"/>
  <c r="G826" i="39"/>
  <c r="G827" i="39"/>
  <c r="G828" i="39"/>
  <c r="G829" i="39"/>
  <c r="G830" i="39"/>
  <c r="G831" i="39"/>
  <c r="G832" i="39"/>
  <c r="G833" i="39"/>
  <c r="G834" i="39"/>
  <c r="G835" i="39"/>
  <c r="G836" i="39"/>
  <c r="G839" i="39"/>
  <c r="G840" i="39"/>
  <c r="G841" i="39"/>
  <c r="G842" i="39"/>
  <c r="G843" i="39"/>
  <c r="G844" i="39"/>
  <c r="G845" i="39"/>
  <c r="G846" i="39"/>
  <c r="G847" i="39"/>
  <c r="G848" i="39"/>
  <c r="G849" i="39"/>
  <c r="G850" i="39"/>
  <c r="G851" i="39"/>
  <c r="G852" i="39"/>
  <c r="G853" i="39"/>
  <c r="G854" i="39"/>
  <c r="G855" i="39"/>
  <c r="G856" i="39"/>
  <c r="G857" i="39"/>
  <c r="G859" i="39"/>
  <c r="G860" i="39"/>
  <c r="G861" i="39"/>
  <c r="G862" i="39"/>
  <c r="G863" i="39"/>
  <c r="G864" i="39"/>
  <c r="G865" i="39"/>
  <c r="G866" i="39"/>
  <c r="G867" i="39"/>
  <c r="G868" i="39"/>
  <c r="G869" i="39"/>
  <c r="G870" i="39"/>
  <c r="G871" i="39"/>
  <c r="G872" i="39"/>
  <c r="G873" i="39"/>
  <c r="G874" i="39"/>
  <c r="G875" i="39"/>
  <c r="G876" i="39"/>
  <c r="G877" i="39"/>
  <c r="G878" i="39"/>
  <c r="G879" i="39"/>
  <c r="G880" i="39"/>
  <c r="G881" i="39"/>
  <c r="G884" i="39"/>
  <c r="G885" i="39"/>
  <c r="G886" i="39"/>
  <c r="G887" i="39"/>
  <c r="G888" i="39"/>
  <c r="G889" i="39"/>
  <c r="G890" i="39"/>
  <c r="G891" i="39"/>
  <c r="G892" i="39"/>
  <c r="G893" i="39"/>
  <c r="G894" i="39"/>
  <c r="G895" i="39"/>
  <c r="G896" i="39"/>
  <c r="G897" i="39"/>
  <c r="G898" i="39"/>
  <c r="G899" i="39"/>
  <c r="G900" i="39"/>
  <c r="G901" i="39"/>
  <c r="G902" i="39"/>
  <c r="G903" i="39"/>
  <c r="G905" i="39"/>
  <c r="G906" i="39"/>
  <c r="G907" i="39"/>
  <c r="G908" i="39"/>
  <c r="G909" i="39"/>
  <c r="G910" i="39"/>
  <c r="G911" i="39"/>
  <c r="G912" i="39"/>
  <c r="G913" i="39"/>
  <c r="G914" i="39"/>
  <c r="G915" i="39"/>
  <c r="G777" i="39"/>
  <c r="G778" i="39"/>
  <c r="G779" i="39"/>
  <c r="G780" i="39"/>
  <c r="G781" i="39"/>
  <c r="G782" i="39"/>
  <c r="G783" i="39"/>
  <c r="G784" i="39"/>
  <c r="G785" i="39"/>
  <c r="G786" i="39"/>
  <c r="G787" i="39"/>
  <c r="G788" i="39"/>
  <c r="G789" i="39"/>
  <c r="G790" i="39"/>
  <c r="G791" i="39"/>
  <c r="G792" i="39"/>
  <c r="G793" i="39"/>
  <c r="G794" i="39"/>
  <c r="G795" i="39"/>
  <c r="G796" i="39"/>
  <c r="G797" i="39"/>
  <c r="G798" i="39"/>
  <c r="G799" i="39"/>
  <c r="G801" i="39"/>
  <c r="D71" i="45"/>
  <c r="E71" i="45"/>
  <c r="G734" i="39"/>
  <c r="G735" i="39"/>
  <c r="G736" i="39"/>
  <c r="G737" i="39"/>
  <c r="G738" i="39"/>
  <c r="G739" i="39"/>
  <c r="G740" i="39"/>
  <c r="G741" i="39"/>
  <c r="G742" i="39"/>
  <c r="G743" i="39"/>
  <c r="G744" i="39"/>
  <c r="G745" i="39"/>
  <c r="G746" i="39"/>
  <c r="G747" i="39"/>
  <c r="G748" i="39"/>
  <c r="G749" i="39"/>
  <c r="G750" i="39"/>
  <c r="G751" i="39"/>
  <c r="G752" i="39"/>
  <c r="G753" i="39"/>
  <c r="G754" i="39"/>
  <c r="G755" i="39"/>
  <c r="G756" i="39"/>
  <c r="G757" i="39"/>
  <c r="G758" i="39"/>
  <c r="G759" i="39"/>
  <c r="G760" i="39"/>
  <c r="G761" i="39"/>
  <c r="G762" i="39"/>
  <c r="G763" i="39"/>
  <c r="G764" i="39"/>
  <c r="G765" i="39"/>
  <c r="G766" i="39"/>
  <c r="G767" i="39"/>
  <c r="G768" i="39"/>
  <c r="G769" i="39"/>
  <c r="G770" i="39"/>
  <c r="G771" i="39"/>
  <c r="G772" i="39"/>
  <c r="G773" i="39"/>
  <c r="G774" i="39"/>
  <c r="G775" i="39"/>
  <c r="E98" i="45"/>
  <c r="F98" i="45"/>
  <c r="E99" i="45"/>
  <c r="F99" i="45"/>
  <c r="H72" i="47"/>
  <c r="O71" i="47"/>
  <c r="N71" i="47"/>
  <c r="M71" i="47"/>
  <c r="L71" i="47"/>
  <c r="K71" i="47"/>
  <c r="J71" i="47"/>
  <c r="I71" i="47"/>
  <c r="H71" i="47"/>
  <c r="G71" i="47"/>
  <c r="F71" i="47"/>
  <c r="E71" i="47"/>
  <c r="D71" i="47"/>
  <c r="O58" i="47"/>
  <c r="N58" i="47"/>
  <c r="M58" i="47"/>
  <c r="L58" i="47"/>
  <c r="K58" i="47"/>
  <c r="J58" i="47"/>
  <c r="I58" i="47"/>
  <c r="H58" i="47"/>
  <c r="G58" i="47"/>
  <c r="F58" i="47"/>
  <c r="E58" i="47"/>
  <c r="D58" i="47"/>
  <c r="P51" i="47"/>
  <c r="Q51" i="47"/>
  <c r="P50" i="47"/>
  <c r="Q50" i="47"/>
  <c r="P49" i="47"/>
  <c r="Q49" i="47"/>
  <c r="P48" i="47"/>
  <c r="Q48" i="47"/>
  <c r="P40" i="47"/>
  <c r="Q40" i="47"/>
  <c r="P38" i="47"/>
  <c r="Q38" i="47"/>
  <c r="P37" i="47"/>
  <c r="O36" i="47"/>
  <c r="N36" i="47"/>
  <c r="M36" i="47"/>
  <c r="L36" i="47"/>
  <c r="K36" i="47"/>
  <c r="J36" i="47"/>
  <c r="I36" i="47"/>
  <c r="H36" i="47"/>
  <c r="G36" i="47"/>
  <c r="F36" i="47"/>
  <c r="E36" i="47"/>
  <c r="D36" i="47"/>
  <c r="P35" i="47"/>
  <c r="P34" i="47"/>
  <c r="P33" i="47"/>
  <c r="Q36" i="47"/>
  <c r="O32" i="47"/>
  <c r="N32" i="47"/>
  <c r="M32" i="47"/>
  <c r="M42" i="47"/>
  <c r="L32" i="47"/>
  <c r="K32" i="47"/>
  <c r="J32" i="47"/>
  <c r="I32" i="47"/>
  <c r="H32" i="47"/>
  <c r="G32" i="47"/>
  <c r="F32" i="47"/>
  <c r="E32" i="47"/>
  <c r="D32" i="47"/>
  <c r="P31" i="47"/>
  <c r="P30" i="47"/>
  <c r="P29" i="47"/>
  <c r="P28" i="47"/>
  <c r="P27" i="47"/>
  <c r="P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O7" i="47"/>
  <c r="O8" i="47"/>
  <c r="N7" i="47"/>
  <c r="N8" i="47"/>
  <c r="M7" i="47"/>
  <c r="M8" i="47"/>
  <c r="L7" i="47"/>
  <c r="L8" i="47"/>
  <c r="K7" i="47"/>
  <c r="K8" i="47"/>
  <c r="J7" i="47"/>
  <c r="J8" i="47"/>
  <c r="I7" i="47"/>
  <c r="I8" i="47"/>
  <c r="H7" i="47"/>
  <c r="H8" i="47"/>
  <c r="G7" i="47"/>
  <c r="G8" i="47"/>
  <c r="F7" i="47"/>
  <c r="F8" i="47"/>
  <c r="E7" i="47"/>
  <c r="E8" i="47"/>
  <c r="D7" i="47"/>
  <c r="D8" i="47"/>
  <c r="P6" i="47"/>
  <c r="P5" i="47"/>
  <c r="P4" i="47"/>
  <c r="K42" i="47"/>
  <c r="L42" i="47"/>
  <c r="L44" i="47"/>
  <c r="L47" i="47"/>
  <c r="L54" i="47"/>
  <c r="L64" i="47"/>
  <c r="P7" i="47"/>
  <c r="P8" i="47"/>
  <c r="P36" i="47"/>
  <c r="D42" i="47"/>
  <c r="P42" i="47"/>
  <c r="P44" i="47"/>
  <c r="E42" i="47"/>
  <c r="Q31" i="47"/>
  <c r="Q54" i="47"/>
  <c r="Q81" i="47"/>
  <c r="G42" i="47"/>
  <c r="G44" i="47"/>
  <c r="G47" i="47"/>
  <c r="G54" i="47"/>
  <c r="G64" i="47"/>
  <c r="F42" i="47"/>
  <c r="F44" i="47"/>
  <c r="F47" i="47"/>
  <c r="F54" i="47"/>
  <c r="F64" i="47"/>
  <c r="H42" i="47"/>
  <c r="H44" i="47"/>
  <c r="N42" i="47"/>
  <c r="N44" i="47"/>
  <c r="N47" i="47"/>
  <c r="N54" i="47"/>
  <c r="N64" i="47"/>
  <c r="J42" i="47"/>
  <c r="J44" i="47"/>
  <c r="I42" i="47"/>
  <c r="I44" i="47"/>
  <c r="D44" i="47"/>
  <c r="D47" i="47"/>
  <c r="Q23" i="47"/>
  <c r="Q78" i="47"/>
  <c r="F79" i="47"/>
  <c r="F80" i="47"/>
  <c r="F81" i="47"/>
  <c r="O42" i="47"/>
  <c r="O44" i="47"/>
  <c r="O47" i="47"/>
  <c r="O54" i="47"/>
  <c r="O64" i="47"/>
  <c r="F78" i="47"/>
  <c r="M44" i="47"/>
  <c r="E44" i="47"/>
  <c r="P32" i="47"/>
  <c r="Q6" i="47"/>
  <c r="K44" i="47"/>
  <c r="Q4" i="47"/>
  <c r="Q7" i="47"/>
  <c r="Q8" i="47"/>
  <c r="D59" i="47"/>
  <c r="F59" i="47"/>
  <c r="G59" i="47"/>
  <c r="N59" i="47"/>
  <c r="L59" i="47"/>
  <c r="O59" i="47"/>
  <c r="J47" i="47"/>
  <c r="J54" i="47"/>
  <c r="J64" i="47"/>
  <c r="J59" i="47"/>
  <c r="D54" i="47"/>
  <c r="M47" i="47"/>
  <c r="M54" i="47"/>
  <c r="M64" i="47"/>
  <c r="M59" i="47"/>
  <c r="H47" i="47"/>
  <c r="H54" i="47"/>
  <c r="H64" i="47"/>
  <c r="H59" i="47"/>
  <c r="K59" i="47"/>
  <c r="K47" i="47"/>
  <c r="K54" i="47"/>
  <c r="K64" i="47"/>
  <c r="F83" i="47"/>
  <c r="F82" i="47"/>
  <c r="I59" i="47"/>
  <c r="I47" i="47"/>
  <c r="I54" i="47"/>
  <c r="I64" i="47"/>
  <c r="E47" i="47"/>
  <c r="E54" i="47"/>
  <c r="E64" i="47"/>
  <c r="E59" i="47"/>
  <c r="P59" i="47"/>
  <c r="D64" i="47"/>
  <c r="P54" i="47"/>
  <c r="P47" i="47"/>
  <c r="G709" i="39"/>
  <c r="G710" i="39"/>
  <c r="G711" i="39"/>
  <c r="G712" i="39"/>
  <c r="G713" i="39"/>
  <c r="G714" i="39"/>
  <c r="G715" i="39"/>
  <c r="G716" i="39"/>
  <c r="G717" i="39"/>
  <c r="G718" i="39"/>
  <c r="G719" i="39"/>
  <c r="G720" i="39"/>
  <c r="G721" i="39"/>
  <c r="G722" i="39"/>
  <c r="G723" i="39"/>
  <c r="G724" i="39"/>
  <c r="G725" i="39"/>
  <c r="G726" i="39"/>
  <c r="G727" i="39"/>
  <c r="G728" i="39"/>
  <c r="G729" i="39"/>
  <c r="G730" i="39"/>
  <c r="G731" i="39"/>
  <c r="G732" i="39"/>
  <c r="G679" i="39"/>
  <c r="G680" i="39"/>
  <c r="G681" i="39"/>
  <c r="G682" i="39"/>
  <c r="G683" i="39"/>
  <c r="G684" i="39"/>
  <c r="G685" i="39"/>
  <c r="G686" i="39"/>
  <c r="G687" i="39"/>
  <c r="G688" i="39"/>
  <c r="G689" i="39"/>
  <c r="G690" i="39"/>
  <c r="G691" i="39"/>
  <c r="G692" i="39"/>
  <c r="G693" i="39"/>
  <c r="G694" i="39"/>
  <c r="G695" i="39"/>
  <c r="G696" i="39"/>
  <c r="G697" i="39"/>
  <c r="G698" i="39"/>
  <c r="G699" i="39"/>
  <c r="G700" i="39"/>
  <c r="G701" i="39"/>
  <c r="G702" i="39"/>
  <c r="G703" i="39"/>
  <c r="G704" i="39"/>
  <c r="G705" i="39"/>
  <c r="G706" i="39"/>
  <c r="G707" i="39"/>
  <c r="G624" i="39"/>
  <c r="G625" i="39"/>
  <c r="G626" i="39"/>
  <c r="G627" i="39"/>
  <c r="G628" i="39"/>
  <c r="G629" i="39"/>
  <c r="G630" i="39"/>
  <c r="G631" i="39"/>
  <c r="G632" i="39"/>
  <c r="G633" i="39"/>
  <c r="G634" i="39"/>
  <c r="G635" i="39"/>
  <c r="G636" i="39"/>
  <c r="G610" i="39"/>
  <c r="G562" i="39"/>
  <c r="G532" i="39"/>
  <c r="G533" i="39"/>
  <c r="G534" i="39"/>
  <c r="G535" i="39"/>
  <c r="G536" i="39"/>
  <c r="G537" i="39"/>
  <c r="G538" i="39"/>
  <c r="G539" i="39"/>
  <c r="G540" i="39"/>
  <c r="G541" i="39"/>
  <c r="G542" i="39"/>
  <c r="G543" i="39"/>
  <c r="G544" i="39"/>
  <c r="G545" i="39"/>
  <c r="G546" i="39"/>
  <c r="G547" i="39"/>
  <c r="G548" i="39"/>
  <c r="G549" i="39"/>
  <c r="G550" i="39"/>
  <c r="G551" i="39"/>
  <c r="G552" i="39"/>
  <c r="G553" i="39"/>
  <c r="G554" i="39"/>
  <c r="G555" i="39"/>
  <c r="G556" i="39"/>
  <c r="G557" i="39"/>
  <c r="G558" i="39"/>
  <c r="G559" i="39"/>
  <c r="G560" i="39"/>
  <c r="G520" i="39"/>
  <c r="G521" i="39"/>
  <c r="G522" i="39"/>
  <c r="G523" i="39"/>
  <c r="G524" i="39"/>
  <c r="G525" i="39"/>
  <c r="G526" i="39"/>
  <c r="G527" i="39"/>
  <c r="G528" i="39"/>
  <c r="G529" i="39"/>
  <c r="G530" i="39"/>
  <c r="F96" i="45"/>
  <c r="M504" i="39"/>
  <c r="O498" i="39"/>
  <c r="O499" i="39"/>
  <c r="O497" i="39"/>
  <c r="O496" i="39"/>
  <c r="G447" i="39"/>
  <c r="G448" i="39"/>
  <c r="G449" i="39"/>
  <c r="G450" i="39"/>
  <c r="G451" i="39"/>
  <c r="G452" i="39"/>
  <c r="G453" i="39"/>
  <c r="G454" i="39"/>
  <c r="G455" i="39"/>
  <c r="G456" i="39"/>
  <c r="G457" i="39"/>
  <c r="G458" i="39"/>
  <c r="G459" i="39"/>
  <c r="G460" i="39"/>
  <c r="G461" i="39"/>
  <c r="G462" i="39"/>
  <c r="G463" i="39"/>
  <c r="G464" i="39"/>
  <c r="G465" i="39"/>
  <c r="G466" i="39"/>
  <c r="G467" i="39"/>
  <c r="G468" i="39"/>
  <c r="G469" i="39"/>
  <c r="G470" i="39"/>
  <c r="G471" i="39"/>
  <c r="G472" i="39"/>
  <c r="G473" i="39"/>
  <c r="G474" i="39"/>
  <c r="G475" i="39"/>
  <c r="G476" i="39"/>
  <c r="G477" i="39"/>
  <c r="G478" i="39"/>
  <c r="G479" i="39"/>
  <c r="G480" i="39"/>
  <c r="G481" i="39"/>
  <c r="G482" i="39"/>
  <c r="G483" i="39"/>
  <c r="G484" i="39"/>
  <c r="G485" i="39"/>
  <c r="G486" i="39"/>
  <c r="G487" i="39"/>
  <c r="G488" i="39"/>
  <c r="G489" i="39"/>
  <c r="G490" i="39"/>
  <c r="G491" i="39"/>
  <c r="G492" i="39"/>
  <c r="G493" i="39"/>
  <c r="G494" i="39"/>
  <c r="G495" i="39"/>
  <c r="G496" i="39"/>
  <c r="G497" i="39"/>
  <c r="G498" i="39"/>
  <c r="G499" i="39"/>
  <c r="G500" i="39"/>
  <c r="G501" i="39"/>
  <c r="G502" i="39"/>
  <c r="G503" i="39"/>
  <c r="G504" i="39"/>
  <c r="G505" i="39"/>
  <c r="G507" i="39"/>
  <c r="G508" i="39"/>
  <c r="G509" i="39"/>
  <c r="G510" i="39"/>
  <c r="G511" i="39"/>
  <c r="G512" i="39"/>
  <c r="G513" i="39"/>
  <c r="G514" i="39"/>
  <c r="G515" i="39"/>
  <c r="G516" i="39"/>
  <c r="G517" i="39"/>
  <c r="G518" i="39"/>
  <c r="G563" i="39"/>
  <c r="G564" i="39"/>
  <c r="G565" i="39"/>
  <c r="G567" i="39"/>
  <c r="G568" i="39"/>
  <c r="G569" i="39"/>
  <c r="G570" i="39"/>
  <c r="G571" i="39"/>
  <c r="G572" i="39"/>
  <c r="G573" i="39"/>
  <c r="G574" i="39"/>
  <c r="G575" i="39"/>
  <c r="G576" i="39"/>
  <c r="G577" i="39"/>
  <c r="G578" i="39"/>
  <c r="G579" i="39"/>
  <c r="G580" i="39"/>
  <c r="G581" i="39"/>
  <c r="G582" i="39"/>
  <c r="G583" i="39"/>
  <c r="G584" i="39"/>
  <c r="G585" i="39"/>
  <c r="G586" i="39"/>
  <c r="G587" i="39"/>
  <c r="G588" i="39"/>
  <c r="G589" i="39"/>
  <c r="G590" i="39"/>
  <c r="G591" i="39"/>
  <c r="G592" i="39"/>
  <c r="G593" i="39"/>
  <c r="G594" i="39"/>
  <c r="G596" i="39"/>
  <c r="G597" i="39"/>
  <c r="G598" i="39"/>
  <c r="G599" i="39"/>
  <c r="G600" i="39"/>
  <c r="G601" i="39"/>
  <c r="G602" i="39"/>
  <c r="G603" i="39"/>
  <c r="G604" i="39"/>
  <c r="G605" i="39"/>
  <c r="G606" i="39"/>
  <c r="G607" i="39"/>
  <c r="G608" i="39"/>
  <c r="G611" i="39"/>
  <c r="G612" i="39"/>
  <c r="G613" i="39"/>
  <c r="G614" i="39"/>
  <c r="G615" i="39"/>
  <c r="G616" i="39"/>
  <c r="G617" i="39"/>
  <c r="G618" i="39"/>
  <c r="G619" i="39"/>
  <c r="G620" i="39"/>
  <c r="G621" i="39"/>
  <c r="G622" i="39"/>
  <c r="G638" i="39"/>
  <c r="G639" i="39"/>
  <c r="G640" i="39"/>
  <c r="G641" i="39"/>
  <c r="G642" i="39"/>
  <c r="G643" i="39"/>
  <c r="G644" i="39"/>
  <c r="G645" i="39"/>
  <c r="G646" i="39"/>
  <c r="G647" i="39"/>
  <c r="G648" i="39"/>
  <c r="G649" i="39"/>
  <c r="G650" i="39"/>
  <c r="G651" i="39"/>
  <c r="G652" i="39"/>
  <c r="G653" i="39"/>
  <c r="G654" i="39"/>
  <c r="G655" i="39"/>
  <c r="G656" i="39"/>
  <c r="G657" i="39"/>
  <c r="G658" i="39"/>
  <c r="G660" i="39"/>
  <c r="G661" i="39"/>
  <c r="G662" i="39"/>
  <c r="G663" i="39"/>
  <c r="G664" i="39"/>
  <c r="G665" i="39"/>
  <c r="G666" i="39"/>
  <c r="G667" i="39"/>
  <c r="G668" i="39"/>
  <c r="G669" i="39"/>
  <c r="G670" i="39"/>
  <c r="G671" i="39"/>
  <c r="G672" i="39"/>
  <c r="G673" i="39"/>
  <c r="G674" i="39"/>
  <c r="G675" i="39"/>
  <c r="G676" i="39"/>
  <c r="G677" i="39"/>
  <c r="G433" i="39"/>
  <c r="G434" i="39"/>
  <c r="G435" i="39"/>
  <c r="G436" i="39"/>
  <c r="G437" i="39"/>
  <c r="G438" i="39"/>
  <c r="G439" i="39"/>
  <c r="G440" i="39"/>
  <c r="G441" i="39"/>
  <c r="G442" i="39"/>
  <c r="G443" i="39"/>
  <c r="G444" i="39"/>
  <c r="G445" i="39"/>
  <c r="G396" i="39"/>
  <c r="G397" i="39"/>
  <c r="G398" i="39"/>
  <c r="G399" i="39"/>
  <c r="G400" i="39"/>
  <c r="G401" i="39"/>
  <c r="G402" i="39"/>
  <c r="G403" i="39"/>
  <c r="G404" i="39"/>
  <c r="G405" i="39"/>
  <c r="G406" i="39"/>
  <c r="G407" i="39"/>
  <c r="G408" i="39"/>
  <c r="G409" i="39"/>
  <c r="G410" i="39"/>
  <c r="G411" i="39"/>
  <c r="G412" i="39"/>
  <c r="G413" i="39"/>
  <c r="G414" i="39"/>
  <c r="G415" i="39"/>
  <c r="G416" i="39"/>
  <c r="G417" i="39"/>
  <c r="G418" i="39"/>
  <c r="G419" i="39"/>
  <c r="G420" i="39"/>
  <c r="G421" i="39"/>
  <c r="G422" i="39"/>
  <c r="G423" i="39"/>
  <c r="G424" i="39"/>
  <c r="G425" i="39"/>
  <c r="G426" i="39"/>
  <c r="G427" i="39"/>
  <c r="G428" i="39"/>
  <c r="G429" i="39"/>
  <c r="G430" i="39"/>
  <c r="G431" i="39"/>
  <c r="G365" i="39"/>
  <c r="G366" i="39"/>
  <c r="G367" i="39"/>
  <c r="G368" i="39"/>
  <c r="G369" i="39"/>
  <c r="G370" i="39"/>
  <c r="G371" i="39"/>
  <c r="G372" i="39"/>
  <c r="G373" i="39"/>
  <c r="G374" i="39"/>
  <c r="G375" i="39"/>
  <c r="G376" i="39"/>
  <c r="G377" i="39"/>
  <c r="G378" i="39"/>
  <c r="G379" i="39"/>
  <c r="G380" i="39"/>
  <c r="G381" i="39"/>
  <c r="G382" i="39"/>
  <c r="G383" i="39"/>
  <c r="G384" i="39"/>
  <c r="G385" i="39"/>
  <c r="G386" i="39"/>
  <c r="G387" i="39"/>
  <c r="G388" i="39"/>
  <c r="G389" i="39"/>
  <c r="G390" i="39"/>
  <c r="G391" i="39"/>
  <c r="G392" i="39"/>
  <c r="G393" i="39"/>
  <c r="G394" i="39"/>
  <c r="G319" i="39"/>
  <c r="G320" i="39"/>
  <c r="G321" i="39"/>
  <c r="G322" i="39"/>
  <c r="G323" i="39"/>
  <c r="G324" i="39"/>
  <c r="G325" i="39"/>
  <c r="G326" i="39"/>
  <c r="G327" i="39"/>
  <c r="G328" i="39"/>
  <c r="G329" i="39"/>
  <c r="G330" i="39"/>
  <c r="G331" i="39"/>
  <c r="G332" i="39"/>
  <c r="G333" i="39"/>
  <c r="G334" i="39"/>
  <c r="G335" i="39"/>
  <c r="G336" i="39"/>
  <c r="G337" i="39"/>
  <c r="G338" i="39"/>
  <c r="G339" i="39"/>
  <c r="G340" i="39"/>
  <c r="G341" i="39"/>
  <c r="G342" i="39"/>
  <c r="G343" i="39"/>
  <c r="G344" i="39"/>
  <c r="G345" i="39"/>
  <c r="G346" i="39"/>
  <c r="G347" i="39"/>
  <c r="G348" i="39"/>
  <c r="G349" i="39"/>
  <c r="G350" i="39"/>
  <c r="G351" i="39"/>
  <c r="G352" i="39"/>
  <c r="G353" i="39"/>
  <c r="G354" i="39"/>
  <c r="G355" i="39"/>
  <c r="G356" i="39"/>
  <c r="G357" i="39"/>
  <c r="G358" i="39"/>
  <c r="G359" i="39"/>
  <c r="G360" i="39"/>
  <c r="G361" i="39"/>
  <c r="G362" i="39"/>
  <c r="G363" i="39"/>
  <c r="G306" i="39"/>
  <c r="G307" i="39"/>
  <c r="G308" i="39"/>
  <c r="G309" i="39"/>
  <c r="G310" i="39"/>
  <c r="G311" i="39"/>
  <c r="G312" i="39"/>
  <c r="G313" i="39"/>
  <c r="G314" i="39"/>
  <c r="G315" i="39"/>
  <c r="G316" i="39"/>
  <c r="G317" i="39"/>
  <c r="G280" i="39"/>
  <c r="G281" i="39"/>
  <c r="G282" i="39"/>
  <c r="G283" i="39"/>
  <c r="G284" i="39"/>
  <c r="G285" i="39"/>
  <c r="G286" i="39"/>
  <c r="G287" i="39"/>
  <c r="G288" i="39"/>
  <c r="G289" i="39"/>
  <c r="G290" i="39"/>
  <c r="G291" i="39"/>
  <c r="G292" i="39"/>
  <c r="G293" i="39"/>
  <c r="G294" i="39"/>
  <c r="G295" i="39"/>
  <c r="G296" i="39"/>
  <c r="G297" i="39"/>
  <c r="G298" i="39"/>
  <c r="G299" i="39"/>
  <c r="G300" i="39"/>
  <c r="G301" i="39"/>
  <c r="G302" i="39"/>
  <c r="G303" i="39"/>
  <c r="G304" i="39"/>
  <c r="G248" i="39"/>
  <c r="G249" i="39"/>
  <c r="G250" i="39"/>
  <c r="G251" i="39"/>
  <c r="G252" i="39"/>
  <c r="G253" i="39"/>
  <c r="G254" i="39"/>
  <c r="G255" i="39"/>
  <c r="G256" i="39"/>
  <c r="G257" i="39"/>
  <c r="G258" i="39"/>
  <c r="G259" i="39"/>
  <c r="G260" i="39"/>
  <c r="G261" i="39"/>
  <c r="G262" i="39"/>
  <c r="G263" i="39"/>
  <c r="G264" i="39"/>
  <c r="G265" i="39"/>
  <c r="G266" i="39"/>
  <c r="G267" i="39"/>
  <c r="G268" i="39"/>
  <c r="G269" i="39"/>
  <c r="G270" i="39"/>
  <c r="G271" i="39"/>
  <c r="G272" i="39"/>
  <c r="G273" i="39"/>
  <c r="G274" i="39"/>
  <c r="G275" i="39"/>
  <c r="G276" i="39"/>
  <c r="G277" i="39"/>
  <c r="G278" i="39"/>
  <c r="G242" i="39"/>
  <c r="G243" i="39"/>
  <c r="G244" i="39"/>
  <c r="G245" i="39"/>
  <c r="G246" i="39"/>
  <c r="G225" i="39"/>
  <c r="G226" i="39"/>
  <c r="G227" i="39"/>
  <c r="G228" i="39"/>
  <c r="G229" i="39"/>
  <c r="G230" i="39"/>
  <c r="G231" i="39"/>
  <c r="G232" i="39"/>
  <c r="G233" i="39"/>
  <c r="G234" i="39"/>
  <c r="G235" i="39"/>
  <c r="G236" i="39"/>
  <c r="G237" i="39"/>
  <c r="G238" i="39"/>
  <c r="G239" i="39"/>
  <c r="G210" i="39"/>
  <c r="G211" i="39"/>
  <c r="G212" i="39"/>
  <c r="G213" i="39"/>
  <c r="G214" i="39"/>
  <c r="G215" i="39"/>
  <c r="G216" i="39"/>
  <c r="G217" i="39"/>
  <c r="G218" i="39"/>
  <c r="G219" i="39"/>
  <c r="G220" i="39"/>
  <c r="G221" i="39"/>
  <c r="G222" i="39"/>
  <c r="G223" i="39"/>
  <c r="G200" i="39"/>
  <c r="G201" i="39"/>
  <c r="G202" i="39"/>
  <c r="G203" i="39"/>
  <c r="G204" i="39"/>
  <c r="G205" i="39"/>
  <c r="G206" i="39"/>
  <c r="G207" i="39"/>
  <c r="G208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60" i="39"/>
  <c r="G161" i="39"/>
  <c r="G162" i="39"/>
  <c r="G163" i="39"/>
  <c r="G164" i="39"/>
  <c r="G165" i="39"/>
  <c r="G166" i="39"/>
  <c r="G167" i="39"/>
  <c r="G168" i="39"/>
  <c r="G169" i="39"/>
  <c r="G170" i="39"/>
  <c r="G171" i="39"/>
  <c r="G172" i="39"/>
  <c r="G173" i="39"/>
  <c r="G174" i="39"/>
  <c r="G175" i="39"/>
  <c r="G176" i="39"/>
  <c r="G177" i="39"/>
  <c r="G178" i="39"/>
  <c r="G179" i="39"/>
  <c r="G180" i="39"/>
  <c r="G181" i="39"/>
  <c r="G182" i="39"/>
  <c r="G183" i="39"/>
  <c r="G134" i="39"/>
  <c r="G135" i="39"/>
  <c r="G136" i="39"/>
  <c r="G137" i="39"/>
  <c r="G138" i="39"/>
  <c r="G139" i="39"/>
  <c r="G140" i="39"/>
  <c r="G141" i="39"/>
  <c r="G142" i="39"/>
  <c r="G143" i="39"/>
  <c r="G144" i="39"/>
  <c r="G145" i="39"/>
  <c r="G146" i="39"/>
  <c r="G147" i="39"/>
  <c r="G148" i="39"/>
  <c r="G149" i="39"/>
  <c r="G150" i="39"/>
  <c r="G151" i="39"/>
  <c r="G152" i="39"/>
  <c r="G153" i="39"/>
  <c r="G154" i="39"/>
  <c r="G155" i="39"/>
  <c r="G156" i="39"/>
  <c r="G157" i="39"/>
  <c r="G158" i="39"/>
  <c r="G117" i="39"/>
  <c r="G118" i="39"/>
  <c r="G119" i="39"/>
  <c r="G120" i="39"/>
  <c r="G121" i="39"/>
  <c r="G122" i="39"/>
  <c r="G123" i="39"/>
  <c r="G124" i="39"/>
  <c r="G125" i="39"/>
  <c r="G126" i="39"/>
  <c r="G127" i="39"/>
  <c r="G128" i="39"/>
  <c r="G129" i="39"/>
  <c r="G130" i="39"/>
  <c r="G131" i="39"/>
  <c r="G132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P43" i="39"/>
  <c r="P44" i="39"/>
  <c r="P45" i="39"/>
  <c r="P46" i="39"/>
  <c r="P47" i="39"/>
  <c r="P48" i="39"/>
  <c r="P49" i="39"/>
  <c r="P50" i="39"/>
  <c r="P51" i="39"/>
  <c r="P52" i="39"/>
  <c r="P53" i="39"/>
  <c r="P54" i="39"/>
  <c r="P55" i="39"/>
  <c r="P56" i="39"/>
  <c r="P57" i="39"/>
  <c r="P58" i="39"/>
  <c r="P59" i="39"/>
  <c r="P60" i="39"/>
  <c r="P61" i="39"/>
  <c r="P62" i="39"/>
  <c r="P63" i="39"/>
  <c r="P64" i="39"/>
  <c r="P65" i="39"/>
  <c r="P66" i="39"/>
  <c r="P67" i="39"/>
  <c r="P68" i="39"/>
  <c r="P69" i="39"/>
  <c r="P70" i="39"/>
  <c r="P71" i="39"/>
  <c r="P72" i="39"/>
  <c r="P73" i="39"/>
  <c r="P74" i="39"/>
  <c r="P75" i="39"/>
  <c r="P76" i="39"/>
  <c r="P77" i="39"/>
  <c r="P78" i="39"/>
  <c r="P79" i="39"/>
  <c r="P80" i="39"/>
  <c r="G40" i="39"/>
  <c r="G41" i="39"/>
  <c r="G42" i="39"/>
  <c r="G43" i="39"/>
  <c r="G44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M25" i="39"/>
  <c r="M26" i="39"/>
  <c r="M24" i="39"/>
  <c r="M23" i="39"/>
  <c r="K19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" i="39"/>
  <c r="G3" i="39"/>
  <c r="G4" i="39"/>
  <c r="G5" i="39"/>
  <c r="G6" i="39"/>
  <c r="G7" i="39"/>
  <c r="F97" i="45"/>
  <c r="F102" i="45"/>
  <c r="I1" i="45"/>
  <c r="H14" i="24"/>
  <c r="G8" i="24"/>
  <c r="E30" i="45"/>
  <c r="E53" i="45"/>
  <c r="E82" i="45"/>
  <c r="H8" i="24"/>
  <c r="H15" i="24"/>
  <c r="B38" i="24"/>
  <c r="D40" i="24"/>
  <c r="D38" i="24"/>
  <c r="D41" i="24"/>
  <c r="F9" i="43"/>
  <c r="G9" i="43"/>
  <c r="I4" i="43"/>
  <c r="F8" i="43"/>
  <c r="G8" i="43"/>
  <c r="F3" i="43"/>
  <c r="G3" i="43"/>
  <c r="F2" i="43"/>
  <c r="G2" i="43"/>
  <c r="I7" i="43"/>
  <c r="F15" i="43"/>
  <c r="G15" i="43"/>
  <c r="F6" i="43"/>
  <c r="G6" i="43"/>
  <c r="F10" i="43"/>
  <c r="G10" i="43"/>
  <c r="I5" i="43"/>
  <c r="G94" i="24" l="1"/>
  <c r="H94" i="24" l="1"/>
  <c r="G88" i="24"/>
  <c r="H95" i="24" l="1"/>
  <c r="B118" i="24" s="1"/>
  <c r="H88" i="24"/>
  <c r="D120" i="24" l="1"/>
  <c r="D121" i="24"/>
  <c r="D118" i="24"/>
</calcChain>
</file>

<file path=xl/sharedStrings.xml><?xml version="1.0" encoding="utf-8"?>
<sst xmlns="http://schemas.openxmlformats.org/spreadsheetml/2006/main" count="4695" uniqueCount="1095">
  <si>
    <t>RENAUDIN</t>
  </si>
  <si>
    <t>Total</t>
  </si>
  <si>
    <t>COCERTO</t>
  </si>
  <si>
    <t>ROUDIN</t>
  </si>
  <si>
    <t>MABILEAU</t>
  </si>
  <si>
    <t>Cocerto</t>
  </si>
  <si>
    <t>LAUNAY</t>
  </si>
  <si>
    <t>Ouest echafaudage</t>
  </si>
  <si>
    <t>JFB LEVAGE</t>
  </si>
  <si>
    <t>ADEKMA</t>
  </si>
  <si>
    <t>Debit</t>
  </si>
  <si>
    <t>Crédit</t>
  </si>
  <si>
    <t>Solde bancaire</t>
  </si>
  <si>
    <t>Cotisation jazz</t>
  </si>
  <si>
    <r>
      <t>Etat des dettes au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décembre</t>
    </r>
  </si>
  <si>
    <t>S44</t>
  </si>
  <si>
    <t>TVA</t>
  </si>
  <si>
    <t>Prêt 3</t>
  </si>
  <si>
    <t>Montant</t>
  </si>
  <si>
    <t>Situation</t>
  </si>
  <si>
    <t>Cotisations ProBTP</t>
  </si>
  <si>
    <t>DETTES SOCIALES ET FISCALES</t>
  </si>
  <si>
    <t>ESSENCE+FRAIS</t>
  </si>
  <si>
    <t>URSSAF</t>
  </si>
  <si>
    <t>PROBTP / BTP PREVOYANCE</t>
  </si>
  <si>
    <t>Reprise au 02/11</t>
  </si>
  <si>
    <t>SECURITE SOCIALE DES INDEPENDANTS</t>
  </si>
  <si>
    <t>NOVEMBRE</t>
  </si>
  <si>
    <t>S45</t>
  </si>
  <si>
    <t>LCR fin  Ooctobre</t>
  </si>
  <si>
    <t>CIBTP</t>
  </si>
  <si>
    <t>Impot</t>
  </si>
  <si>
    <t>Lagarrigue</t>
  </si>
  <si>
    <t>VALENCIA</t>
  </si>
  <si>
    <t>DETTES SALARIES</t>
  </si>
  <si>
    <t>Romain GOUJON</t>
  </si>
  <si>
    <t>Prime de licenciement économique</t>
  </si>
  <si>
    <t>Matthieu HELUARD</t>
  </si>
  <si>
    <t>Prime de rupture conventionnelle</t>
  </si>
  <si>
    <t xml:space="preserve">Salaire Octobre </t>
  </si>
  <si>
    <t>Itai BENGAL</t>
  </si>
  <si>
    <t>AUTRES</t>
  </si>
  <si>
    <t>S46</t>
  </si>
  <si>
    <t>SFR</t>
  </si>
  <si>
    <t>RSI</t>
  </si>
  <si>
    <t>MMES LAGARRIGUE BLUM</t>
  </si>
  <si>
    <t>Trop perçu</t>
  </si>
  <si>
    <t>Rémunération gérant</t>
  </si>
  <si>
    <t>LOYER</t>
  </si>
  <si>
    <t>REMBOURSEMENT SUR 6 MOIS</t>
  </si>
  <si>
    <t>S47</t>
  </si>
  <si>
    <t>Assurance GROUPAMA</t>
  </si>
  <si>
    <t>Reprise au 19/11</t>
  </si>
  <si>
    <t>Camion YANN</t>
  </si>
  <si>
    <t>Les Oeils</t>
  </si>
  <si>
    <t>Mutuelle co-gérant</t>
  </si>
  <si>
    <t>S48</t>
  </si>
  <si>
    <t>Cotisations OCTOBRE</t>
  </si>
  <si>
    <t>Prêt 2</t>
  </si>
  <si>
    <t>Acompte BRUN</t>
  </si>
  <si>
    <t>BERLIOZ</t>
  </si>
  <si>
    <t>DÉCEMBRE</t>
  </si>
  <si>
    <t>S49</t>
  </si>
  <si>
    <t>LCR fin  Novembre</t>
  </si>
  <si>
    <t>Mois type</t>
  </si>
  <si>
    <t>Reprise au 30/11/2020</t>
  </si>
  <si>
    <t>LCR restante</t>
  </si>
  <si>
    <t>LCR fin  mois</t>
  </si>
  <si>
    <t>Reprise au 05/12/2020</t>
  </si>
  <si>
    <t xml:space="preserve">Salaire </t>
  </si>
  <si>
    <t>Camion Yann</t>
  </si>
  <si>
    <t>REMUNERATION GERANT</t>
  </si>
  <si>
    <t>GROUPAMA</t>
  </si>
  <si>
    <t>Remb capital</t>
  </si>
  <si>
    <t xml:space="preserve">Salaire Novembre </t>
  </si>
  <si>
    <t>Prêt 4</t>
  </si>
  <si>
    <t>Tresor public</t>
  </si>
  <si>
    <t>S50</t>
  </si>
  <si>
    <t>Mutuelle GROUPE</t>
  </si>
  <si>
    <t>Dettes salariés</t>
  </si>
  <si>
    <t>Cotisations URSSAF</t>
  </si>
  <si>
    <t>JAN</t>
  </si>
  <si>
    <t>Salaire novembre 2</t>
  </si>
  <si>
    <t>Camion</t>
  </si>
  <si>
    <t>S51</t>
  </si>
  <si>
    <t>Reprise au 15 decembre</t>
  </si>
  <si>
    <t>Frais bancaire</t>
  </si>
  <si>
    <t>URSSAF 2020</t>
  </si>
  <si>
    <t>Divers</t>
  </si>
  <si>
    <t>S52</t>
  </si>
  <si>
    <t>JANVIER</t>
  </si>
  <si>
    <t>S1</t>
  </si>
  <si>
    <t>Reprise au 31/12/20</t>
  </si>
  <si>
    <t>LCR fin  DECEMBRE</t>
  </si>
  <si>
    <t>Acompte DEBOIS</t>
  </si>
  <si>
    <t>Launay</t>
  </si>
  <si>
    <t>PGE</t>
  </si>
  <si>
    <t>GIFFARD</t>
  </si>
  <si>
    <t xml:space="preserve">Camion Ford </t>
  </si>
  <si>
    <t>CHAMPION BUCAS</t>
  </si>
  <si>
    <t>Salaire DECEMBRE</t>
  </si>
  <si>
    <t>S2</t>
  </si>
  <si>
    <t>NEUMAN BANNIER</t>
  </si>
  <si>
    <t>S3</t>
  </si>
  <si>
    <t>S4</t>
  </si>
  <si>
    <t>Cotisations Décembre</t>
  </si>
  <si>
    <t>Reprise au 30/01/21</t>
  </si>
  <si>
    <t>FEVRIER</t>
  </si>
  <si>
    <t>S5</t>
  </si>
  <si>
    <t>MARIA</t>
  </si>
  <si>
    <t>S6</t>
  </si>
  <si>
    <t>SEMANA</t>
  </si>
  <si>
    <t>Reprise au 12/02/2021</t>
  </si>
  <si>
    <t>S7</t>
  </si>
  <si>
    <t>S8</t>
  </si>
  <si>
    <t>S9</t>
  </si>
  <si>
    <t>Objectif février</t>
  </si>
  <si>
    <t>Fouqueres Ollivier</t>
  </si>
  <si>
    <t>Verriere</t>
  </si>
  <si>
    <t>DESTOMBES MAURY</t>
  </si>
  <si>
    <t>Dal fabro</t>
  </si>
  <si>
    <t>Couverture</t>
  </si>
  <si>
    <t>Brun</t>
  </si>
  <si>
    <t xml:space="preserve">Isolation </t>
  </si>
  <si>
    <t>Meunier</t>
  </si>
  <si>
    <t>Mitre</t>
  </si>
  <si>
    <t>MARS</t>
  </si>
  <si>
    <t>L'hostis</t>
  </si>
  <si>
    <t>Solin</t>
  </si>
  <si>
    <t>BRUN</t>
  </si>
  <si>
    <t>Reprise au 04/03/2021</t>
  </si>
  <si>
    <t>Loyer janvier 2020</t>
  </si>
  <si>
    <t>Reprise au 24/03/2020</t>
  </si>
  <si>
    <t>Devaux</t>
  </si>
  <si>
    <t>Objectif mars</t>
  </si>
  <si>
    <t>AVRIL</t>
  </si>
  <si>
    <t>Reprise au 04/04/21</t>
  </si>
  <si>
    <t>Dal Fabro</t>
  </si>
  <si>
    <t>Mext+voisin</t>
  </si>
  <si>
    <t>DEBOIS</t>
  </si>
  <si>
    <t xml:space="preserve">De Col </t>
  </si>
  <si>
    <t>Orangerie</t>
  </si>
  <si>
    <t>Couvertine</t>
  </si>
  <si>
    <t>Debois</t>
  </si>
  <si>
    <t>Finir la partie 1</t>
  </si>
  <si>
    <t>Reprise au 11/04/21</t>
  </si>
  <si>
    <t>Salaires</t>
  </si>
  <si>
    <t>Brun Couverture</t>
  </si>
  <si>
    <t>JUMPI</t>
  </si>
  <si>
    <t>Reprise au 18/04</t>
  </si>
  <si>
    <t>Chevet</t>
  </si>
  <si>
    <t>FOUQUERES OLLIVIER</t>
  </si>
  <si>
    <t>Dal Fabro Mext</t>
  </si>
  <si>
    <t>MAI</t>
  </si>
  <si>
    <t>MABILEAU BIGOT</t>
  </si>
  <si>
    <t>Objectif AVRIL</t>
  </si>
  <si>
    <t>DE COL</t>
  </si>
  <si>
    <t>FIN DE CHANTIER</t>
  </si>
  <si>
    <t>Reprise au 02/05/21</t>
  </si>
  <si>
    <t>NEUMAN</t>
  </si>
  <si>
    <t>LUCARNE+ PREPA PAN 1</t>
  </si>
  <si>
    <t>Reprise au 11/05/21</t>
  </si>
  <si>
    <t>Salaire</t>
  </si>
  <si>
    <t>Acompte caudal</t>
  </si>
  <si>
    <t>Fanch</t>
  </si>
  <si>
    <t>Constructys</t>
  </si>
  <si>
    <t>De Col chantier</t>
  </si>
  <si>
    <t>JUIN</t>
  </si>
  <si>
    <t>GOHET</t>
  </si>
  <si>
    <t>Kiloutou</t>
  </si>
  <si>
    <t>Semana</t>
  </si>
  <si>
    <t>OILLO</t>
  </si>
  <si>
    <t>Corble</t>
  </si>
  <si>
    <t>DE COL 2</t>
  </si>
  <si>
    <t>Reprise au 20/06/21</t>
  </si>
  <si>
    <t>Acompte KACI</t>
  </si>
  <si>
    <t>Reprise au 30/06/2021</t>
  </si>
  <si>
    <t>RAHUEL</t>
  </si>
  <si>
    <t>JUILLET</t>
  </si>
  <si>
    <t>Acompte MABILEAU</t>
  </si>
  <si>
    <t>ACOMPTE DESTOMBES MAURY</t>
  </si>
  <si>
    <t>sante prevention 35</t>
  </si>
  <si>
    <t>Amende</t>
  </si>
  <si>
    <t>Bruce</t>
  </si>
  <si>
    <t>Remuneration gerant</t>
  </si>
  <si>
    <t>Acompte Kaci</t>
  </si>
  <si>
    <t>AOÛT</t>
  </si>
  <si>
    <t>REPRISE AU 07/08</t>
  </si>
  <si>
    <t>Commande internet</t>
  </si>
  <si>
    <t>Ordinateur + tablette</t>
  </si>
  <si>
    <t>Acompte RENAUDIN</t>
  </si>
  <si>
    <t>PALKOVA</t>
  </si>
  <si>
    <t>REPRISE AU 30/08</t>
  </si>
  <si>
    <t>Altiloc</t>
  </si>
  <si>
    <t>SEPTEMBRE</t>
  </si>
  <si>
    <t>OCTOBRE</t>
  </si>
  <si>
    <t>DEVAUX</t>
  </si>
  <si>
    <t>MEDIACO</t>
  </si>
  <si>
    <t>Reprise au 13/10/2021</t>
  </si>
  <si>
    <t>Acompte LASSALE</t>
  </si>
  <si>
    <t>De Col</t>
  </si>
  <si>
    <t>Acompte Maria</t>
  </si>
  <si>
    <t>ALTILOC</t>
  </si>
  <si>
    <t>Reprise au 25/11</t>
  </si>
  <si>
    <t>Acompte VERDELHAN</t>
  </si>
  <si>
    <t>Reprise au 10/12</t>
  </si>
  <si>
    <t>POITEVIN</t>
  </si>
  <si>
    <t>Reprise au 16/12</t>
  </si>
  <si>
    <t>Salaire 2</t>
  </si>
  <si>
    <t>RSI 2020</t>
  </si>
  <si>
    <t>MABILEAU PLACO</t>
  </si>
  <si>
    <t>Acompte LASSALE RENO</t>
  </si>
  <si>
    <t>Reprise au 03/01</t>
  </si>
  <si>
    <t>Reprise au 09/01</t>
  </si>
  <si>
    <t>Acompte MABILEAU ite</t>
  </si>
  <si>
    <t xml:space="preserve">Outillage </t>
  </si>
  <si>
    <t xml:space="preserve">Etais </t>
  </si>
  <si>
    <t xml:space="preserve">RENAUDIN </t>
  </si>
  <si>
    <t>FANCH 1</t>
  </si>
  <si>
    <t>Reprise au 30/01/22</t>
  </si>
  <si>
    <t>Apport compte courant associé</t>
  </si>
  <si>
    <t>DAL FABRO</t>
  </si>
  <si>
    <t xml:space="preserve">CORBEL </t>
  </si>
  <si>
    <t>Reprise au 13/02</t>
  </si>
  <si>
    <t>Reprise au 23/02</t>
  </si>
  <si>
    <t>Lixbail</t>
  </si>
  <si>
    <t>RENAUDIN ISOLATION</t>
  </si>
  <si>
    <t>VERDELHAN</t>
  </si>
  <si>
    <t>POITEVIN PLANCHER</t>
  </si>
  <si>
    <t>Reprise au 05/03</t>
  </si>
  <si>
    <t xml:space="preserve">Avocat </t>
  </si>
  <si>
    <t>F 579 LASSALE couverture</t>
  </si>
  <si>
    <t>VANNIER</t>
  </si>
  <si>
    <t>Reprise</t>
  </si>
  <si>
    <t>Acompte raboteuse</t>
  </si>
  <si>
    <t>F580 POITEVIN COMBLES</t>
  </si>
  <si>
    <t>FANCH 2</t>
  </si>
  <si>
    <t>F 579 LASSALE MOB-charpente</t>
  </si>
  <si>
    <t>ROYER</t>
  </si>
  <si>
    <t>Reprise au 01/04</t>
  </si>
  <si>
    <t>Giffard</t>
  </si>
  <si>
    <t>JFB</t>
  </si>
  <si>
    <t>ROZE</t>
  </si>
  <si>
    <t>Poitevin isolation</t>
  </si>
  <si>
    <t>Acompte ROUDIN</t>
  </si>
  <si>
    <t>salaire 2</t>
  </si>
  <si>
    <t>Matos</t>
  </si>
  <si>
    <t>Reprise au 23/04/222</t>
  </si>
  <si>
    <t xml:space="preserve">Divers </t>
  </si>
  <si>
    <t xml:space="preserve">Lassale </t>
  </si>
  <si>
    <t>HAMON METALERIE</t>
  </si>
  <si>
    <t>CAUDAL MOTA</t>
  </si>
  <si>
    <t>Raboteuse</t>
  </si>
  <si>
    <t>Reprise au 15/05</t>
  </si>
  <si>
    <t>Acompte CHAVAGNE</t>
  </si>
  <si>
    <t>Vitrage DEBOIS</t>
  </si>
  <si>
    <t>Retro camion</t>
  </si>
  <si>
    <t>rsi</t>
  </si>
  <si>
    <t>ECOPRIME</t>
  </si>
  <si>
    <t>A rembourser = 19000€</t>
  </si>
  <si>
    <t>Remboursement cpte courant</t>
  </si>
  <si>
    <t>Lassale extension</t>
  </si>
  <si>
    <t>REPRISE AU 15/06</t>
  </si>
  <si>
    <t>Debois poteau</t>
  </si>
  <si>
    <t>SFR téléphone</t>
  </si>
  <si>
    <t>MABILEAU BARDAGE</t>
  </si>
  <si>
    <t>Poitevin</t>
  </si>
  <si>
    <t xml:space="preserve">PALKOVA bavettes </t>
  </si>
  <si>
    <t>Reprise au 06/07</t>
  </si>
  <si>
    <t>LASSALE Cloture</t>
  </si>
  <si>
    <t>Lassale ITE</t>
  </si>
  <si>
    <t>echafaudagedirect</t>
  </si>
  <si>
    <t xml:space="preserve">Vacances </t>
  </si>
  <si>
    <t>AOUT</t>
  </si>
  <si>
    <t>Reprise au 01/08</t>
  </si>
  <si>
    <t>Acompte Rue des chalais</t>
  </si>
  <si>
    <t>GUEDO</t>
  </si>
  <si>
    <t>Reprise au 18/08</t>
  </si>
  <si>
    <t>Renaudin</t>
  </si>
  <si>
    <t>Renaudin (jambe de force)</t>
  </si>
  <si>
    <t>RENAUDIN RETENUE</t>
  </si>
  <si>
    <t>Reprise au 07/09</t>
  </si>
  <si>
    <t xml:space="preserve">Echafaudage </t>
  </si>
  <si>
    <t>FAYOLLE</t>
  </si>
  <si>
    <t>Reprise au 25/09</t>
  </si>
  <si>
    <t>CAMION</t>
  </si>
  <si>
    <t>MABILEAU ITE 2</t>
  </si>
  <si>
    <t>Reprise au 05/10</t>
  </si>
  <si>
    <t>Contorion</t>
  </si>
  <si>
    <t>Interim</t>
  </si>
  <si>
    <t>Debois CP</t>
  </si>
  <si>
    <t>Acompte PRIETO</t>
  </si>
  <si>
    <t>Reprise au 28/10</t>
  </si>
  <si>
    <t>Reprise au 09/11</t>
  </si>
  <si>
    <t>BORIS</t>
  </si>
  <si>
    <t>Acompte LE VILLAIN</t>
  </si>
  <si>
    <t>Lafarge</t>
  </si>
  <si>
    <t>MAJCHRAZK</t>
  </si>
  <si>
    <t>denis mat</t>
  </si>
  <si>
    <t>CADIEU</t>
  </si>
  <si>
    <t>LASSALE</t>
  </si>
  <si>
    <t xml:space="preserve">Apport capital </t>
  </si>
  <si>
    <t>BERVET</t>
  </si>
  <si>
    <t>Frais Formation Romain</t>
  </si>
  <si>
    <t>Acompte LEROUX</t>
  </si>
  <si>
    <t>Reprise au 04/12</t>
  </si>
  <si>
    <t>Dom et lux</t>
  </si>
  <si>
    <t>PICHOT LANNIC</t>
  </si>
  <si>
    <t>TVA?</t>
  </si>
  <si>
    <t>PRIETO MEXT</t>
  </si>
  <si>
    <t>Lecourt</t>
  </si>
  <si>
    <t>Remb PGE</t>
  </si>
  <si>
    <t>BATIAVENUE</t>
  </si>
  <si>
    <t>PEAN</t>
  </si>
  <si>
    <t>CONSTRUCTYS octobre/sept</t>
  </si>
  <si>
    <t>Aide Bruce</t>
  </si>
  <si>
    <t xml:space="preserve">OUTILLAGE </t>
  </si>
  <si>
    <t>Reprise au 24/01</t>
  </si>
  <si>
    <t>Outillage Consommable</t>
  </si>
  <si>
    <t>LES OEILS</t>
  </si>
  <si>
    <t>INTERIM</t>
  </si>
  <si>
    <t>LECOURT COUVERTURE +BARDAGE</t>
  </si>
  <si>
    <t>Primes macron</t>
  </si>
  <si>
    <t>Reprise au 15/02</t>
  </si>
  <si>
    <t>Santé + Groupama + compagnons</t>
  </si>
  <si>
    <t>Echafaudage</t>
  </si>
  <si>
    <t>LECOURT isolation +PARQUET</t>
  </si>
  <si>
    <t>INTERIM 1</t>
  </si>
  <si>
    <t>Visseuse remi</t>
  </si>
  <si>
    <t>BATAPPLI</t>
  </si>
  <si>
    <t>CONSTRUCTYS ROMAIN</t>
  </si>
  <si>
    <t>Reprise au 16/03</t>
  </si>
  <si>
    <t>remuneration gerant</t>
  </si>
  <si>
    <t>PICHOT LANNIC 1</t>
  </si>
  <si>
    <t>LEVILLAIN</t>
  </si>
  <si>
    <t xml:space="preserve">Morel </t>
  </si>
  <si>
    <t>PRIETO</t>
  </si>
  <si>
    <t>ACOMPTE NESSELEUR</t>
  </si>
  <si>
    <t>Acompte bardage LEROUX+plus value+BSO</t>
  </si>
  <si>
    <t>LE VILLAIN</t>
  </si>
  <si>
    <t>tva</t>
  </si>
  <si>
    <t>LASER</t>
  </si>
  <si>
    <t>Reprise au 12/05</t>
  </si>
  <si>
    <t>Remi</t>
  </si>
  <si>
    <t>LEBRETON</t>
  </si>
  <si>
    <t>LECOURT MEXT</t>
  </si>
  <si>
    <t>ORLO</t>
  </si>
  <si>
    <t>Pichot</t>
  </si>
  <si>
    <t>Nesseleur acompte 2</t>
  </si>
  <si>
    <t>ALLUCHON</t>
  </si>
  <si>
    <t>Menuiserie BRIAC</t>
  </si>
  <si>
    <t>UNC</t>
  </si>
  <si>
    <t>Acompte GILLARD</t>
  </si>
  <si>
    <t>GANDON</t>
  </si>
  <si>
    <t>Orlo</t>
  </si>
  <si>
    <t>Reprise au 05 juin</t>
  </si>
  <si>
    <t>salaire</t>
  </si>
  <si>
    <t>Tannguy beauchaine</t>
  </si>
  <si>
    <t>Divers prêt</t>
  </si>
  <si>
    <t>Prêt</t>
  </si>
  <si>
    <t>klh</t>
  </si>
  <si>
    <t>GILLARR MEXT</t>
  </si>
  <si>
    <t>Acompte BAR</t>
  </si>
  <si>
    <t xml:space="preserve">THORY </t>
  </si>
  <si>
    <t>Destombes Maury</t>
  </si>
  <si>
    <t>PLAFOND PEAN</t>
  </si>
  <si>
    <t>Reprise au 19/07</t>
  </si>
  <si>
    <t>TANGUY MEXT</t>
  </si>
  <si>
    <t>NOIR DE BOIS</t>
  </si>
  <si>
    <t>LEROUX</t>
  </si>
  <si>
    <t>NESSELEUR</t>
  </si>
  <si>
    <t>Ouest echafaudage (virement prog)</t>
  </si>
  <si>
    <t>Occupation du domaine</t>
  </si>
  <si>
    <t>Reprise au 29/08</t>
  </si>
  <si>
    <t>Frais divers</t>
  </si>
  <si>
    <t>BARS</t>
  </si>
  <si>
    <t>MATTHIEU</t>
  </si>
  <si>
    <t>TOTAL CHARGES PRÊT</t>
  </si>
  <si>
    <t>divers</t>
  </si>
  <si>
    <t>TANGUY</t>
  </si>
  <si>
    <t>Reprise au 12/10</t>
  </si>
  <si>
    <t>DESAUTY</t>
  </si>
  <si>
    <t>NOIRDEBOIS</t>
  </si>
  <si>
    <t>Acompte CHAMPALAUNE</t>
  </si>
  <si>
    <t>Acompte LDPN</t>
  </si>
  <si>
    <t>Acompte THERY</t>
  </si>
  <si>
    <t>NESSELER</t>
  </si>
  <si>
    <t>Acompte MARA</t>
  </si>
  <si>
    <t>Facture FRIED</t>
  </si>
  <si>
    <t>GILLARD</t>
  </si>
  <si>
    <t>Tanguy</t>
  </si>
  <si>
    <t>NEXITY</t>
  </si>
  <si>
    <t>TANGUY Bardage</t>
  </si>
  <si>
    <t>Gillard Mext</t>
  </si>
  <si>
    <t>BOSSARD</t>
  </si>
  <si>
    <t>GILLARD Avancement 2</t>
  </si>
  <si>
    <t>Reprise au 15/01</t>
  </si>
  <si>
    <t>TOTAL CHARGES PRÊT HT</t>
  </si>
  <si>
    <t>FÉVRIER</t>
  </si>
  <si>
    <t>MARA Avancement 1</t>
  </si>
  <si>
    <t>GILLARD Avancement 3</t>
  </si>
  <si>
    <t>MARA Avancement 2</t>
  </si>
  <si>
    <t>Nexity</t>
  </si>
  <si>
    <t>Reprise au 18/02</t>
  </si>
  <si>
    <t>Acompte LE querriou</t>
  </si>
  <si>
    <t>Reprise au 29/02</t>
  </si>
  <si>
    <t>Acompte AMOSSE</t>
  </si>
  <si>
    <t>UTILITAIRE SERVICE</t>
  </si>
  <si>
    <t>ENEDIS</t>
  </si>
  <si>
    <t>Retraite GAN</t>
  </si>
  <si>
    <t>Crémetal</t>
  </si>
  <si>
    <t>LDPN</t>
  </si>
  <si>
    <t>PARPILLON</t>
  </si>
  <si>
    <t>PERSONNIC</t>
  </si>
  <si>
    <t>Voisine gillard</t>
  </si>
  <si>
    <t>AMOSSE</t>
  </si>
  <si>
    <t>Reprise au 10/04</t>
  </si>
  <si>
    <t>DOMINIONI MEXT</t>
  </si>
  <si>
    <t>CHAMPALAUNE AVANCEMENT 2</t>
  </si>
  <si>
    <t>DESPREZ</t>
  </si>
  <si>
    <t>AUBRE</t>
  </si>
  <si>
    <t>Reprise au 04/06/2024</t>
  </si>
  <si>
    <t xml:space="preserve">Prêt bancaire </t>
  </si>
  <si>
    <t>CHAMPALAUNE</t>
  </si>
  <si>
    <t>DOMIONIONI</t>
  </si>
  <si>
    <t>LAVAU MEXT RENO</t>
  </si>
  <si>
    <t>le lay</t>
  </si>
  <si>
    <t>CHAUDET</t>
  </si>
  <si>
    <t>COURTOIS MOMOT</t>
  </si>
  <si>
    <t>AUBREE</t>
  </si>
  <si>
    <t>Reprise au 10/07</t>
  </si>
  <si>
    <t>AMENDES ET OCCUPATION DU DOMAINE</t>
  </si>
  <si>
    <t>VINCENT</t>
  </si>
  <si>
    <t>MARA</t>
  </si>
  <si>
    <t>THERY</t>
  </si>
  <si>
    <t>LE QUERRIOU</t>
  </si>
  <si>
    <t>TREMORIN</t>
  </si>
  <si>
    <t>CAHOURS</t>
  </si>
  <si>
    <t>SILVER 22</t>
  </si>
  <si>
    <t>ANTHO</t>
  </si>
  <si>
    <t>ALLEAUME</t>
  </si>
  <si>
    <t>Nom du chantier</t>
  </si>
  <si>
    <t xml:space="preserve">Devis </t>
  </si>
  <si>
    <t xml:space="preserve">Réel </t>
  </si>
  <si>
    <t>Pondéré</t>
  </si>
  <si>
    <t>Bilan</t>
  </si>
  <si>
    <t>DOMINIONI</t>
  </si>
  <si>
    <t>LAVAU</t>
  </si>
  <si>
    <t>GOULET</t>
  </si>
  <si>
    <t>ANTHONY</t>
  </si>
  <si>
    <t>CORMONT</t>
  </si>
  <si>
    <t>ROMAIN</t>
  </si>
  <si>
    <t>REMI</t>
  </si>
  <si>
    <t>ITAI</t>
  </si>
  <si>
    <t>JULIEN</t>
  </si>
  <si>
    <t>CONGES</t>
  </si>
  <si>
    <t>ECOLE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</si>
  <si>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</si>
  <si>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</si>
  <si>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</si>
  <si>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</si>
  <si>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</si>
  <si>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</si>
  <si>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</si>
  <si>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</si>
  <si>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</si>
  <si>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</si>
  <si>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</si>
  <si>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</si>
  <si>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</si>
  <si>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ABSENT</t>
  </si>
  <si>
    <t>EXAM</t>
  </si>
  <si>
    <t>S23</t>
  </si>
  <si>
    <t>S24</t>
  </si>
  <si>
    <t>S25</t>
  </si>
  <si>
    <t>SANS SOLDE</t>
  </si>
  <si>
    <t>S26</t>
  </si>
  <si>
    <t>S27</t>
  </si>
  <si>
    <t>S28</t>
  </si>
  <si>
    <t>DARGENT</t>
  </si>
  <si>
    <t>CAUDAL MOTA-THERY</t>
  </si>
  <si>
    <t>S29</t>
  </si>
  <si>
    <t>INTERVENTION</t>
  </si>
  <si>
    <t>S30</t>
  </si>
  <si>
    <t>VACANCES</t>
  </si>
  <si>
    <t>S31</t>
  </si>
  <si>
    <t>Livraison mext LAVAU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</si>
  <si>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</si>
  <si>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</si>
  <si>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</si>
  <si>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</si>
  <si>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</si>
  <si>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</si>
  <si>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</si>
  <si>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</si>
  <si>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</si>
  <si>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</si>
  <si>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</si>
  <si>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</si>
  <si>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INTERVENTION - SAV</t>
  </si>
  <si>
    <t>Travaux</t>
  </si>
  <si>
    <t>Préparation</t>
  </si>
  <si>
    <t>EMI</t>
  </si>
  <si>
    <t>Vélux</t>
  </si>
  <si>
    <t>Pliage à préparer</t>
  </si>
  <si>
    <t>LAGARRIGUE</t>
  </si>
  <si>
    <t>Trouver enduiseur</t>
  </si>
  <si>
    <t>Bavette à poser</t>
  </si>
  <si>
    <t>LE PILLEUR</t>
  </si>
  <si>
    <t>Mext Rep B</t>
  </si>
  <si>
    <t xml:space="preserve">LASSALE </t>
  </si>
  <si>
    <t>Porte à raboter</t>
  </si>
  <si>
    <t>NEUMANN</t>
  </si>
  <si>
    <t>Naissance à modifier</t>
  </si>
  <si>
    <t>TREMORIN-SEMANA</t>
  </si>
  <si>
    <t>Changement lame bardage</t>
  </si>
  <si>
    <t>Finition des descentes + grilles VMC</t>
  </si>
  <si>
    <t>Reposer le bloc isolant vélux</t>
  </si>
  <si>
    <t>Total HT</t>
  </si>
  <si>
    <t>Total matériaux</t>
  </si>
  <si>
    <t xml:space="preserve">Reprise du tableau fiche d'heure 2021 </t>
  </si>
  <si>
    <t>(chantiers achevés)</t>
  </si>
  <si>
    <t>Montant HT du chantier</t>
  </si>
  <si>
    <t>VALENCIA FACTURE 2</t>
  </si>
  <si>
    <t>TOTAL</t>
  </si>
  <si>
    <t xml:space="preserve">Reprise du tableau fiche d'heure 2022 </t>
  </si>
  <si>
    <t>DAL FABRO B</t>
  </si>
  <si>
    <t>ROUDIN Calcul 2</t>
  </si>
  <si>
    <t>MABILEAU BIGOT (manque descente et isolation soubassement</t>
  </si>
  <si>
    <t>CADIEUX</t>
  </si>
  <si>
    <t>Reprise du tableau fiche d'heure 2023</t>
  </si>
  <si>
    <t>LECOURT</t>
  </si>
  <si>
    <t>FAYOLLES</t>
  </si>
  <si>
    <t>Reprise du tableau fiche d'heure 2024</t>
  </si>
  <si>
    <t>BARS (3600 € économisé sur mat</t>
  </si>
  <si>
    <t>TANGUY (5000€ économisé sur DS)</t>
  </si>
  <si>
    <t>Accord oral, en attente de l'acompte</t>
  </si>
  <si>
    <t>Nom</t>
  </si>
  <si>
    <t>Chantier</t>
  </si>
  <si>
    <t>Lieu</t>
  </si>
  <si>
    <t>Total HT (€)</t>
  </si>
  <si>
    <t>Total matériaux (€)</t>
  </si>
  <si>
    <t>Total marge (€)</t>
  </si>
  <si>
    <t>Tx de marge brute %</t>
  </si>
  <si>
    <t>Total des heures (h)</t>
  </si>
  <si>
    <t>BLANCHARD</t>
  </si>
  <si>
    <t>PENNANGUER</t>
  </si>
  <si>
    <t>LE ROUZIC</t>
  </si>
  <si>
    <t>BESCOND</t>
  </si>
  <si>
    <t>CARIOU CARAVAL</t>
  </si>
  <si>
    <t>TOTAL SIGNE</t>
  </si>
  <si>
    <t>TOTAL PLANNING</t>
  </si>
  <si>
    <t>Mois</t>
  </si>
  <si>
    <t>SUIVI</t>
  </si>
  <si>
    <t>AMANLIS</t>
  </si>
  <si>
    <t>DURAND SIMONIN</t>
  </si>
  <si>
    <t>ITE Ttoiture</t>
  </si>
  <si>
    <t>Devis à faire</t>
  </si>
  <si>
    <t>A chiffrer</t>
  </si>
  <si>
    <t>LEJALE</t>
  </si>
  <si>
    <t>LARCHER</t>
  </si>
  <si>
    <t>BRIEND</t>
  </si>
  <si>
    <t>DUPONCEL</t>
  </si>
  <si>
    <t>Mensuel</t>
  </si>
  <si>
    <t>Charges fixes (12m)</t>
  </si>
  <si>
    <t>Impots et taxe</t>
  </si>
  <si>
    <t xml:space="preserve">Amortissement </t>
  </si>
  <si>
    <t>Auto-financement réserve (11 m)</t>
  </si>
  <si>
    <t>Salariés (cotisations et salaires) 11m</t>
  </si>
  <si>
    <t>Annuel</t>
  </si>
  <si>
    <t xml:space="preserve">Charges </t>
  </si>
  <si>
    <t>Auto-financement réserve</t>
  </si>
  <si>
    <t>Salariés (cotisations et salaires)</t>
  </si>
  <si>
    <t>Soit un CA mensuel de</t>
  </si>
  <si>
    <t xml:space="preserve">Soit CA annuel de </t>
  </si>
  <si>
    <t>Calcul du temps de travail et salarié sur 11 mois</t>
  </si>
  <si>
    <t>Calcul des charges sur 12 mois</t>
  </si>
  <si>
    <t>Marge brute sur production (an)</t>
  </si>
  <si>
    <t>Tx Marge Brute</t>
  </si>
  <si>
    <t>Marge</t>
  </si>
  <si>
    <t>Total MATERIAUX</t>
  </si>
  <si>
    <t>Marge brute sur production (mois)</t>
  </si>
  <si>
    <t>Calcul du cout de l'heure</t>
  </si>
  <si>
    <t>postes de travail</t>
  </si>
  <si>
    <t xml:space="preserve">Soit un mois de vacances </t>
  </si>
  <si>
    <t xml:space="preserve">Il faut vendre </t>
  </si>
  <si>
    <t>Nous devons gagner</t>
  </si>
  <si>
    <t>€ à l'anné soit</t>
  </si>
  <si>
    <t>€ par mois</t>
  </si>
  <si>
    <t>Une heure de MO productive doit être vendue</t>
  </si>
  <si>
    <t>Détail charge fixe mensuelles</t>
  </si>
  <si>
    <t>Coût salariaux</t>
  </si>
  <si>
    <t>Fin</t>
  </si>
  <si>
    <t>Gérant</t>
  </si>
  <si>
    <t>10-2027</t>
  </si>
  <si>
    <t>Plieuse</t>
  </si>
  <si>
    <t>01-2027</t>
  </si>
  <si>
    <t>Prêt 2023</t>
  </si>
  <si>
    <t>07-2028</t>
  </si>
  <si>
    <t>Prêt 2024</t>
  </si>
  <si>
    <t>06-2029</t>
  </si>
  <si>
    <t xml:space="preserve">CALCUL DU COUT DE MAIN D'ŒUVRE </t>
  </si>
  <si>
    <t>YANN</t>
  </si>
  <si>
    <t>ANNUEL 11 MOIS</t>
  </si>
  <si>
    <t xml:space="preserve"> heures de travail productif dans l'année.</t>
  </si>
  <si>
    <t>Assurance</t>
  </si>
  <si>
    <t>Décennale</t>
  </si>
  <si>
    <t>Prévoyance</t>
  </si>
  <si>
    <t>Mutuelles</t>
  </si>
  <si>
    <t>Atelier</t>
  </si>
  <si>
    <t>PGE+prêt 2023</t>
  </si>
  <si>
    <t>Prêt 2019</t>
  </si>
  <si>
    <t>Loyer + électricité</t>
  </si>
  <si>
    <t>Comptable</t>
  </si>
  <si>
    <t>Téléphone</t>
  </si>
  <si>
    <t>banque+divers</t>
  </si>
  <si>
    <t xml:space="preserve">Moyenne </t>
  </si>
  <si>
    <t>MOIS          Objectif</t>
  </si>
  <si>
    <t xml:space="preserve">Aout </t>
  </si>
  <si>
    <t>septembre</t>
  </si>
  <si>
    <t xml:space="preserve">octobre </t>
  </si>
  <si>
    <t xml:space="preserve">Novembre </t>
  </si>
  <si>
    <t>decembre</t>
  </si>
  <si>
    <t>janvier</t>
  </si>
  <si>
    <t>février</t>
  </si>
  <si>
    <t>mars</t>
  </si>
  <si>
    <t>avril</t>
  </si>
  <si>
    <t xml:space="preserve">mai </t>
  </si>
  <si>
    <t>juin</t>
  </si>
  <si>
    <t xml:space="preserve">juillet </t>
  </si>
  <si>
    <t>Cumul</t>
  </si>
  <si>
    <t>mensuelle</t>
  </si>
  <si>
    <r>
      <t>CA -</t>
    </r>
    <r>
      <rPr>
        <sz val="12"/>
        <rFont val="Arial"/>
        <family val="2"/>
      </rPr>
      <t xml:space="preserve"> Ventes HT     </t>
    </r>
  </si>
  <si>
    <t>Encours acompte</t>
  </si>
  <si>
    <t xml:space="preserve"> Achats HT           </t>
  </si>
  <si>
    <t>Marge Brute</t>
  </si>
  <si>
    <t xml:space="preserve">Marge Brute en %    </t>
  </si>
  <si>
    <t>Depenses</t>
  </si>
  <si>
    <t>Bureau  - poste - administratif</t>
  </si>
  <si>
    <t>Déplacements / Réception</t>
  </si>
  <si>
    <t>PTT - Téléphone</t>
  </si>
  <si>
    <t>Publicité  - Missions</t>
  </si>
  <si>
    <t>Eau - gaz -Electricité</t>
  </si>
  <si>
    <t>Carburant</t>
  </si>
  <si>
    <t>Entretien biens-immo et outillage</t>
  </si>
  <si>
    <t>Entretien Matériel -  voiture</t>
  </si>
  <si>
    <t>sous traitance generale</t>
  </si>
  <si>
    <t>leasing vehicule</t>
  </si>
  <si>
    <t>location materiel</t>
  </si>
  <si>
    <t>Boitiers localisation</t>
  </si>
  <si>
    <t>total de charges externes</t>
  </si>
  <si>
    <t>Assurances Prêts</t>
  </si>
  <si>
    <t>Emprunts Consolidation tréso</t>
  </si>
  <si>
    <t>Assurances Décennale</t>
  </si>
  <si>
    <t>Loyers</t>
  </si>
  <si>
    <t>Commissions</t>
  </si>
  <si>
    <t>Honoraire/comptable</t>
  </si>
  <si>
    <t>Charges financières Absortion ISOLA</t>
  </si>
  <si>
    <t xml:space="preserve">Total charges-externes </t>
  </si>
  <si>
    <t>Salaires brut</t>
  </si>
  <si>
    <t>Charges sociales patronales</t>
  </si>
  <si>
    <t>Total masse salariale</t>
  </si>
  <si>
    <t>Sal brut</t>
  </si>
  <si>
    <t>Charges sociales gérant (2)</t>
  </si>
  <si>
    <t xml:space="preserve">Impôts et Taxes </t>
  </si>
  <si>
    <t>Pénalité amende</t>
  </si>
  <si>
    <t>Total dépenses de fonctionnement</t>
  </si>
  <si>
    <r>
      <t xml:space="preserve">E.B E </t>
    </r>
    <r>
      <rPr>
        <sz val="12"/>
        <rFont val="Arial"/>
        <family val="2"/>
      </rPr>
      <t>(excédent brut d'exploitation)</t>
    </r>
  </si>
  <si>
    <t>Prélèvements de l'exploitant</t>
  </si>
  <si>
    <t>Remboursts/des emprunts (capit)</t>
  </si>
  <si>
    <t>Intérêts emprunts</t>
  </si>
  <si>
    <t>remboursement autre</t>
  </si>
  <si>
    <t>Trésorerie comptable</t>
  </si>
  <si>
    <t>Charg/fixes</t>
  </si>
  <si>
    <t>Situation bancaire</t>
  </si>
  <si>
    <t>Valeurs des stocks</t>
  </si>
  <si>
    <t xml:space="preserve">Analyse de la situation </t>
  </si>
  <si>
    <t>EBE brut</t>
  </si>
  <si>
    <t>Prélèvements prévus</t>
  </si>
  <si>
    <t>Prélèvements effectués</t>
  </si>
  <si>
    <t>Trésorerie</t>
  </si>
  <si>
    <t>Apport extérieur</t>
  </si>
  <si>
    <t xml:space="preserve">provision </t>
  </si>
  <si>
    <t xml:space="preserve">Provision </t>
  </si>
  <si>
    <t>Provision</t>
  </si>
  <si>
    <t>TVA  à payer</t>
  </si>
  <si>
    <t>TVA  payée</t>
  </si>
  <si>
    <t>FDR</t>
  </si>
  <si>
    <t>économies  (amortissements)</t>
  </si>
  <si>
    <t>Placement LDD</t>
  </si>
  <si>
    <t>Disponibilités</t>
  </si>
  <si>
    <t>intégrateur</t>
  </si>
  <si>
    <t xml:space="preserve">     Seuil de rentabilité</t>
  </si>
  <si>
    <t xml:space="preserve">    caht-chvht = marge sur coûts variables </t>
  </si>
  <si>
    <t xml:space="preserve">    Tau/margcv  =  (margcv / caht) *100</t>
  </si>
  <si>
    <t xml:space="preserve">    Sdr = chfht / Tau/margcv</t>
  </si>
  <si>
    <t>Charg/variab</t>
  </si>
  <si>
    <t xml:space="preserve">             Chiffre d'affaires</t>
  </si>
  <si>
    <t>Caht</t>
  </si>
  <si>
    <t>chv/pro</t>
  </si>
  <si>
    <t>ch/fonc</t>
  </si>
  <si>
    <t xml:space="preserve">             Charges variables</t>
  </si>
  <si>
    <t>chvht</t>
  </si>
  <si>
    <t>(taux marg/prod …...)</t>
  </si>
  <si>
    <t xml:space="preserve">             Marg/cv ht</t>
  </si>
  <si>
    <t>caht-chvht</t>
  </si>
  <si>
    <t xml:space="preserve">  Ensemble des charges mensuelles connues</t>
  </si>
  <si>
    <t xml:space="preserve">             Taux de marg/cv</t>
  </si>
  <si>
    <t>Tau/margcv</t>
  </si>
  <si>
    <t>chff</t>
  </si>
  <si>
    <t>chsger</t>
  </si>
  <si>
    <t>prexplo</t>
  </si>
  <si>
    <t>emprunts</t>
  </si>
  <si>
    <t>impts</t>
  </si>
  <si>
    <t>ms</t>
  </si>
  <si>
    <t>amortis</t>
  </si>
  <si>
    <t>CA mois</t>
  </si>
  <si>
    <t xml:space="preserve">             Charges fixes</t>
  </si>
  <si>
    <t>chfht</t>
  </si>
  <si>
    <t xml:space="preserve">             Seuil de rentabilité</t>
  </si>
  <si>
    <t>Sdr</t>
  </si>
  <si>
    <t>Charges variables Sdr</t>
  </si>
  <si>
    <t>produits</t>
  </si>
  <si>
    <t>vérif</t>
  </si>
  <si>
    <t>charg/ext</t>
  </si>
  <si>
    <t xml:space="preserve">   potentiel mensuel disponible</t>
  </si>
  <si>
    <t>Nombre d'heures vendues</t>
  </si>
  <si>
    <t>Libellé</t>
  </si>
  <si>
    <t>Au 01/01</t>
  </si>
  <si>
    <t>Vente de marchandises</t>
  </si>
  <si>
    <t>Vente de produit finis</t>
  </si>
  <si>
    <t>Travaux, prestation de service</t>
  </si>
  <si>
    <t>CHIFFRE D'AFFAIRE NET HT</t>
  </si>
  <si>
    <t>Variation de la production stockée</t>
  </si>
  <si>
    <t>PRODUCTION HT</t>
  </si>
  <si>
    <t>Achat de marchandises</t>
  </si>
  <si>
    <t>Achat de matière et fourniture</t>
  </si>
  <si>
    <t>Var. stock de matières et fournitures</t>
  </si>
  <si>
    <t>Achats utilisés ou revendus</t>
  </si>
  <si>
    <t>MARGE BRUTE (ou marge commerciale)</t>
  </si>
  <si>
    <t>Autres approvisionnements</t>
  </si>
  <si>
    <t>Achats de sous-traitance</t>
  </si>
  <si>
    <t>Location charges locatives</t>
  </si>
  <si>
    <t>Autres services extérieurs</t>
  </si>
  <si>
    <t>Autres achats et charges externes</t>
  </si>
  <si>
    <t>VALEUR AJOUTEE</t>
  </si>
  <si>
    <t>Impôts et taxe</t>
  </si>
  <si>
    <t>Frais de personnel</t>
  </si>
  <si>
    <t>ATELIER</t>
  </si>
  <si>
    <t>MALADE</t>
  </si>
  <si>
    <t>MARTIN</t>
  </si>
  <si>
    <t>FERNANDEZ</t>
  </si>
  <si>
    <t xml:space="preserve">FERNANDEZ </t>
  </si>
  <si>
    <t xml:space="preserve">Charles </t>
  </si>
  <si>
    <t>LIVRAISON KLINE LAVAU</t>
  </si>
  <si>
    <t>LIVRAISON LAVAU MEO</t>
  </si>
  <si>
    <t>GUERIN</t>
  </si>
  <si>
    <t>MERLIN</t>
  </si>
  <si>
    <t>Total prêt</t>
  </si>
  <si>
    <t>CARIOU CARJAVAL</t>
  </si>
  <si>
    <t xml:space="preserve">RSI </t>
  </si>
  <si>
    <t>GERARD MAHE</t>
  </si>
  <si>
    <t>CABON</t>
  </si>
  <si>
    <t>CANTO ORY</t>
  </si>
  <si>
    <t>LE GOFF</t>
  </si>
  <si>
    <t>LIVRAISON KLINE CARIOU</t>
  </si>
  <si>
    <t>LEBRUN</t>
  </si>
  <si>
    <t>Groupama lagarrigue</t>
  </si>
  <si>
    <t>SCI GLAZ</t>
  </si>
  <si>
    <t>PASCO</t>
  </si>
  <si>
    <t>Avances Yann</t>
  </si>
  <si>
    <t>LEJALLE</t>
  </si>
  <si>
    <t>GAEC DU TEMPLE</t>
  </si>
  <si>
    <t>ERASMUS</t>
  </si>
  <si>
    <t>Chgt tole</t>
  </si>
  <si>
    <t>TALOUARN</t>
  </si>
  <si>
    <t>GLAZ</t>
  </si>
  <si>
    <t>FOUQUERES</t>
  </si>
  <si>
    <t>QUENTIN DUVAL</t>
  </si>
  <si>
    <t>ITE</t>
  </si>
  <si>
    <t>Arret maladie</t>
  </si>
  <si>
    <t>CA</t>
  </si>
  <si>
    <t>SALAIRE</t>
  </si>
  <si>
    <t xml:space="preserve">LAVAU </t>
  </si>
  <si>
    <t>TRANSITIN PRO</t>
  </si>
  <si>
    <t>ROCHE</t>
  </si>
  <si>
    <t>Maison Le Theil</t>
  </si>
  <si>
    <t>Dentiste</t>
  </si>
  <si>
    <t>SCI OBERTHUR</t>
  </si>
  <si>
    <t xml:space="preserve">TABLEAU ENDETTEMENT </t>
  </si>
  <si>
    <t>Dénomination</t>
  </si>
  <si>
    <t xml:space="preserve">Mensualité </t>
  </si>
  <si>
    <t>Prêt PGE</t>
  </si>
  <si>
    <t>Camion DUCATO MAXI</t>
  </si>
  <si>
    <t>Camion DUCATO</t>
  </si>
  <si>
    <t>Camion JUMPY</t>
  </si>
  <si>
    <t>09-2026</t>
  </si>
  <si>
    <t>08-2026</t>
  </si>
  <si>
    <t>A jour fin 2024</t>
  </si>
  <si>
    <t>€ de marge mensuelle pour le gérant.</t>
  </si>
  <si>
    <t>Rémunération du gérant assurée par marge matériaux + travail productif</t>
  </si>
  <si>
    <t>Surveillance des chiffres</t>
  </si>
  <si>
    <t>Bilan mensuel</t>
  </si>
  <si>
    <t>Nbre d'heures vendues</t>
  </si>
  <si>
    <t>Classer les matériaux mensuellement / par chantier</t>
  </si>
  <si>
    <t>Calcul du CA</t>
  </si>
  <si>
    <t>Calcul du nombre d'h vendue selon facture d'avancement</t>
  </si>
  <si>
    <t>Calcul du déboursé sec matériaux selon facture d'avancement</t>
  </si>
  <si>
    <t>Tenir ces données à jour dans le tableau du chantier</t>
  </si>
  <si>
    <t>4 h à faire au moment de la TVA. Démarrer en janvier</t>
  </si>
  <si>
    <t>Intégrer rapidement le stock et les encours travaux</t>
  </si>
  <si>
    <t>LEICA</t>
  </si>
  <si>
    <t>TRESOR PUBLIC</t>
  </si>
  <si>
    <t>Tableau prévisionnel 2025 /Sept</t>
  </si>
  <si>
    <t>Bilan chantier 2024</t>
  </si>
  <si>
    <t>Blanchard</t>
  </si>
  <si>
    <t>Pondéré 72%</t>
  </si>
  <si>
    <t>Soit 5 ouvriers sur 151h/mois, productif 72% du temps: donc 116h de travail / mois, 27h/semaine.</t>
  </si>
  <si>
    <t xml:space="preserve">Prix de revient </t>
  </si>
  <si>
    <t>Prix de vente</t>
  </si>
  <si>
    <t>Résultat (voir ED Chantier)</t>
  </si>
  <si>
    <t>Pâques</t>
  </si>
  <si>
    <t>1ER MAI</t>
  </si>
  <si>
    <t>ASCENSION</t>
  </si>
  <si>
    <t>Pentecote</t>
  </si>
  <si>
    <t>Fete nationale</t>
  </si>
  <si>
    <t>Assomption</t>
  </si>
  <si>
    <t>TOUSSAINT</t>
  </si>
  <si>
    <t>interim</t>
  </si>
  <si>
    <t>Santé Prévention 35</t>
  </si>
  <si>
    <t>Reprise au 17/01</t>
  </si>
  <si>
    <t xml:space="preserve">Total sans marge marge matériaux </t>
  </si>
  <si>
    <t xml:space="preserve">Il faut vendre 640h à 5,9 productifs </t>
  </si>
  <si>
    <t>OBERTHUR</t>
  </si>
  <si>
    <t>PLACE DES LICES</t>
  </si>
  <si>
    <t>SAINT GILLES</t>
  </si>
  <si>
    <t>BIZET</t>
  </si>
  <si>
    <t>ECHAFAUDAGE +ELEC</t>
  </si>
  <si>
    <t>PRODUCTION avec 1 gérant, 3 salariés, 3 apprentis/1 interim</t>
  </si>
  <si>
    <t>Tableau prévisionnel 2025 /Janv</t>
  </si>
  <si>
    <t>PRODUCTION avec 1 gérant, 4 salariés, 2 apprentis, 1 interim, 1 conducteur</t>
  </si>
  <si>
    <t>Pondération réelle</t>
  </si>
  <si>
    <t xml:space="preserve">7,8 Heures de travail </t>
  </si>
  <si>
    <t>Année</t>
  </si>
  <si>
    <t>Résultat</t>
  </si>
  <si>
    <t xml:space="preserve">LEICA </t>
  </si>
  <si>
    <t>Reprise au 07/02</t>
  </si>
  <si>
    <t xml:space="preserve">Bescond </t>
  </si>
  <si>
    <t>Couvertine BLANCHARD</t>
  </si>
  <si>
    <t>TUNARU</t>
  </si>
  <si>
    <t>DEBOIS MEXT</t>
  </si>
  <si>
    <t>Reception LAVAU</t>
  </si>
  <si>
    <t>PLAN FOUQUERES</t>
  </si>
  <si>
    <t xml:space="preserve">DUPONCEL </t>
  </si>
  <si>
    <t>Reprise du tableau fiche d'heure 2025</t>
  </si>
  <si>
    <t>LIVRAISON SOPROFEN GERARD MAHE</t>
  </si>
  <si>
    <t>MALADE (rattrapé)</t>
  </si>
  <si>
    <t>BONNEMAIN</t>
  </si>
  <si>
    <t>5J</t>
  </si>
  <si>
    <t>4J</t>
  </si>
  <si>
    <t>LEVAGE FOUQUERES</t>
  </si>
  <si>
    <t>CROC</t>
  </si>
  <si>
    <t>E1 = LC + Plancher / départ préfabrication</t>
  </si>
  <si>
    <t>E2 = Lavau</t>
  </si>
  <si>
    <t>E3= Couvertine Blanchard + Lebrun</t>
  </si>
  <si>
    <t>Tableau LEBRUN le mercredi</t>
  </si>
  <si>
    <t>A planifier</t>
  </si>
  <si>
    <t>Appro Garde-corps</t>
  </si>
  <si>
    <t>Appro échafaudage</t>
  </si>
  <si>
    <t>Orga atelier</t>
  </si>
  <si>
    <t>Chaudet</t>
  </si>
  <si>
    <t xml:space="preserve">BOUHOURS </t>
  </si>
  <si>
    <t>BECHEREL</t>
  </si>
  <si>
    <t>Extension Lifré</t>
  </si>
  <si>
    <t xml:space="preserve">VR Vélux </t>
  </si>
  <si>
    <t>Cariou</t>
  </si>
  <si>
    <t>Fouqueres</t>
  </si>
  <si>
    <t>Reprise au 11/03</t>
  </si>
  <si>
    <t>Lundi</t>
  </si>
  <si>
    <t>Mardi</t>
  </si>
  <si>
    <t>Mercredi</t>
  </si>
  <si>
    <t>Jeudi</t>
  </si>
  <si>
    <t>Vendredi</t>
  </si>
  <si>
    <t>Samedi</t>
  </si>
  <si>
    <t>Dimanche</t>
  </si>
  <si>
    <t>VANROYEN</t>
  </si>
  <si>
    <t>Bardage Langouet</t>
  </si>
  <si>
    <t>3 Mext à chiffrer</t>
  </si>
  <si>
    <t>CABON St Jacques</t>
  </si>
  <si>
    <t>CABON Val d'Anast</t>
  </si>
  <si>
    <t>Congés</t>
  </si>
  <si>
    <t>AVOCAT</t>
  </si>
  <si>
    <t>DANET</t>
  </si>
  <si>
    <t>Mext + couverture</t>
  </si>
  <si>
    <t>Mutuelle Groupama</t>
  </si>
  <si>
    <t>MICHEL JAN</t>
  </si>
  <si>
    <t>Livraison DEBOIS</t>
  </si>
  <si>
    <t>Rennes</t>
  </si>
  <si>
    <t>Livraison S23</t>
  </si>
  <si>
    <t>Mai</t>
  </si>
  <si>
    <t>Livraison S21</t>
  </si>
  <si>
    <t>Livraison S17 des mext</t>
  </si>
  <si>
    <t>Départ S18</t>
  </si>
  <si>
    <t xml:space="preserve">Mext </t>
  </si>
  <si>
    <t>Couverture - bardage - Mext - Isolation</t>
  </si>
  <si>
    <t>Lucarne charpente + Couverture</t>
  </si>
  <si>
    <t>ITE Toiture - Dépose cheminée - Mext - Couverture</t>
  </si>
  <si>
    <t>Bruz</t>
  </si>
  <si>
    <t>Vern sur seiche</t>
  </si>
  <si>
    <t>Guichen</t>
  </si>
  <si>
    <t>ITE Toit + couverture</t>
  </si>
  <si>
    <t>Bardage</t>
  </si>
  <si>
    <t>Langouet</t>
  </si>
  <si>
    <t>Début Juin</t>
  </si>
  <si>
    <t>Extension bois</t>
  </si>
  <si>
    <t>Fin aout</t>
  </si>
  <si>
    <t>Septembre</t>
  </si>
  <si>
    <t>Dépose amiante</t>
  </si>
  <si>
    <t>Commande Mext</t>
  </si>
  <si>
    <t>Plans de maçonnerie</t>
  </si>
  <si>
    <t>Relevé + plan de maçonnerie début mai</t>
  </si>
  <si>
    <t>Releve + plan de maçonnerie courant mai</t>
  </si>
  <si>
    <t>Renforcement charpente</t>
  </si>
  <si>
    <t xml:space="preserve">Charpente couverture </t>
  </si>
  <si>
    <t>Novembre</t>
  </si>
  <si>
    <t>Juillet</t>
  </si>
  <si>
    <t>Saint jacques de la Lande</t>
  </si>
  <si>
    <t>Val d'Anast</t>
  </si>
  <si>
    <t>Bardage + Mext</t>
  </si>
  <si>
    <t>Isolation zinguerie lucarne</t>
  </si>
  <si>
    <t>ITE Murs - Bardage -Isolation toiture - Mext - Vélux</t>
  </si>
  <si>
    <t>Départ chantier</t>
  </si>
  <si>
    <t xml:space="preserve">A faire </t>
  </si>
  <si>
    <t>Total en semaines (pour 2)</t>
  </si>
  <si>
    <t>Chantiers 2025</t>
  </si>
  <si>
    <t>CABON ST JACQUES</t>
  </si>
  <si>
    <t>Fin isolation OBERTHUR</t>
  </si>
  <si>
    <t xml:space="preserve">BESCOND </t>
  </si>
  <si>
    <t>Equipe ITAI Problème</t>
  </si>
  <si>
    <t>Levage BESCOND</t>
  </si>
  <si>
    <t>DAVID</t>
  </si>
  <si>
    <t>CABON SAINT JACQUES</t>
  </si>
  <si>
    <t>vanroyen isolation</t>
  </si>
  <si>
    <t>Pasco</t>
  </si>
  <si>
    <t xml:space="preserve">interim </t>
  </si>
  <si>
    <t>Transition Pro</t>
  </si>
  <si>
    <t>Irodouer</t>
  </si>
  <si>
    <t>DUVAL</t>
  </si>
  <si>
    <t>Reprise au 30/04</t>
  </si>
  <si>
    <t>HIREL POIROT</t>
  </si>
  <si>
    <t>jfb</t>
  </si>
  <si>
    <t>PAOLO</t>
  </si>
  <si>
    <t>?</t>
  </si>
  <si>
    <t>LEGRAND</t>
  </si>
  <si>
    <t>Saint Gilles</t>
  </si>
  <si>
    <t xml:space="preserve">Fouqueres </t>
  </si>
  <si>
    <t>CARIOU</t>
  </si>
  <si>
    <t>Acompte</t>
  </si>
  <si>
    <t>PRODUCTION avec 1 gérant, 3 salariés, 2 apprentis, 1 conducteur</t>
  </si>
  <si>
    <t>Paiement vincent</t>
  </si>
  <si>
    <t>PE Commande en triple vitrage</t>
  </si>
  <si>
    <t>Pour la porte de service, porte d'interieur à Ud=1,7</t>
  </si>
  <si>
    <t>Remboursement perso</t>
  </si>
  <si>
    <t>Google, anima code, microsoft, concept, chatgpt, resto, gasoil (camion), sanitino?, Leroy merlin</t>
  </si>
  <si>
    <t>CHANTIERS A FINIR</t>
  </si>
  <si>
    <t>CHANTIER EN COURS</t>
  </si>
  <si>
    <t>CHANTIERS PREPARATION</t>
  </si>
  <si>
    <t>CHANTIERS CHIFFRER</t>
  </si>
  <si>
    <t>COMPTABILITE</t>
  </si>
  <si>
    <t>ADMINISTRATIF-SOCIAL</t>
  </si>
  <si>
    <t>PERSO</t>
  </si>
  <si>
    <t>Rdv pour signature</t>
  </si>
  <si>
    <t>plannifier vélux</t>
  </si>
  <si>
    <t>Commande portail</t>
  </si>
  <si>
    <t>commande persiennes</t>
  </si>
  <si>
    <t>Commande terrasse</t>
  </si>
  <si>
    <t>Prépa intervention couverture</t>
  </si>
  <si>
    <t>WIEDENKELLER</t>
  </si>
  <si>
    <t>Garde-corps</t>
  </si>
  <si>
    <t>Vérif commande et prépa chantier</t>
  </si>
  <si>
    <t>Commande bardage</t>
  </si>
  <si>
    <t>Commande et prépa chantier</t>
  </si>
  <si>
    <t>Plan d'éxe</t>
  </si>
  <si>
    <t>Pose des cornières</t>
  </si>
  <si>
    <t>CAMION ROMAIN</t>
  </si>
  <si>
    <t>Commande matos</t>
  </si>
  <si>
    <t xml:space="preserve">JENDA </t>
  </si>
  <si>
    <t>Prépa anniversaire</t>
  </si>
  <si>
    <t>LUNDI</t>
  </si>
  <si>
    <t>MARDI</t>
  </si>
  <si>
    <t>MERCREDI</t>
  </si>
  <si>
    <t>JEUDI</t>
  </si>
  <si>
    <t>VENDREDI</t>
  </si>
  <si>
    <t>SAMEDI</t>
  </si>
  <si>
    <t>DIMANCHE</t>
  </si>
  <si>
    <t>Réglage + grille</t>
  </si>
  <si>
    <t>Fuite à régler</t>
  </si>
  <si>
    <t>RUE DES CHALAIS</t>
  </si>
  <si>
    <t>Réglage vélux</t>
  </si>
  <si>
    <t>Réglage OB</t>
  </si>
  <si>
    <t>Devis pare-pluie</t>
  </si>
  <si>
    <t>Signature devis ENEDIS</t>
  </si>
  <si>
    <t>Plan exe terrasse</t>
  </si>
  <si>
    <t>Prépa intervention 2</t>
  </si>
  <si>
    <t>Commande BSO et VR</t>
  </si>
  <si>
    <t>Exe sur mext pignon Est</t>
  </si>
  <si>
    <t>CANTO-ORY</t>
  </si>
  <si>
    <t>Commande et prépa du chantier</t>
  </si>
  <si>
    <t>Détail zinguerie</t>
  </si>
  <si>
    <t>LAUDENREAU</t>
  </si>
  <si>
    <t>Rdv pour maj</t>
  </si>
  <si>
    <t>Passage en commande</t>
  </si>
  <si>
    <t>MAJ du devis</t>
  </si>
  <si>
    <t>BONNINGUE</t>
  </si>
  <si>
    <t>Exe à faire</t>
  </si>
  <si>
    <t>P0-1</t>
  </si>
  <si>
    <t>Porte de garage</t>
  </si>
  <si>
    <t>Validation détail zinguerie (Patrick ROZIER 06 07 23 3863)</t>
  </si>
  <si>
    <t>Pb porte d'entrée</t>
  </si>
  <si>
    <t>SEMAINE PROCHAINE</t>
  </si>
  <si>
    <t>ATELIER-ORGANISATION</t>
  </si>
  <si>
    <t>Devis charpente</t>
  </si>
  <si>
    <t>Devis Mext-Charpente</t>
  </si>
  <si>
    <t>Devis Mext-Couverture</t>
  </si>
  <si>
    <t>CARTE BTP</t>
  </si>
  <si>
    <t>QUALIBAT</t>
  </si>
  <si>
    <t>Finir le dossier avec exemple ardoise</t>
  </si>
  <si>
    <t>Finir le dossier ITE Murs</t>
  </si>
  <si>
    <t>ECHAFAUDAGE</t>
  </si>
  <si>
    <t>Roue échafaudage</t>
  </si>
  <si>
    <t>BANQUE</t>
  </si>
  <si>
    <t>Rentrer les RIB / Modifier les prélèvements</t>
  </si>
  <si>
    <t>En attente</t>
  </si>
  <si>
    <t>DENTISTE</t>
  </si>
  <si>
    <t>AUGUSTIN</t>
  </si>
  <si>
    <t>Tracer les volets et les descentes, les blocs feront 12x12 Transmettre à l'archi</t>
  </si>
  <si>
    <t>CHAVAGNE</t>
  </si>
  <si>
    <t>Commande zinc joint debout</t>
  </si>
  <si>
    <t>CMA</t>
  </si>
  <si>
    <t>Contrat PAOLO</t>
  </si>
  <si>
    <t>Croquis  raccord sur couverture voisine</t>
  </si>
  <si>
    <t>Devis escalier</t>
  </si>
  <si>
    <t>BONHOMME</t>
  </si>
  <si>
    <t>Dépose des garde-corps</t>
  </si>
  <si>
    <t>Devis</t>
  </si>
  <si>
    <t>Réunion au 07/07</t>
  </si>
  <si>
    <t>maj chantier</t>
  </si>
  <si>
    <t>Réponse texto+mail</t>
  </si>
  <si>
    <t>Déclaration des congés payés</t>
  </si>
  <si>
    <t>LANDEAURAU</t>
  </si>
  <si>
    <t>Orga repas ATARYS</t>
  </si>
  <si>
    <t>P0-1 / Afficher moins value</t>
  </si>
  <si>
    <t>1A</t>
  </si>
  <si>
    <t>ATARYS</t>
  </si>
  <si>
    <t>Repas</t>
  </si>
  <si>
    <t>ANDRE</t>
  </si>
  <si>
    <t>Cote mext</t>
  </si>
  <si>
    <t xml:space="preserve">ANDREE </t>
  </si>
  <si>
    <t>Faire sondage et devis</t>
  </si>
  <si>
    <t>TOURTIER</t>
  </si>
  <si>
    <t>Abri boi Nouvoitou</t>
  </si>
  <si>
    <t>Rentrer les LCR de mai, vérif avril</t>
  </si>
  <si>
    <r>
      <rPr>
        <strike/>
        <sz val="11"/>
        <color theme="1"/>
        <rFont val="Calibri"/>
        <family val="2"/>
        <scheme val="minor"/>
      </rPr>
      <t>Commande</t>
    </r>
    <r>
      <rPr>
        <sz val="11"/>
        <color theme="1"/>
        <rFont val="Calibri"/>
        <family val="2"/>
        <scheme val="minor"/>
      </rPr>
      <t xml:space="preserve"> et préparation chantier</t>
    </r>
  </si>
  <si>
    <t>Délai + paperrasse</t>
  </si>
  <si>
    <t>Point planning et maj des chantiers</t>
  </si>
  <si>
    <t>Donner un délai+paperasse</t>
  </si>
  <si>
    <t>Devis pour percement du plancher</t>
  </si>
  <si>
    <t>fintion angle mur</t>
  </si>
  <si>
    <t>Angle des bavettes</t>
  </si>
  <si>
    <t>Plus value bavette alu</t>
  </si>
  <si>
    <t>Gérer les CB</t>
  </si>
  <si>
    <t>Transmettre prix ITE à Romain et cliente</t>
  </si>
  <si>
    <t>Commande mext pignon est</t>
  </si>
  <si>
    <t>aller chercher à Press cafe</t>
  </si>
  <si>
    <t>TVA JUIN</t>
  </si>
  <si>
    <t>ARCHIVES POUR DB</t>
  </si>
  <si>
    <t>FANCH</t>
  </si>
  <si>
    <t>Facturation</t>
  </si>
  <si>
    <t>Soit 5 ouvriers sur 151h/mois, productif 75% du temps: donc 116h de travail / mois, 27h/semaine.</t>
  </si>
  <si>
    <t>Au 01/08/25</t>
  </si>
  <si>
    <t>Terrasse + couverture volet</t>
  </si>
  <si>
    <t>Il faut vendre 730h à 6,4 productifs</t>
  </si>
  <si>
    <t>ITE Toiture - Mext - Isolation de combles - Isolation intérieure - ITE Murs</t>
  </si>
  <si>
    <t>Pose de vélux</t>
  </si>
  <si>
    <t>Appel d'offre Charles</t>
  </si>
  <si>
    <t>Famille JAN</t>
  </si>
  <si>
    <t>Ecolan-Guillier Armelle</t>
  </si>
  <si>
    <t>Chavagne</t>
  </si>
  <si>
    <t>Devis eva</t>
  </si>
  <si>
    <t>Appel d'offre Celine Roche</t>
  </si>
  <si>
    <t>Réponse sur délai + facture d'acompte</t>
  </si>
  <si>
    <t>Modif devis Ma prim rénov Tache devis ma prim renov</t>
  </si>
  <si>
    <t>Devis plans</t>
  </si>
  <si>
    <t>Reprise au 30/06/2025</t>
  </si>
  <si>
    <t>Commande matos manquants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</si>
</sst>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40"/>
      <name val="Arial"/>
      <family val="2"/>
    </font>
    <font>
      <sz val="12"/>
      <color indexed="16"/>
      <name val="Arial"/>
      <family val="2"/>
    </font>
    <font>
      <sz val="12"/>
      <color indexed="10"/>
      <name val="Arial"/>
      <family val="2"/>
    </font>
    <font>
      <b/>
      <sz val="12"/>
      <color theme="3"/>
      <name val="Arial"/>
      <family val="2"/>
    </font>
    <font>
      <b/>
      <sz val="12"/>
      <color indexed="16"/>
      <name val="Arial"/>
      <family val="2"/>
    </font>
    <font>
      <b/>
      <sz val="12"/>
      <color indexed="10"/>
      <name val="Arial"/>
      <family val="2"/>
    </font>
    <font>
      <sz val="12"/>
      <color indexed="36"/>
      <name val="Arial"/>
      <family val="2"/>
    </font>
    <font>
      <sz val="8"/>
      <color indexed="10"/>
      <name val="Arial"/>
      <family val="2"/>
    </font>
    <font>
      <b/>
      <sz val="12"/>
      <color indexed="6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i/>
      <sz val="12"/>
      <name val="Arial"/>
      <family val="2"/>
    </font>
    <font>
      <b/>
      <i/>
      <sz val="12"/>
      <color indexed="13"/>
      <name val="Arial"/>
      <family val="2"/>
    </font>
    <font>
      <b/>
      <sz val="12"/>
      <color indexed="13"/>
      <name val="Arial"/>
      <family val="2"/>
    </font>
    <font>
      <i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i/>
      <sz val="12"/>
      <color indexed="12"/>
      <name val="Arial"/>
      <family val="2"/>
    </font>
    <font>
      <i/>
      <sz val="12"/>
      <name val="Arial"/>
      <family val="2"/>
    </font>
    <font>
      <i/>
      <sz val="12"/>
      <color indexed="12"/>
      <name val="Arial"/>
      <family val="2"/>
    </font>
    <font>
      <sz val="12"/>
      <color indexed="8"/>
      <name val="Arial"/>
      <family val="2"/>
    </font>
    <font>
      <i/>
      <sz val="8"/>
      <name val="Arial"/>
      <family val="2"/>
    </font>
    <font>
      <b/>
      <sz val="12"/>
      <color indexed="20"/>
      <name val="Arial"/>
      <family val="2"/>
    </font>
    <font>
      <b/>
      <sz val="8"/>
      <color indexed="16"/>
      <name val="Arial"/>
      <family val="2"/>
    </font>
    <font>
      <b/>
      <i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60"/>
      <name val="Arial"/>
      <family val="2"/>
    </font>
    <font>
      <sz val="8"/>
      <color indexed="60"/>
      <name val="Arial"/>
      <family val="2"/>
    </font>
    <font>
      <b/>
      <sz val="8"/>
      <color indexed="36"/>
      <name val="Arial"/>
      <family val="2"/>
    </font>
    <font>
      <sz val="8"/>
      <color indexed="36"/>
      <name val="Arial"/>
      <family val="2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8"/>
      <color indexed="30"/>
      <name val="Arial"/>
      <family val="2"/>
    </font>
    <font>
      <sz val="8"/>
      <color indexed="17"/>
      <name val="Arial"/>
      <family val="2"/>
    </font>
    <font>
      <sz val="8"/>
      <color indexed="30"/>
      <name val="Arial"/>
      <family val="2"/>
    </font>
    <font>
      <b/>
      <sz val="8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56"/>
      <name val="Arial"/>
      <family val="2"/>
    </font>
    <font>
      <sz val="1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4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7E4FB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</borders>
  <cellStyleXfs count="6">
    <xf numFmtId="0" fontId="0" fillId="0" borderId="0"/>
    <xf numFmtId="0" fontId="7" fillId="0" borderId="0"/>
    <xf numFmtId="0" fontId="16" fillId="1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6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5" xfId="0" applyFont="1" applyBorder="1"/>
    <xf numFmtId="0" fontId="0" fillId="0" borderId="7" xfId="0" applyBorder="1"/>
    <xf numFmtId="0" fontId="0" fillId="0" borderId="10" xfId="0" applyBorder="1"/>
    <xf numFmtId="0" fontId="0" fillId="3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1" xfId="0" applyNumberFormat="1" applyBorder="1"/>
    <xf numFmtId="165" fontId="6" fillId="0" borderId="2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3" fillId="0" borderId="0" xfId="0" applyFont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0" fillId="5" borderId="0" xfId="0" applyFill="1"/>
    <xf numFmtId="0" fontId="7" fillId="0" borderId="0" xfId="1"/>
    <xf numFmtId="0" fontId="7" fillId="0" borderId="1" xfId="1" applyBorder="1"/>
    <xf numFmtId="0" fontId="0" fillId="5" borderId="1" xfId="0" applyFill="1" applyBorder="1"/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2" borderId="5" xfId="0" applyFill="1" applyBorder="1"/>
    <xf numFmtId="14" fontId="7" fillId="0" borderId="5" xfId="1" applyNumberFormat="1" applyBorder="1"/>
    <xf numFmtId="0" fontId="0" fillId="3" borderId="8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14" fontId="7" fillId="4" borderId="5" xfId="1" applyNumberFormat="1" applyFill="1" applyBorder="1"/>
    <xf numFmtId="0" fontId="9" fillId="0" borderId="1" xfId="0" applyFont="1" applyBorder="1"/>
    <xf numFmtId="0" fontId="1" fillId="7" borderId="1" xfId="1" applyFont="1" applyFill="1" applyBorder="1"/>
    <xf numFmtId="0" fontId="0" fillId="8" borderId="1" xfId="0" applyFill="1" applyBorder="1"/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2" fillId="0" borderId="1" xfId="0" applyFont="1" applyBorder="1"/>
    <xf numFmtId="0" fontId="1" fillId="0" borderId="11" xfId="1" applyFont="1" applyBorder="1"/>
    <xf numFmtId="0" fontId="1" fillId="0" borderId="0" xfId="0" applyFont="1" applyAlignment="1">
      <alignment vertical="center"/>
    </xf>
    <xf numFmtId="0" fontId="12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7" xfId="0" applyFill="1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10" fillId="0" borderId="2" xfId="0" applyFont="1" applyBorder="1" applyAlignment="1">
      <alignment vertical="center" textRotation="90"/>
    </xf>
    <xf numFmtId="0" fontId="10" fillId="0" borderId="7" xfId="0" applyFont="1" applyBorder="1" applyAlignment="1">
      <alignment vertical="center" textRotation="90"/>
    </xf>
    <xf numFmtId="0" fontId="0" fillId="0" borderId="15" xfId="0" applyBorder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15" fillId="9" borderId="0" xfId="0" applyFont="1" applyFill="1"/>
    <xf numFmtId="20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1" xfId="2" applyFill="1" applyBorder="1"/>
    <xf numFmtId="14" fontId="0" fillId="5" borderId="0" xfId="0" applyNumberFormat="1" applyFill="1"/>
    <xf numFmtId="14" fontId="0" fillId="0" borderId="0" xfId="0" applyNumberFormat="1"/>
    <xf numFmtId="0" fontId="1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1" xfId="1" applyFont="1" applyFill="1" applyBorder="1" applyAlignment="1">
      <alignment horizontal="center" vertical="center"/>
    </xf>
    <xf numFmtId="0" fontId="17" fillId="5" borderId="1" xfId="0" applyFont="1" applyFill="1" applyBorder="1"/>
    <xf numFmtId="0" fontId="17" fillId="0" borderId="1" xfId="0" applyFont="1" applyBorder="1"/>
    <xf numFmtId="0" fontId="6" fillId="0" borderId="2" xfId="0" applyFont="1" applyBorder="1" applyAlignment="1">
      <alignment horizontal="center" vertical="center"/>
    </xf>
    <xf numFmtId="0" fontId="19" fillId="0" borderId="0" xfId="3" applyFont="1" applyAlignment="1">
      <alignment horizontal="center"/>
    </xf>
    <xf numFmtId="0" fontId="19" fillId="0" borderId="15" xfId="3" applyFont="1" applyBorder="1"/>
    <xf numFmtId="0" fontId="20" fillId="0" borderId="0" xfId="3" applyFont="1"/>
    <xf numFmtId="0" fontId="18" fillId="0" borderId="0" xfId="3"/>
    <xf numFmtId="0" fontId="21" fillId="11" borderId="25" xfId="3" applyFont="1" applyFill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19" fillId="0" borderId="16" xfId="3" applyFont="1" applyBorder="1" applyAlignment="1">
      <alignment horizontal="center"/>
    </xf>
    <xf numFmtId="0" fontId="19" fillId="0" borderId="21" xfId="3" applyFont="1" applyBorder="1" applyAlignment="1">
      <alignment horizontal="center"/>
    </xf>
    <xf numFmtId="0" fontId="21" fillId="0" borderId="17" xfId="3" applyFont="1" applyBorder="1" applyAlignment="1">
      <alignment horizontal="center"/>
    </xf>
    <xf numFmtId="0" fontId="21" fillId="12" borderId="26" xfId="3" applyFont="1" applyFill="1" applyBorder="1" applyAlignment="1">
      <alignment horizontal="center"/>
    </xf>
    <xf numFmtId="0" fontId="22" fillId="0" borderId="10" xfId="3" applyFont="1" applyBorder="1" applyAlignment="1">
      <alignment horizontal="left"/>
    </xf>
    <xf numFmtId="0" fontId="22" fillId="0" borderId="0" xfId="3" applyFont="1" applyAlignment="1">
      <alignment horizontal="center"/>
    </xf>
    <xf numFmtId="4" fontId="23" fillId="0" borderId="27" xfId="3" applyNumberFormat="1" applyFont="1" applyBorder="1" applyAlignment="1" applyProtection="1">
      <alignment horizontal="center"/>
      <protection locked="0"/>
    </xf>
    <xf numFmtId="4" fontId="22" fillId="0" borderId="24" xfId="3" applyNumberFormat="1" applyFont="1" applyBorder="1" applyAlignment="1" applyProtection="1">
      <alignment horizontal="center"/>
      <protection hidden="1"/>
    </xf>
    <xf numFmtId="4" fontId="22" fillId="0" borderId="28" xfId="3" applyNumberFormat="1" applyFont="1" applyBorder="1" applyAlignment="1" applyProtection="1">
      <alignment horizontal="center"/>
      <protection hidden="1"/>
    </xf>
    <xf numFmtId="4" fontId="23" fillId="0" borderId="0" xfId="3" applyNumberFormat="1" applyFont="1" applyAlignment="1" applyProtection="1">
      <alignment horizontal="center"/>
      <protection locked="0"/>
    </xf>
    <xf numFmtId="0" fontId="23" fillId="0" borderId="0" xfId="3" applyFont="1"/>
    <xf numFmtId="0" fontId="23" fillId="13" borderId="10" xfId="3" applyFont="1" applyFill="1" applyBorder="1" applyAlignment="1">
      <alignment horizontal="left"/>
    </xf>
    <xf numFmtId="0" fontId="23" fillId="13" borderId="0" xfId="3" applyFont="1" applyFill="1" applyAlignment="1">
      <alignment horizontal="center"/>
    </xf>
    <xf numFmtId="4" fontId="23" fillId="13" borderId="24" xfId="3" applyNumberFormat="1" applyFont="1" applyFill="1" applyBorder="1" applyAlignment="1" applyProtection="1">
      <alignment horizontal="center"/>
      <protection hidden="1"/>
    </xf>
    <xf numFmtId="4" fontId="22" fillId="14" borderId="28" xfId="3" applyNumberFormat="1" applyFont="1" applyFill="1" applyBorder="1" applyAlignment="1" applyProtection="1">
      <alignment horizontal="center"/>
      <protection hidden="1"/>
    </xf>
    <xf numFmtId="9" fontId="0" fillId="0" borderId="0" xfId="4" applyFont="1"/>
    <xf numFmtId="4" fontId="23" fillId="0" borderId="27" xfId="3" applyNumberFormat="1" applyFont="1" applyBorder="1" applyAlignment="1" applyProtection="1">
      <alignment horizontal="center"/>
      <protection hidden="1"/>
    </xf>
    <xf numFmtId="0" fontId="23" fillId="0" borderId="29" xfId="3" applyFont="1" applyBorder="1" applyAlignment="1">
      <alignment horizontal="left"/>
    </xf>
    <xf numFmtId="0" fontId="23" fillId="0" borderId="30" xfId="3" applyFont="1" applyBorder="1" applyAlignment="1">
      <alignment horizontal="center"/>
    </xf>
    <xf numFmtId="9" fontId="24" fillId="0" borderId="31" xfId="4" applyFont="1" applyFill="1" applyBorder="1" applyAlignment="1" applyProtection="1">
      <alignment horizontal="center"/>
      <protection hidden="1"/>
    </xf>
    <xf numFmtId="9" fontId="24" fillId="0" borderId="30" xfId="4" applyFont="1" applyFill="1" applyBorder="1" applyAlignment="1" applyProtection="1">
      <alignment horizontal="center"/>
      <protection hidden="1"/>
    </xf>
    <xf numFmtId="9" fontId="24" fillId="0" borderId="32" xfId="4" applyFont="1" applyFill="1" applyBorder="1" applyAlignment="1" applyProtection="1">
      <alignment horizontal="center"/>
      <protection hidden="1"/>
    </xf>
    <xf numFmtId="4" fontId="24" fillId="0" borderId="28" xfId="4" applyNumberFormat="1" applyFont="1" applyFill="1" applyBorder="1" applyAlignment="1" applyProtection="1">
      <alignment horizontal="center"/>
      <protection hidden="1"/>
    </xf>
    <xf numFmtId="4" fontId="22" fillId="0" borderId="0" xfId="3" applyNumberFormat="1" applyFont="1" applyAlignment="1" applyProtection="1">
      <alignment horizontal="center"/>
      <protection locked="0"/>
    </xf>
    <xf numFmtId="4" fontId="23" fillId="0" borderId="24" xfId="3" applyNumberFormat="1" applyFont="1" applyBorder="1" applyAlignment="1" applyProtection="1">
      <alignment horizontal="center"/>
      <protection hidden="1"/>
    </xf>
    <xf numFmtId="4" fontId="23" fillId="0" borderId="28" xfId="3" applyNumberFormat="1" applyFont="1" applyBorder="1"/>
    <xf numFmtId="0" fontId="23" fillId="0" borderId="10" xfId="3" applyFont="1" applyBorder="1" applyAlignment="1" applyProtection="1">
      <alignment horizontal="left"/>
      <protection locked="0"/>
    </xf>
    <xf numFmtId="0" fontId="23" fillId="0" borderId="0" xfId="3" applyFont="1" applyAlignment="1" applyProtection="1">
      <alignment horizontal="center"/>
      <protection locked="0"/>
    </xf>
    <xf numFmtId="4" fontId="25" fillId="14" borderId="24" xfId="3" applyNumberFormat="1" applyFont="1" applyFill="1" applyBorder="1" applyAlignment="1" applyProtection="1">
      <alignment horizontal="center"/>
      <protection hidden="1"/>
    </xf>
    <xf numFmtId="4" fontId="19" fillId="0" borderId="0" xfId="3" applyNumberFormat="1" applyFont="1" applyAlignment="1" applyProtection="1">
      <alignment horizontal="center"/>
      <protection locked="0"/>
    </xf>
    <xf numFmtId="4" fontId="26" fillId="0" borderId="28" xfId="3" applyNumberFormat="1" applyFont="1" applyBorder="1" applyAlignment="1">
      <alignment horizontal="center"/>
    </xf>
    <xf numFmtId="4" fontId="23" fillId="0" borderId="28" xfId="3" applyNumberFormat="1" applyFont="1" applyBorder="1" applyAlignment="1">
      <alignment horizontal="center"/>
    </xf>
    <xf numFmtId="0" fontId="23" fillId="0" borderId="10" xfId="3" applyFont="1" applyBorder="1" applyAlignment="1" applyProtection="1">
      <alignment horizontal="center"/>
      <protection locked="0"/>
    </xf>
    <xf numFmtId="0" fontId="23" fillId="15" borderId="12" xfId="3" applyFont="1" applyFill="1" applyBorder="1" applyAlignment="1">
      <alignment horizontal="center"/>
    </xf>
    <xf numFmtId="0" fontId="23" fillId="15" borderId="13" xfId="3" applyFont="1" applyFill="1" applyBorder="1" applyAlignment="1">
      <alignment horizontal="center"/>
    </xf>
    <xf numFmtId="4" fontId="27" fillId="5" borderId="33" xfId="3" applyNumberFormat="1" applyFont="1" applyFill="1" applyBorder="1" applyAlignment="1" applyProtection="1">
      <alignment horizontal="center"/>
      <protection locked="0"/>
    </xf>
    <xf numFmtId="4" fontId="27" fillId="16" borderId="34" xfId="3" applyNumberFormat="1" applyFont="1" applyFill="1" applyBorder="1" applyAlignment="1" applyProtection="1">
      <alignment horizontal="center"/>
      <protection hidden="1"/>
    </xf>
    <xf numFmtId="4" fontId="23" fillId="13" borderId="35" xfId="3" applyNumberFormat="1" applyFont="1" applyFill="1" applyBorder="1" applyAlignment="1" applyProtection="1">
      <alignment horizontal="center"/>
      <protection hidden="1"/>
    </xf>
    <xf numFmtId="0" fontId="23" fillId="0" borderId="10" xfId="3" applyFont="1" applyBorder="1" applyAlignment="1">
      <alignment horizontal="left"/>
    </xf>
    <xf numFmtId="4" fontId="23" fillId="0" borderId="0" xfId="3" applyNumberFormat="1" applyFont="1" applyAlignment="1">
      <alignment horizontal="center"/>
    </xf>
    <xf numFmtId="4" fontId="28" fillId="0" borderId="2" xfId="3" applyNumberFormat="1" applyFont="1" applyBorder="1" applyAlignment="1">
      <alignment horizontal="center"/>
    </xf>
    <xf numFmtId="0" fontId="23" fillId="0" borderId="0" xfId="3" applyFont="1" applyAlignment="1">
      <alignment horizontal="center"/>
    </xf>
    <xf numFmtId="4" fontId="28" fillId="0" borderId="11" xfId="3" applyNumberFormat="1" applyFont="1" applyBorder="1" applyAlignment="1">
      <alignment horizontal="center"/>
    </xf>
    <xf numFmtId="4" fontId="22" fillId="17" borderId="36" xfId="3" applyNumberFormat="1" applyFont="1" applyFill="1" applyBorder="1" applyAlignment="1" applyProtection="1">
      <alignment horizontal="center"/>
      <protection hidden="1"/>
    </xf>
    <xf numFmtId="0" fontId="6" fillId="0" borderId="0" xfId="3" applyFont="1"/>
    <xf numFmtId="0" fontId="22" fillId="18" borderId="10" xfId="3" applyFont="1" applyFill="1" applyBorder="1" applyAlignment="1">
      <alignment horizontal="center"/>
    </xf>
    <xf numFmtId="0" fontId="22" fillId="18" borderId="0" xfId="3" applyFont="1" applyFill="1" applyAlignment="1">
      <alignment horizontal="center"/>
    </xf>
    <xf numFmtId="4" fontId="26" fillId="19" borderId="27" xfId="3" applyNumberFormat="1" applyFont="1" applyFill="1" applyBorder="1" applyAlignment="1" applyProtection="1">
      <alignment horizontal="center"/>
      <protection hidden="1"/>
    </xf>
    <xf numFmtId="4" fontId="26" fillId="19" borderId="0" xfId="3" applyNumberFormat="1" applyFont="1" applyFill="1" applyAlignment="1" applyProtection="1">
      <alignment horizontal="center"/>
      <protection hidden="1"/>
    </xf>
    <xf numFmtId="4" fontId="29" fillId="19" borderId="0" xfId="3" applyNumberFormat="1" applyFont="1" applyFill="1" applyAlignment="1" applyProtection="1">
      <alignment horizontal="center"/>
      <protection hidden="1"/>
    </xf>
    <xf numFmtId="4" fontId="29" fillId="0" borderId="11" xfId="3" applyNumberFormat="1" applyFont="1" applyBorder="1" applyAlignment="1">
      <alignment horizontal="center"/>
    </xf>
    <xf numFmtId="0" fontId="23" fillId="20" borderId="10" xfId="3" applyFont="1" applyFill="1" applyBorder="1" applyAlignment="1">
      <alignment horizontal="center"/>
    </xf>
    <xf numFmtId="0" fontId="23" fillId="20" borderId="0" xfId="3" applyFont="1" applyFill="1" applyAlignment="1">
      <alignment horizontal="center"/>
    </xf>
    <xf numFmtId="4" fontId="23" fillId="20" borderId="27" xfId="3" applyNumberFormat="1" applyFont="1" applyFill="1" applyBorder="1" applyAlignment="1" applyProtection="1">
      <alignment horizontal="center"/>
      <protection hidden="1"/>
    </xf>
    <xf numFmtId="4" fontId="23" fillId="20" borderId="0" xfId="3" applyNumberFormat="1" applyFont="1" applyFill="1" applyAlignment="1" applyProtection="1">
      <alignment horizontal="center"/>
      <protection hidden="1"/>
    </xf>
    <xf numFmtId="4" fontId="23" fillId="17" borderId="24" xfId="3" applyNumberFormat="1" applyFont="1" applyFill="1" applyBorder="1" applyAlignment="1" applyProtection="1">
      <alignment horizontal="center"/>
      <protection hidden="1"/>
    </xf>
    <xf numFmtId="4" fontId="22" fillId="17" borderId="28" xfId="3" applyNumberFormat="1" applyFont="1" applyFill="1" applyBorder="1" applyAlignment="1" applyProtection="1">
      <alignment horizontal="center"/>
      <protection hidden="1"/>
    </xf>
    <xf numFmtId="4" fontId="23" fillId="0" borderId="37" xfId="3" applyNumberFormat="1" applyFont="1" applyBorder="1" applyAlignment="1" applyProtection="1">
      <alignment horizontal="center"/>
      <protection locked="0"/>
    </xf>
    <xf numFmtId="4" fontId="23" fillId="0" borderId="38" xfId="3" applyNumberFormat="1" applyFont="1" applyBorder="1" applyAlignment="1" applyProtection="1">
      <alignment horizontal="center"/>
      <protection locked="0"/>
    </xf>
    <xf numFmtId="4" fontId="23" fillId="20" borderId="24" xfId="3" applyNumberFormat="1" applyFont="1" applyFill="1" applyBorder="1" applyAlignment="1" applyProtection="1">
      <alignment horizontal="center"/>
      <protection hidden="1"/>
    </xf>
    <xf numFmtId="4" fontId="30" fillId="0" borderId="27" xfId="3" applyNumberFormat="1" applyFont="1" applyBorder="1" applyAlignment="1" applyProtection="1">
      <alignment horizontal="center"/>
      <protection locked="0"/>
    </xf>
    <xf numFmtId="4" fontId="29" fillId="20" borderId="24" xfId="3" applyNumberFormat="1" applyFont="1" applyFill="1" applyBorder="1" applyAlignment="1" applyProtection="1">
      <alignment horizontal="center"/>
      <protection hidden="1"/>
    </xf>
    <xf numFmtId="4" fontId="22" fillId="20" borderId="28" xfId="3" applyNumberFormat="1" applyFont="1" applyFill="1" applyBorder="1" applyAlignment="1" applyProtection="1">
      <alignment horizontal="center"/>
      <protection hidden="1"/>
    </xf>
    <xf numFmtId="0" fontId="22" fillId="0" borderId="10" xfId="3" applyFont="1" applyBorder="1" applyAlignment="1" applyProtection="1">
      <alignment horizontal="center"/>
      <protection locked="0"/>
    </xf>
    <xf numFmtId="0" fontId="22" fillId="0" borderId="0" xfId="3" applyFont="1" applyAlignment="1" applyProtection="1">
      <alignment horizontal="center"/>
      <protection locked="0"/>
    </xf>
    <xf numFmtId="4" fontId="30" fillId="0" borderId="0" xfId="3" applyNumberFormat="1" applyFont="1" applyAlignment="1" applyProtection="1">
      <alignment horizontal="center"/>
      <protection locked="0"/>
    </xf>
    <xf numFmtId="0" fontId="22" fillId="21" borderId="10" xfId="3" applyFont="1" applyFill="1" applyBorder="1" applyAlignment="1">
      <alignment horizontal="center"/>
    </xf>
    <xf numFmtId="0" fontId="22" fillId="21" borderId="0" xfId="3" applyFont="1" applyFill="1" applyAlignment="1">
      <alignment horizontal="center"/>
    </xf>
    <xf numFmtId="4" fontId="26" fillId="0" borderId="27" xfId="3" applyNumberFormat="1" applyFont="1" applyBorder="1" applyAlignment="1" applyProtection="1">
      <alignment horizontal="center"/>
      <protection locked="0"/>
    </xf>
    <xf numFmtId="4" fontId="26" fillId="0" borderId="0" xfId="3" applyNumberFormat="1" applyFont="1" applyAlignment="1" applyProtection="1">
      <alignment horizontal="center"/>
      <protection locked="0"/>
    </xf>
    <xf numFmtId="4" fontId="26" fillId="20" borderId="24" xfId="3" applyNumberFormat="1" applyFont="1" applyFill="1" applyBorder="1" applyAlignment="1" applyProtection="1">
      <alignment horizontal="center"/>
      <protection hidden="1"/>
    </xf>
    <xf numFmtId="0" fontId="31" fillId="0" borderId="0" xfId="3" applyFont="1" applyAlignment="1">
      <alignment horizontal="center"/>
    </xf>
    <xf numFmtId="2" fontId="23" fillId="0" borderId="0" xfId="3" applyNumberFormat="1" applyFont="1" applyAlignment="1">
      <alignment horizontal="center"/>
    </xf>
    <xf numFmtId="4" fontId="22" fillId="20" borderId="11" xfId="3" applyNumberFormat="1" applyFont="1" applyFill="1" applyBorder="1" applyAlignment="1" applyProtection="1">
      <alignment horizontal="center"/>
      <protection hidden="1"/>
    </xf>
    <xf numFmtId="0" fontId="19" fillId="0" borderId="0" xfId="3" applyFont="1"/>
    <xf numFmtId="0" fontId="22" fillId="0" borderId="10" xfId="3" applyFont="1" applyBorder="1" applyAlignment="1">
      <alignment horizontal="center"/>
    </xf>
    <xf numFmtId="4" fontId="23" fillId="19" borderId="27" xfId="3" applyNumberFormat="1" applyFont="1" applyFill="1" applyBorder="1" applyAlignment="1" applyProtection="1">
      <alignment horizontal="center"/>
      <protection hidden="1"/>
    </xf>
    <xf numFmtId="4" fontId="23" fillId="19" borderId="0" xfId="3" applyNumberFormat="1" applyFont="1" applyFill="1" applyAlignment="1" applyProtection="1">
      <alignment horizontal="center"/>
      <protection hidden="1"/>
    </xf>
    <xf numFmtId="4" fontId="22" fillId="19" borderId="16" xfId="3" applyNumberFormat="1" applyFont="1" applyFill="1" applyBorder="1" applyAlignment="1" applyProtection="1">
      <alignment horizontal="center"/>
      <protection hidden="1"/>
    </xf>
    <xf numFmtId="4" fontId="22" fillId="0" borderId="11" xfId="3" applyNumberFormat="1" applyFont="1" applyBorder="1" applyAlignment="1">
      <alignment horizontal="center"/>
    </xf>
    <xf numFmtId="0" fontId="22" fillId="0" borderId="39" xfId="3" applyFont="1" applyBorder="1" applyAlignment="1">
      <alignment horizontal="center"/>
    </xf>
    <xf numFmtId="4" fontId="32" fillId="0" borderId="27" xfId="3" applyNumberFormat="1" applyFont="1" applyBorder="1" applyAlignment="1" applyProtection="1">
      <alignment horizontal="center"/>
      <protection locked="0"/>
    </xf>
    <xf numFmtId="4" fontId="32" fillId="0" borderId="0" xfId="3" applyNumberFormat="1" applyFont="1" applyAlignment="1" applyProtection="1">
      <alignment horizontal="center"/>
      <protection locked="0"/>
    </xf>
    <xf numFmtId="4" fontId="33" fillId="0" borderId="0" xfId="3" applyNumberFormat="1" applyFont="1" applyAlignment="1" applyProtection="1">
      <alignment horizontal="center"/>
      <protection locked="0"/>
    </xf>
    <xf numFmtId="4" fontId="33" fillId="0" borderId="27" xfId="3" applyNumberFormat="1" applyFont="1" applyBorder="1" applyAlignment="1" applyProtection="1">
      <alignment horizontal="center"/>
      <protection locked="0"/>
    </xf>
    <xf numFmtId="4" fontId="33" fillId="0" borderId="24" xfId="3" applyNumberFormat="1" applyFont="1" applyBorder="1" applyAlignment="1" applyProtection="1">
      <alignment horizontal="center"/>
      <protection hidden="1"/>
    </xf>
    <xf numFmtId="1" fontId="19" fillId="0" borderId="0" xfId="3" applyNumberFormat="1" applyFont="1" applyAlignment="1">
      <alignment horizontal="center"/>
    </xf>
    <xf numFmtId="0" fontId="22" fillId="22" borderId="40" xfId="3" applyFont="1" applyFill="1" applyBorder="1" applyAlignment="1">
      <alignment horizontal="center"/>
    </xf>
    <xf numFmtId="0" fontId="22" fillId="22" borderId="0" xfId="3" applyFont="1" applyFill="1" applyAlignment="1">
      <alignment horizontal="center"/>
    </xf>
    <xf numFmtId="4" fontId="32" fillId="22" borderId="27" xfId="3" applyNumberFormat="1" applyFont="1" applyFill="1" applyBorder="1" applyAlignment="1" applyProtection="1">
      <alignment horizontal="center"/>
      <protection hidden="1"/>
    </xf>
    <xf numFmtId="4" fontId="32" fillId="22" borderId="0" xfId="3" applyNumberFormat="1" applyFont="1" applyFill="1" applyAlignment="1" applyProtection="1">
      <alignment horizontal="center"/>
      <protection hidden="1"/>
    </xf>
    <xf numFmtId="4" fontId="33" fillId="22" borderId="24" xfId="3" applyNumberFormat="1" applyFont="1" applyFill="1" applyBorder="1" applyAlignment="1" applyProtection="1">
      <alignment horizontal="center"/>
      <protection hidden="1"/>
    </xf>
    <xf numFmtId="4" fontId="33" fillId="0" borderId="24" xfId="3" applyNumberFormat="1" applyFont="1" applyBorder="1" applyAlignment="1">
      <alignment horizontal="center"/>
    </xf>
    <xf numFmtId="0" fontId="22" fillId="22" borderId="41" xfId="3" applyFont="1" applyFill="1" applyBorder="1" applyAlignment="1">
      <alignment horizontal="center"/>
    </xf>
    <xf numFmtId="0" fontId="22" fillId="22" borderId="42" xfId="3" applyFont="1" applyFill="1" applyBorder="1" applyAlignment="1">
      <alignment horizontal="center"/>
    </xf>
    <xf numFmtId="4" fontId="32" fillId="22" borderId="43" xfId="3" applyNumberFormat="1" applyFont="1" applyFill="1" applyBorder="1" applyAlignment="1" applyProtection="1">
      <alignment horizontal="center"/>
      <protection hidden="1"/>
    </xf>
    <xf numFmtId="4" fontId="32" fillId="22" borderId="42" xfId="3" applyNumberFormat="1" applyFont="1" applyFill="1" applyBorder="1" applyAlignment="1" applyProtection="1">
      <alignment horizontal="center"/>
      <protection hidden="1"/>
    </xf>
    <xf numFmtId="4" fontId="33" fillId="17" borderId="24" xfId="3" applyNumberFormat="1" applyFont="1" applyFill="1" applyBorder="1" applyAlignment="1" applyProtection="1">
      <alignment horizontal="center"/>
      <protection hidden="1"/>
    </xf>
    <xf numFmtId="4" fontId="23" fillId="0" borderId="44" xfId="3" applyNumberFormat="1" applyFont="1" applyBorder="1"/>
    <xf numFmtId="1" fontId="19" fillId="0" borderId="10" xfId="3" applyNumberFormat="1" applyFont="1" applyBorder="1" applyAlignment="1">
      <alignment horizontal="center"/>
    </xf>
    <xf numFmtId="4" fontId="34" fillId="0" borderId="27" xfId="3" applyNumberFormat="1" applyFont="1" applyBorder="1" applyAlignment="1" applyProtection="1">
      <alignment horizontal="center"/>
      <protection locked="0"/>
    </xf>
    <xf numFmtId="4" fontId="22" fillId="17" borderId="45" xfId="3" applyNumberFormat="1" applyFont="1" applyFill="1" applyBorder="1" applyAlignment="1" applyProtection="1">
      <alignment horizontal="center"/>
      <protection hidden="1"/>
    </xf>
    <xf numFmtId="0" fontId="18" fillId="0" borderId="11" xfId="3" applyBorder="1"/>
    <xf numFmtId="0" fontId="23" fillId="0" borderId="10" xfId="3" applyFont="1" applyBorder="1" applyAlignment="1">
      <alignment horizontal="center"/>
    </xf>
    <xf numFmtId="4" fontId="35" fillId="0" borderId="27" xfId="3" applyNumberFormat="1" applyFont="1" applyBorder="1" applyAlignment="1" applyProtection="1">
      <alignment horizontal="center"/>
      <protection locked="0"/>
    </xf>
    <xf numFmtId="4" fontId="35" fillId="0" borderId="0" xfId="3" applyNumberFormat="1" applyFont="1" applyAlignment="1" applyProtection="1">
      <alignment horizontal="center"/>
      <protection locked="0"/>
    </xf>
    <xf numFmtId="4" fontId="29" fillId="0" borderId="27" xfId="3" applyNumberFormat="1" applyFont="1" applyBorder="1" applyAlignment="1" applyProtection="1">
      <alignment horizontal="center"/>
      <protection locked="0"/>
    </xf>
    <xf numFmtId="4" fontId="29" fillId="0" borderId="0" xfId="3" applyNumberFormat="1" applyFont="1" applyAlignment="1" applyProtection="1">
      <alignment horizontal="center"/>
      <protection locked="0"/>
    </xf>
    <xf numFmtId="1" fontId="34" fillId="0" borderId="10" xfId="3" applyNumberFormat="1" applyFont="1" applyBorder="1" applyAlignment="1">
      <alignment horizontal="center"/>
    </xf>
    <xf numFmtId="1" fontId="34" fillId="0" borderId="0" xfId="3" applyNumberFormat="1" applyFont="1" applyAlignment="1">
      <alignment horizontal="center"/>
    </xf>
    <xf numFmtId="4" fontId="34" fillId="0" borderId="0" xfId="3" applyNumberFormat="1" applyFont="1" applyAlignment="1" applyProtection="1">
      <alignment horizontal="center"/>
      <protection locked="0"/>
    </xf>
    <xf numFmtId="0" fontId="22" fillId="23" borderId="10" xfId="3" applyFont="1" applyFill="1" applyBorder="1" applyAlignment="1">
      <alignment horizontal="center"/>
    </xf>
    <xf numFmtId="0" fontId="22" fillId="23" borderId="0" xfId="3" applyFont="1" applyFill="1" applyAlignment="1">
      <alignment horizontal="center"/>
    </xf>
    <xf numFmtId="4" fontId="34" fillId="23" borderId="27" xfId="3" applyNumberFormat="1" applyFont="1" applyFill="1" applyBorder="1" applyAlignment="1" applyProtection="1">
      <alignment horizontal="center"/>
      <protection hidden="1"/>
    </xf>
    <xf numFmtId="4" fontId="34" fillId="23" borderId="0" xfId="3" applyNumberFormat="1" applyFont="1" applyFill="1" applyAlignment="1" applyProtection="1">
      <alignment horizontal="center"/>
      <protection hidden="1"/>
    </xf>
    <xf numFmtId="4" fontId="33" fillId="12" borderId="24" xfId="3" applyNumberFormat="1" applyFont="1" applyFill="1" applyBorder="1" applyAlignment="1" applyProtection="1">
      <alignment horizontal="center"/>
      <protection hidden="1"/>
    </xf>
    <xf numFmtId="4" fontId="33" fillId="0" borderId="45" xfId="3" applyNumberFormat="1" applyFont="1" applyBorder="1" applyAlignment="1" applyProtection="1">
      <alignment horizontal="center"/>
      <protection hidden="1"/>
    </xf>
    <xf numFmtId="1" fontId="18" fillId="0" borderId="11" xfId="3" applyNumberFormat="1" applyBorder="1"/>
    <xf numFmtId="4" fontId="33" fillId="0" borderId="0" xfId="3" applyNumberFormat="1" applyFont="1" applyAlignment="1" applyProtection="1">
      <alignment horizontal="center"/>
      <protection hidden="1"/>
    </xf>
    <xf numFmtId="4" fontId="23" fillId="20" borderId="2" xfId="3" applyNumberFormat="1" applyFont="1" applyFill="1" applyBorder="1" applyAlignment="1" applyProtection="1">
      <alignment horizontal="center"/>
      <protection hidden="1"/>
    </xf>
    <xf numFmtId="0" fontId="36" fillId="24" borderId="10" xfId="3" applyFont="1" applyFill="1" applyBorder="1" applyAlignment="1">
      <alignment horizontal="center"/>
    </xf>
    <xf numFmtId="0" fontId="36" fillId="24" borderId="0" xfId="3" applyFont="1" applyFill="1" applyAlignment="1">
      <alignment horizontal="center"/>
    </xf>
    <xf numFmtId="4" fontId="33" fillId="23" borderId="27" xfId="3" applyNumberFormat="1" applyFont="1" applyFill="1" applyBorder="1" applyAlignment="1" applyProtection="1">
      <alignment horizontal="center"/>
      <protection locked="0"/>
    </xf>
    <xf numFmtId="4" fontId="23" fillId="20" borderId="7" xfId="3" applyNumberFormat="1" applyFont="1" applyFill="1" applyBorder="1" applyAlignment="1" applyProtection="1">
      <alignment horizontal="center"/>
      <protection hidden="1"/>
    </xf>
    <xf numFmtId="0" fontId="37" fillId="0" borderId="10" xfId="3" applyFont="1" applyBorder="1" applyAlignment="1">
      <alignment horizontal="center"/>
    </xf>
    <xf numFmtId="0" fontId="37" fillId="0" borderId="0" xfId="3" applyFont="1" applyAlignment="1">
      <alignment horizontal="center"/>
    </xf>
    <xf numFmtId="4" fontId="38" fillId="0" borderId="27" xfId="3" applyNumberFormat="1" applyFont="1" applyBorder="1" applyAlignment="1" applyProtection="1">
      <alignment horizontal="center"/>
      <protection locked="0"/>
    </xf>
    <xf numFmtId="4" fontId="38" fillId="0" borderId="0" xfId="3" applyNumberFormat="1" applyFont="1" applyAlignment="1" applyProtection="1">
      <alignment horizontal="center"/>
      <protection locked="0"/>
    </xf>
    <xf numFmtId="4" fontId="37" fillId="0" borderId="0" xfId="3" applyNumberFormat="1" applyFont="1" applyAlignment="1" applyProtection="1">
      <alignment horizontal="center"/>
      <protection locked="0"/>
    </xf>
    <xf numFmtId="4" fontId="37" fillId="0" borderId="0" xfId="3" applyNumberFormat="1" applyFont="1" applyAlignment="1" applyProtection="1">
      <alignment horizontal="center"/>
      <protection locked="0" hidden="1"/>
    </xf>
    <xf numFmtId="4" fontId="28" fillId="20" borderId="14" xfId="3" applyNumberFormat="1" applyFont="1" applyFill="1" applyBorder="1" applyAlignment="1" applyProtection="1">
      <alignment horizontal="center"/>
      <protection hidden="1"/>
    </xf>
    <xf numFmtId="0" fontId="37" fillId="25" borderId="10" xfId="3" applyFont="1" applyFill="1" applyBorder="1" applyAlignment="1">
      <alignment horizontal="center"/>
    </xf>
    <xf numFmtId="0" fontId="37" fillId="25" borderId="0" xfId="3" applyFont="1" applyFill="1" applyAlignment="1">
      <alignment horizontal="center"/>
    </xf>
    <xf numFmtId="4" fontId="38" fillId="25" borderId="27" xfId="3" applyNumberFormat="1" applyFont="1" applyFill="1" applyBorder="1" applyAlignment="1" applyProtection="1">
      <alignment horizontal="center"/>
      <protection locked="0"/>
    </xf>
    <xf numFmtId="4" fontId="38" fillId="25" borderId="0" xfId="3" applyNumberFormat="1" applyFont="1" applyFill="1" applyAlignment="1" applyProtection="1">
      <alignment horizontal="center"/>
      <protection locked="0"/>
    </xf>
    <xf numFmtId="4" fontId="37" fillId="25" borderId="0" xfId="3" applyNumberFormat="1" applyFont="1" applyFill="1" applyAlignment="1" applyProtection="1">
      <alignment horizontal="center"/>
      <protection locked="0"/>
    </xf>
    <xf numFmtId="4" fontId="37" fillId="0" borderId="24" xfId="3" applyNumberFormat="1" applyFont="1" applyBorder="1" applyAlignment="1">
      <alignment horizontal="center"/>
    </xf>
    <xf numFmtId="4" fontId="23" fillId="0" borderId="45" xfId="3" applyNumberFormat="1" applyFont="1" applyBorder="1"/>
    <xf numFmtId="0" fontId="39" fillId="0" borderId="10" xfId="3" applyFont="1" applyBorder="1" applyAlignment="1">
      <alignment horizontal="center"/>
    </xf>
    <xf numFmtId="0" fontId="39" fillId="0" borderId="0" xfId="3" applyFont="1" applyAlignment="1">
      <alignment horizontal="center"/>
    </xf>
    <xf numFmtId="4" fontId="29" fillId="0" borderId="27" xfId="3" applyNumberFormat="1" applyFont="1" applyBorder="1" applyAlignment="1">
      <alignment horizontal="center"/>
    </xf>
    <xf numFmtId="4" fontId="29" fillId="0" borderId="0" xfId="3" applyNumberFormat="1" applyFont="1" applyAlignment="1">
      <alignment horizontal="center"/>
    </xf>
    <xf numFmtId="4" fontId="29" fillId="0" borderId="27" xfId="3" applyNumberFormat="1" applyFont="1" applyBorder="1"/>
    <xf numFmtId="4" fontId="29" fillId="0" borderId="0" xfId="3" applyNumberFormat="1" applyFont="1"/>
    <xf numFmtId="4" fontId="40" fillId="0" borderId="0" xfId="3" applyNumberFormat="1" applyFont="1" applyAlignment="1">
      <alignment horizontal="center"/>
    </xf>
    <xf numFmtId="4" fontId="40" fillId="0" borderId="11" xfId="3" applyNumberFormat="1" applyFont="1" applyBorder="1" applyAlignment="1">
      <alignment horizontal="center"/>
    </xf>
    <xf numFmtId="4" fontId="22" fillId="0" borderId="11" xfId="3" applyNumberFormat="1" applyFont="1" applyBorder="1"/>
    <xf numFmtId="4" fontId="23" fillId="0" borderId="27" xfId="3" applyNumberFormat="1" applyFont="1" applyBorder="1" applyAlignment="1">
      <alignment horizontal="center"/>
    </xf>
    <xf numFmtId="4" fontId="36" fillId="0" borderId="24" xfId="3" applyNumberFormat="1" applyFont="1" applyBorder="1" applyAlignment="1">
      <alignment horizontal="center"/>
    </xf>
    <xf numFmtId="0" fontId="33" fillId="24" borderId="10" xfId="3" applyFont="1" applyFill="1" applyBorder="1" applyAlignment="1">
      <alignment horizontal="center"/>
    </xf>
    <xf numFmtId="0" fontId="33" fillId="24" borderId="0" xfId="3" applyFont="1" applyFill="1" applyAlignment="1">
      <alignment horizontal="center"/>
    </xf>
    <xf numFmtId="4" fontId="33" fillId="0" borderId="27" xfId="3" applyNumberFormat="1" applyFont="1" applyBorder="1" applyAlignment="1" applyProtection="1">
      <alignment horizontal="center"/>
      <protection hidden="1"/>
    </xf>
    <xf numFmtId="4" fontId="41" fillId="0" borderId="24" xfId="3" applyNumberFormat="1" applyFont="1" applyBorder="1" applyAlignment="1" applyProtection="1">
      <alignment horizontal="center"/>
      <protection hidden="1"/>
    </xf>
    <xf numFmtId="4" fontId="23" fillId="0" borderId="0" xfId="3" applyNumberFormat="1" applyFont="1" applyProtection="1">
      <protection locked="0"/>
    </xf>
    <xf numFmtId="4" fontId="23" fillId="0" borderId="27" xfId="3" applyNumberFormat="1" applyFont="1" applyBorder="1" applyProtection="1">
      <protection locked="0"/>
    </xf>
    <xf numFmtId="4" fontId="42" fillId="0" borderId="0" xfId="3" applyNumberFormat="1" applyFont="1" applyAlignment="1" applyProtection="1">
      <alignment horizontal="center"/>
      <protection locked="0"/>
    </xf>
    <xf numFmtId="4" fontId="36" fillId="0" borderId="24" xfId="3" applyNumberFormat="1" applyFont="1" applyBorder="1" applyAlignment="1" applyProtection="1">
      <alignment horizontal="center"/>
      <protection hidden="1"/>
    </xf>
    <xf numFmtId="4" fontId="22" fillId="0" borderId="27" xfId="3" applyNumberFormat="1" applyFont="1" applyBorder="1" applyAlignment="1" applyProtection="1">
      <alignment horizontal="center"/>
      <protection hidden="1"/>
    </xf>
    <xf numFmtId="4" fontId="22" fillId="0" borderId="0" xfId="3" applyNumberFormat="1" applyFont="1" applyAlignment="1" applyProtection="1">
      <alignment horizontal="center"/>
      <protection hidden="1"/>
    </xf>
    <xf numFmtId="0" fontId="19" fillId="0" borderId="11" xfId="3" applyFont="1" applyBorder="1" applyAlignment="1">
      <alignment horizontal="center"/>
    </xf>
    <xf numFmtId="0" fontId="36" fillId="26" borderId="10" xfId="3" applyFont="1" applyFill="1" applyBorder="1" applyAlignment="1">
      <alignment horizontal="center"/>
    </xf>
    <xf numFmtId="0" fontId="36" fillId="26" borderId="0" xfId="3" applyFont="1" applyFill="1" applyAlignment="1">
      <alignment horizontal="center"/>
    </xf>
    <xf numFmtId="4" fontId="42" fillId="0" borderId="27" xfId="3" applyNumberFormat="1" applyFont="1" applyBorder="1" applyAlignment="1" applyProtection="1">
      <alignment horizontal="center"/>
      <protection locked="0"/>
    </xf>
    <xf numFmtId="4" fontId="36" fillId="0" borderId="0" xfId="3" applyNumberFormat="1" applyFont="1" applyAlignment="1" applyProtection="1">
      <alignment horizontal="center"/>
      <protection locked="0"/>
    </xf>
    <xf numFmtId="4" fontId="43" fillId="23" borderId="31" xfId="3" applyNumberFormat="1" applyFont="1" applyFill="1" applyBorder="1" applyAlignment="1" applyProtection="1">
      <alignment horizontal="center"/>
      <protection locked="0"/>
    </xf>
    <xf numFmtId="4" fontId="43" fillId="23" borderId="30" xfId="3" applyNumberFormat="1" applyFont="1" applyFill="1" applyBorder="1" applyAlignment="1" applyProtection="1">
      <alignment horizontal="center"/>
      <protection locked="0"/>
    </xf>
    <xf numFmtId="4" fontId="43" fillId="23" borderId="27" xfId="3" applyNumberFormat="1" applyFont="1" applyFill="1" applyBorder="1" applyAlignment="1" applyProtection="1">
      <alignment horizontal="center"/>
      <protection locked="0"/>
    </xf>
    <xf numFmtId="4" fontId="34" fillId="23" borderId="0" xfId="3" applyNumberFormat="1" applyFont="1" applyFill="1" applyAlignment="1" applyProtection="1">
      <alignment horizontal="center"/>
      <protection locked="0"/>
    </xf>
    <xf numFmtId="4" fontId="43" fillId="23" borderId="0" xfId="3" applyNumberFormat="1" applyFont="1" applyFill="1" applyAlignment="1" applyProtection="1">
      <alignment horizontal="center"/>
      <protection locked="0"/>
    </xf>
    <xf numFmtId="4" fontId="41" fillId="23" borderId="27" xfId="3" applyNumberFormat="1" applyFont="1" applyFill="1" applyBorder="1" applyAlignment="1" applyProtection="1">
      <alignment horizontal="center"/>
      <protection locked="0"/>
    </xf>
    <xf numFmtId="4" fontId="42" fillId="23" borderId="0" xfId="3" applyNumberFormat="1" applyFont="1" applyFill="1" applyAlignment="1" applyProtection="1">
      <alignment horizontal="center"/>
      <protection locked="0"/>
    </xf>
    <xf numFmtId="4" fontId="22" fillId="23" borderId="24" xfId="3" applyNumberFormat="1" applyFont="1" applyFill="1" applyBorder="1" applyAlignment="1" applyProtection="1">
      <alignment horizontal="center"/>
      <protection hidden="1"/>
    </xf>
    <xf numFmtId="0" fontId="36" fillId="24" borderId="10" xfId="3" applyFont="1" applyFill="1" applyBorder="1" applyAlignment="1">
      <alignment horizontal="left"/>
    </xf>
    <xf numFmtId="0" fontId="36" fillId="24" borderId="0" xfId="3" applyFont="1" applyFill="1" applyAlignment="1">
      <alignment horizontal="left"/>
    </xf>
    <xf numFmtId="4" fontId="43" fillId="0" borderId="46" xfId="3" applyNumberFormat="1" applyFont="1" applyBorder="1" applyAlignment="1" applyProtection="1">
      <alignment horizontal="center"/>
      <protection locked="0"/>
    </xf>
    <xf numFmtId="4" fontId="43" fillId="0" borderId="0" xfId="3" applyNumberFormat="1" applyFont="1" applyAlignment="1" applyProtection="1">
      <alignment horizontal="center"/>
      <protection locked="0"/>
    </xf>
    <xf numFmtId="4" fontId="34" fillId="0" borderId="47" xfId="3" applyNumberFormat="1" applyFont="1" applyBorder="1" applyAlignment="1" applyProtection="1">
      <alignment horizontal="center"/>
      <protection locked="0"/>
    </xf>
    <xf numFmtId="4" fontId="43" fillId="0" borderId="47" xfId="3" applyNumberFormat="1" applyFont="1" applyBorder="1" applyAlignment="1" applyProtection="1">
      <alignment horizontal="center"/>
      <protection locked="0"/>
    </xf>
    <xf numFmtId="4" fontId="42" fillId="0" borderId="46" xfId="3" applyNumberFormat="1" applyFont="1" applyBorder="1" applyAlignment="1" applyProtection="1">
      <alignment horizontal="center"/>
      <protection locked="0"/>
    </xf>
    <xf numFmtId="4" fontId="42" fillId="0" borderId="47" xfId="3" applyNumberFormat="1" applyFont="1" applyBorder="1" applyAlignment="1" applyProtection="1">
      <alignment horizontal="center"/>
      <protection locked="0"/>
    </xf>
    <xf numFmtId="4" fontId="42" fillId="0" borderId="48" xfId="3" applyNumberFormat="1" applyFont="1" applyBorder="1" applyAlignment="1" applyProtection="1">
      <alignment horizontal="center"/>
      <protection locked="0"/>
    </xf>
    <xf numFmtId="4" fontId="43" fillId="0" borderId="27" xfId="3" applyNumberFormat="1" applyFont="1" applyBorder="1" applyAlignment="1" applyProtection="1">
      <alignment horizontal="center"/>
      <protection locked="0"/>
    </xf>
    <xf numFmtId="4" fontId="42" fillId="0" borderId="24" xfId="3" applyNumberFormat="1" applyFont="1" applyBorder="1" applyAlignment="1" applyProtection="1">
      <alignment horizontal="center"/>
      <protection locked="0"/>
    </xf>
    <xf numFmtId="4" fontId="36" fillId="0" borderId="33" xfId="3" applyNumberFormat="1" applyFont="1" applyBorder="1" applyAlignment="1" applyProtection="1">
      <alignment horizontal="center"/>
      <protection locked="0"/>
    </xf>
    <xf numFmtId="4" fontId="36" fillId="0" borderId="13" xfId="3" applyNumberFormat="1" applyFont="1" applyBorder="1" applyAlignment="1" applyProtection="1">
      <alignment horizontal="center"/>
      <protection locked="0"/>
    </xf>
    <xf numFmtId="4" fontId="43" fillId="0" borderId="33" xfId="3" applyNumberFormat="1" applyFont="1" applyBorder="1" applyAlignment="1" applyProtection="1">
      <alignment horizontal="center"/>
      <protection locked="0"/>
    </xf>
    <xf numFmtId="4" fontId="43" fillId="0" borderId="13" xfId="3" applyNumberFormat="1" applyFont="1" applyBorder="1" applyAlignment="1" applyProtection="1">
      <alignment horizontal="center"/>
      <protection locked="0"/>
    </xf>
    <xf numFmtId="4" fontId="42" fillId="0" borderId="13" xfId="3" applyNumberFormat="1" applyFont="1" applyBorder="1" applyAlignment="1" applyProtection="1">
      <alignment horizontal="center"/>
      <protection locked="0"/>
    </xf>
    <xf numFmtId="4" fontId="42" fillId="0" borderId="33" xfId="3" applyNumberFormat="1" applyFont="1" applyBorder="1" applyAlignment="1" applyProtection="1">
      <alignment horizontal="center"/>
      <protection locked="0"/>
    </xf>
    <xf numFmtId="4" fontId="42" fillId="0" borderId="9" xfId="3" applyNumberFormat="1" applyFont="1" applyBorder="1" applyAlignment="1" applyProtection="1">
      <alignment horizontal="center"/>
      <protection locked="0"/>
    </xf>
    <xf numFmtId="4" fontId="40" fillId="0" borderId="27" xfId="3" applyNumberFormat="1" applyFont="1" applyBorder="1" applyAlignment="1" applyProtection="1">
      <alignment horizontal="center"/>
      <protection locked="0"/>
    </xf>
    <xf numFmtId="4" fontId="40" fillId="0" borderId="0" xfId="3" applyNumberFormat="1" applyFont="1" applyAlignment="1" applyProtection="1">
      <alignment horizontal="center"/>
      <protection locked="0"/>
    </xf>
    <xf numFmtId="4" fontId="39" fillId="0" borderId="27" xfId="3" applyNumberFormat="1" applyFont="1" applyBorder="1" applyAlignment="1" applyProtection="1">
      <alignment horizontal="center"/>
      <protection locked="0"/>
    </xf>
    <xf numFmtId="4" fontId="39" fillId="0" borderId="0" xfId="3" applyNumberFormat="1" applyFont="1" applyAlignment="1" applyProtection="1">
      <alignment horizontal="center"/>
      <protection locked="0"/>
    </xf>
    <xf numFmtId="4" fontId="23" fillId="0" borderId="11" xfId="3" applyNumberFormat="1" applyFont="1" applyBorder="1"/>
    <xf numFmtId="4" fontId="43" fillId="0" borderId="49" xfId="3" applyNumberFormat="1" applyFont="1" applyBorder="1" applyAlignment="1" applyProtection="1">
      <alignment horizontal="center"/>
      <protection locked="0"/>
    </xf>
    <xf numFmtId="4" fontId="43" fillId="0" borderId="50" xfId="3" applyNumberFormat="1" applyFont="1" applyBorder="1" applyAlignment="1" applyProtection="1">
      <alignment horizontal="center"/>
      <protection locked="0"/>
    </xf>
    <xf numFmtId="4" fontId="43" fillId="0" borderId="51" xfId="3" applyNumberFormat="1" applyFont="1" applyBorder="1" applyAlignment="1" applyProtection="1">
      <alignment horizontal="center"/>
      <protection locked="0"/>
    </xf>
    <xf numFmtId="4" fontId="22" fillId="0" borderId="24" xfId="3" applyNumberFormat="1" applyFont="1" applyBorder="1" applyAlignment="1" applyProtection="1">
      <alignment horizontal="center"/>
      <protection locked="0" hidden="1"/>
    </xf>
    <xf numFmtId="4" fontId="43" fillId="0" borderId="52" xfId="3" applyNumberFormat="1" applyFont="1" applyBorder="1" applyAlignment="1" applyProtection="1">
      <alignment horizontal="center"/>
      <protection locked="0"/>
    </xf>
    <xf numFmtId="4" fontId="42" fillId="0" borderId="49" xfId="3" applyNumberFormat="1" applyFont="1" applyBorder="1" applyAlignment="1" applyProtection="1">
      <alignment horizontal="center"/>
      <protection locked="0"/>
    </xf>
    <xf numFmtId="4" fontId="42" fillId="0" borderId="52" xfId="3" applyNumberFormat="1" applyFont="1" applyBorder="1" applyAlignment="1" applyProtection="1">
      <alignment horizontal="center"/>
      <protection locked="0"/>
    </xf>
    <xf numFmtId="4" fontId="42" fillId="0" borderId="53" xfId="3" applyNumberFormat="1" applyFont="1" applyBorder="1" applyAlignment="1" applyProtection="1">
      <alignment horizontal="center"/>
      <protection locked="0"/>
    </xf>
    <xf numFmtId="0" fontId="41" fillId="12" borderId="10" xfId="3" applyFont="1" applyFill="1" applyBorder="1" applyAlignment="1">
      <alignment horizontal="center"/>
    </xf>
    <xf numFmtId="0" fontId="41" fillId="12" borderId="0" xfId="3" applyFont="1" applyFill="1" applyAlignment="1">
      <alignment horizontal="center"/>
    </xf>
    <xf numFmtId="4" fontId="36" fillId="0" borderId="27" xfId="3" applyNumberFormat="1" applyFont="1" applyBorder="1" applyAlignment="1" applyProtection="1">
      <alignment horizontal="center"/>
      <protection locked="0"/>
    </xf>
    <xf numFmtId="4" fontId="42" fillId="0" borderId="0" xfId="3" applyNumberFormat="1" applyFont="1" applyAlignment="1" applyProtection="1">
      <alignment horizontal="left"/>
      <protection locked="0"/>
    </xf>
    <xf numFmtId="4" fontId="42" fillId="0" borderId="0" xfId="3" applyNumberFormat="1" applyFont="1" applyAlignment="1" applyProtection="1">
      <alignment horizontal="right"/>
      <protection locked="0"/>
    </xf>
    <xf numFmtId="4" fontId="41" fillId="24" borderId="54" xfId="3" applyNumberFormat="1" applyFont="1" applyFill="1" applyBorder="1" applyAlignment="1" applyProtection="1">
      <alignment horizontal="center"/>
      <protection hidden="1"/>
    </xf>
    <xf numFmtId="0" fontId="41" fillId="24" borderId="10" xfId="3" applyFont="1" applyFill="1" applyBorder="1" applyAlignment="1">
      <alignment horizontal="center"/>
    </xf>
    <xf numFmtId="0" fontId="41" fillId="24" borderId="0" xfId="3" applyFont="1" applyFill="1" applyAlignment="1">
      <alignment horizontal="center"/>
    </xf>
    <xf numFmtId="4" fontId="23" fillId="0" borderId="0" xfId="3" applyNumberFormat="1" applyFont="1" applyAlignment="1" applyProtection="1">
      <alignment horizontal="center"/>
      <protection hidden="1"/>
    </xf>
    <xf numFmtId="4" fontId="42" fillId="0" borderId="0" xfId="3" applyNumberFormat="1" applyFont="1" applyAlignment="1" applyProtection="1">
      <alignment horizontal="center"/>
      <protection hidden="1"/>
    </xf>
    <xf numFmtId="4" fontId="22" fillId="0" borderId="24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44" fillId="0" borderId="0" xfId="3" applyFont="1" applyAlignment="1">
      <alignment horizontal="center"/>
    </xf>
    <xf numFmtId="4" fontId="36" fillId="0" borderId="54" xfId="3" applyNumberFormat="1" applyFont="1" applyBorder="1" applyAlignment="1" applyProtection="1">
      <alignment horizontal="center"/>
      <protection hidden="1"/>
    </xf>
    <xf numFmtId="4" fontId="42" fillId="0" borderId="11" xfId="3" applyNumberFormat="1" applyFont="1" applyBorder="1" applyAlignment="1">
      <alignment horizontal="center"/>
    </xf>
    <xf numFmtId="0" fontId="45" fillId="0" borderId="0" xfId="3" applyFont="1" applyAlignment="1">
      <alignment horizontal="center"/>
    </xf>
    <xf numFmtId="0" fontId="45" fillId="0" borderId="11" xfId="3" applyFont="1" applyBorder="1" applyAlignment="1">
      <alignment horizontal="center"/>
    </xf>
    <xf numFmtId="0" fontId="44" fillId="0" borderId="10" xfId="3" applyFont="1" applyBorder="1" applyAlignment="1">
      <alignment horizontal="center"/>
    </xf>
    <xf numFmtId="4" fontId="36" fillId="0" borderId="27" xfId="3" applyNumberFormat="1" applyFont="1" applyBorder="1" applyAlignment="1">
      <alignment horizontal="center"/>
    </xf>
    <xf numFmtId="4" fontId="36" fillId="0" borderId="0" xfId="3" applyNumberFormat="1" applyFont="1" applyAlignment="1">
      <alignment horizontal="center"/>
    </xf>
    <xf numFmtId="4" fontId="42" fillId="0" borderId="27" xfId="3" applyNumberFormat="1" applyFont="1" applyBorder="1" applyAlignment="1">
      <alignment horizontal="center"/>
    </xf>
    <xf numFmtId="4" fontId="42" fillId="0" borderId="0" xfId="3" applyNumberFormat="1" applyFont="1" applyAlignment="1">
      <alignment horizontal="center"/>
    </xf>
    <xf numFmtId="4" fontId="42" fillId="0" borderId="24" xfId="3" applyNumberFormat="1" applyFont="1" applyBorder="1" applyAlignment="1">
      <alignment horizontal="center"/>
    </xf>
    <xf numFmtId="0" fontId="33" fillId="26" borderId="10" xfId="3" applyFont="1" applyFill="1" applyBorder="1"/>
    <xf numFmtId="4" fontId="23" fillId="0" borderId="55" xfId="3" applyNumberFormat="1" applyFont="1" applyBorder="1" applyProtection="1">
      <protection hidden="1"/>
    </xf>
    <xf numFmtId="4" fontId="23" fillId="24" borderId="4" xfId="3" applyNumberFormat="1" applyFont="1" applyFill="1" applyBorder="1" applyProtection="1">
      <protection hidden="1"/>
    </xf>
    <xf numFmtId="4" fontId="23" fillId="24" borderId="55" xfId="3" applyNumberFormat="1" applyFont="1" applyFill="1" applyBorder="1" applyProtection="1">
      <protection hidden="1"/>
    </xf>
    <xf numFmtId="4" fontId="23" fillId="24" borderId="55" xfId="3" applyNumberFormat="1" applyFont="1" applyFill="1" applyBorder="1" applyAlignment="1" applyProtection="1">
      <alignment horizontal="left"/>
      <protection hidden="1"/>
    </xf>
    <xf numFmtId="4" fontId="23" fillId="24" borderId="6" xfId="3" applyNumberFormat="1" applyFont="1" applyFill="1" applyBorder="1" applyProtection="1">
      <protection hidden="1"/>
    </xf>
    <xf numFmtId="4" fontId="42" fillId="0" borderId="24" xfId="3" applyNumberFormat="1" applyFont="1" applyBorder="1" applyAlignment="1" applyProtection="1">
      <alignment horizontal="center"/>
      <protection hidden="1"/>
    </xf>
    <xf numFmtId="4" fontId="42" fillId="13" borderId="11" xfId="3" applyNumberFormat="1" applyFont="1" applyFill="1" applyBorder="1" applyAlignment="1" applyProtection="1">
      <alignment horizontal="center"/>
      <protection hidden="1"/>
    </xf>
    <xf numFmtId="0" fontId="42" fillId="0" borderId="0" xfId="3" applyFont="1" applyAlignment="1">
      <alignment horizontal="center"/>
    </xf>
    <xf numFmtId="4" fontId="23" fillId="0" borderId="27" xfId="3" applyNumberFormat="1" applyFont="1" applyBorder="1" applyProtection="1">
      <protection hidden="1"/>
    </xf>
    <xf numFmtId="4" fontId="23" fillId="0" borderId="0" xfId="3" applyNumberFormat="1" applyFont="1" applyProtection="1">
      <protection hidden="1"/>
    </xf>
    <xf numFmtId="4" fontId="42" fillId="12" borderId="46" xfId="3" applyNumberFormat="1" applyFont="1" applyFill="1" applyBorder="1" applyAlignment="1" applyProtection="1">
      <alignment horizontal="center"/>
      <protection hidden="1"/>
    </xf>
    <xf numFmtId="4" fontId="42" fillId="12" borderId="47" xfId="3" applyNumberFormat="1" applyFont="1" applyFill="1" applyBorder="1" applyAlignment="1" applyProtection="1">
      <alignment horizontal="center"/>
      <protection hidden="1"/>
    </xf>
    <xf numFmtId="4" fontId="42" fillId="0" borderId="27" xfId="3" applyNumberFormat="1" applyFont="1" applyBorder="1" applyAlignment="1" applyProtection="1">
      <alignment horizontal="center"/>
      <protection hidden="1"/>
    </xf>
    <xf numFmtId="4" fontId="23" fillId="26" borderId="27" xfId="3" applyNumberFormat="1" applyFont="1" applyFill="1" applyBorder="1" applyAlignment="1" applyProtection="1">
      <alignment horizontal="left"/>
      <protection hidden="1"/>
    </xf>
    <xf numFmtId="4" fontId="23" fillId="26" borderId="0" xfId="3" applyNumberFormat="1" applyFont="1" applyFill="1" applyProtection="1">
      <protection hidden="1"/>
    </xf>
    <xf numFmtId="4" fontId="23" fillId="12" borderId="31" xfId="3" applyNumberFormat="1" applyFont="1" applyFill="1" applyBorder="1" applyAlignment="1" applyProtection="1">
      <alignment horizontal="center"/>
      <protection hidden="1"/>
    </xf>
    <xf numFmtId="4" fontId="23" fillId="12" borderId="30" xfId="3" applyNumberFormat="1" applyFont="1" applyFill="1" applyBorder="1" applyAlignment="1" applyProtection="1">
      <alignment horizontal="center"/>
      <protection hidden="1"/>
    </xf>
    <xf numFmtId="4" fontId="23" fillId="0" borderId="27" xfId="3" applyNumberFormat="1" applyFont="1" applyBorder="1" applyAlignment="1" applyProtection="1">
      <alignment horizontal="left"/>
      <protection hidden="1"/>
    </xf>
    <xf numFmtId="4" fontId="23" fillId="0" borderId="0" xfId="3" applyNumberFormat="1" applyFont="1" applyAlignment="1" applyProtection="1">
      <alignment horizontal="left"/>
      <protection hidden="1"/>
    </xf>
    <xf numFmtId="4" fontId="42" fillId="13" borderId="35" xfId="3" applyNumberFormat="1" applyFont="1" applyFill="1" applyBorder="1" applyAlignment="1" applyProtection="1">
      <alignment horizontal="center"/>
      <protection hidden="1"/>
    </xf>
    <xf numFmtId="4" fontId="28" fillId="0" borderId="27" xfId="3" applyNumberFormat="1" applyFont="1" applyBorder="1" applyAlignment="1" applyProtection="1">
      <alignment horizontal="center"/>
      <protection hidden="1"/>
    </xf>
    <xf numFmtId="4" fontId="22" fillId="0" borderId="0" xfId="3" applyNumberFormat="1" applyFont="1" applyProtection="1">
      <protection hidden="1"/>
    </xf>
    <xf numFmtId="4" fontId="22" fillId="0" borderId="27" xfId="3" applyNumberFormat="1" applyFont="1" applyBorder="1" applyAlignment="1" applyProtection="1">
      <alignment horizontal="left"/>
      <protection hidden="1"/>
    </xf>
    <xf numFmtId="4" fontId="22" fillId="0" borderId="0" xfId="3" applyNumberFormat="1" applyFont="1" applyAlignment="1" applyProtection="1">
      <alignment horizontal="left"/>
      <protection hidden="1"/>
    </xf>
    <xf numFmtId="4" fontId="42" fillId="20" borderId="56" xfId="3" applyNumberFormat="1" applyFont="1" applyFill="1" applyBorder="1" applyAlignment="1" applyProtection="1">
      <alignment horizontal="center"/>
      <protection hidden="1"/>
    </xf>
    <xf numFmtId="9" fontId="23" fillId="0" borderId="27" xfId="4" applyFont="1" applyBorder="1" applyAlignment="1" applyProtection="1">
      <alignment horizontal="center"/>
      <protection hidden="1"/>
    </xf>
    <xf numFmtId="4" fontId="23" fillId="26" borderId="27" xfId="3" applyNumberFormat="1" applyFont="1" applyFill="1" applyBorder="1" applyAlignment="1" applyProtection="1">
      <alignment horizontal="center"/>
      <protection hidden="1"/>
    </xf>
    <xf numFmtId="4" fontId="23" fillId="26" borderId="0" xfId="3" applyNumberFormat="1" applyFont="1" applyFill="1" applyAlignment="1" applyProtection="1">
      <alignment horizontal="center"/>
      <protection hidden="1"/>
    </xf>
    <xf numFmtId="4" fontId="41" fillId="13" borderId="24" xfId="3" applyNumberFormat="1" applyFont="1" applyFill="1" applyBorder="1" applyAlignment="1" applyProtection="1">
      <alignment horizontal="center"/>
      <protection hidden="1"/>
    </xf>
    <xf numFmtId="4" fontId="42" fillId="20" borderId="28" xfId="3" applyNumberFormat="1" applyFont="1" applyFill="1" applyBorder="1" applyAlignment="1" applyProtection="1">
      <alignment horizontal="center"/>
      <protection hidden="1"/>
    </xf>
    <xf numFmtId="4" fontId="23" fillId="13" borderId="42" xfId="3" applyNumberFormat="1" applyFont="1" applyFill="1" applyBorder="1" applyAlignment="1" applyProtection="1">
      <alignment horizontal="center"/>
      <protection hidden="1"/>
    </xf>
    <xf numFmtId="4" fontId="29" fillId="13" borderId="43" xfId="3" applyNumberFormat="1" applyFont="1" applyFill="1" applyBorder="1" applyAlignment="1" applyProtection="1">
      <alignment horizontal="center"/>
      <protection hidden="1"/>
    </xf>
    <xf numFmtId="4" fontId="26" fillId="0" borderId="0" xfId="3" applyNumberFormat="1" applyFont="1" applyAlignment="1" applyProtection="1">
      <alignment horizontal="center"/>
      <protection hidden="1"/>
    </xf>
    <xf numFmtId="4" fontId="23" fillId="12" borderId="57" xfId="3" applyNumberFormat="1" applyFont="1" applyFill="1" applyBorder="1" applyAlignment="1" applyProtection="1">
      <alignment horizontal="center"/>
      <protection hidden="1"/>
    </xf>
    <xf numFmtId="4" fontId="23" fillId="12" borderId="58" xfId="3" applyNumberFormat="1" applyFont="1" applyFill="1" applyBorder="1" applyAlignment="1" applyProtection="1">
      <alignment horizontal="center"/>
      <protection hidden="1"/>
    </xf>
    <xf numFmtId="4" fontId="46" fillId="12" borderId="57" xfId="3" applyNumberFormat="1" applyFont="1" applyFill="1" applyBorder="1" applyAlignment="1" applyProtection="1">
      <alignment horizontal="center"/>
      <protection locked="0"/>
    </xf>
    <xf numFmtId="4" fontId="46" fillId="12" borderId="58" xfId="3" applyNumberFormat="1" applyFont="1" applyFill="1" applyBorder="1" applyAlignment="1" applyProtection="1">
      <alignment horizontal="center"/>
      <protection locked="0"/>
    </xf>
    <xf numFmtId="4" fontId="28" fillId="12" borderId="57" xfId="3" applyNumberFormat="1" applyFont="1" applyFill="1" applyBorder="1" applyAlignment="1" applyProtection="1">
      <alignment horizontal="center"/>
      <protection locked="0"/>
    </xf>
    <xf numFmtId="4" fontId="42" fillId="20" borderId="35" xfId="3" applyNumberFormat="1" applyFont="1" applyFill="1" applyBorder="1" applyAlignment="1" applyProtection="1">
      <alignment horizontal="center"/>
      <protection hidden="1"/>
    </xf>
    <xf numFmtId="4" fontId="23" fillId="13" borderId="0" xfId="3" applyNumberFormat="1" applyFont="1" applyFill="1" applyAlignment="1" applyProtection="1">
      <alignment horizontal="center"/>
      <protection hidden="1"/>
    </xf>
    <xf numFmtId="4" fontId="22" fillId="24" borderId="27" xfId="3" applyNumberFormat="1" applyFont="1" applyFill="1" applyBorder="1" applyAlignment="1" applyProtection="1">
      <alignment horizontal="center"/>
      <protection hidden="1"/>
    </xf>
    <xf numFmtId="4" fontId="23" fillId="0" borderId="27" xfId="3" applyNumberFormat="1" applyFont="1" applyBorder="1"/>
    <xf numFmtId="4" fontId="23" fillId="0" borderId="0" xfId="3" applyNumberFormat="1" applyFont="1"/>
    <xf numFmtId="0" fontId="42" fillId="12" borderId="59" xfId="3" applyFont="1" applyFill="1" applyBorder="1" applyAlignment="1">
      <alignment horizontal="center"/>
    </xf>
    <xf numFmtId="0" fontId="42" fillId="12" borderId="47" xfId="3" applyFont="1" applyFill="1" applyBorder="1" applyAlignment="1">
      <alignment horizontal="center"/>
    </xf>
    <xf numFmtId="4" fontId="42" fillId="0" borderId="46" xfId="3" applyNumberFormat="1" applyFont="1" applyBorder="1" applyAlignment="1">
      <alignment horizontal="left"/>
    </xf>
    <xf numFmtId="4" fontId="23" fillId="27" borderId="47" xfId="3" applyNumberFormat="1" applyFont="1" applyFill="1" applyBorder="1" applyAlignment="1" applyProtection="1">
      <alignment horizontal="center"/>
      <protection hidden="1"/>
    </xf>
    <xf numFmtId="4" fontId="23" fillId="0" borderId="27" xfId="3" applyNumberFormat="1" applyFont="1" applyBorder="1" applyAlignment="1">
      <alignment horizontal="left"/>
    </xf>
    <xf numFmtId="4" fontId="23" fillId="0" borderId="0" xfId="3" applyNumberFormat="1" applyFont="1" applyAlignment="1">
      <alignment horizontal="left"/>
    </xf>
    <xf numFmtId="4" fontId="22" fillId="0" borderId="0" xfId="3" applyNumberFormat="1" applyFont="1" applyAlignment="1">
      <alignment horizontal="center"/>
    </xf>
    <xf numFmtId="0" fontId="42" fillId="12" borderId="29" xfId="3" applyFont="1" applyFill="1" applyBorder="1" applyAlignment="1">
      <alignment horizontal="right"/>
    </xf>
    <xf numFmtId="0" fontId="42" fillId="12" borderId="30" xfId="3" applyFont="1" applyFill="1" applyBorder="1" applyAlignment="1">
      <alignment horizontal="right"/>
    </xf>
    <xf numFmtId="4" fontId="42" fillId="0" borderId="31" xfId="3" applyNumberFormat="1" applyFont="1" applyBorder="1" applyAlignment="1">
      <alignment horizontal="left"/>
    </xf>
    <xf numFmtId="4" fontId="23" fillId="27" borderId="13" xfId="3" applyNumberFormat="1" applyFont="1" applyFill="1" applyBorder="1" applyAlignment="1" applyProtection="1">
      <alignment horizontal="center"/>
      <protection hidden="1"/>
    </xf>
    <xf numFmtId="4" fontId="25" fillId="13" borderId="33" xfId="3" applyNumberFormat="1" applyFont="1" applyFill="1" applyBorder="1" applyAlignment="1" applyProtection="1">
      <alignment horizontal="center"/>
      <protection hidden="1"/>
    </xf>
    <xf numFmtId="4" fontId="23" fillId="13" borderId="43" xfId="3" applyNumberFormat="1" applyFont="1" applyFill="1" applyBorder="1" applyAlignment="1" applyProtection="1">
      <alignment horizontal="left"/>
      <protection hidden="1"/>
    </xf>
    <xf numFmtId="4" fontId="23" fillId="13" borderId="43" xfId="3" applyNumberFormat="1" applyFont="1" applyFill="1" applyBorder="1" applyAlignment="1" applyProtection="1">
      <alignment horizontal="center"/>
      <protection hidden="1"/>
    </xf>
    <xf numFmtId="0" fontId="19" fillId="0" borderId="10" xfId="3" applyFont="1" applyBorder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4" fontId="23" fillId="0" borderId="18" xfId="3" applyNumberFormat="1" applyFont="1" applyBorder="1" applyAlignment="1" applyProtection="1">
      <alignment horizontal="center"/>
      <protection locked="0"/>
    </xf>
    <xf numFmtId="4" fontId="42" fillId="13" borderId="27" xfId="3" applyNumberFormat="1" applyFont="1" applyFill="1" applyBorder="1" applyAlignment="1" applyProtection="1">
      <alignment horizontal="center"/>
      <protection hidden="1"/>
    </xf>
    <xf numFmtId="4" fontId="29" fillId="0" borderId="0" xfId="3" applyNumberFormat="1" applyFont="1" applyAlignment="1" applyProtection="1">
      <alignment horizontal="center"/>
      <protection hidden="1"/>
    </xf>
    <xf numFmtId="4" fontId="23" fillId="0" borderId="27" xfId="3" applyNumberFormat="1" applyFont="1" applyBorder="1" applyAlignment="1" applyProtection="1">
      <alignment horizontal="left"/>
      <protection locked="0"/>
    </xf>
    <xf numFmtId="4" fontId="23" fillId="0" borderId="0" xfId="3" applyNumberFormat="1" applyFont="1" applyAlignment="1" applyProtection="1">
      <alignment horizontal="left"/>
      <protection locked="0"/>
    </xf>
    <xf numFmtId="1" fontId="47" fillId="0" borderId="0" xfId="3" applyNumberFormat="1" applyFont="1" applyAlignment="1" applyProtection="1">
      <alignment horizontal="left"/>
      <protection locked="0"/>
    </xf>
    <xf numFmtId="4" fontId="28" fillId="0" borderId="0" xfId="3" applyNumberFormat="1" applyFont="1" applyAlignment="1" applyProtection="1">
      <alignment horizontal="center"/>
      <protection locked="0"/>
    </xf>
    <xf numFmtId="4" fontId="45" fillId="0" borderId="0" xfId="3" applyNumberFormat="1" applyFont="1" applyAlignment="1" applyProtection="1">
      <alignment horizontal="left"/>
      <protection locked="0"/>
    </xf>
    <xf numFmtId="4" fontId="19" fillId="0" borderId="0" xfId="3" applyNumberFormat="1" applyFont="1" applyAlignment="1" applyProtection="1">
      <alignment horizontal="left"/>
      <protection locked="0"/>
    </xf>
    <xf numFmtId="4" fontId="19" fillId="0" borderId="0" xfId="3" applyNumberFormat="1" applyFont="1" applyProtection="1">
      <protection locked="0"/>
    </xf>
    <xf numFmtId="0" fontId="45" fillId="0" borderId="0" xfId="3" applyFont="1" applyAlignment="1" applyProtection="1">
      <alignment horizontal="left"/>
      <protection locked="0"/>
    </xf>
    <xf numFmtId="0" fontId="19" fillId="0" borderId="0" xfId="3" applyFont="1" applyProtection="1">
      <protection locked="0"/>
    </xf>
    <xf numFmtId="0" fontId="19" fillId="0" borderId="0" xfId="3" applyFont="1" applyAlignment="1">
      <alignment horizontal="center" vertical="top"/>
    </xf>
    <xf numFmtId="0" fontId="19" fillId="0" borderId="0" xfId="5" applyNumberFormat="1" applyFont="1" applyFill="1" applyBorder="1" applyAlignment="1" applyProtection="1">
      <alignment horizontal="center"/>
    </xf>
    <xf numFmtId="0" fontId="45" fillId="0" borderId="0" xfId="3" applyFont="1"/>
    <xf numFmtId="0" fontId="48" fillId="0" borderId="0" xfId="3" applyFont="1" applyAlignment="1">
      <alignment horizontal="left"/>
    </xf>
    <xf numFmtId="0" fontId="49" fillId="0" borderId="0" xfId="3" applyFont="1"/>
    <xf numFmtId="0" fontId="50" fillId="0" borderId="0" xfId="3" applyFont="1"/>
    <xf numFmtId="0" fontId="51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0" fontId="53" fillId="0" borderId="0" xfId="3" applyFont="1" applyAlignment="1">
      <alignment horizontal="center"/>
    </xf>
    <xf numFmtId="0" fontId="54" fillId="0" borderId="0" xfId="3" applyFont="1" applyAlignment="1">
      <alignment horizontal="center"/>
    </xf>
    <xf numFmtId="0" fontId="55" fillId="0" borderId="0" xfId="3" applyFont="1"/>
    <xf numFmtId="0" fontId="56" fillId="0" borderId="0" xfId="3" applyFont="1" applyAlignment="1">
      <alignment horizontal="center"/>
    </xf>
    <xf numFmtId="0" fontId="57" fillId="0" borderId="0" xfId="3" applyFont="1" applyAlignment="1">
      <alignment horizontal="center"/>
    </xf>
    <xf numFmtId="0" fontId="58" fillId="0" borderId="0" xfId="3" applyFont="1" applyAlignment="1">
      <alignment horizontal="center"/>
    </xf>
    <xf numFmtId="0" fontId="59" fillId="0" borderId="0" xfId="3" applyFont="1" applyAlignment="1">
      <alignment horizontal="center"/>
    </xf>
    <xf numFmtId="0" fontId="60" fillId="0" borderId="0" xfId="3" applyFont="1" applyAlignment="1">
      <alignment horizontal="center"/>
    </xf>
    <xf numFmtId="0" fontId="61" fillId="0" borderId="0" xfId="3" applyFont="1" applyAlignment="1">
      <alignment horizontal="center"/>
    </xf>
    <xf numFmtId="0" fontId="62" fillId="0" borderId="0" xfId="3" applyFont="1" applyAlignment="1">
      <alignment horizontal="center"/>
    </xf>
    <xf numFmtId="0" fontId="63" fillId="0" borderId="0" xfId="3" applyFont="1"/>
    <xf numFmtId="0" fontId="64" fillId="0" borderId="0" xfId="3" applyFont="1" applyAlignment="1">
      <alignment horizontal="center"/>
    </xf>
    <xf numFmtId="0" fontId="1" fillId="0" borderId="1" xfId="1" applyFont="1" applyBorder="1"/>
    <xf numFmtId="0" fontId="17" fillId="5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28" borderId="1" xfId="0" applyFill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4" xfId="0" applyFont="1" applyBorder="1" applyAlignment="1">
      <alignment wrapText="1"/>
    </xf>
    <xf numFmtId="0" fontId="0" fillId="29" borderId="1" xfId="0" applyFill="1" applyBorder="1"/>
    <xf numFmtId="0" fontId="0" fillId="31" borderId="1" xfId="0" applyFill="1" applyBorder="1"/>
    <xf numFmtId="0" fontId="0" fillId="0" borderId="6" xfId="0" applyBorder="1" applyAlignment="1">
      <alignment wrapText="1"/>
    </xf>
    <xf numFmtId="0" fontId="65" fillId="0" borderId="1" xfId="1" applyFont="1" applyBorder="1"/>
    <xf numFmtId="0" fontId="0" fillId="32" borderId="1" xfId="0" applyFill="1" applyBorder="1"/>
    <xf numFmtId="0" fontId="0" fillId="0" borderId="7" xfId="0" applyBorder="1" applyAlignment="1">
      <alignment horizontal="center"/>
    </xf>
    <xf numFmtId="0" fontId="7" fillId="30" borderId="1" xfId="1" applyFill="1" applyBorder="1"/>
    <xf numFmtId="0" fontId="18" fillId="0" borderId="8" xfId="3" applyBorder="1"/>
    <xf numFmtId="0" fontId="18" fillId="0" borderId="3" xfId="3" applyBorder="1"/>
    <xf numFmtId="0" fontId="18" fillId="0" borderId="23" xfId="3" applyBorder="1"/>
    <xf numFmtId="0" fontId="18" fillId="0" borderId="10" xfId="3" applyBorder="1"/>
    <xf numFmtId="0" fontId="18" fillId="0" borderId="24" xfId="3" applyBorder="1"/>
    <xf numFmtId="1" fontId="18" fillId="0" borderId="0" xfId="3" applyNumberFormat="1"/>
    <xf numFmtId="0" fontId="1" fillId="6" borderId="2" xfId="1" applyFont="1" applyFill="1" applyBorder="1"/>
    <xf numFmtId="0" fontId="1" fillId="6" borderId="5" xfId="1" applyFont="1" applyFill="1" applyBorder="1" applyAlignment="1">
      <alignment horizontal="center" vertical="center"/>
    </xf>
    <xf numFmtId="0" fontId="7" fillId="0" borderId="5" xfId="1" applyBorder="1"/>
    <xf numFmtId="0" fontId="7" fillId="4" borderId="5" xfId="1" applyFill="1" applyBorder="1"/>
    <xf numFmtId="0" fontId="1" fillId="6" borderId="6" xfId="1" applyFont="1" applyFill="1" applyBorder="1" applyAlignment="1">
      <alignment horizontal="center" vertical="center"/>
    </xf>
    <xf numFmtId="0" fontId="1" fillId="0" borderId="2" xfId="1" applyFont="1" applyBorder="1"/>
    <xf numFmtId="0" fontId="7" fillId="6" borderId="5" xfId="1" applyFill="1" applyBorder="1"/>
    <xf numFmtId="0" fontId="7" fillId="0" borderId="3" xfId="1" applyBorder="1" applyAlignment="1">
      <alignment vertical="center"/>
    </xf>
    <xf numFmtId="0" fontId="7" fillId="0" borderId="10" xfId="1" applyBorder="1" applyAlignment="1">
      <alignment vertical="center"/>
    </xf>
    <xf numFmtId="0" fontId="7" fillId="0" borderId="0" xfId="1" applyAlignment="1">
      <alignment vertical="center"/>
    </xf>
    <xf numFmtId="0" fontId="7" fillId="0" borderId="13" xfId="1" applyBorder="1" applyAlignment="1">
      <alignment vertical="center"/>
    </xf>
    <xf numFmtId="0" fontId="7" fillId="6" borderId="3" xfId="1" applyFill="1" applyBorder="1" applyAlignment="1">
      <alignment vertical="center"/>
    </xf>
    <xf numFmtId="0" fontId="7" fillId="6" borderId="0" xfId="1" applyFill="1" applyAlignment="1">
      <alignment vertical="center"/>
    </xf>
    <xf numFmtId="1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6" xfId="0" applyNumberFormat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14" xfId="0" applyFill="1" applyBorder="1"/>
    <xf numFmtId="0" fontId="7" fillId="0" borderId="14" xfId="1" applyBorder="1"/>
    <xf numFmtId="165" fontId="0" fillId="0" borderId="0" xfId="0" applyNumberFormat="1"/>
    <xf numFmtId="3" fontId="0" fillId="0" borderId="0" xfId="0" applyNumberFormat="1" applyAlignment="1">
      <alignment wrapText="1"/>
    </xf>
    <xf numFmtId="0" fontId="0" fillId="5" borderId="4" xfId="0" applyFill="1" applyBorder="1"/>
    <xf numFmtId="0" fontId="7" fillId="4" borderId="1" xfId="1" applyFill="1" applyBorder="1"/>
    <xf numFmtId="0" fontId="1" fillId="34" borderId="2" xfId="1" applyFont="1" applyFill="1" applyBorder="1"/>
    <xf numFmtId="0" fontId="0" fillId="34" borderId="2" xfId="0" applyFill="1" applyBorder="1"/>
    <xf numFmtId="0" fontId="1" fillId="34" borderId="7" xfId="1" applyFont="1" applyFill="1" applyBorder="1"/>
    <xf numFmtId="165" fontId="0" fillId="0" borderId="5" xfId="0" applyNumberFormat="1" applyBorder="1"/>
    <xf numFmtId="0" fontId="1" fillId="0" borderId="0" xfId="1" applyFont="1" applyAlignment="1">
      <alignment horizontal="center"/>
    </xf>
    <xf numFmtId="0" fontId="0" fillId="35" borderId="0" xfId="0" applyFill="1"/>
    <xf numFmtId="0" fontId="0" fillId="6" borderId="0" xfId="0" applyFill="1"/>
    <xf numFmtId="0" fontId="68" fillId="6" borderId="1" xfId="1" applyFont="1" applyFill="1" applyBorder="1"/>
    <xf numFmtId="0" fontId="0" fillId="36" borderId="0" xfId="0" applyFill="1"/>
    <xf numFmtId="0" fontId="0" fillId="0" borderId="4" xfId="0" applyBorder="1"/>
    <xf numFmtId="0" fontId="1" fillId="30" borderId="2" xfId="1" applyFont="1" applyFill="1" applyBorder="1"/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1" fontId="0" fillId="0" borderId="1" xfId="0" applyNumberFormat="1" applyBorder="1"/>
    <xf numFmtId="1" fontId="0" fillId="5" borderId="1" xfId="0" applyNumberFormat="1" applyFill="1" applyBorder="1"/>
    <xf numFmtId="0" fontId="1" fillId="33" borderId="1" xfId="1" applyFont="1" applyFill="1" applyBorder="1"/>
    <xf numFmtId="0" fontId="7" fillId="4" borderId="0" xfId="1" applyFill="1"/>
    <xf numFmtId="0" fontId="69" fillId="0" borderId="1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11" xfId="1" applyFont="1" applyBorder="1" applyAlignment="1">
      <alignment vertic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wrapText="1"/>
    </xf>
    <xf numFmtId="0" fontId="17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1" xfId="0" quotePrefix="1" applyFill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quotePrefix="1" applyBorder="1" applyAlignment="1">
      <alignment horizontal="left" wrapText="1"/>
    </xf>
    <xf numFmtId="0" fontId="70" fillId="4" borderId="5" xfId="0" quotePrefix="1" applyFont="1" applyFill="1" applyBorder="1" applyAlignment="1">
      <alignment horizontal="left" wrapText="1"/>
    </xf>
    <xf numFmtId="0" fontId="0" fillId="4" borderId="5" xfId="0" applyFill="1" applyBorder="1" applyAlignment="1">
      <alignment wrapText="1"/>
    </xf>
    <xf numFmtId="0" fontId="70" fillId="4" borderId="1" xfId="0" applyFont="1" applyFill="1" applyBorder="1" applyAlignment="1">
      <alignment wrapText="1"/>
    </xf>
    <xf numFmtId="0" fontId="70" fillId="4" borderId="5" xfId="0" applyFont="1" applyFill="1" applyBorder="1" applyAlignment="1">
      <alignment wrapText="1"/>
    </xf>
    <xf numFmtId="0" fontId="0" fillId="37" borderId="1" xfId="0" applyFill="1" applyBorder="1" applyAlignment="1">
      <alignment wrapText="1"/>
    </xf>
    <xf numFmtId="0" fontId="0" fillId="37" borderId="1" xfId="0" quotePrefix="1" applyFill="1" applyBorder="1" applyAlignment="1">
      <alignment horizontal="left" wrapText="1"/>
    </xf>
    <xf numFmtId="0" fontId="70" fillId="0" borderId="1" xfId="0" applyFont="1" applyBorder="1" applyAlignment="1">
      <alignment wrapText="1"/>
    </xf>
    <xf numFmtId="0" fontId="70" fillId="0" borderId="5" xfId="0" applyFont="1" applyBorder="1" applyAlignment="1">
      <alignment wrapText="1"/>
    </xf>
    <xf numFmtId="0" fontId="0" fillId="4" borderId="5" xfId="0" quotePrefix="1" applyFill="1" applyBorder="1" applyAlignment="1">
      <alignment horizontal="left" wrapText="1"/>
    </xf>
    <xf numFmtId="0" fontId="0" fillId="37" borderId="1" xfId="0" applyFill="1" applyBorder="1"/>
    <xf numFmtId="0" fontId="0" fillId="4" borderId="1" xfId="0" quotePrefix="1" applyFill="1" applyBorder="1" applyAlignment="1">
      <alignment horizontal="left"/>
    </xf>
    <xf numFmtId="0" fontId="0" fillId="0" borderId="0" xfId="0" quotePrefix="1" applyAlignment="1">
      <alignment horizontal="left"/>
    </xf>
    <xf numFmtId="0" fontId="70" fillId="0" borderId="5" xfId="0" quotePrefix="1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1" applyFont="1" applyBorder="1" applyAlignment="1">
      <alignment horizontal="center" vertical="center"/>
    </xf>
    <xf numFmtId="0" fontId="7" fillId="0" borderId="2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0" xfId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8" xfId="1" applyBorder="1" applyAlignment="1">
      <alignment horizontal="center" vertical="center"/>
    </xf>
    <xf numFmtId="0" fontId="7" fillId="0" borderId="3" xfId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7" fillId="0" borderId="0" xfId="1" applyAlignment="1">
      <alignment horizontal="center" vertical="center"/>
    </xf>
    <xf numFmtId="0" fontId="7" fillId="0" borderId="12" xfId="1" applyBorder="1" applyAlignment="1">
      <alignment horizontal="center" vertical="center"/>
    </xf>
    <xf numFmtId="0" fontId="7" fillId="0" borderId="13" xfId="1" applyBorder="1" applyAlignment="1">
      <alignment horizontal="center" vertical="center"/>
    </xf>
    <xf numFmtId="0" fontId="7" fillId="0" borderId="1" xfId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14" xfId="1" applyFont="1" applyFill="1" applyBorder="1" applyAlignment="1">
      <alignment horizontal="center" vertical="center"/>
    </xf>
    <xf numFmtId="0" fontId="1" fillId="33" borderId="2" xfId="1" applyFont="1" applyFill="1" applyBorder="1" applyAlignment="1">
      <alignment horizontal="center" vertical="center"/>
    </xf>
    <xf numFmtId="0" fontId="1" fillId="33" borderId="7" xfId="1" applyFont="1" applyFill="1" applyBorder="1" applyAlignment="1">
      <alignment horizontal="center" vertical="center"/>
    </xf>
    <xf numFmtId="0" fontId="1" fillId="33" borderId="14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0" borderId="6" xfId="1" applyFont="1" applyBorder="1" applyAlignment="1">
      <alignment horizontal="center"/>
    </xf>
    <xf numFmtId="16" fontId="1" fillId="0" borderId="5" xfId="1" applyNumberFormat="1" applyFont="1" applyBorder="1" applyAlignment="1">
      <alignment horizontal="center"/>
    </xf>
    <xf numFmtId="0" fontId="7" fillId="0" borderId="2" xfId="1" applyBorder="1" applyAlignment="1">
      <alignment horizontal="center" vertical="center"/>
    </xf>
    <xf numFmtId="0" fontId="7" fillId="0" borderId="7" xfId="1" applyBorder="1" applyAlignment="1">
      <alignment horizontal="center" vertical="center"/>
    </xf>
    <xf numFmtId="0" fontId="7" fillId="0" borderId="14" xfId="1" applyBorder="1" applyAlignment="1">
      <alignment horizontal="center" vertical="center"/>
    </xf>
    <xf numFmtId="0" fontId="7" fillId="0" borderId="8" xfId="1" applyBorder="1" applyAlignment="1">
      <alignment horizontal="center"/>
    </xf>
    <xf numFmtId="0" fontId="7" fillId="0" borderId="42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9" xfId="1" applyBorder="1" applyAlignment="1">
      <alignment horizontal="center"/>
    </xf>
    <xf numFmtId="0" fontId="7" fillId="30" borderId="2" xfId="1" applyFill="1" applyBorder="1" applyAlignment="1">
      <alignment horizontal="center"/>
    </xf>
    <xf numFmtId="0" fontId="7" fillId="30" borderId="14" xfId="1" applyFill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7" xfId="1" applyBorder="1" applyAlignment="1">
      <alignment horizontal="center"/>
    </xf>
    <xf numFmtId="0" fontId="7" fillId="0" borderId="2" xfId="1" applyBorder="1" applyAlignment="1">
      <alignment horizontal="center" wrapText="1"/>
    </xf>
    <xf numFmtId="0" fontId="7" fillId="0" borderId="7" xfId="1" applyBorder="1" applyAlignment="1">
      <alignment horizontal="center" wrapText="1"/>
    </xf>
    <xf numFmtId="0" fontId="7" fillId="0" borderId="14" xfId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6" fillId="0" borderId="5" xfId="0" applyFont="1" applyBorder="1" applyAlignment="1">
      <alignment horizontal="center"/>
    </xf>
    <xf numFmtId="0" fontId="66" fillId="0" borderId="4" xfId="0" applyFont="1" applyBorder="1" applyAlignment="1">
      <alignment horizontal="center"/>
    </xf>
    <xf numFmtId="0" fontId="66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0" fillId="4" borderId="1" xfId="0" quotePrefix="1" applyFont="1" applyFill="1" applyBorder="1" applyAlignment="1">
      <alignment horizontal="left" wrapText="1"/>
    </xf>
    <xf numFmtId="0" fontId="0" fillId="0" borderId="1" xfId="0" applyFill="1" applyBorder="1"/>
    <xf numFmtId="0" fontId="0" fillId="0" borderId="1" xfId="0" quotePrefix="1" applyFill="1" applyBorder="1" applyAlignment="1">
      <alignment horizontal="left"/>
    </xf>
  </cellXfs>
  <cellStyles count="6">
    <cellStyle name="Insatisfaisant" xfId="2" builtinId="27"/>
    <cellStyle name="Milliers 2" xfId="5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ourcentage 2" xfId="4" xr:uid="{00000000-0005-0000-0000-000005000000}"/>
  </cellStyles>
  <dxfs count="0"/>
  <tableStyles count="0" defaultTableStyle="TableStyleMedium2" defaultPivotStyle="PivotStyleLight16"/>
  <colors>
    <mruColors>
      <color rgb="FF37E4FB"/>
      <color rgb="FF9933FF"/>
      <color rgb="FFFFC000"/>
      <color rgb="FF6600FF"/>
      <color rgb="FFA75929"/>
      <color rgb="FFFFBDBD"/>
      <color rgb="FFFF7979"/>
      <color rgb="FF66FF33"/>
      <color rgb="FFF0A66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'Synthèse Prévisionnel'!$B$155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'Synthèse Prévisionnel'!$A$156:$A$164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'Synthèse Prévisionnel'!$B$156:$B$164</c:f>
              <c:numCache>
                <c:formatCode>General</c:formatCode>
                <c:ptCount val="9"/>
                <c:pt idx="0">
                  <c:v>225927</c:v>
                </c:pt>
                <c:pt idx="1">
                  <c:v>301240</c:v>
                </c:pt>
                <c:pt idx="2">
                  <c:v>434379</c:v>
                </c:pt>
                <c:pt idx="3" formatCode="#,##0">
                  <c:v>458734</c:v>
                </c:pt>
                <c:pt idx="4">
                  <c:v>555641</c:v>
                </c:pt>
                <c:pt idx="5" formatCode="#,##0">
                  <c:v>364904</c:v>
                </c:pt>
                <c:pt idx="6" formatCode="#,##0">
                  <c:v>375238</c:v>
                </c:pt>
                <c:pt idx="7" formatCode="#,##0">
                  <c:v>485026</c:v>
                </c:pt>
                <c:pt idx="8" formatCode="#,##0">
                  <c:v>638052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45B3-B3AF-CC16FE451B37}"/>
            </c:ext>
          </c:extLst>
        </c:ser>
        <c:ser>
          <c:idx val="1"/>
          <c:order val="1"/>
          <c:tx>
            <c:strRef>
              <c:f>'Synthèse Prévisionnel'!$C$155</c:f>
              <c:strCache>
                <c:ptCount val="1"/>
                <c:pt idx="0">
                  <c:v>Résultat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'Synthèse Prévisionnel'!$A$156:$A$164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'Synthèse Prévisionnel'!$C$156:$C$164</c:f>
              <c:numCache>
                <c:formatCode>General</c:formatCode>
                <c:ptCount val="9"/>
                <c:pt idx="0">
                  <c:v>1857</c:v>
                </c:pt>
                <c:pt idx="1">
                  <c:v>2476</c:v>
                </c:pt>
                <c:pt idx="2">
                  <c:v>-36588</c:v>
                </c:pt>
                <c:pt idx="3">
                  <c:v>51293</c:v>
                </c:pt>
                <c:pt idx="4">
                  <c:v>-59204</c:v>
                </c:pt>
                <c:pt idx="5">
                  <c:v>829</c:v>
                </c:pt>
                <c:pt idx="6" formatCode="#,##0">
                  <c:v>5068</c:v>
                </c:pt>
                <c:pt idx="7" formatCode="#,##0">
                  <c:v>34772</c:v>
                </c:pt>
                <c:pt idx="8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A-45B3-B3AF-CC16FE45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67744"/>
        <c:axId val="1629168224"/>
      </c:scatterChart>
      <c:valAx>
        <c:axId val="16291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168224"/>
        <c:crosses val="autoZero"/>
        <c:crossBetween val="midCat"/>
      </c:valAx>
      <c:valAx>
        <c:axId val="16291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1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36610749743238E-2"/>
          <c:y val="0.13756140782270393"/>
          <c:w val="0.8977643272851763"/>
          <c:h val="0.70574592069826925"/>
        </c:manualLayout>
      </c:layout>
      <c:lineChart>
        <c:grouping val="standard"/>
        <c:varyColors val="0"/>
        <c:ser>
          <c:idx val="0"/>
          <c:order val="0"/>
          <c:tx>
            <c:strRef>
              <c:f>'Tableau endettement'!$K$16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'Tableau endettement'!$A$17:$A$74</c:f>
              <c:numCache>
                <c:formatCode>mmm\-yy</c:formatCode>
                <c:ptCount val="5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  <c:pt idx="48">
                  <c:v>47119</c:v>
                </c:pt>
                <c:pt idx="49">
                  <c:v>47150</c:v>
                </c:pt>
                <c:pt idx="50">
                  <c:v>47178</c:v>
                </c:pt>
                <c:pt idx="51">
                  <c:v>47209</c:v>
                </c:pt>
                <c:pt idx="52">
                  <c:v>47239</c:v>
                </c:pt>
                <c:pt idx="53">
                  <c:v>47270</c:v>
                </c:pt>
                <c:pt idx="54">
                  <c:v>47300</c:v>
                </c:pt>
                <c:pt idx="55">
                  <c:v>47331</c:v>
                </c:pt>
                <c:pt idx="56">
                  <c:v>47362</c:v>
                </c:pt>
                <c:pt idx="57">
                  <c:v>47392</c:v>
                </c:pt>
              </c:numCache>
            </c:numRef>
          </c:cat>
          <c:val>
            <c:numRef>
              <c:f>'Tableau endettement'!$K$17:$K$74</c:f>
              <c:numCache>
                <c:formatCode>General</c:formatCode>
                <c:ptCount val="58"/>
                <c:pt idx="0">
                  <c:v>4062.13</c:v>
                </c:pt>
                <c:pt idx="1">
                  <c:v>4062.13</c:v>
                </c:pt>
                <c:pt idx="2">
                  <c:v>4062.13</c:v>
                </c:pt>
                <c:pt idx="3">
                  <c:v>4062.13</c:v>
                </c:pt>
                <c:pt idx="4">
                  <c:v>4062.13</c:v>
                </c:pt>
                <c:pt idx="5">
                  <c:v>4062.13</c:v>
                </c:pt>
                <c:pt idx="6">
                  <c:v>4062.13</c:v>
                </c:pt>
                <c:pt idx="7">
                  <c:v>4062.13</c:v>
                </c:pt>
                <c:pt idx="8">
                  <c:v>4062.13</c:v>
                </c:pt>
                <c:pt idx="9">
                  <c:v>4062.13</c:v>
                </c:pt>
                <c:pt idx="10">
                  <c:v>4062.13</c:v>
                </c:pt>
                <c:pt idx="11">
                  <c:v>4062.13</c:v>
                </c:pt>
                <c:pt idx="12">
                  <c:v>4062.13</c:v>
                </c:pt>
                <c:pt idx="13">
                  <c:v>4062.13</c:v>
                </c:pt>
                <c:pt idx="14">
                  <c:v>4062.13</c:v>
                </c:pt>
                <c:pt idx="15">
                  <c:v>4062.13</c:v>
                </c:pt>
                <c:pt idx="16">
                  <c:v>4062.13</c:v>
                </c:pt>
                <c:pt idx="17">
                  <c:v>4062.13</c:v>
                </c:pt>
                <c:pt idx="18">
                  <c:v>4062.13</c:v>
                </c:pt>
                <c:pt idx="19">
                  <c:v>3587.13</c:v>
                </c:pt>
                <c:pt idx="20">
                  <c:v>2982.13</c:v>
                </c:pt>
                <c:pt idx="21">
                  <c:v>2266</c:v>
                </c:pt>
                <c:pt idx="22">
                  <c:v>2266</c:v>
                </c:pt>
                <c:pt idx="23">
                  <c:v>2266</c:v>
                </c:pt>
                <c:pt idx="24">
                  <c:v>2266</c:v>
                </c:pt>
                <c:pt idx="25">
                  <c:v>1742</c:v>
                </c:pt>
                <c:pt idx="26">
                  <c:v>1742</c:v>
                </c:pt>
                <c:pt idx="27">
                  <c:v>1742</c:v>
                </c:pt>
                <c:pt idx="28">
                  <c:v>1298</c:v>
                </c:pt>
                <c:pt idx="29">
                  <c:v>1298</c:v>
                </c:pt>
                <c:pt idx="30">
                  <c:v>1298</c:v>
                </c:pt>
                <c:pt idx="31">
                  <c:v>1298</c:v>
                </c:pt>
                <c:pt idx="32">
                  <c:v>1298</c:v>
                </c:pt>
                <c:pt idx="33">
                  <c:v>1298</c:v>
                </c:pt>
                <c:pt idx="34">
                  <c:v>1298</c:v>
                </c:pt>
                <c:pt idx="35">
                  <c:v>1298</c:v>
                </c:pt>
                <c:pt idx="36">
                  <c:v>1298</c:v>
                </c:pt>
                <c:pt idx="37">
                  <c:v>1298</c:v>
                </c:pt>
                <c:pt idx="38">
                  <c:v>1298</c:v>
                </c:pt>
                <c:pt idx="39">
                  <c:v>1298</c:v>
                </c:pt>
                <c:pt idx="40">
                  <c:v>1298</c:v>
                </c:pt>
                <c:pt idx="41">
                  <c:v>1298</c:v>
                </c:pt>
                <c:pt idx="42">
                  <c:v>1298</c:v>
                </c:pt>
                <c:pt idx="43">
                  <c:v>513.5</c:v>
                </c:pt>
                <c:pt idx="44">
                  <c:v>513.5</c:v>
                </c:pt>
                <c:pt idx="45">
                  <c:v>513.5</c:v>
                </c:pt>
                <c:pt idx="46">
                  <c:v>513.5</c:v>
                </c:pt>
                <c:pt idx="47">
                  <c:v>513.5</c:v>
                </c:pt>
                <c:pt idx="48">
                  <c:v>513.5</c:v>
                </c:pt>
                <c:pt idx="49">
                  <c:v>513.5</c:v>
                </c:pt>
                <c:pt idx="50">
                  <c:v>513.5</c:v>
                </c:pt>
                <c:pt idx="51">
                  <c:v>513.5</c:v>
                </c:pt>
                <c:pt idx="52">
                  <c:v>513.5</c:v>
                </c:pt>
                <c:pt idx="53">
                  <c:v>513.5</c:v>
                </c:pt>
                <c:pt idx="54">
                  <c:v>513.5</c:v>
                </c:pt>
                <c:pt idx="55">
                  <c:v>513.5</c:v>
                </c:pt>
                <c:pt idx="56">
                  <c:v>513.5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DC5-ADA6-7B926B79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12559"/>
        <c:axId val="635310639"/>
      </c:lineChart>
      <c:dateAx>
        <c:axId val="6353125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310639"/>
        <c:crosses val="autoZero"/>
        <c:auto val="1"/>
        <c:lblOffset val="100"/>
        <c:baseTimeUnit val="months"/>
      </c:dateAx>
      <c:valAx>
        <c:axId val="6353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3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156</xdr:row>
      <xdr:rowOff>90487</xdr:rowOff>
    </xdr:from>
    <xdr:to>
      <xdr:col>9</xdr:col>
      <xdr:colOff>295275</xdr:colOff>
      <xdr:row>170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2195A8-99E2-4786-F912-3390FE38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14</xdr:row>
      <xdr:rowOff>71437</xdr:rowOff>
    </xdr:from>
    <xdr:to>
      <xdr:col>20</xdr:col>
      <xdr:colOff>200024</xdr:colOff>
      <xdr:row>32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8EC9EA-141C-79F6-44A8-C7CF0DA2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P2328"/>
  <sheetViews>
    <sheetView zoomScaleNormal="100" workbookViewId="0">
      <pane ySplit="1" topLeftCell="A2272" activePane="bottomLeft" state="frozen"/>
      <selection activeCell="B1" sqref="B1"/>
      <selection pane="bottomLeft" activeCell="I2289" sqref="I2289"/>
    </sheetView>
  </sheetViews>
  <sheetFormatPr baseColWidth="10" defaultColWidth="11.42578125" defaultRowHeight="15" x14ac:dyDescent="0.25"/>
  <cols>
    <col min="3" max="3" width="29.7109375" customWidth="1"/>
    <col min="4" max="4" width="10.7109375" customWidth="1"/>
    <col min="5" max="5" width="26.28515625" customWidth="1"/>
    <col min="6" max="6" width="10.7109375" customWidth="1"/>
    <col min="7" max="7" width="16.28515625" customWidth="1"/>
    <col min="8" max="8" width="16.7109375" customWidth="1"/>
    <col min="9" max="9" width="20" customWidth="1"/>
    <col min="10" max="10" width="11.42578125" customWidth="1"/>
    <col min="12" max="12" width="29.7109375" customWidth="1"/>
    <col min="14" max="14" width="29.7109375" customWidth="1"/>
  </cols>
  <sheetData>
    <row r="1" spans="1:12" x14ac:dyDescent="0.25">
      <c r="C1" s="7" t="s">
        <v>10</v>
      </c>
      <c r="E1" s="4" t="s">
        <v>11</v>
      </c>
      <c r="F1" s="4"/>
      <c r="G1" s="6" t="s">
        <v>12</v>
      </c>
    </row>
    <row r="2" spans="1:12" ht="17.25" x14ac:dyDescent="0.25">
      <c r="A2" s="520"/>
      <c r="B2" s="54"/>
      <c r="C2" s="1" t="s">
        <v>13</v>
      </c>
      <c r="D2" s="1">
        <v>38</v>
      </c>
      <c r="E2" s="1"/>
      <c r="F2" s="1"/>
      <c r="G2" s="1" t="e">
        <f>#REF!-D2+F2</f>
        <v>#REF!</v>
      </c>
      <c r="J2" s="44" t="s">
        <v>14</v>
      </c>
    </row>
    <row r="3" spans="1:12" ht="15.75" thickBot="1" x14ac:dyDescent="0.3">
      <c r="A3" s="520"/>
      <c r="B3" s="523" t="s">
        <v>15</v>
      </c>
      <c r="C3" s="1" t="s">
        <v>16</v>
      </c>
      <c r="D3" s="1"/>
      <c r="E3" s="1"/>
      <c r="F3" s="1"/>
      <c r="G3" s="1" t="e">
        <f>G2-D3+F3</f>
        <v>#REF!</v>
      </c>
      <c r="J3" s="44"/>
    </row>
    <row r="4" spans="1:12" ht="15.75" thickBot="1" x14ac:dyDescent="0.3">
      <c r="A4" s="520"/>
      <c r="B4" s="523"/>
      <c r="C4" s="1" t="s">
        <v>17</v>
      </c>
      <c r="D4" s="1">
        <v>447</v>
      </c>
      <c r="E4" s="1"/>
      <c r="F4" s="1"/>
      <c r="G4" s="1" t="e">
        <f>G3-D4+F4</f>
        <v>#REF!</v>
      </c>
      <c r="J4" s="45"/>
      <c r="K4" s="46" t="s">
        <v>18</v>
      </c>
      <c r="L4" s="46" t="s">
        <v>19</v>
      </c>
    </row>
    <row r="5" spans="1:12" ht="45.75" thickBot="1" x14ac:dyDescent="0.3">
      <c r="A5" s="520"/>
      <c r="B5" s="523"/>
      <c r="C5" s="1" t="s">
        <v>20</v>
      </c>
      <c r="D5" s="1">
        <v>773</v>
      </c>
      <c r="E5" s="1"/>
      <c r="F5" s="1"/>
      <c r="G5" s="1" t="e">
        <f>G4-D5+F5</f>
        <v>#REF!</v>
      </c>
      <c r="J5" s="49" t="s">
        <v>21</v>
      </c>
      <c r="K5" s="50"/>
      <c r="L5" s="46"/>
    </row>
    <row r="6" spans="1:12" ht="15.75" thickBot="1" x14ac:dyDescent="0.3">
      <c r="A6" s="520"/>
      <c r="B6" s="523"/>
      <c r="C6" s="1" t="s">
        <v>22</v>
      </c>
      <c r="D6" s="1">
        <v>250</v>
      </c>
      <c r="E6" s="1"/>
      <c r="F6" s="1"/>
      <c r="G6" s="1" t="e">
        <f>G5-D6+F6</f>
        <v>#REF!</v>
      </c>
      <c r="J6" s="48" t="s">
        <v>23</v>
      </c>
      <c r="K6" s="47">
        <v>9955</v>
      </c>
      <c r="L6" s="47"/>
    </row>
    <row r="7" spans="1:12" ht="60.75" thickBot="1" x14ac:dyDescent="0.3">
      <c r="A7" s="520"/>
      <c r="B7" s="523"/>
      <c r="C7" s="1"/>
      <c r="D7" s="1"/>
      <c r="E7" s="28"/>
      <c r="F7" s="28"/>
      <c r="G7" s="1" t="e">
        <f>G6-D7+F7</f>
        <v>#REF!</v>
      </c>
      <c r="J7" s="48" t="s">
        <v>24</v>
      </c>
      <c r="K7" s="47"/>
      <c r="L7" s="47"/>
    </row>
    <row r="8" spans="1:12" ht="75.75" thickBot="1" x14ac:dyDescent="0.3">
      <c r="A8" s="521"/>
      <c r="B8" s="523"/>
      <c r="C8" s="1"/>
      <c r="D8" s="1"/>
      <c r="E8" s="1"/>
      <c r="F8" s="1"/>
      <c r="G8" s="28">
        <v>8081</v>
      </c>
      <c r="H8" s="25" t="s">
        <v>25</v>
      </c>
      <c r="I8" s="25"/>
      <c r="J8" s="48" t="s">
        <v>26</v>
      </c>
      <c r="K8" s="47">
        <v>15130</v>
      </c>
      <c r="L8" s="47"/>
    </row>
    <row r="9" spans="1:12" ht="15" customHeight="1" thickBot="1" x14ac:dyDescent="0.3">
      <c r="A9" s="522" t="s">
        <v>27</v>
      </c>
      <c r="B9" s="524" t="s">
        <v>28</v>
      </c>
      <c r="C9" s="1" t="s">
        <v>29</v>
      </c>
      <c r="D9" s="1">
        <v>16110</v>
      </c>
      <c r="E9" s="1"/>
      <c r="F9" s="1"/>
      <c r="G9" s="1">
        <f>G8-D9+F9</f>
        <v>-8029</v>
      </c>
      <c r="J9" s="48" t="s">
        <v>30</v>
      </c>
      <c r="K9" s="47"/>
      <c r="L9" s="47"/>
    </row>
    <row r="10" spans="1:12" ht="15" customHeight="1" thickBot="1" x14ac:dyDescent="0.3">
      <c r="A10" s="520"/>
      <c r="B10" s="524"/>
      <c r="C10" s="1" t="s">
        <v>7</v>
      </c>
      <c r="D10" s="1">
        <v>3227</v>
      </c>
      <c r="E10" s="1" t="s">
        <v>31</v>
      </c>
      <c r="F10" s="1">
        <v>3400</v>
      </c>
      <c r="G10" s="1">
        <f t="shared" ref="G10:G25" si="0">G9-D10+F10</f>
        <v>-7856</v>
      </c>
      <c r="J10" s="48"/>
      <c r="K10" s="47"/>
      <c r="L10" s="47"/>
    </row>
    <row r="11" spans="1:12" ht="30.75" thickBot="1" x14ac:dyDescent="0.3">
      <c r="A11" s="520"/>
      <c r="B11" s="524"/>
      <c r="C11" s="1" t="s">
        <v>32</v>
      </c>
      <c r="D11" s="1">
        <v>800</v>
      </c>
      <c r="E11" s="1" t="s">
        <v>33</v>
      </c>
      <c r="F11" s="1">
        <v>10900</v>
      </c>
      <c r="G11" s="1">
        <f t="shared" si="0"/>
        <v>2244</v>
      </c>
      <c r="J11" s="49" t="s">
        <v>34</v>
      </c>
      <c r="K11" s="50"/>
      <c r="L11" s="46"/>
    </row>
    <row r="12" spans="1:12" ht="30.75" thickBot="1" x14ac:dyDescent="0.3">
      <c r="A12" s="520"/>
      <c r="B12" s="524"/>
      <c r="C12" s="1"/>
      <c r="D12" s="1"/>
      <c r="E12" s="1"/>
      <c r="F12" s="1"/>
      <c r="G12" s="1">
        <f t="shared" si="0"/>
        <v>2244</v>
      </c>
      <c r="J12" s="48" t="s">
        <v>35</v>
      </c>
      <c r="K12" s="47">
        <v>707</v>
      </c>
      <c r="L12" s="47" t="s">
        <v>36</v>
      </c>
    </row>
    <row r="13" spans="1:12" ht="30.75" thickBot="1" x14ac:dyDescent="0.3">
      <c r="A13" s="520"/>
      <c r="B13" s="524"/>
      <c r="C13" s="1" t="s">
        <v>22</v>
      </c>
      <c r="D13" s="1">
        <v>250</v>
      </c>
      <c r="E13" s="1"/>
      <c r="F13" s="1"/>
      <c r="G13" s="1">
        <f t="shared" si="0"/>
        <v>1994</v>
      </c>
      <c r="J13" s="48" t="s">
        <v>37</v>
      </c>
      <c r="K13" s="47"/>
      <c r="L13" s="47" t="s">
        <v>38</v>
      </c>
    </row>
    <row r="14" spans="1:12" ht="30.75" thickBot="1" x14ac:dyDescent="0.3">
      <c r="A14" s="520"/>
      <c r="B14" s="524"/>
      <c r="C14" s="1" t="s">
        <v>39</v>
      </c>
      <c r="D14" s="1">
        <v>3500</v>
      </c>
      <c r="E14" s="1"/>
      <c r="F14" s="1"/>
      <c r="G14" s="1">
        <f t="shared" si="0"/>
        <v>-1506</v>
      </c>
      <c r="J14" s="48" t="s">
        <v>40</v>
      </c>
      <c r="K14" s="47"/>
      <c r="L14" s="47" t="s">
        <v>36</v>
      </c>
    </row>
    <row r="15" spans="1:12" ht="15.75" thickBot="1" x14ac:dyDescent="0.3">
      <c r="A15" s="520"/>
      <c r="B15" s="524"/>
      <c r="C15" s="29" t="s">
        <v>30</v>
      </c>
      <c r="D15" s="29">
        <v>4000</v>
      </c>
      <c r="E15" s="1"/>
      <c r="F15" s="1"/>
      <c r="G15" s="1">
        <f t="shared" si="0"/>
        <v>-5506</v>
      </c>
      <c r="J15" s="48"/>
      <c r="K15" s="47"/>
      <c r="L15" s="47"/>
    </row>
    <row r="16" spans="1:12" ht="15.75" thickBot="1" x14ac:dyDescent="0.3">
      <c r="A16" s="520"/>
      <c r="B16" s="524"/>
      <c r="C16" s="1" t="s">
        <v>22</v>
      </c>
      <c r="D16" s="1">
        <v>250</v>
      </c>
      <c r="E16" s="1"/>
      <c r="F16" s="1"/>
      <c r="G16" s="1">
        <f t="shared" si="0"/>
        <v>-5756</v>
      </c>
      <c r="J16" s="49" t="s">
        <v>41</v>
      </c>
      <c r="K16" s="50"/>
      <c r="L16" s="46"/>
    </row>
    <row r="17" spans="1:13" ht="15.75" thickBot="1" x14ac:dyDescent="0.3">
      <c r="A17" s="520"/>
      <c r="B17" s="523" t="s">
        <v>42</v>
      </c>
      <c r="C17" s="1" t="s">
        <v>43</v>
      </c>
      <c r="D17" s="1">
        <v>98</v>
      </c>
      <c r="E17" s="1"/>
      <c r="F17" s="1"/>
      <c r="G17" s="1">
        <f t="shared" si="0"/>
        <v>-5854</v>
      </c>
      <c r="J17" s="48"/>
      <c r="K17" s="47"/>
      <c r="L17" s="47"/>
    </row>
    <row r="18" spans="1:13" ht="45.75" thickBot="1" x14ac:dyDescent="0.3">
      <c r="A18" s="520"/>
      <c r="B18" s="523"/>
      <c r="C18" s="29" t="s">
        <v>44</v>
      </c>
      <c r="D18" s="29"/>
      <c r="E18" s="1"/>
      <c r="F18" s="1"/>
      <c r="G18" s="1">
        <f t="shared" si="0"/>
        <v>-5854</v>
      </c>
      <c r="J18" s="48" t="s">
        <v>45</v>
      </c>
      <c r="K18" s="47"/>
      <c r="L18" s="47" t="s">
        <v>46</v>
      </c>
    </row>
    <row r="19" spans="1:13" ht="15" customHeight="1" x14ac:dyDescent="0.25">
      <c r="A19" s="520"/>
      <c r="B19" s="523"/>
      <c r="C19" s="1" t="s">
        <v>47</v>
      </c>
      <c r="D19" s="1">
        <v>1000</v>
      </c>
      <c r="E19" s="1"/>
      <c r="F19" s="1"/>
      <c r="G19" s="1">
        <f t="shared" si="0"/>
        <v>-6854</v>
      </c>
      <c r="K19">
        <f>SUM(K6:K18)</f>
        <v>25792</v>
      </c>
    </row>
    <row r="20" spans="1:13" x14ac:dyDescent="0.25">
      <c r="A20" s="520"/>
      <c r="B20" s="523"/>
      <c r="C20" s="1" t="s">
        <v>22</v>
      </c>
      <c r="D20" s="1">
        <v>250</v>
      </c>
      <c r="E20" s="1"/>
      <c r="F20" s="1"/>
      <c r="G20" s="1">
        <f t="shared" si="0"/>
        <v>-7104</v>
      </c>
    </row>
    <row r="21" spans="1:13" ht="15.75" thickBot="1" x14ac:dyDescent="0.3">
      <c r="A21" s="520"/>
      <c r="B21" s="523"/>
      <c r="C21" s="1" t="s">
        <v>48</v>
      </c>
      <c r="D21" s="1">
        <v>480</v>
      </c>
      <c r="E21" s="1"/>
      <c r="F21" s="1"/>
      <c r="G21" s="1">
        <f t="shared" si="0"/>
        <v>-7584</v>
      </c>
    </row>
    <row r="22" spans="1:13" ht="45.75" thickBot="1" x14ac:dyDescent="0.3">
      <c r="A22" s="520"/>
      <c r="B22" s="523"/>
      <c r="C22" s="1" t="s">
        <v>43</v>
      </c>
      <c r="D22" s="1">
        <v>53</v>
      </c>
      <c r="E22" s="1"/>
      <c r="F22" s="1"/>
      <c r="G22" s="1">
        <f t="shared" si="0"/>
        <v>-7637</v>
      </c>
      <c r="J22" s="49" t="s">
        <v>34</v>
      </c>
      <c r="K22" s="50"/>
      <c r="L22" s="50"/>
      <c r="M22" s="52" t="s">
        <v>49</v>
      </c>
    </row>
    <row r="23" spans="1:13" ht="30.75" thickBot="1" x14ac:dyDescent="0.3">
      <c r="A23" s="520"/>
      <c r="B23" s="523" t="s">
        <v>50</v>
      </c>
      <c r="C23" s="1"/>
      <c r="D23" s="1"/>
      <c r="E23" s="1"/>
      <c r="F23" s="1"/>
      <c r="G23" s="1">
        <f t="shared" si="0"/>
        <v>-7637</v>
      </c>
      <c r="J23" s="48" t="s">
        <v>35</v>
      </c>
      <c r="K23" s="47">
        <v>707.32</v>
      </c>
      <c r="L23" s="51" t="s">
        <v>36</v>
      </c>
      <c r="M23" s="1">
        <f>K23/6</f>
        <v>117.88666666666667</v>
      </c>
    </row>
    <row r="24" spans="1:13" ht="30.75" thickBot="1" x14ac:dyDescent="0.3">
      <c r="A24" s="520"/>
      <c r="B24" s="523"/>
      <c r="C24" s="1"/>
      <c r="D24" s="1"/>
      <c r="E24" s="1"/>
      <c r="F24" s="1"/>
      <c r="G24" s="1">
        <f t="shared" si="0"/>
        <v>-7637</v>
      </c>
      <c r="J24" s="48" t="s">
        <v>37</v>
      </c>
      <c r="K24" s="47">
        <v>1154.2</v>
      </c>
      <c r="L24" s="51" t="s">
        <v>38</v>
      </c>
      <c r="M24" s="1">
        <f>K24/6</f>
        <v>192.36666666666667</v>
      </c>
    </row>
    <row r="25" spans="1:13" ht="30.75" thickBot="1" x14ac:dyDescent="0.3">
      <c r="A25" s="520"/>
      <c r="B25" s="523"/>
      <c r="C25" s="1" t="s">
        <v>51</v>
      </c>
      <c r="D25" s="1">
        <v>591</v>
      </c>
      <c r="E25" s="1"/>
      <c r="F25" s="1"/>
      <c r="G25" s="1">
        <f t="shared" si="0"/>
        <v>-8228</v>
      </c>
      <c r="J25" s="48" t="s">
        <v>40</v>
      </c>
      <c r="K25" s="47">
        <v>1302.76</v>
      </c>
      <c r="L25" s="51" t="s">
        <v>36</v>
      </c>
      <c r="M25" s="1">
        <f>K25/6</f>
        <v>217.12666666666667</v>
      </c>
    </row>
    <row r="26" spans="1:13" x14ac:dyDescent="0.25">
      <c r="A26" s="520"/>
      <c r="B26" s="523"/>
      <c r="C26" s="1"/>
      <c r="D26" s="1"/>
      <c r="E26" s="1"/>
      <c r="F26" s="1"/>
      <c r="G26" s="28">
        <v>-3197</v>
      </c>
      <c r="H26" s="25" t="s">
        <v>52</v>
      </c>
      <c r="I26" s="25"/>
      <c r="M26">
        <f>SUM(M23:M25)</f>
        <v>527.38</v>
      </c>
    </row>
    <row r="27" spans="1:13" x14ac:dyDescent="0.25">
      <c r="A27" s="520"/>
      <c r="B27" s="523"/>
      <c r="C27" s="29" t="s">
        <v>30</v>
      </c>
      <c r="D27" s="29">
        <v>5500</v>
      </c>
      <c r="E27" s="1"/>
      <c r="F27" s="1"/>
      <c r="G27" s="1">
        <f>G26-D27+F27</f>
        <v>-8697</v>
      </c>
    </row>
    <row r="28" spans="1:13" x14ac:dyDescent="0.25">
      <c r="A28" s="520"/>
      <c r="B28" s="523"/>
      <c r="C28" s="1" t="s">
        <v>53</v>
      </c>
      <c r="D28" s="1">
        <v>1000</v>
      </c>
      <c r="E28" s="1"/>
      <c r="F28" s="1"/>
      <c r="G28" s="1">
        <f t="shared" ref="G28:G38" si="1">G27-D28+F28</f>
        <v>-9697</v>
      </c>
    </row>
    <row r="29" spans="1:13" x14ac:dyDescent="0.25">
      <c r="A29" s="520"/>
      <c r="B29" s="523"/>
      <c r="C29" s="1" t="s">
        <v>54</v>
      </c>
      <c r="D29" s="1">
        <v>1000</v>
      </c>
      <c r="E29" s="1"/>
      <c r="F29" s="1"/>
      <c r="G29" s="1">
        <f t="shared" si="1"/>
        <v>-10697</v>
      </c>
    </row>
    <row r="30" spans="1:13" x14ac:dyDescent="0.25">
      <c r="A30" s="520"/>
      <c r="B30" s="523"/>
      <c r="C30" s="1" t="s">
        <v>55</v>
      </c>
      <c r="D30" s="1">
        <v>105</v>
      </c>
      <c r="E30" s="1"/>
      <c r="F30" s="1"/>
      <c r="G30" s="1">
        <f t="shared" si="1"/>
        <v>-10802</v>
      </c>
    </row>
    <row r="31" spans="1:13" x14ac:dyDescent="0.25">
      <c r="A31" s="520"/>
      <c r="B31" s="523"/>
      <c r="C31" s="1" t="s">
        <v>22</v>
      </c>
      <c r="D31" s="1">
        <v>250</v>
      </c>
      <c r="E31" s="1"/>
      <c r="F31" s="1"/>
      <c r="G31" s="1">
        <f t="shared" si="1"/>
        <v>-11052</v>
      </c>
    </row>
    <row r="32" spans="1:13" x14ac:dyDescent="0.25">
      <c r="A32" s="520"/>
      <c r="B32" s="523" t="s">
        <v>56</v>
      </c>
      <c r="C32" s="1" t="s">
        <v>57</v>
      </c>
      <c r="D32" s="1"/>
      <c r="E32" s="1"/>
      <c r="F32" s="1"/>
      <c r="G32" s="1">
        <f t="shared" si="1"/>
        <v>-11052</v>
      </c>
    </row>
    <row r="33" spans="1:16" x14ac:dyDescent="0.25">
      <c r="A33" s="520"/>
      <c r="B33" s="523"/>
      <c r="C33" s="1" t="s">
        <v>58</v>
      </c>
      <c r="D33" s="1">
        <v>279</v>
      </c>
      <c r="E33" s="1"/>
      <c r="F33" s="1"/>
      <c r="G33" s="1">
        <f t="shared" si="1"/>
        <v>-11331</v>
      </c>
    </row>
    <row r="34" spans="1:16" x14ac:dyDescent="0.25">
      <c r="A34" s="520"/>
      <c r="B34" s="523"/>
      <c r="C34" s="1" t="s">
        <v>13</v>
      </c>
      <c r="D34" s="1">
        <v>38</v>
      </c>
      <c r="E34" s="1"/>
      <c r="F34" s="1"/>
      <c r="G34" s="1">
        <f t="shared" si="1"/>
        <v>-11369</v>
      </c>
    </row>
    <row r="35" spans="1:16" x14ac:dyDescent="0.25">
      <c r="A35" s="520"/>
      <c r="B35" s="523"/>
      <c r="C35" s="1" t="s">
        <v>47</v>
      </c>
      <c r="D35" s="1">
        <v>2000</v>
      </c>
      <c r="E35" s="1"/>
      <c r="F35" s="1"/>
      <c r="G35" s="1">
        <f t="shared" si="1"/>
        <v>-13369</v>
      </c>
    </row>
    <row r="36" spans="1:16" x14ac:dyDescent="0.25">
      <c r="A36" s="520"/>
      <c r="B36" s="523"/>
      <c r="C36" s="1" t="s">
        <v>17</v>
      </c>
      <c r="D36" s="1">
        <v>447</v>
      </c>
      <c r="E36" s="1" t="s">
        <v>59</v>
      </c>
      <c r="F36" s="1">
        <v>5000</v>
      </c>
      <c r="G36" s="1">
        <f t="shared" si="1"/>
        <v>-8816</v>
      </c>
    </row>
    <row r="37" spans="1:16" x14ac:dyDescent="0.25">
      <c r="A37" s="520"/>
      <c r="B37" s="523"/>
      <c r="C37" s="1" t="s">
        <v>20</v>
      </c>
      <c r="D37" s="1"/>
      <c r="E37" s="1" t="s">
        <v>60</v>
      </c>
      <c r="F37" s="1">
        <v>14739</v>
      </c>
      <c r="G37" s="1">
        <f t="shared" si="1"/>
        <v>5923</v>
      </c>
    </row>
    <row r="38" spans="1:16" ht="21" x14ac:dyDescent="0.35">
      <c r="A38" s="525" t="s">
        <v>61</v>
      </c>
      <c r="B38" s="524" t="s">
        <v>62</v>
      </c>
      <c r="C38" s="1" t="s">
        <v>63</v>
      </c>
      <c r="D38" s="1">
        <v>16000</v>
      </c>
      <c r="E38" s="1"/>
      <c r="F38" s="1"/>
      <c r="G38" s="1">
        <f t="shared" si="1"/>
        <v>-10077</v>
      </c>
      <c r="J38" s="509" t="s">
        <v>64</v>
      </c>
      <c r="K38" s="510"/>
      <c r="L38" s="510"/>
      <c r="M38" s="510"/>
      <c r="N38" s="510"/>
      <c r="O38" s="510"/>
      <c r="P38" s="511"/>
    </row>
    <row r="39" spans="1:16" x14ac:dyDescent="0.25">
      <c r="A39" s="525"/>
      <c r="B39" s="524"/>
      <c r="C39" s="1"/>
      <c r="D39" s="1"/>
      <c r="E39" s="1"/>
      <c r="F39" s="1"/>
      <c r="G39" s="1">
        <v>-3838</v>
      </c>
      <c r="H39" s="25" t="s">
        <v>65</v>
      </c>
      <c r="I39" s="25"/>
      <c r="K39" s="58"/>
      <c r="L39" s="59" t="s">
        <v>10</v>
      </c>
      <c r="M39" s="23"/>
      <c r="N39" s="59" t="s">
        <v>11</v>
      </c>
      <c r="O39" s="59"/>
      <c r="P39" s="59" t="s">
        <v>12</v>
      </c>
    </row>
    <row r="40" spans="1:16" x14ac:dyDescent="0.25">
      <c r="A40" s="525"/>
      <c r="B40" s="524"/>
      <c r="C40" s="1" t="s">
        <v>47</v>
      </c>
      <c r="D40" s="1">
        <v>2000</v>
      </c>
      <c r="E40" s="1"/>
      <c r="F40" s="1"/>
      <c r="G40" s="1">
        <f>G39-D40+F40</f>
        <v>-5838</v>
      </c>
    </row>
    <row r="41" spans="1:16" x14ac:dyDescent="0.25">
      <c r="A41" s="525"/>
      <c r="B41" s="524"/>
      <c r="C41" s="1" t="s">
        <v>66</v>
      </c>
      <c r="D41" s="1">
        <v>673.75</v>
      </c>
      <c r="E41" s="1"/>
      <c r="F41" s="1"/>
      <c r="G41" s="1">
        <f>G40-D41+F41</f>
        <v>-6511.75</v>
      </c>
    </row>
    <row r="42" spans="1:16" x14ac:dyDescent="0.25">
      <c r="A42" s="525"/>
      <c r="B42" s="524"/>
      <c r="C42" s="1"/>
      <c r="D42" s="1"/>
      <c r="E42" s="1"/>
      <c r="F42" s="1"/>
      <c r="G42" s="1">
        <f>G41-D42+F42</f>
        <v>-6511.75</v>
      </c>
      <c r="J42" s="500"/>
      <c r="K42" s="503"/>
      <c r="L42" s="1"/>
      <c r="M42" s="1"/>
      <c r="N42" s="1"/>
      <c r="O42" s="1"/>
      <c r="P42" s="28">
        <v>0</v>
      </c>
    </row>
    <row r="43" spans="1:16" x14ac:dyDescent="0.25">
      <c r="A43" s="525"/>
      <c r="B43" s="524"/>
      <c r="C43" s="29"/>
      <c r="D43" s="29"/>
      <c r="E43" s="1"/>
      <c r="F43" s="1"/>
      <c r="G43" s="1">
        <f>G42-D43+F43</f>
        <v>-6511.75</v>
      </c>
      <c r="J43" s="501"/>
      <c r="K43" s="504"/>
      <c r="L43" s="1" t="s">
        <v>22</v>
      </c>
      <c r="M43" s="1">
        <v>300</v>
      </c>
      <c r="N43" s="1"/>
      <c r="O43" s="1"/>
      <c r="P43" s="1">
        <f>P42-M43+O43</f>
        <v>-300</v>
      </c>
    </row>
    <row r="44" spans="1:16" x14ac:dyDescent="0.25">
      <c r="A44" s="525"/>
      <c r="B44" s="524"/>
      <c r="C44" s="29"/>
      <c r="D44" s="29"/>
      <c r="E44" s="1"/>
      <c r="F44" s="1"/>
      <c r="G44" s="1">
        <f>G43-D44+F44</f>
        <v>-6511.75</v>
      </c>
      <c r="J44" s="501"/>
      <c r="K44" s="504"/>
      <c r="L44" s="1" t="s">
        <v>67</v>
      </c>
      <c r="M44" s="1">
        <v>20000</v>
      </c>
      <c r="N44" s="1"/>
      <c r="O44" s="1"/>
      <c r="P44" s="1">
        <f t="shared" ref="P44:P80" si="2">P43-M44+O44</f>
        <v>-20300</v>
      </c>
    </row>
    <row r="45" spans="1:16" x14ac:dyDescent="0.25">
      <c r="A45" s="525"/>
      <c r="B45" s="524"/>
      <c r="C45" s="1"/>
      <c r="D45" s="1"/>
      <c r="E45" s="1"/>
      <c r="F45" s="1"/>
      <c r="G45" s="28">
        <v>-9175</v>
      </c>
      <c r="H45" s="25" t="s">
        <v>68</v>
      </c>
      <c r="I45" s="25"/>
      <c r="J45" s="501"/>
      <c r="K45" s="504"/>
      <c r="L45" s="1" t="s">
        <v>69</v>
      </c>
      <c r="M45" s="1">
        <v>7000</v>
      </c>
      <c r="N45" s="1"/>
      <c r="O45" s="1"/>
      <c r="P45" s="1">
        <f t="shared" si="2"/>
        <v>-27300</v>
      </c>
    </row>
    <row r="46" spans="1:16" x14ac:dyDescent="0.25">
      <c r="A46" s="525"/>
      <c r="B46" s="524"/>
      <c r="C46" s="1" t="s">
        <v>70</v>
      </c>
      <c r="D46" s="1">
        <v>1068</v>
      </c>
      <c r="E46" s="1"/>
      <c r="F46" s="1"/>
      <c r="G46" s="1">
        <f>G45-D46+F46</f>
        <v>-10243</v>
      </c>
      <c r="J46" s="501"/>
      <c r="K46" s="504"/>
      <c r="L46" s="1" t="s">
        <v>71</v>
      </c>
      <c r="M46" s="1">
        <v>3500</v>
      </c>
      <c r="N46" s="1"/>
      <c r="O46" s="1"/>
      <c r="P46" s="1">
        <f t="shared" si="2"/>
        <v>-30800</v>
      </c>
    </row>
    <row r="47" spans="1:16" x14ac:dyDescent="0.25">
      <c r="A47" s="525"/>
      <c r="B47" s="524"/>
      <c r="C47" s="1"/>
      <c r="D47" s="1"/>
      <c r="E47" s="1"/>
      <c r="F47" s="1"/>
      <c r="G47" s="1">
        <f t="shared" ref="G47:G59" si="3">G46-D47+F47</f>
        <v>-10243</v>
      </c>
      <c r="J47" s="501"/>
      <c r="K47" s="504"/>
      <c r="L47" s="1" t="s">
        <v>48</v>
      </c>
      <c r="M47" s="1">
        <v>480</v>
      </c>
      <c r="N47" s="1"/>
      <c r="O47" s="1"/>
      <c r="P47" s="1">
        <f t="shared" si="2"/>
        <v>-31280</v>
      </c>
    </row>
    <row r="48" spans="1:16" x14ac:dyDescent="0.25">
      <c r="A48" s="525"/>
      <c r="B48" s="524"/>
      <c r="C48" s="1" t="s">
        <v>72</v>
      </c>
      <c r="D48" s="1">
        <v>250</v>
      </c>
      <c r="E48" s="1"/>
      <c r="F48" s="1"/>
      <c r="G48" s="1">
        <f t="shared" si="3"/>
        <v>-10493</v>
      </c>
      <c r="J48" s="501"/>
      <c r="K48" s="504"/>
      <c r="L48" s="1" t="s">
        <v>43</v>
      </c>
      <c r="M48" s="1">
        <v>90</v>
      </c>
      <c r="N48" s="1"/>
      <c r="O48" s="1"/>
      <c r="P48" s="1">
        <f t="shared" si="2"/>
        <v>-31370</v>
      </c>
    </row>
    <row r="49" spans="1:16" x14ac:dyDescent="0.25">
      <c r="A49" s="525"/>
      <c r="B49" s="524"/>
      <c r="C49" s="1" t="s">
        <v>22</v>
      </c>
      <c r="D49" s="1">
        <v>250</v>
      </c>
      <c r="E49" s="1"/>
      <c r="F49" s="1"/>
      <c r="G49" s="1">
        <f t="shared" si="3"/>
        <v>-10743</v>
      </c>
      <c r="J49" s="501"/>
      <c r="K49" s="504"/>
      <c r="L49" s="1" t="s">
        <v>73</v>
      </c>
      <c r="M49" s="1">
        <v>1000</v>
      </c>
      <c r="N49" s="1"/>
      <c r="O49" s="1"/>
      <c r="P49" s="1">
        <f t="shared" si="2"/>
        <v>-32370</v>
      </c>
    </row>
    <row r="50" spans="1:16" x14ac:dyDescent="0.25">
      <c r="A50" s="525"/>
      <c r="B50" s="524"/>
      <c r="C50" s="1" t="s">
        <v>74</v>
      </c>
      <c r="D50" s="1">
        <v>2000</v>
      </c>
      <c r="E50" s="1"/>
      <c r="F50" s="1"/>
      <c r="G50" s="1">
        <f t="shared" si="3"/>
        <v>-12743</v>
      </c>
      <c r="J50" s="501"/>
      <c r="K50" s="504"/>
      <c r="L50" s="1" t="s">
        <v>75</v>
      </c>
      <c r="M50" s="1">
        <v>1000</v>
      </c>
      <c r="N50" s="1"/>
      <c r="O50" s="1"/>
      <c r="P50" s="1">
        <f t="shared" si="2"/>
        <v>-33370</v>
      </c>
    </row>
    <row r="51" spans="1:16" x14ac:dyDescent="0.25">
      <c r="A51" s="525"/>
      <c r="B51" s="524"/>
      <c r="C51" s="29" t="s">
        <v>76</v>
      </c>
      <c r="D51" s="29">
        <v>1509.18</v>
      </c>
      <c r="E51" s="1"/>
      <c r="F51" s="1"/>
      <c r="G51" s="1">
        <f t="shared" si="3"/>
        <v>-14252.18</v>
      </c>
      <c r="J51" s="501"/>
      <c r="K51" s="504"/>
      <c r="L51" s="1"/>
      <c r="M51" s="1"/>
      <c r="N51" s="1"/>
      <c r="O51" s="1"/>
      <c r="P51" s="1">
        <f t="shared" si="2"/>
        <v>-33370</v>
      </c>
    </row>
    <row r="52" spans="1:16" x14ac:dyDescent="0.25">
      <c r="A52" s="525"/>
      <c r="B52" s="524"/>
      <c r="C52" s="1" t="s">
        <v>22</v>
      </c>
      <c r="D52" s="1">
        <v>250</v>
      </c>
      <c r="E52" s="1"/>
      <c r="F52" s="1"/>
      <c r="G52" s="1">
        <f t="shared" si="3"/>
        <v>-14502.18</v>
      </c>
      <c r="J52" s="501"/>
      <c r="K52" s="505"/>
      <c r="L52" s="1"/>
      <c r="M52" s="1"/>
      <c r="N52" s="1"/>
      <c r="O52" s="1"/>
      <c r="P52" s="1">
        <f t="shared" si="2"/>
        <v>-33370</v>
      </c>
    </row>
    <row r="53" spans="1:16" x14ac:dyDescent="0.25">
      <c r="A53" s="525"/>
      <c r="B53" s="523" t="s">
        <v>77</v>
      </c>
      <c r="C53" s="1" t="s">
        <v>43</v>
      </c>
      <c r="D53" s="1">
        <v>98</v>
      </c>
      <c r="E53" s="1"/>
      <c r="F53" s="1"/>
      <c r="G53" s="1">
        <f t="shared" si="3"/>
        <v>-14600.18</v>
      </c>
      <c r="J53" s="501"/>
      <c r="K53" s="506"/>
      <c r="L53" s="1" t="s">
        <v>22</v>
      </c>
      <c r="M53" s="1">
        <v>300</v>
      </c>
      <c r="N53" s="1"/>
      <c r="O53" s="1"/>
      <c r="P53" s="1">
        <f t="shared" si="2"/>
        <v>-33670</v>
      </c>
    </row>
    <row r="54" spans="1:16" x14ac:dyDescent="0.25">
      <c r="A54" s="525"/>
      <c r="B54" s="523"/>
      <c r="C54" s="1" t="s">
        <v>48</v>
      </c>
      <c r="D54" s="1">
        <v>480</v>
      </c>
      <c r="E54" s="1"/>
      <c r="F54" s="1"/>
      <c r="G54" s="1">
        <f t="shared" si="3"/>
        <v>-15080.18</v>
      </c>
      <c r="J54" s="501"/>
      <c r="K54" s="507"/>
      <c r="L54" s="1" t="s">
        <v>51</v>
      </c>
      <c r="M54" s="1">
        <v>950</v>
      </c>
      <c r="N54" s="1"/>
      <c r="O54" s="1"/>
      <c r="P54" s="1">
        <f t="shared" si="2"/>
        <v>-34620</v>
      </c>
    </row>
    <row r="55" spans="1:16" x14ac:dyDescent="0.25">
      <c r="A55" s="525"/>
      <c r="B55" s="523"/>
      <c r="C55" s="1" t="s">
        <v>7</v>
      </c>
      <c r="D55" s="1">
        <v>800</v>
      </c>
      <c r="E55" s="1"/>
      <c r="F55" s="1"/>
      <c r="G55" s="1">
        <f t="shared" si="3"/>
        <v>-15880.18</v>
      </c>
      <c r="J55" s="501"/>
      <c r="K55" s="507"/>
      <c r="L55" s="55" t="s">
        <v>78</v>
      </c>
      <c r="M55" s="1"/>
      <c r="N55" s="1"/>
      <c r="O55" s="1"/>
      <c r="P55" s="1">
        <f t="shared" si="2"/>
        <v>-34620</v>
      </c>
    </row>
    <row r="56" spans="1:16" x14ac:dyDescent="0.25">
      <c r="A56" s="525"/>
      <c r="B56" s="523"/>
      <c r="C56" s="29" t="s">
        <v>79</v>
      </c>
      <c r="D56" s="29">
        <v>527.38</v>
      </c>
      <c r="E56" s="1"/>
      <c r="F56" s="1"/>
      <c r="G56" s="1">
        <f t="shared" si="3"/>
        <v>-16407.560000000001</v>
      </c>
      <c r="J56" s="501"/>
      <c r="K56" s="507"/>
      <c r="L56" s="1" t="s">
        <v>80</v>
      </c>
      <c r="M56" s="1">
        <v>2100</v>
      </c>
      <c r="N56" s="1"/>
      <c r="O56" s="1"/>
      <c r="P56" s="1">
        <f t="shared" si="2"/>
        <v>-36720</v>
      </c>
    </row>
    <row r="57" spans="1:16" x14ac:dyDescent="0.25">
      <c r="A57" s="525"/>
      <c r="B57" s="523"/>
      <c r="C57" s="29" t="s">
        <v>32</v>
      </c>
      <c r="D57" s="29">
        <v>598.83000000000004</v>
      </c>
      <c r="E57" s="1"/>
      <c r="F57" s="1"/>
      <c r="G57" s="1">
        <f t="shared" si="3"/>
        <v>-17006.390000000003</v>
      </c>
      <c r="J57" s="501"/>
      <c r="K57" s="507"/>
      <c r="L57" s="1"/>
      <c r="M57" s="1"/>
      <c r="N57" s="1"/>
      <c r="O57" s="1"/>
      <c r="P57" s="1">
        <f t="shared" si="2"/>
        <v>-36720</v>
      </c>
    </row>
    <row r="58" spans="1:16" x14ac:dyDescent="0.25">
      <c r="A58" s="525"/>
      <c r="B58" s="523"/>
      <c r="C58" s="1"/>
      <c r="D58" s="1"/>
      <c r="E58" s="20" t="s">
        <v>81</v>
      </c>
      <c r="F58" s="20">
        <v>2000</v>
      </c>
      <c r="G58" s="1">
        <f t="shared" si="3"/>
        <v>-15006.390000000003</v>
      </c>
      <c r="J58" s="501"/>
      <c r="K58" s="507"/>
      <c r="L58" s="1"/>
      <c r="M58" s="1"/>
      <c r="N58" s="1"/>
      <c r="O58" s="1"/>
      <c r="P58" s="1">
        <f t="shared" si="2"/>
        <v>-36720</v>
      </c>
    </row>
    <row r="59" spans="1:16" x14ac:dyDescent="0.25">
      <c r="A59" s="525"/>
      <c r="B59" s="523"/>
      <c r="C59" s="1" t="s">
        <v>22</v>
      </c>
      <c r="D59" s="1">
        <v>250</v>
      </c>
      <c r="E59" s="1"/>
      <c r="F59" s="1"/>
      <c r="G59" s="1">
        <f t="shared" si="3"/>
        <v>-15256.390000000003</v>
      </c>
      <c r="J59" s="501"/>
      <c r="K59" s="508"/>
      <c r="L59" s="1"/>
      <c r="M59" s="1"/>
      <c r="N59" s="1"/>
      <c r="O59" s="1"/>
      <c r="P59" s="1">
        <f t="shared" si="2"/>
        <v>-36720</v>
      </c>
    </row>
    <row r="60" spans="1:16" x14ac:dyDescent="0.25">
      <c r="A60" s="525"/>
      <c r="B60" s="523"/>
      <c r="C60" s="1" t="s">
        <v>51</v>
      </c>
      <c r="D60" s="1">
        <v>591</v>
      </c>
      <c r="E60" s="1"/>
      <c r="F60" s="1"/>
      <c r="G60" s="1"/>
      <c r="J60" s="501"/>
      <c r="K60" s="506"/>
      <c r="L60" s="1" t="s">
        <v>22</v>
      </c>
      <c r="M60" s="1">
        <v>300</v>
      </c>
      <c r="N60" s="1"/>
      <c r="O60" s="1"/>
      <c r="P60" s="1">
        <f t="shared" si="2"/>
        <v>-37020</v>
      </c>
    </row>
    <row r="61" spans="1:16" x14ac:dyDescent="0.25">
      <c r="A61" s="525"/>
      <c r="B61" s="523"/>
      <c r="C61" s="29" t="s">
        <v>30</v>
      </c>
      <c r="D61" s="29">
        <v>5500</v>
      </c>
      <c r="E61" s="1"/>
      <c r="F61" s="1"/>
      <c r="G61" s="1"/>
      <c r="J61" s="501"/>
      <c r="K61" s="507"/>
      <c r="L61" s="55" t="s">
        <v>30</v>
      </c>
      <c r="M61" s="1">
        <v>1800</v>
      </c>
      <c r="N61" s="1"/>
      <c r="O61" s="1"/>
      <c r="P61" s="1">
        <f t="shared" si="2"/>
        <v>-38820</v>
      </c>
    </row>
    <row r="62" spans="1:16" x14ac:dyDescent="0.25">
      <c r="A62" s="525"/>
      <c r="B62" s="523"/>
      <c r="E62" s="1"/>
      <c r="F62" s="1"/>
      <c r="G62" s="1"/>
      <c r="J62" s="501"/>
      <c r="K62" s="507"/>
      <c r="L62" s="1" t="s">
        <v>48</v>
      </c>
      <c r="M62" s="1">
        <v>480</v>
      </c>
      <c r="N62" s="1"/>
      <c r="O62" s="1"/>
      <c r="P62" s="1">
        <f t="shared" si="2"/>
        <v>-39300</v>
      </c>
    </row>
    <row r="63" spans="1:16" x14ac:dyDescent="0.25">
      <c r="A63" s="525"/>
      <c r="B63" s="523"/>
      <c r="C63" s="1" t="s">
        <v>82</v>
      </c>
      <c r="D63" s="1">
        <v>1306</v>
      </c>
      <c r="E63" s="1"/>
      <c r="F63" s="1"/>
      <c r="G63" s="1"/>
      <c r="J63" s="501"/>
      <c r="K63" s="507"/>
      <c r="L63" s="1" t="s">
        <v>58</v>
      </c>
      <c r="M63" s="1">
        <v>279</v>
      </c>
      <c r="N63" s="1"/>
      <c r="O63" s="1"/>
      <c r="P63" s="1">
        <f t="shared" si="2"/>
        <v>-39579</v>
      </c>
    </row>
    <row r="64" spans="1:16" x14ac:dyDescent="0.25">
      <c r="A64" s="525"/>
      <c r="B64" s="523"/>
      <c r="C64" s="1" t="s">
        <v>43</v>
      </c>
      <c r="D64" s="1">
        <v>53</v>
      </c>
      <c r="E64" s="1"/>
      <c r="F64" s="1"/>
      <c r="G64" s="1"/>
      <c r="J64" s="501"/>
      <c r="K64" s="507"/>
      <c r="L64" s="1" t="s">
        <v>83</v>
      </c>
      <c r="M64" s="1">
        <v>1174</v>
      </c>
      <c r="N64" s="1"/>
      <c r="O64" s="1"/>
      <c r="P64" s="1">
        <f t="shared" si="2"/>
        <v>-40753</v>
      </c>
    </row>
    <row r="65" spans="1:16" x14ac:dyDescent="0.25">
      <c r="A65" s="525"/>
      <c r="B65" s="526" t="s">
        <v>84</v>
      </c>
      <c r="C65" s="1"/>
      <c r="D65" s="1"/>
      <c r="E65" s="1"/>
      <c r="F65" s="1"/>
      <c r="G65" s="28">
        <v>-11828</v>
      </c>
      <c r="H65" s="28" t="s">
        <v>85</v>
      </c>
      <c r="I65" s="25"/>
      <c r="J65" s="501"/>
      <c r="K65" s="507"/>
      <c r="L65" s="1"/>
      <c r="M65" s="1"/>
      <c r="N65" s="1"/>
      <c r="O65" s="1"/>
      <c r="P65" s="1">
        <f t="shared" si="2"/>
        <v>-40753</v>
      </c>
    </row>
    <row r="66" spans="1:16" x14ac:dyDescent="0.25">
      <c r="A66" s="525"/>
      <c r="B66" s="527"/>
      <c r="C66" s="1" t="s">
        <v>23</v>
      </c>
      <c r="D66" s="1">
        <v>1965</v>
      </c>
      <c r="E66" s="20" t="s">
        <v>60</v>
      </c>
      <c r="F66" s="20">
        <v>9664</v>
      </c>
      <c r="G66" s="1">
        <f>G65-D66+F66</f>
        <v>-4129</v>
      </c>
      <c r="J66" s="501"/>
      <c r="K66" s="508"/>
      <c r="L66" s="1"/>
      <c r="M66" s="1"/>
      <c r="N66" s="1"/>
      <c r="O66" s="1"/>
      <c r="P66" s="1">
        <f t="shared" si="2"/>
        <v>-40753</v>
      </c>
    </row>
    <row r="67" spans="1:16" x14ac:dyDescent="0.25">
      <c r="A67" s="525"/>
      <c r="B67" s="527"/>
      <c r="E67" s="1"/>
      <c r="F67" s="1"/>
      <c r="G67" s="1">
        <f>G66-D86+F67</f>
        <v>-5059</v>
      </c>
      <c r="J67" s="501"/>
      <c r="K67" s="506"/>
      <c r="L67" s="1" t="s">
        <v>22</v>
      </c>
      <c r="M67" s="1">
        <v>300</v>
      </c>
      <c r="N67" s="1"/>
      <c r="O67" s="1"/>
      <c r="P67" s="1">
        <f t="shared" si="2"/>
        <v>-41053</v>
      </c>
    </row>
    <row r="68" spans="1:16" x14ac:dyDescent="0.25">
      <c r="A68" s="525"/>
      <c r="B68" s="527"/>
      <c r="C68" s="29" t="s">
        <v>30</v>
      </c>
      <c r="D68" s="29">
        <v>5500</v>
      </c>
      <c r="E68" s="1"/>
      <c r="F68" s="1"/>
      <c r="G68" s="1">
        <f t="shared" ref="G68:G82" si="4">G67-D68+F68</f>
        <v>-10559</v>
      </c>
      <c r="J68" s="501"/>
      <c r="K68" s="507"/>
      <c r="L68" s="1" t="s">
        <v>86</v>
      </c>
      <c r="M68" s="1">
        <v>120</v>
      </c>
      <c r="N68" s="1"/>
      <c r="O68" s="1"/>
      <c r="P68" s="1">
        <f t="shared" si="2"/>
        <v>-41173</v>
      </c>
    </row>
    <row r="69" spans="1:16" x14ac:dyDescent="0.25">
      <c r="A69" s="525"/>
      <c r="B69" s="527"/>
      <c r="C69" s="29" t="s">
        <v>32</v>
      </c>
      <c r="D69" s="29">
        <v>598.83000000000004</v>
      </c>
      <c r="E69" s="1"/>
      <c r="F69" s="1"/>
      <c r="G69" s="1">
        <f t="shared" si="4"/>
        <v>-11157.83</v>
      </c>
      <c r="J69" s="501"/>
      <c r="K69" s="507"/>
      <c r="L69" s="1" t="s">
        <v>16</v>
      </c>
      <c r="M69" s="1">
        <v>2000</v>
      </c>
      <c r="N69" s="1"/>
      <c r="O69" s="1"/>
      <c r="P69" s="1">
        <f t="shared" si="2"/>
        <v>-43173</v>
      </c>
    </row>
    <row r="70" spans="1:16" x14ac:dyDescent="0.25">
      <c r="A70" s="525"/>
      <c r="B70" s="527"/>
      <c r="C70" s="29" t="s">
        <v>79</v>
      </c>
      <c r="D70" s="29">
        <v>527.38</v>
      </c>
      <c r="E70" s="1"/>
      <c r="F70" s="1"/>
      <c r="G70" s="1">
        <f t="shared" si="4"/>
        <v>-11685.21</v>
      </c>
      <c r="J70" s="501"/>
      <c r="K70" s="507"/>
      <c r="L70" s="1" t="s">
        <v>44</v>
      </c>
      <c r="M70" s="1">
        <v>375.16</v>
      </c>
      <c r="N70" s="1"/>
      <c r="O70" s="1"/>
      <c r="P70" s="1">
        <f t="shared" si="2"/>
        <v>-43548.160000000003</v>
      </c>
    </row>
    <row r="71" spans="1:16" x14ac:dyDescent="0.25">
      <c r="A71" s="525"/>
      <c r="B71" s="527"/>
      <c r="C71" s="1" t="s">
        <v>76</v>
      </c>
      <c r="D71" s="1">
        <v>1509.18</v>
      </c>
      <c r="E71" s="1"/>
      <c r="F71" s="1"/>
      <c r="G71" s="1">
        <f>G70-D71+F71</f>
        <v>-13194.39</v>
      </c>
      <c r="J71" s="501"/>
      <c r="K71" s="507"/>
      <c r="L71" s="1" t="s">
        <v>87</v>
      </c>
      <c r="M71" s="1">
        <v>375.18</v>
      </c>
      <c r="N71" s="1"/>
      <c r="O71" s="1"/>
      <c r="P71" s="1">
        <f t="shared" si="2"/>
        <v>-43923.340000000004</v>
      </c>
    </row>
    <row r="72" spans="1:16" x14ac:dyDescent="0.25">
      <c r="A72" s="525"/>
      <c r="B72" s="527"/>
      <c r="E72" s="1"/>
      <c r="F72" s="1"/>
      <c r="G72" s="1">
        <f>G71-D85+F72</f>
        <v>-13656.39</v>
      </c>
      <c r="J72" s="501"/>
      <c r="K72" s="507"/>
      <c r="L72" s="1"/>
      <c r="M72" s="1"/>
      <c r="N72" s="1"/>
      <c r="O72" s="1"/>
      <c r="P72" s="1">
        <f t="shared" si="2"/>
        <v>-43923.340000000004</v>
      </c>
    </row>
    <row r="73" spans="1:16" x14ac:dyDescent="0.25">
      <c r="A73" s="525"/>
      <c r="B73" s="527"/>
      <c r="C73" s="53" t="s">
        <v>88</v>
      </c>
      <c r="D73">
        <v>500</v>
      </c>
      <c r="E73" s="1"/>
      <c r="F73" s="1"/>
      <c r="G73" s="1">
        <f t="shared" si="4"/>
        <v>-14156.39</v>
      </c>
      <c r="J73" s="501"/>
      <c r="K73" s="508"/>
      <c r="L73" s="1"/>
      <c r="M73" s="1"/>
      <c r="N73" s="1"/>
      <c r="O73" s="1"/>
      <c r="P73" s="1">
        <f t="shared" si="2"/>
        <v>-43923.340000000004</v>
      </c>
    </row>
    <row r="74" spans="1:16" x14ac:dyDescent="0.25">
      <c r="A74" s="525"/>
      <c r="B74" s="527"/>
      <c r="C74" s="1"/>
      <c r="D74" s="1"/>
      <c r="E74" s="1"/>
      <c r="F74" s="1"/>
      <c r="G74" s="1">
        <f t="shared" si="4"/>
        <v>-14156.39</v>
      </c>
      <c r="J74" s="501"/>
      <c r="K74" s="506"/>
      <c r="L74" s="1" t="s">
        <v>22</v>
      </c>
      <c r="M74" s="1">
        <v>300</v>
      </c>
      <c r="N74" s="1"/>
      <c r="O74" s="1"/>
      <c r="P74" s="1">
        <f t="shared" si="2"/>
        <v>-44223.340000000004</v>
      </c>
    </row>
    <row r="75" spans="1:16" x14ac:dyDescent="0.25">
      <c r="A75" s="525"/>
      <c r="B75" s="527"/>
      <c r="C75" s="1" t="s">
        <v>55</v>
      </c>
      <c r="D75" s="1">
        <v>105</v>
      </c>
      <c r="E75" s="29"/>
      <c r="F75" s="29"/>
      <c r="G75" s="1">
        <f t="shared" si="4"/>
        <v>-14261.39</v>
      </c>
      <c r="J75" s="501"/>
      <c r="K75" s="507"/>
      <c r="L75" s="1" t="s">
        <v>20</v>
      </c>
      <c r="M75" s="1">
        <v>1000</v>
      </c>
      <c r="N75" s="1"/>
      <c r="O75" s="1"/>
      <c r="P75" s="1">
        <f t="shared" si="2"/>
        <v>-45223.340000000004</v>
      </c>
    </row>
    <row r="76" spans="1:16" x14ac:dyDescent="0.25">
      <c r="A76" s="525"/>
      <c r="B76" s="528"/>
      <c r="C76" s="1" t="s">
        <v>22</v>
      </c>
      <c r="D76" s="1">
        <v>250</v>
      </c>
      <c r="E76" s="1"/>
      <c r="F76" s="1"/>
      <c r="G76" s="1">
        <f t="shared" si="4"/>
        <v>-14511.39</v>
      </c>
      <c r="J76" s="501"/>
      <c r="K76" s="507"/>
      <c r="L76" s="1" t="s">
        <v>17</v>
      </c>
      <c r="M76" s="1">
        <v>447</v>
      </c>
      <c r="N76" s="1"/>
      <c r="O76" s="1"/>
      <c r="P76" s="1">
        <f t="shared" si="2"/>
        <v>-45670.340000000004</v>
      </c>
    </row>
    <row r="77" spans="1:16" x14ac:dyDescent="0.25">
      <c r="A77" s="525"/>
      <c r="B77" s="524" t="s">
        <v>89</v>
      </c>
      <c r="E77" s="1"/>
      <c r="F77" s="1"/>
      <c r="G77" s="1">
        <f>G76-D87+F77</f>
        <v>-18011.39</v>
      </c>
      <c r="J77" s="501"/>
      <c r="K77" s="507"/>
      <c r="L77" s="1"/>
      <c r="M77" s="1"/>
      <c r="N77" s="1"/>
      <c r="O77" s="1"/>
      <c r="P77" s="1">
        <f t="shared" si="2"/>
        <v>-45670.340000000004</v>
      </c>
    </row>
    <row r="78" spans="1:16" x14ac:dyDescent="0.25">
      <c r="A78" s="525"/>
      <c r="B78" s="524"/>
      <c r="C78" s="1" t="s">
        <v>58</v>
      </c>
      <c r="D78" s="1">
        <v>279</v>
      </c>
      <c r="E78" s="1"/>
      <c r="F78" s="1"/>
      <c r="G78" s="1">
        <f t="shared" si="4"/>
        <v>-18290.39</v>
      </c>
      <c r="J78" s="501"/>
      <c r="K78" s="507"/>
      <c r="L78" s="1"/>
      <c r="M78" s="1"/>
      <c r="N78" s="1"/>
      <c r="O78" s="1"/>
      <c r="P78" s="1">
        <f t="shared" si="2"/>
        <v>-45670.340000000004</v>
      </c>
    </row>
    <row r="79" spans="1:16" x14ac:dyDescent="0.25">
      <c r="A79" s="525"/>
      <c r="B79" s="524"/>
      <c r="C79" s="1" t="s">
        <v>13</v>
      </c>
      <c r="D79" s="1">
        <v>38</v>
      </c>
      <c r="E79" s="1"/>
      <c r="F79" s="1"/>
      <c r="G79" s="1">
        <f t="shared" si="4"/>
        <v>-18328.39</v>
      </c>
      <c r="J79" s="501"/>
      <c r="K79" s="507"/>
      <c r="L79" s="1"/>
      <c r="M79" s="1"/>
      <c r="N79" s="1"/>
      <c r="O79" s="1"/>
      <c r="P79" s="1">
        <f t="shared" si="2"/>
        <v>-45670.340000000004</v>
      </c>
    </row>
    <row r="80" spans="1:16" x14ac:dyDescent="0.25">
      <c r="A80" s="525"/>
      <c r="B80" s="524"/>
      <c r="C80" s="1" t="s">
        <v>16</v>
      </c>
      <c r="D80" s="1">
        <v>787</v>
      </c>
      <c r="E80" s="1"/>
      <c r="F80" s="1"/>
      <c r="G80" s="1">
        <f t="shared" si="4"/>
        <v>-19115.39</v>
      </c>
      <c r="J80" s="502"/>
      <c r="K80" s="508"/>
      <c r="L80" s="1"/>
      <c r="M80" s="1"/>
      <c r="N80" s="1"/>
      <c r="O80" s="1"/>
      <c r="P80" s="1">
        <f t="shared" si="2"/>
        <v>-45670.340000000004</v>
      </c>
    </row>
    <row r="81" spans="1:8" x14ac:dyDescent="0.25">
      <c r="A81" s="525"/>
      <c r="B81" s="524"/>
      <c r="C81" s="1" t="s">
        <v>17</v>
      </c>
      <c r="D81" s="1">
        <v>447</v>
      </c>
      <c r="E81" s="1"/>
      <c r="F81" s="1"/>
      <c r="G81" s="1">
        <f t="shared" si="4"/>
        <v>-19562.39</v>
      </c>
    </row>
    <row r="82" spans="1:8" x14ac:dyDescent="0.25">
      <c r="A82" s="525"/>
      <c r="B82" s="524"/>
      <c r="C82" s="1" t="s">
        <v>20</v>
      </c>
      <c r="D82" s="1">
        <v>1000</v>
      </c>
      <c r="E82" s="1"/>
      <c r="F82" s="1"/>
      <c r="G82" s="1">
        <f t="shared" si="4"/>
        <v>-20562.39</v>
      </c>
    </row>
    <row r="83" spans="1:8" ht="15" customHeight="1" x14ac:dyDescent="0.25">
      <c r="A83" s="56" t="s">
        <v>90</v>
      </c>
      <c r="B83" s="526" t="s">
        <v>91</v>
      </c>
      <c r="E83" s="1"/>
      <c r="F83" s="1"/>
      <c r="G83" s="28">
        <v>-9225</v>
      </c>
      <c r="H83" s="25" t="s">
        <v>92</v>
      </c>
    </row>
    <row r="84" spans="1:8" x14ac:dyDescent="0.25">
      <c r="A84" s="57"/>
      <c r="B84" s="527"/>
      <c r="C84" s="1" t="s">
        <v>93</v>
      </c>
      <c r="D84" s="24">
        <v>8000</v>
      </c>
      <c r="E84" s="1"/>
      <c r="F84" s="1"/>
      <c r="G84" s="1">
        <f>G83-D84+F84</f>
        <v>-17225</v>
      </c>
    </row>
    <row r="85" spans="1:8" x14ac:dyDescent="0.25">
      <c r="A85" s="57"/>
      <c r="B85" s="527"/>
      <c r="C85" s="1" t="s">
        <v>8</v>
      </c>
      <c r="D85" s="1">
        <v>462</v>
      </c>
      <c r="E85" s="29" t="s">
        <v>94</v>
      </c>
      <c r="F85" s="29">
        <v>10000</v>
      </c>
      <c r="G85" s="1">
        <f t="shared" ref="G85:G114" si="5">G84-D85+F85</f>
        <v>-7687</v>
      </c>
    </row>
    <row r="86" spans="1:8" x14ac:dyDescent="0.25">
      <c r="A86" s="57"/>
      <c r="B86" s="527"/>
      <c r="C86" s="1" t="s">
        <v>7</v>
      </c>
      <c r="D86" s="1">
        <v>930</v>
      </c>
      <c r="E86" s="1"/>
      <c r="F86" s="1"/>
      <c r="G86" s="1">
        <f t="shared" si="5"/>
        <v>-8617</v>
      </c>
    </row>
    <row r="87" spans="1:8" x14ac:dyDescent="0.25">
      <c r="A87" s="57"/>
      <c r="B87" s="527"/>
      <c r="C87" s="1" t="s">
        <v>71</v>
      </c>
      <c r="D87" s="1">
        <v>3500</v>
      </c>
      <c r="E87" s="1"/>
      <c r="F87" s="1"/>
      <c r="G87" s="1">
        <f t="shared" si="5"/>
        <v>-12117</v>
      </c>
    </row>
    <row r="88" spans="1:8" x14ac:dyDescent="0.25">
      <c r="A88" s="57"/>
      <c r="B88" s="527"/>
      <c r="C88" s="1"/>
      <c r="D88" s="24"/>
      <c r="E88" s="1"/>
      <c r="F88" s="1"/>
      <c r="G88" s="1">
        <f t="shared" si="5"/>
        <v>-12117</v>
      </c>
    </row>
    <row r="89" spans="1:8" ht="15" customHeight="1" x14ac:dyDescent="0.25">
      <c r="A89" s="57"/>
      <c r="B89" s="527"/>
      <c r="C89" s="1"/>
      <c r="D89" s="24"/>
      <c r="E89" s="1"/>
      <c r="F89" s="1"/>
      <c r="G89" s="1">
        <f t="shared" si="5"/>
        <v>-12117</v>
      </c>
    </row>
    <row r="90" spans="1:8" x14ac:dyDescent="0.25">
      <c r="A90" s="57"/>
      <c r="B90" s="527"/>
      <c r="C90" s="1" t="s">
        <v>95</v>
      </c>
      <c r="D90" s="24">
        <v>447.22</v>
      </c>
      <c r="E90" s="1" t="s">
        <v>96</v>
      </c>
      <c r="F90" s="1">
        <v>24000</v>
      </c>
      <c r="G90" s="1">
        <f t="shared" si="5"/>
        <v>11435.78</v>
      </c>
    </row>
    <row r="91" spans="1:8" x14ac:dyDescent="0.25">
      <c r="A91" s="57"/>
      <c r="B91" s="527"/>
      <c r="C91" s="1" t="s">
        <v>97</v>
      </c>
      <c r="D91" s="24">
        <v>335.23</v>
      </c>
      <c r="E91" s="1"/>
      <c r="F91" s="1"/>
      <c r="G91" s="1">
        <f t="shared" si="5"/>
        <v>11100.550000000001</v>
      </c>
    </row>
    <row r="92" spans="1:8" x14ac:dyDescent="0.25">
      <c r="A92" s="57"/>
      <c r="B92" s="527"/>
      <c r="C92" s="29" t="s">
        <v>32</v>
      </c>
      <c r="D92" s="29">
        <v>1500</v>
      </c>
      <c r="E92" s="1"/>
      <c r="F92" s="1"/>
      <c r="G92" s="1">
        <f t="shared" si="5"/>
        <v>9600.5500000000011</v>
      </c>
    </row>
    <row r="93" spans="1:8" x14ac:dyDescent="0.25">
      <c r="A93" s="57"/>
      <c r="B93" s="527"/>
      <c r="C93" s="29" t="s">
        <v>79</v>
      </c>
      <c r="D93" s="31">
        <v>632.84</v>
      </c>
      <c r="E93" s="1"/>
      <c r="F93" s="1"/>
      <c r="G93" s="1">
        <f t="shared" si="5"/>
        <v>8967.7100000000009</v>
      </c>
    </row>
    <row r="94" spans="1:8" x14ac:dyDescent="0.25">
      <c r="A94" s="57"/>
      <c r="B94" s="527"/>
      <c r="C94" s="1" t="s">
        <v>22</v>
      </c>
      <c r="D94" s="24">
        <v>250</v>
      </c>
      <c r="E94" s="1"/>
      <c r="F94" s="1"/>
      <c r="G94" s="1">
        <f t="shared" si="5"/>
        <v>8717.7100000000009</v>
      </c>
    </row>
    <row r="95" spans="1:8" x14ac:dyDescent="0.25">
      <c r="A95" s="57"/>
      <c r="B95" s="527"/>
      <c r="C95" s="1" t="s">
        <v>98</v>
      </c>
      <c r="D95" s="24">
        <v>3000</v>
      </c>
      <c r="E95" s="28" t="s">
        <v>99</v>
      </c>
      <c r="F95" s="28">
        <v>1807</v>
      </c>
      <c r="G95" s="1">
        <f t="shared" si="5"/>
        <v>7524.7100000000009</v>
      </c>
    </row>
    <row r="96" spans="1:8" x14ac:dyDescent="0.25">
      <c r="A96" s="57"/>
      <c r="B96" s="528"/>
      <c r="C96" s="1" t="s">
        <v>100</v>
      </c>
      <c r="D96" s="24">
        <v>4320</v>
      </c>
      <c r="E96" s="1"/>
      <c r="F96" s="1"/>
      <c r="G96" s="1">
        <f t="shared" si="5"/>
        <v>3204.7100000000009</v>
      </c>
    </row>
    <row r="97" spans="1:7" x14ac:dyDescent="0.25">
      <c r="A97" s="57"/>
      <c r="B97" s="523" t="s">
        <v>101</v>
      </c>
      <c r="C97" s="29" t="s">
        <v>30</v>
      </c>
      <c r="D97" s="31">
        <v>5500</v>
      </c>
      <c r="E97" s="20" t="s">
        <v>59</v>
      </c>
      <c r="F97" s="20">
        <v>5000</v>
      </c>
      <c r="G97" s="1">
        <f t="shared" si="5"/>
        <v>2704.7100000000009</v>
      </c>
    </row>
    <row r="98" spans="1:7" x14ac:dyDescent="0.25">
      <c r="A98" s="57"/>
      <c r="B98" s="523"/>
      <c r="C98" s="1" t="s">
        <v>22</v>
      </c>
      <c r="D98" s="24">
        <v>250</v>
      </c>
      <c r="E98" s="20" t="s">
        <v>102</v>
      </c>
      <c r="F98" s="20">
        <v>5000</v>
      </c>
      <c r="G98" s="1">
        <f t="shared" si="5"/>
        <v>7454.7100000000009</v>
      </c>
    </row>
    <row r="99" spans="1:7" x14ac:dyDescent="0.25">
      <c r="A99" s="57"/>
      <c r="B99" s="523"/>
      <c r="C99" s="1" t="s">
        <v>43</v>
      </c>
      <c r="D99" s="24">
        <v>98</v>
      </c>
      <c r="E99" s="1"/>
      <c r="F99" s="1"/>
      <c r="G99" s="1">
        <f t="shared" si="5"/>
        <v>7356.7100000000009</v>
      </c>
    </row>
    <row r="100" spans="1:7" x14ac:dyDescent="0.25">
      <c r="A100" s="57"/>
      <c r="B100" s="523"/>
      <c r="C100" s="1"/>
      <c r="D100" s="24"/>
      <c r="E100" s="1"/>
      <c r="F100" s="1"/>
      <c r="G100" s="1">
        <f t="shared" si="5"/>
        <v>7356.7100000000009</v>
      </c>
    </row>
    <row r="101" spans="1:7" x14ac:dyDescent="0.25">
      <c r="A101" s="57"/>
      <c r="B101" s="523"/>
      <c r="C101" s="1"/>
      <c r="D101" s="24"/>
      <c r="E101" s="1"/>
      <c r="F101" s="1"/>
      <c r="G101" s="1">
        <f t="shared" si="5"/>
        <v>7356.7100000000009</v>
      </c>
    </row>
    <row r="102" spans="1:7" x14ac:dyDescent="0.25">
      <c r="A102" s="57"/>
      <c r="B102" s="523"/>
      <c r="C102" s="1" t="s">
        <v>22</v>
      </c>
      <c r="D102" s="24">
        <v>250</v>
      </c>
      <c r="E102" s="1"/>
      <c r="F102" s="1"/>
      <c r="G102" s="1">
        <f t="shared" si="5"/>
        <v>7106.7100000000009</v>
      </c>
    </row>
    <row r="103" spans="1:7" x14ac:dyDescent="0.25">
      <c r="A103" s="57"/>
      <c r="B103" s="523" t="s">
        <v>103</v>
      </c>
      <c r="C103" s="1" t="s">
        <v>48</v>
      </c>
      <c r="D103" s="24">
        <v>480</v>
      </c>
      <c r="E103" s="1"/>
      <c r="F103" s="1"/>
      <c r="G103" s="1">
        <f t="shared" si="5"/>
        <v>6626.7100000000009</v>
      </c>
    </row>
    <row r="104" spans="1:7" x14ac:dyDescent="0.25">
      <c r="A104" s="57"/>
      <c r="B104" s="523"/>
      <c r="C104" s="1" t="s">
        <v>43</v>
      </c>
      <c r="D104" s="24">
        <v>53</v>
      </c>
      <c r="E104" s="1"/>
      <c r="F104" s="1"/>
      <c r="G104" s="1">
        <f t="shared" si="5"/>
        <v>6573.7100000000009</v>
      </c>
    </row>
    <row r="105" spans="1:7" x14ac:dyDescent="0.25">
      <c r="A105" s="57"/>
      <c r="B105" s="523"/>
      <c r="C105" s="29" t="s">
        <v>7</v>
      </c>
      <c r="D105" s="29">
        <v>900</v>
      </c>
      <c r="E105" s="1"/>
      <c r="F105" s="1"/>
      <c r="G105" s="1">
        <f t="shared" si="5"/>
        <v>5673.7100000000009</v>
      </c>
    </row>
    <row r="106" spans="1:7" x14ac:dyDescent="0.25">
      <c r="A106" s="57"/>
      <c r="B106" s="523"/>
      <c r="C106" s="1" t="s">
        <v>51</v>
      </c>
      <c r="D106" s="24">
        <v>591</v>
      </c>
      <c r="E106" s="1"/>
      <c r="F106" s="1"/>
      <c r="G106" s="1">
        <f t="shared" si="5"/>
        <v>5082.7100000000009</v>
      </c>
    </row>
    <row r="107" spans="1:7" x14ac:dyDescent="0.25">
      <c r="A107" s="57"/>
      <c r="B107" s="523"/>
      <c r="C107" s="1" t="s">
        <v>55</v>
      </c>
      <c r="D107" s="24">
        <v>105</v>
      </c>
      <c r="E107" s="1"/>
      <c r="F107" s="1"/>
      <c r="G107" s="1">
        <f t="shared" si="5"/>
        <v>4977.7100000000009</v>
      </c>
    </row>
    <row r="108" spans="1:7" x14ac:dyDescent="0.25">
      <c r="A108" s="57"/>
      <c r="B108" s="523"/>
      <c r="C108" s="1" t="s">
        <v>22</v>
      </c>
      <c r="D108" s="24">
        <v>250</v>
      </c>
      <c r="E108" s="1"/>
      <c r="F108" s="1"/>
      <c r="G108" s="1">
        <f t="shared" si="5"/>
        <v>4727.7100000000009</v>
      </c>
    </row>
    <row r="109" spans="1:7" x14ac:dyDescent="0.25">
      <c r="A109" s="57"/>
      <c r="B109" s="526" t="s">
        <v>104</v>
      </c>
      <c r="C109" s="1" t="s">
        <v>105</v>
      </c>
      <c r="D109" s="24">
        <v>2000</v>
      </c>
      <c r="E109" s="1"/>
      <c r="F109" s="1"/>
      <c r="G109" s="1">
        <f t="shared" si="5"/>
        <v>2727.7100000000009</v>
      </c>
    </row>
    <row r="110" spans="1:7" x14ac:dyDescent="0.25">
      <c r="A110" s="57"/>
      <c r="B110" s="527"/>
      <c r="C110" s="1" t="s">
        <v>58</v>
      </c>
      <c r="D110" s="24">
        <v>279</v>
      </c>
      <c r="G110" s="1">
        <f t="shared" si="5"/>
        <v>2448.7100000000009</v>
      </c>
    </row>
    <row r="111" spans="1:7" x14ac:dyDescent="0.25">
      <c r="A111" s="57"/>
      <c r="B111" s="527"/>
      <c r="C111" s="1" t="s">
        <v>13</v>
      </c>
      <c r="D111" s="24">
        <v>38</v>
      </c>
      <c r="E111" s="1"/>
      <c r="F111" s="1"/>
      <c r="G111" s="1">
        <f t="shared" si="5"/>
        <v>2410.7100000000009</v>
      </c>
    </row>
    <row r="112" spans="1:7" x14ac:dyDescent="0.25">
      <c r="A112" s="57"/>
      <c r="B112" s="527"/>
      <c r="C112" s="1" t="s">
        <v>8</v>
      </c>
      <c r="D112" s="24">
        <v>660</v>
      </c>
      <c r="E112" s="1"/>
      <c r="F112" s="1"/>
      <c r="G112" s="1">
        <f t="shared" si="5"/>
        <v>1750.7100000000009</v>
      </c>
    </row>
    <row r="113" spans="1:11" x14ac:dyDescent="0.25">
      <c r="A113" s="57"/>
      <c r="B113" s="527"/>
      <c r="C113" s="1" t="s">
        <v>17</v>
      </c>
      <c r="D113" s="24">
        <v>447</v>
      </c>
      <c r="E113" s="1"/>
      <c r="F113" s="1"/>
      <c r="G113" s="1">
        <f t="shared" si="5"/>
        <v>1303.7100000000009</v>
      </c>
    </row>
    <row r="114" spans="1:11" x14ac:dyDescent="0.25">
      <c r="A114" s="57"/>
      <c r="B114" s="527"/>
      <c r="C114" s="1" t="s">
        <v>20</v>
      </c>
      <c r="D114" s="24">
        <v>1000</v>
      </c>
      <c r="E114" s="1"/>
      <c r="F114" s="1"/>
      <c r="G114" s="1">
        <f t="shared" si="5"/>
        <v>303.71000000000095</v>
      </c>
    </row>
    <row r="115" spans="1:11" x14ac:dyDescent="0.25">
      <c r="A115" s="57"/>
      <c r="B115" s="528"/>
      <c r="C115" s="1" t="s">
        <v>22</v>
      </c>
      <c r="D115" s="24">
        <v>250</v>
      </c>
      <c r="E115" s="1"/>
      <c r="F115" s="1"/>
      <c r="G115" s="1">
        <v>6407</v>
      </c>
      <c r="H115" s="25" t="s">
        <v>106</v>
      </c>
      <c r="K115" s="60"/>
    </row>
    <row r="116" spans="1:11" x14ac:dyDescent="0.25">
      <c r="A116" s="519" t="s">
        <v>107</v>
      </c>
      <c r="B116" s="529" t="s">
        <v>108</v>
      </c>
      <c r="C116" s="1"/>
      <c r="D116" s="1"/>
      <c r="E116" s="1"/>
      <c r="F116" s="1"/>
      <c r="G116" s="28">
        <v>6407</v>
      </c>
      <c r="K116" s="60"/>
    </row>
    <row r="117" spans="1:11" x14ac:dyDescent="0.25">
      <c r="A117" s="519"/>
      <c r="B117" s="529"/>
      <c r="C117" s="1" t="s">
        <v>22</v>
      </c>
      <c r="D117" s="1">
        <v>300</v>
      </c>
      <c r="E117" s="1"/>
      <c r="F117" s="1"/>
      <c r="G117" s="1">
        <f>G116-D117+F117</f>
        <v>6107</v>
      </c>
      <c r="K117" s="60"/>
    </row>
    <row r="118" spans="1:11" x14ac:dyDescent="0.25">
      <c r="A118" s="519"/>
      <c r="B118" s="529"/>
      <c r="C118" s="1" t="s">
        <v>67</v>
      </c>
      <c r="D118" s="1">
        <v>12000</v>
      </c>
      <c r="E118" s="1"/>
      <c r="F118" s="1"/>
      <c r="G118" s="1">
        <f t="shared" ref="G118:G132" si="6">G117-D118+F118</f>
        <v>-5893</v>
      </c>
      <c r="K118" s="60"/>
    </row>
    <row r="119" spans="1:11" x14ac:dyDescent="0.25">
      <c r="A119" s="519"/>
      <c r="B119" s="529"/>
      <c r="C119" s="1" t="s">
        <v>69</v>
      </c>
      <c r="D119" s="1">
        <v>4856</v>
      </c>
      <c r="E119" s="20" t="s">
        <v>109</v>
      </c>
      <c r="F119" s="20">
        <v>8327</v>
      </c>
      <c r="G119" s="1">
        <f t="shared" si="6"/>
        <v>-2422</v>
      </c>
      <c r="K119" s="60"/>
    </row>
    <row r="120" spans="1:11" x14ac:dyDescent="0.25">
      <c r="A120" s="519"/>
      <c r="B120" s="529"/>
      <c r="C120" s="1" t="s">
        <v>71</v>
      </c>
      <c r="D120" s="1">
        <v>2500</v>
      </c>
      <c r="E120" s="1"/>
      <c r="F120" s="1"/>
      <c r="G120" s="1">
        <f t="shared" si="6"/>
        <v>-4922</v>
      </c>
      <c r="K120" s="60"/>
    </row>
    <row r="121" spans="1:11" x14ac:dyDescent="0.25">
      <c r="A121" s="519"/>
      <c r="B121" s="529"/>
      <c r="C121" s="1" t="s">
        <v>48</v>
      </c>
      <c r="D121" s="1">
        <v>480</v>
      </c>
      <c r="E121" s="1"/>
      <c r="F121" s="1"/>
      <c r="G121" s="1">
        <f t="shared" si="6"/>
        <v>-5402</v>
      </c>
      <c r="K121" s="60"/>
    </row>
    <row r="122" spans="1:11" x14ac:dyDescent="0.25">
      <c r="A122" s="519"/>
      <c r="B122" s="529"/>
      <c r="C122" s="1" t="s">
        <v>43</v>
      </c>
      <c r="D122" s="1">
        <v>90</v>
      </c>
      <c r="E122" s="1"/>
      <c r="F122" s="1"/>
      <c r="G122" s="1">
        <f t="shared" si="6"/>
        <v>-5492</v>
      </c>
      <c r="K122" s="60"/>
    </row>
    <row r="123" spans="1:11" x14ac:dyDescent="0.25">
      <c r="A123" s="519"/>
      <c r="B123" s="529"/>
      <c r="C123" s="1" t="s">
        <v>44</v>
      </c>
      <c r="D123" s="24">
        <v>488</v>
      </c>
      <c r="E123" s="1"/>
      <c r="F123" s="1"/>
      <c r="G123" s="1">
        <f>G122-D123+F123</f>
        <v>-5980</v>
      </c>
      <c r="K123" s="60"/>
    </row>
    <row r="124" spans="1:11" ht="15" customHeight="1" x14ac:dyDescent="0.25">
      <c r="A124" s="519"/>
      <c r="B124" s="529"/>
      <c r="C124" s="1"/>
      <c r="D124" s="1"/>
      <c r="E124" s="1"/>
      <c r="F124" s="1"/>
      <c r="G124" s="1">
        <f t="shared" si="6"/>
        <v>-5980</v>
      </c>
      <c r="K124" s="60"/>
    </row>
    <row r="125" spans="1:11" x14ac:dyDescent="0.25">
      <c r="A125" s="519"/>
      <c r="B125" s="529"/>
      <c r="C125" s="1"/>
      <c r="D125" s="1"/>
      <c r="E125" s="1"/>
      <c r="F125" s="1"/>
      <c r="G125" s="1">
        <f t="shared" si="6"/>
        <v>-5980</v>
      </c>
      <c r="K125" s="60"/>
    </row>
    <row r="126" spans="1:11" x14ac:dyDescent="0.25">
      <c r="A126" s="519"/>
      <c r="B126" s="529"/>
      <c r="C126" s="1"/>
      <c r="D126" s="1"/>
      <c r="E126" s="1"/>
      <c r="F126" s="1"/>
      <c r="G126" s="1">
        <f t="shared" si="6"/>
        <v>-5980</v>
      </c>
      <c r="K126" s="60"/>
    </row>
    <row r="127" spans="1:11" x14ac:dyDescent="0.25">
      <c r="A127" s="519"/>
      <c r="B127" s="530" t="s">
        <v>110</v>
      </c>
      <c r="C127" s="1" t="s">
        <v>22</v>
      </c>
      <c r="D127" s="1">
        <v>300</v>
      </c>
      <c r="E127" s="20"/>
      <c r="F127" s="20"/>
      <c r="G127" s="1">
        <f t="shared" si="6"/>
        <v>-6280</v>
      </c>
      <c r="K127" s="60"/>
    </row>
    <row r="128" spans="1:11" x14ac:dyDescent="0.25">
      <c r="A128" s="519"/>
      <c r="B128" s="530"/>
      <c r="C128" s="1"/>
      <c r="D128" s="1"/>
      <c r="E128" s="1"/>
      <c r="F128" s="1"/>
      <c r="G128" s="1">
        <f t="shared" si="6"/>
        <v>-6280</v>
      </c>
      <c r="K128" s="60"/>
    </row>
    <row r="129" spans="1:11" x14ac:dyDescent="0.25">
      <c r="A129" s="519"/>
      <c r="B129" s="530"/>
      <c r="C129" s="55" t="s">
        <v>78</v>
      </c>
      <c r="D129" s="1">
        <v>250</v>
      </c>
      <c r="E129" s="20" t="s">
        <v>111</v>
      </c>
      <c r="F129" s="20">
        <v>11491</v>
      </c>
      <c r="G129" s="1">
        <f t="shared" si="6"/>
        <v>4961</v>
      </c>
      <c r="K129" s="60"/>
    </row>
    <row r="130" spans="1:11" x14ac:dyDescent="0.25">
      <c r="A130" s="519"/>
      <c r="B130" s="530"/>
      <c r="C130" s="1"/>
      <c r="D130" s="1"/>
      <c r="E130" s="1"/>
      <c r="F130" s="1"/>
      <c r="G130" s="1">
        <f t="shared" si="6"/>
        <v>4961</v>
      </c>
      <c r="K130" s="60"/>
    </row>
    <row r="131" spans="1:11" x14ac:dyDescent="0.25">
      <c r="A131" s="519"/>
      <c r="B131" s="530"/>
      <c r="C131" s="1"/>
      <c r="D131" s="24"/>
      <c r="E131" s="1"/>
      <c r="F131" s="1"/>
      <c r="G131" s="1">
        <f t="shared" si="6"/>
        <v>4961</v>
      </c>
      <c r="K131" s="60"/>
    </row>
    <row r="132" spans="1:11" x14ac:dyDescent="0.25">
      <c r="A132" s="519"/>
      <c r="B132" s="530"/>
      <c r="C132" s="1"/>
      <c r="D132" s="24"/>
      <c r="E132" s="1"/>
      <c r="F132" s="1"/>
      <c r="G132" s="1">
        <f t="shared" si="6"/>
        <v>4961</v>
      </c>
      <c r="K132" s="61"/>
    </row>
    <row r="133" spans="1:11" x14ac:dyDescent="0.25">
      <c r="A133" s="519"/>
      <c r="B133" s="530"/>
      <c r="C133" s="1"/>
      <c r="D133" s="1"/>
      <c r="E133" s="1"/>
      <c r="F133" s="1"/>
      <c r="G133" s="28">
        <v>7966</v>
      </c>
      <c r="H133" s="25" t="s">
        <v>112</v>
      </c>
      <c r="K133" s="61"/>
    </row>
    <row r="134" spans="1:11" x14ac:dyDescent="0.25">
      <c r="A134" s="519"/>
      <c r="B134" s="530" t="s">
        <v>113</v>
      </c>
      <c r="C134" s="1" t="s">
        <v>22</v>
      </c>
      <c r="D134" s="1">
        <v>300</v>
      </c>
      <c r="E134" s="1"/>
      <c r="F134" s="1"/>
      <c r="G134" s="1">
        <f>G133-D134+F134</f>
        <v>7666</v>
      </c>
      <c r="K134" s="61"/>
    </row>
    <row r="135" spans="1:11" x14ac:dyDescent="0.25">
      <c r="A135" s="519"/>
      <c r="B135" s="530"/>
      <c r="C135" s="55" t="s">
        <v>30</v>
      </c>
      <c r="D135" s="1"/>
      <c r="E135" s="20" t="s">
        <v>33</v>
      </c>
      <c r="F135" s="20">
        <v>13960</v>
      </c>
      <c r="G135" s="1">
        <f t="shared" ref="G135:G158" si="7">G134-D135+F135</f>
        <v>21626</v>
      </c>
      <c r="K135" s="61"/>
    </row>
    <row r="136" spans="1:11" x14ac:dyDescent="0.25">
      <c r="A136" s="519"/>
      <c r="B136" s="530"/>
      <c r="C136" s="55" t="s">
        <v>78</v>
      </c>
      <c r="D136" s="1">
        <v>250</v>
      </c>
      <c r="E136" s="1"/>
      <c r="F136" s="1"/>
      <c r="G136" s="1">
        <f t="shared" si="7"/>
        <v>21376</v>
      </c>
      <c r="K136" s="61"/>
    </row>
    <row r="137" spans="1:11" x14ac:dyDescent="0.25">
      <c r="A137" s="519"/>
      <c r="B137" s="530"/>
      <c r="C137" s="1" t="s">
        <v>58</v>
      </c>
      <c r="D137" s="1">
        <v>279</v>
      </c>
      <c r="E137" s="1"/>
      <c r="F137" s="1"/>
      <c r="G137" s="1">
        <f t="shared" si="7"/>
        <v>21097</v>
      </c>
      <c r="K137" s="61"/>
    </row>
    <row r="138" spans="1:11" x14ac:dyDescent="0.25">
      <c r="A138" s="519"/>
      <c r="B138" s="530"/>
      <c r="C138" s="29" t="s">
        <v>30</v>
      </c>
      <c r="D138" s="31">
        <v>5006.21</v>
      </c>
      <c r="E138" s="1"/>
      <c r="F138" s="1"/>
      <c r="G138" s="1">
        <f t="shared" si="7"/>
        <v>16090.79</v>
      </c>
      <c r="K138" s="61"/>
    </row>
    <row r="139" spans="1:11" x14ac:dyDescent="0.25">
      <c r="A139" s="519"/>
      <c r="B139" s="530"/>
      <c r="C139" s="1" t="s">
        <v>80</v>
      </c>
      <c r="D139" s="1">
        <v>1833</v>
      </c>
      <c r="E139" s="1"/>
      <c r="F139" s="1"/>
      <c r="G139" s="1">
        <f t="shared" si="7"/>
        <v>14257.79</v>
      </c>
      <c r="K139" s="61"/>
    </row>
    <row r="140" spans="1:11" x14ac:dyDescent="0.25">
      <c r="A140" s="519"/>
      <c r="B140" s="530"/>
      <c r="C140" s="1" t="s">
        <v>51</v>
      </c>
      <c r="D140" s="1">
        <v>722</v>
      </c>
      <c r="E140" s="1"/>
      <c r="F140" s="1"/>
      <c r="G140" s="1">
        <f t="shared" si="7"/>
        <v>13535.79</v>
      </c>
      <c r="K140" s="61"/>
    </row>
    <row r="141" spans="1:11" x14ac:dyDescent="0.25">
      <c r="A141" s="519"/>
      <c r="B141" s="530"/>
      <c r="C141" s="1" t="s">
        <v>44</v>
      </c>
      <c r="D141" s="24">
        <v>3793</v>
      </c>
      <c r="E141" s="1"/>
      <c r="F141" s="1"/>
      <c r="G141" s="1">
        <f t="shared" si="7"/>
        <v>9742.7900000000009</v>
      </c>
      <c r="K141" s="61"/>
    </row>
    <row r="142" spans="1:11" x14ac:dyDescent="0.25">
      <c r="A142" s="519"/>
      <c r="B142" s="530"/>
      <c r="C142" s="1" t="s">
        <v>7</v>
      </c>
      <c r="D142" s="24">
        <v>1654.56</v>
      </c>
      <c r="E142" s="1"/>
      <c r="F142" s="1"/>
      <c r="G142" s="1">
        <f t="shared" si="7"/>
        <v>8088.2300000000014</v>
      </c>
      <c r="K142" s="61"/>
    </row>
    <row r="143" spans="1:11" x14ac:dyDescent="0.25">
      <c r="A143" s="519"/>
      <c r="B143" s="530" t="s">
        <v>114</v>
      </c>
      <c r="C143" s="1" t="s">
        <v>22</v>
      </c>
      <c r="D143" s="1">
        <v>300</v>
      </c>
      <c r="E143" s="1"/>
      <c r="F143" s="1"/>
      <c r="G143" s="1">
        <f t="shared" si="7"/>
        <v>7788.2300000000014</v>
      </c>
      <c r="K143" s="61"/>
    </row>
    <row r="144" spans="1:11" x14ac:dyDescent="0.25">
      <c r="A144" s="519"/>
      <c r="B144" s="530"/>
      <c r="C144" s="1" t="s">
        <v>86</v>
      </c>
      <c r="D144" s="1">
        <v>120</v>
      </c>
      <c r="E144" s="1"/>
      <c r="F144" s="1"/>
      <c r="G144" s="1">
        <f t="shared" si="7"/>
        <v>7668.2300000000014</v>
      </c>
      <c r="K144" s="61"/>
    </row>
    <row r="145" spans="1:11" x14ac:dyDescent="0.25">
      <c r="A145" s="519"/>
      <c r="B145" s="530"/>
      <c r="C145" s="1" t="s">
        <v>16</v>
      </c>
      <c r="D145" s="1"/>
      <c r="E145" s="1"/>
      <c r="F145" s="1"/>
      <c r="G145" s="1">
        <f t="shared" si="7"/>
        <v>7668.2300000000014</v>
      </c>
      <c r="K145" s="61"/>
    </row>
    <row r="146" spans="1:11" x14ac:dyDescent="0.25">
      <c r="A146" s="519"/>
      <c r="B146" s="530"/>
      <c r="C146" s="1"/>
      <c r="D146" s="1"/>
      <c r="E146" s="1"/>
      <c r="F146" s="1"/>
      <c r="G146" s="1">
        <f t="shared" si="7"/>
        <v>7668.2300000000014</v>
      </c>
      <c r="K146" s="61"/>
    </row>
    <row r="147" spans="1:11" ht="15" customHeight="1" x14ac:dyDescent="0.25">
      <c r="A147" s="519"/>
      <c r="B147" s="530"/>
      <c r="C147" s="1" t="s">
        <v>44</v>
      </c>
      <c r="D147" s="24">
        <v>488</v>
      </c>
      <c r="E147" s="1"/>
      <c r="F147" s="1"/>
      <c r="G147" s="1">
        <f t="shared" si="7"/>
        <v>7180.2300000000014</v>
      </c>
      <c r="K147" s="61"/>
    </row>
    <row r="148" spans="1:11" x14ac:dyDescent="0.25">
      <c r="A148" s="519"/>
      <c r="B148" s="530"/>
      <c r="C148" s="1"/>
      <c r="D148" s="1"/>
      <c r="E148" s="1"/>
      <c r="F148" s="1"/>
      <c r="G148" s="1">
        <f t="shared" si="7"/>
        <v>7180.2300000000014</v>
      </c>
      <c r="K148" s="61"/>
    </row>
    <row r="149" spans="1:11" x14ac:dyDescent="0.25">
      <c r="A149" s="519"/>
      <c r="B149" s="530"/>
      <c r="C149" s="1"/>
      <c r="D149" s="1"/>
      <c r="E149" s="1"/>
      <c r="F149" s="1"/>
      <c r="G149" s="1">
        <f t="shared" si="7"/>
        <v>7180.2300000000014</v>
      </c>
      <c r="K149" s="61"/>
    </row>
    <row r="150" spans="1:11" x14ac:dyDescent="0.25">
      <c r="A150" s="519"/>
      <c r="B150" s="530" t="s">
        <v>115</v>
      </c>
      <c r="C150" s="1" t="s">
        <v>22</v>
      </c>
      <c r="D150" s="1">
        <v>300</v>
      </c>
      <c r="E150" s="1"/>
      <c r="F150" s="1"/>
      <c r="G150" s="1">
        <f t="shared" si="7"/>
        <v>6880.2300000000014</v>
      </c>
      <c r="K150" s="61"/>
    </row>
    <row r="151" spans="1:11" x14ac:dyDescent="0.25">
      <c r="A151" s="519"/>
      <c r="B151" s="530"/>
      <c r="C151" s="1" t="s">
        <v>20</v>
      </c>
      <c r="D151" s="1">
        <v>850</v>
      </c>
      <c r="E151" s="1"/>
      <c r="F151" s="1"/>
      <c r="G151" s="1">
        <f t="shared" si="7"/>
        <v>6030.2300000000014</v>
      </c>
      <c r="K151" s="61"/>
    </row>
    <row r="152" spans="1:11" x14ac:dyDescent="0.25">
      <c r="A152" s="519"/>
      <c r="B152" s="530"/>
      <c r="C152" s="1" t="s">
        <v>17</v>
      </c>
      <c r="D152" s="1">
        <v>447</v>
      </c>
      <c r="E152" s="1"/>
      <c r="F152" s="1"/>
      <c r="G152" s="1">
        <f t="shared" si="7"/>
        <v>5583.2300000000014</v>
      </c>
      <c r="I152" s="513" t="s">
        <v>116</v>
      </c>
      <c r="J152" s="516"/>
      <c r="K152" s="514"/>
    </row>
    <row r="153" spans="1:11" ht="15" customHeight="1" x14ac:dyDescent="0.25">
      <c r="A153" s="519"/>
      <c r="B153" s="530"/>
      <c r="C153" s="1"/>
      <c r="D153" s="1"/>
      <c r="E153" s="1"/>
      <c r="F153" s="1"/>
      <c r="G153" s="1">
        <f t="shared" si="7"/>
        <v>5583.2300000000014</v>
      </c>
      <c r="I153" s="20" t="s">
        <v>117</v>
      </c>
      <c r="J153" s="517" t="s">
        <v>118</v>
      </c>
      <c r="K153" s="518"/>
    </row>
    <row r="154" spans="1:11" x14ac:dyDescent="0.25">
      <c r="A154" s="519"/>
      <c r="B154" s="530"/>
      <c r="C154" s="1"/>
      <c r="D154" s="1"/>
      <c r="E154" s="29" t="s">
        <v>119</v>
      </c>
      <c r="F154" s="29">
        <v>2250</v>
      </c>
      <c r="G154" s="1">
        <f t="shared" si="7"/>
        <v>7833.2300000000014</v>
      </c>
      <c r="I154" s="20" t="s">
        <v>120</v>
      </c>
      <c r="J154" s="517" t="s">
        <v>121</v>
      </c>
      <c r="K154" s="518"/>
    </row>
    <row r="155" spans="1:11" x14ac:dyDescent="0.25">
      <c r="A155" s="519"/>
      <c r="B155" s="530"/>
      <c r="C155" s="1"/>
      <c r="D155" s="1"/>
      <c r="E155" s="1"/>
      <c r="F155" s="1"/>
      <c r="G155" s="1">
        <f t="shared" si="7"/>
        <v>7833.2300000000014</v>
      </c>
      <c r="I155" s="20" t="s">
        <v>122</v>
      </c>
      <c r="J155" s="517" t="s">
        <v>123</v>
      </c>
      <c r="K155" s="518"/>
    </row>
    <row r="156" spans="1:11" x14ac:dyDescent="0.25">
      <c r="A156" s="519"/>
      <c r="B156" s="530"/>
      <c r="C156" s="1"/>
      <c r="D156" s="1"/>
      <c r="E156" s="1"/>
      <c r="F156" s="1"/>
      <c r="G156" s="1">
        <f t="shared" si="7"/>
        <v>7833.2300000000014</v>
      </c>
      <c r="I156" s="1" t="s">
        <v>124</v>
      </c>
      <c r="J156" s="513" t="s">
        <v>125</v>
      </c>
      <c r="K156" s="514"/>
    </row>
    <row r="157" spans="1:11" x14ac:dyDescent="0.25">
      <c r="A157" s="519" t="s">
        <v>126</v>
      </c>
      <c r="B157" s="503"/>
      <c r="C157" s="1"/>
      <c r="D157" s="1"/>
      <c r="E157" s="1"/>
      <c r="F157" s="1"/>
      <c r="G157" s="1">
        <f t="shared" si="7"/>
        <v>7833.2300000000014</v>
      </c>
      <c r="I157" s="1" t="s">
        <v>127</v>
      </c>
      <c r="J157" s="513" t="s">
        <v>128</v>
      </c>
      <c r="K157" s="514"/>
    </row>
    <row r="158" spans="1:11" x14ac:dyDescent="0.25">
      <c r="A158" s="519"/>
      <c r="B158" s="504"/>
      <c r="C158" s="1" t="s">
        <v>22</v>
      </c>
      <c r="D158" s="1">
        <v>300</v>
      </c>
      <c r="E158" s="20" t="s">
        <v>129</v>
      </c>
      <c r="F158" s="20">
        <v>12400</v>
      </c>
      <c r="G158" s="1">
        <f t="shared" si="7"/>
        <v>19933.230000000003</v>
      </c>
      <c r="I158" s="1"/>
      <c r="J158" s="515"/>
      <c r="K158" s="515"/>
    </row>
    <row r="159" spans="1:11" x14ac:dyDescent="0.25">
      <c r="A159" s="519"/>
      <c r="B159" s="504"/>
      <c r="C159" s="1" t="s">
        <v>67</v>
      </c>
      <c r="D159" s="1">
        <v>22604</v>
      </c>
      <c r="E159" s="1"/>
      <c r="F159" s="1"/>
      <c r="G159" s="28">
        <v>-8917</v>
      </c>
      <c r="H159" s="25" t="s">
        <v>130</v>
      </c>
    </row>
    <row r="160" spans="1:11" x14ac:dyDescent="0.25">
      <c r="A160" s="519"/>
      <c r="B160" s="504"/>
      <c r="C160" s="1"/>
      <c r="D160" s="1"/>
      <c r="E160" s="20" t="s">
        <v>109</v>
      </c>
      <c r="F160" s="20">
        <v>7187</v>
      </c>
      <c r="G160" s="1">
        <f>G159-D160+F160</f>
        <v>-1730</v>
      </c>
    </row>
    <row r="161" spans="1:7" x14ac:dyDescent="0.25">
      <c r="A161" s="519"/>
      <c r="B161" s="504"/>
      <c r="C161" s="1"/>
      <c r="D161" s="1"/>
      <c r="E161" s="1"/>
      <c r="F161" s="1"/>
      <c r="G161" s="1">
        <f t="shared" ref="G161:G223" si="8">G160-D161+F161</f>
        <v>-1730</v>
      </c>
    </row>
    <row r="162" spans="1:7" x14ac:dyDescent="0.25">
      <c r="A162" s="519"/>
      <c r="B162" s="504"/>
      <c r="C162" s="1"/>
      <c r="D162" s="1"/>
      <c r="E162" s="1"/>
      <c r="F162" s="1"/>
      <c r="G162" s="1">
        <f t="shared" si="8"/>
        <v>-1730</v>
      </c>
    </row>
    <row r="163" spans="1:7" x14ac:dyDescent="0.25">
      <c r="A163" s="519"/>
      <c r="B163" s="504"/>
      <c r="C163" s="1" t="s">
        <v>69</v>
      </c>
      <c r="D163" s="1">
        <v>750</v>
      </c>
      <c r="E163" s="1"/>
      <c r="F163" s="1"/>
      <c r="G163" s="1">
        <f t="shared" si="8"/>
        <v>-2480</v>
      </c>
    </row>
    <row r="164" spans="1:7" x14ac:dyDescent="0.25">
      <c r="A164" s="519"/>
      <c r="B164" s="504"/>
      <c r="C164" s="1"/>
      <c r="D164" s="1"/>
      <c r="E164" s="1"/>
      <c r="F164" s="1"/>
      <c r="G164" s="1">
        <f t="shared" si="8"/>
        <v>-2480</v>
      </c>
    </row>
    <row r="165" spans="1:7" x14ac:dyDescent="0.25">
      <c r="A165" s="519"/>
      <c r="B165" s="504"/>
      <c r="C165" s="1" t="s">
        <v>48</v>
      </c>
      <c r="D165" s="1">
        <v>480</v>
      </c>
      <c r="E165" s="1"/>
      <c r="F165" s="1"/>
      <c r="G165" s="1">
        <f t="shared" si="8"/>
        <v>-2960</v>
      </c>
    </row>
    <row r="166" spans="1:7" x14ac:dyDescent="0.25">
      <c r="A166" s="519"/>
      <c r="B166" s="504"/>
      <c r="C166" s="1" t="s">
        <v>43</v>
      </c>
      <c r="D166" s="1">
        <v>90</v>
      </c>
      <c r="E166" s="1"/>
      <c r="F166" s="1"/>
      <c r="G166" s="1">
        <f t="shared" si="8"/>
        <v>-3050</v>
      </c>
    </row>
    <row r="167" spans="1:7" x14ac:dyDescent="0.25">
      <c r="A167" s="519"/>
      <c r="B167" s="504"/>
      <c r="C167" s="29"/>
      <c r="D167" s="29"/>
      <c r="E167" s="1"/>
      <c r="F167" s="1"/>
      <c r="G167" s="1">
        <f t="shared" si="8"/>
        <v>-3050</v>
      </c>
    </row>
    <row r="168" spans="1:7" x14ac:dyDescent="0.25">
      <c r="A168" s="519"/>
      <c r="B168" s="504"/>
      <c r="C168" s="1"/>
      <c r="D168" s="1"/>
      <c r="E168" s="1"/>
      <c r="F168" s="1"/>
      <c r="G168" s="1">
        <f t="shared" si="8"/>
        <v>-3050</v>
      </c>
    </row>
    <row r="169" spans="1:7" x14ac:dyDescent="0.25">
      <c r="A169" s="519"/>
      <c r="B169" s="504"/>
      <c r="C169" s="1"/>
      <c r="D169" s="1"/>
      <c r="E169" s="20" t="s">
        <v>94</v>
      </c>
      <c r="F169" s="20">
        <v>4236</v>
      </c>
      <c r="G169" s="1">
        <f t="shared" si="8"/>
        <v>1186</v>
      </c>
    </row>
    <row r="170" spans="1:7" x14ac:dyDescent="0.25">
      <c r="A170" s="519"/>
      <c r="B170" s="505"/>
      <c r="C170" s="1"/>
      <c r="D170" s="1"/>
      <c r="E170" s="1"/>
      <c r="F170" s="1"/>
      <c r="G170" s="1">
        <f t="shared" si="8"/>
        <v>1186</v>
      </c>
    </row>
    <row r="171" spans="1:7" x14ac:dyDescent="0.25">
      <c r="A171" s="519"/>
      <c r="B171" s="506"/>
      <c r="C171" s="1" t="s">
        <v>22</v>
      </c>
      <c r="D171" s="1">
        <v>300</v>
      </c>
      <c r="E171" s="1"/>
      <c r="F171" s="1"/>
      <c r="G171" s="1">
        <f t="shared" si="8"/>
        <v>886</v>
      </c>
    </row>
    <row r="172" spans="1:7" x14ac:dyDescent="0.25">
      <c r="A172" s="519"/>
      <c r="B172" s="507"/>
      <c r="C172" s="1" t="s">
        <v>51</v>
      </c>
      <c r="D172" s="1">
        <v>722</v>
      </c>
      <c r="E172" s="1"/>
      <c r="F172" s="1"/>
      <c r="G172" s="1">
        <f t="shared" si="8"/>
        <v>164</v>
      </c>
    </row>
    <row r="173" spans="1:7" x14ac:dyDescent="0.25">
      <c r="A173" s="519"/>
      <c r="B173" s="507"/>
      <c r="C173" s="55" t="s">
        <v>78</v>
      </c>
      <c r="D173" s="1"/>
      <c r="E173" s="1"/>
      <c r="F173" s="1"/>
      <c r="G173" s="1">
        <f t="shared" si="8"/>
        <v>164</v>
      </c>
    </row>
    <row r="174" spans="1:7" x14ac:dyDescent="0.25">
      <c r="A174" s="519"/>
      <c r="B174" s="507"/>
      <c r="C174" s="1" t="s">
        <v>80</v>
      </c>
      <c r="D174" s="1">
        <v>2000</v>
      </c>
      <c r="E174" s="1"/>
      <c r="F174" s="1"/>
      <c r="G174" s="1">
        <f t="shared" si="8"/>
        <v>-1836</v>
      </c>
    </row>
    <row r="175" spans="1:7" x14ac:dyDescent="0.25">
      <c r="A175" s="519"/>
      <c r="B175" s="507"/>
      <c r="C175" s="1" t="s">
        <v>48</v>
      </c>
      <c r="D175" s="1">
        <v>480</v>
      </c>
      <c r="E175" s="1"/>
      <c r="F175" s="1"/>
      <c r="G175" s="1">
        <f t="shared" si="8"/>
        <v>-2316</v>
      </c>
    </row>
    <row r="176" spans="1:7" x14ac:dyDescent="0.25">
      <c r="A176" s="519"/>
      <c r="B176" s="507"/>
      <c r="C176" s="1"/>
      <c r="D176" s="1"/>
      <c r="E176" s="1"/>
      <c r="F176" s="1"/>
      <c r="G176" s="1">
        <f t="shared" si="8"/>
        <v>-2316</v>
      </c>
    </row>
    <row r="177" spans="1:8" x14ac:dyDescent="0.25">
      <c r="A177" s="519"/>
      <c r="B177" s="508"/>
      <c r="C177" s="1"/>
      <c r="D177" s="1"/>
      <c r="E177" s="1"/>
      <c r="F177" s="1"/>
      <c r="G177" s="1">
        <f t="shared" si="8"/>
        <v>-2316</v>
      </c>
    </row>
    <row r="178" spans="1:8" x14ac:dyDescent="0.25">
      <c r="A178" s="519"/>
      <c r="B178" s="506"/>
      <c r="C178" s="1" t="s">
        <v>22</v>
      </c>
      <c r="D178" s="1">
        <v>300</v>
      </c>
      <c r="E178" s="1"/>
      <c r="F178" s="1"/>
      <c r="G178" s="1">
        <f t="shared" si="8"/>
        <v>-2616</v>
      </c>
    </row>
    <row r="179" spans="1:8" x14ac:dyDescent="0.25">
      <c r="A179" s="519"/>
      <c r="B179" s="507"/>
      <c r="C179" s="55"/>
      <c r="D179" s="1"/>
      <c r="E179" s="1"/>
      <c r="F179" s="1"/>
      <c r="G179" s="1">
        <f t="shared" si="8"/>
        <v>-2616</v>
      </c>
    </row>
    <row r="180" spans="1:8" x14ac:dyDescent="0.25">
      <c r="A180" s="519"/>
      <c r="B180" s="507"/>
      <c r="C180" s="1" t="s">
        <v>48</v>
      </c>
      <c r="D180" s="1">
        <v>480</v>
      </c>
      <c r="E180" s="1"/>
      <c r="F180" s="1"/>
      <c r="G180" s="1">
        <f t="shared" si="8"/>
        <v>-3096</v>
      </c>
    </row>
    <row r="181" spans="1:8" x14ac:dyDescent="0.25">
      <c r="A181" s="519"/>
      <c r="B181" s="507"/>
      <c r="C181" s="1" t="s">
        <v>58</v>
      </c>
      <c r="D181" s="1">
        <v>279</v>
      </c>
      <c r="E181" s="1"/>
      <c r="F181" s="1"/>
      <c r="G181" s="1">
        <f t="shared" si="8"/>
        <v>-3375</v>
      </c>
    </row>
    <row r="182" spans="1:8" x14ac:dyDescent="0.25">
      <c r="A182" s="519"/>
      <c r="B182" s="507"/>
      <c r="C182" s="1" t="s">
        <v>131</v>
      </c>
      <c r="D182" s="1">
        <v>480</v>
      </c>
      <c r="E182" s="1"/>
      <c r="F182" s="1"/>
      <c r="G182" s="1">
        <f t="shared" si="8"/>
        <v>-3855</v>
      </c>
    </row>
    <row r="183" spans="1:8" x14ac:dyDescent="0.25">
      <c r="A183" s="519"/>
      <c r="B183" s="507"/>
      <c r="C183" s="1"/>
      <c r="D183" s="1"/>
      <c r="E183" s="1"/>
      <c r="F183" s="1"/>
      <c r="G183" s="1">
        <f t="shared" si="8"/>
        <v>-3855</v>
      </c>
    </row>
    <row r="184" spans="1:8" x14ac:dyDescent="0.25">
      <c r="A184" s="519"/>
      <c r="B184" s="508"/>
      <c r="C184" s="1"/>
      <c r="D184" s="1"/>
      <c r="E184" s="1"/>
      <c r="F184" s="1"/>
      <c r="G184" s="28">
        <v>-3029</v>
      </c>
      <c r="H184" s="25" t="s">
        <v>132</v>
      </c>
    </row>
    <row r="185" spans="1:8" x14ac:dyDescent="0.25">
      <c r="A185" s="519"/>
      <c r="B185" s="506"/>
      <c r="C185" s="1" t="s">
        <v>22</v>
      </c>
      <c r="D185" s="1">
        <v>300</v>
      </c>
      <c r="E185" s="1"/>
      <c r="F185" s="1"/>
      <c r="G185" s="1">
        <f t="shared" si="8"/>
        <v>-3329</v>
      </c>
    </row>
    <row r="186" spans="1:8" x14ac:dyDescent="0.25">
      <c r="A186" s="519"/>
      <c r="B186" s="507"/>
      <c r="C186" s="1" t="s">
        <v>86</v>
      </c>
      <c r="D186" s="1">
        <v>120</v>
      </c>
      <c r="E186" s="1"/>
      <c r="F186" s="1"/>
      <c r="G186" s="1">
        <f t="shared" si="8"/>
        <v>-3449</v>
      </c>
    </row>
    <row r="187" spans="1:8" x14ac:dyDescent="0.25">
      <c r="A187" s="519"/>
      <c r="B187" s="507"/>
      <c r="C187" s="1" t="s">
        <v>16</v>
      </c>
      <c r="D187" s="1">
        <v>2641</v>
      </c>
      <c r="E187" s="20" t="s">
        <v>133</v>
      </c>
      <c r="F187" s="20">
        <v>10000</v>
      </c>
      <c r="G187" s="1">
        <f t="shared" si="8"/>
        <v>3910</v>
      </c>
    </row>
    <row r="188" spans="1:8" x14ac:dyDescent="0.25">
      <c r="A188" s="519"/>
      <c r="B188" s="507"/>
      <c r="C188" s="1" t="s">
        <v>71</v>
      </c>
      <c r="D188" s="1">
        <v>500</v>
      </c>
      <c r="E188" s="1"/>
      <c r="F188" s="1"/>
      <c r="G188" s="1">
        <f t="shared" si="8"/>
        <v>3410</v>
      </c>
    </row>
    <row r="189" spans="1:8" x14ac:dyDescent="0.25">
      <c r="A189" s="519"/>
      <c r="B189" s="507"/>
      <c r="C189" s="29" t="s">
        <v>32</v>
      </c>
      <c r="D189" s="29">
        <v>1000</v>
      </c>
      <c r="E189" s="1"/>
      <c r="F189" s="1"/>
      <c r="G189" s="1">
        <f t="shared" si="8"/>
        <v>2410</v>
      </c>
    </row>
    <row r="190" spans="1:8" x14ac:dyDescent="0.25">
      <c r="A190" s="519"/>
      <c r="B190" s="507"/>
      <c r="C190" s="1" t="s">
        <v>7</v>
      </c>
      <c r="D190" s="1">
        <v>2405.6999999999998</v>
      </c>
      <c r="E190" s="1"/>
      <c r="F190" s="1"/>
      <c r="G190" s="1">
        <f t="shared" si="8"/>
        <v>4.3000000000001819</v>
      </c>
    </row>
    <row r="191" spans="1:8" x14ac:dyDescent="0.25">
      <c r="A191" s="519"/>
      <c r="B191" s="508"/>
      <c r="C191" s="1"/>
      <c r="D191" s="1"/>
      <c r="E191" s="1"/>
      <c r="F191" s="1"/>
      <c r="G191" s="1">
        <f t="shared" si="8"/>
        <v>4.3000000000001819</v>
      </c>
    </row>
    <row r="192" spans="1:8" x14ac:dyDescent="0.25">
      <c r="A192" s="519"/>
      <c r="B192" s="506"/>
      <c r="C192" s="1" t="s">
        <v>22</v>
      </c>
      <c r="D192" s="1">
        <v>400</v>
      </c>
      <c r="E192" s="1"/>
      <c r="F192" s="1"/>
      <c r="G192" s="1">
        <f t="shared" si="8"/>
        <v>-395.69999999999982</v>
      </c>
    </row>
    <row r="193" spans="1:11" x14ac:dyDescent="0.25">
      <c r="A193" s="519"/>
      <c r="B193" s="507"/>
      <c r="C193" s="1" t="s">
        <v>20</v>
      </c>
      <c r="D193" s="1">
        <v>1000</v>
      </c>
      <c r="E193" s="1"/>
      <c r="F193" s="1"/>
      <c r="G193" s="1">
        <f t="shared" si="8"/>
        <v>-1395.6999999999998</v>
      </c>
    </row>
    <row r="194" spans="1:11" x14ac:dyDescent="0.25">
      <c r="A194" s="519"/>
      <c r="B194" s="507"/>
      <c r="C194" s="1" t="s">
        <v>17</v>
      </c>
      <c r="D194" s="1">
        <v>447</v>
      </c>
      <c r="E194" s="1"/>
      <c r="F194" s="1"/>
      <c r="G194" s="1">
        <f t="shared" si="8"/>
        <v>-1842.6999999999998</v>
      </c>
    </row>
    <row r="195" spans="1:11" x14ac:dyDescent="0.25">
      <c r="A195" s="519"/>
      <c r="B195" s="507"/>
      <c r="C195" s="1"/>
      <c r="D195" s="1"/>
      <c r="E195" s="1"/>
      <c r="F195" s="1"/>
      <c r="G195" s="1">
        <f t="shared" si="8"/>
        <v>-1842.6999999999998</v>
      </c>
    </row>
    <row r="196" spans="1:11" x14ac:dyDescent="0.25">
      <c r="A196" s="519"/>
      <c r="B196" s="507"/>
      <c r="C196" s="1"/>
      <c r="D196" s="1"/>
      <c r="E196" s="28"/>
      <c r="F196" s="28"/>
      <c r="G196" s="1">
        <f t="shared" si="8"/>
        <v>-1842.6999999999998</v>
      </c>
    </row>
    <row r="197" spans="1:11" x14ac:dyDescent="0.25">
      <c r="A197" s="519"/>
      <c r="B197" s="507"/>
      <c r="C197" s="1"/>
      <c r="D197" s="1"/>
      <c r="E197" s="1"/>
      <c r="F197" s="1"/>
      <c r="G197" s="1">
        <f t="shared" si="8"/>
        <v>-1842.6999999999998</v>
      </c>
      <c r="I197" s="515" t="s">
        <v>134</v>
      </c>
      <c r="J197" s="515"/>
      <c r="K197" s="515"/>
    </row>
    <row r="198" spans="1:11" x14ac:dyDescent="0.25">
      <c r="A198" s="519"/>
      <c r="B198" s="508"/>
      <c r="C198" s="1"/>
      <c r="D198" s="1"/>
      <c r="E198" s="1"/>
      <c r="F198" s="1"/>
      <c r="G198" s="1">
        <f t="shared" si="8"/>
        <v>-1842.6999999999998</v>
      </c>
      <c r="I198" s="20" t="s">
        <v>122</v>
      </c>
      <c r="J198" s="512" t="s">
        <v>121</v>
      </c>
      <c r="K198" s="512"/>
    </row>
    <row r="199" spans="1:11" x14ac:dyDescent="0.25">
      <c r="A199" s="519" t="s">
        <v>135</v>
      </c>
      <c r="B199" s="503"/>
      <c r="C199" s="1"/>
      <c r="D199" s="1"/>
      <c r="E199" s="1"/>
      <c r="F199" s="1"/>
      <c r="G199" s="28">
        <v>-12000</v>
      </c>
      <c r="H199" s="25" t="s">
        <v>136</v>
      </c>
      <c r="I199" s="20" t="s">
        <v>137</v>
      </c>
      <c r="J199" s="512" t="s">
        <v>138</v>
      </c>
      <c r="K199" s="512"/>
    </row>
    <row r="200" spans="1:11" x14ac:dyDescent="0.25">
      <c r="A200" s="519"/>
      <c r="B200" s="504"/>
      <c r="C200" s="1" t="s">
        <v>22</v>
      </c>
      <c r="D200" s="1">
        <v>300</v>
      </c>
      <c r="E200" s="28" t="s">
        <v>139</v>
      </c>
      <c r="F200" s="28">
        <v>13179</v>
      </c>
      <c r="G200" s="1">
        <f t="shared" si="8"/>
        <v>879</v>
      </c>
      <c r="I200" s="20" t="s">
        <v>140</v>
      </c>
      <c r="J200" s="512" t="s">
        <v>121</v>
      </c>
      <c r="K200" s="512"/>
    </row>
    <row r="201" spans="1:11" x14ac:dyDescent="0.25">
      <c r="A201" s="519"/>
      <c r="B201" s="504"/>
      <c r="C201" s="1" t="s">
        <v>67</v>
      </c>
      <c r="D201" s="1">
        <v>1371</v>
      </c>
      <c r="E201" s="1"/>
      <c r="F201" s="1"/>
      <c r="G201" s="1">
        <f t="shared" si="8"/>
        <v>-492</v>
      </c>
      <c r="I201" s="24" t="s">
        <v>141</v>
      </c>
      <c r="J201" s="515" t="s">
        <v>142</v>
      </c>
      <c r="K201" s="515"/>
    </row>
    <row r="202" spans="1:11" x14ac:dyDescent="0.25">
      <c r="A202" s="519"/>
      <c r="B202" s="504"/>
      <c r="C202" s="1" t="s">
        <v>69</v>
      </c>
      <c r="D202" s="1">
        <v>3500</v>
      </c>
      <c r="E202" s="1"/>
      <c r="F202" s="1"/>
      <c r="G202" s="1">
        <f t="shared" si="8"/>
        <v>-3992</v>
      </c>
      <c r="I202" s="20" t="s">
        <v>143</v>
      </c>
      <c r="J202" s="512" t="s">
        <v>144</v>
      </c>
      <c r="K202" s="512"/>
    </row>
    <row r="203" spans="1:11" x14ac:dyDescent="0.25">
      <c r="A203" s="519"/>
      <c r="B203" s="504"/>
      <c r="C203" s="1" t="s">
        <v>71</v>
      </c>
      <c r="D203" s="1">
        <v>1500</v>
      </c>
      <c r="E203" s="1"/>
      <c r="F203" s="1"/>
      <c r="G203" s="1">
        <f t="shared" si="8"/>
        <v>-5492</v>
      </c>
    </row>
    <row r="204" spans="1:11" x14ac:dyDescent="0.25">
      <c r="A204" s="519"/>
      <c r="B204" s="504"/>
      <c r="C204" s="1" t="s">
        <v>48</v>
      </c>
      <c r="D204" s="1">
        <v>480</v>
      </c>
      <c r="E204" s="20"/>
      <c r="F204" s="20"/>
      <c r="G204" s="1">
        <f t="shared" si="8"/>
        <v>-5972</v>
      </c>
    </row>
    <row r="205" spans="1:11" x14ac:dyDescent="0.25">
      <c r="A205" s="519"/>
      <c r="B205" s="504"/>
      <c r="C205" s="1" t="s">
        <v>43</v>
      </c>
      <c r="D205" s="1">
        <v>90</v>
      </c>
      <c r="E205" s="20"/>
      <c r="F205" s="20"/>
      <c r="G205" s="1">
        <f t="shared" si="8"/>
        <v>-6062</v>
      </c>
    </row>
    <row r="206" spans="1:11" x14ac:dyDescent="0.25">
      <c r="A206" s="519"/>
      <c r="B206" s="504"/>
      <c r="C206" s="1"/>
      <c r="D206" s="1"/>
      <c r="E206" s="1"/>
      <c r="F206" s="1"/>
      <c r="G206" s="1">
        <f t="shared" si="8"/>
        <v>-6062</v>
      </c>
    </row>
    <row r="207" spans="1:11" x14ac:dyDescent="0.25">
      <c r="A207" s="519"/>
      <c r="B207" s="504"/>
      <c r="C207" s="55"/>
      <c r="D207" s="1"/>
      <c r="E207" s="1"/>
      <c r="F207" s="1"/>
      <c r="G207" s="1">
        <f t="shared" si="8"/>
        <v>-6062</v>
      </c>
    </row>
    <row r="208" spans="1:11" x14ac:dyDescent="0.25">
      <c r="A208" s="519"/>
      <c r="B208" s="504"/>
      <c r="C208" s="29" t="s">
        <v>32</v>
      </c>
      <c r="D208" s="29">
        <v>2093.5</v>
      </c>
      <c r="E208" s="28"/>
      <c r="F208" s="28"/>
      <c r="G208" s="1">
        <f t="shared" si="8"/>
        <v>-8155.5</v>
      </c>
    </row>
    <row r="209" spans="1:8" x14ac:dyDescent="0.25">
      <c r="A209" s="519"/>
      <c r="B209" s="505"/>
      <c r="C209" s="1"/>
      <c r="D209" s="1"/>
      <c r="E209" s="1"/>
      <c r="F209" s="1"/>
      <c r="G209" s="1">
        <v>-7589</v>
      </c>
      <c r="H209" s="25" t="s">
        <v>145</v>
      </c>
    </row>
    <row r="210" spans="1:8" x14ac:dyDescent="0.25">
      <c r="A210" s="519"/>
      <c r="B210" s="506"/>
      <c r="C210" s="1" t="s">
        <v>22</v>
      </c>
      <c r="D210" s="1">
        <v>300</v>
      </c>
      <c r="E210" s="1"/>
      <c r="F210" s="1"/>
      <c r="G210" s="1">
        <f>G209-D210+F210</f>
        <v>-7889</v>
      </c>
    </row>
    <row r="211" spans="1:8" x14ac:dyDescent="0.25">
      <c r="A211" s="519"/>
      <c r="B211" s="507"/>
      <c r="C211" s="1" t="s">
        <v>51</v>
      </c>
      <c r="D211" s="1">
        <v>722</v>
      </c>
      <c r="E211" s="1"/>
      <c r="F211" s="1"/>
      <c r="G211" s="1">
        <f t="shared" si="8"/>
        <v>-8611</v>
      </c>
    </row>
    <row r="212" spans="1:8" x14ac:dyDescent="0.25">
      <c r="A212" s="519"/>
      <c r="B212" s="507"/>
      <c r="C212" s="55" t="s">
        <v>146</v>
      </c>
      <c r="D212" s="1">
        <v>882</v>
      </c>
      <c r="E212" s="1"/>
      <c r="F212" s="1"/>
      <c r="G212" s="1">
        <f t="shared" si="8"/>
        <v>-9493</v>
      </c>
    </row>
    <row r="213" spans="1:8" x14ac:dyDescent="0.25">
      <c r="A213" s="519"/>
      <c r="B213" s="507"/>
      <c r="C213" s="1" t="s">
        <v>80</v>
      </c>
      <c r="D213" s="1">
        <v>2000</v>
      </c>
      <c r="E213" s="1"/>
      <c r="F213" s="1"/>
      <c r="G213" s="1">
        <f t="shared" si="8"/>
        <v>-11493</v>
      </c>
    </row>
    <row r="214" spans="1:8" x14ac:dyDescent="0.25">
      <c r="A214" s="519"/>
      <c r="B214" s="507"/>
      <c r="C214" s="1" t="s">
        <v>7</v>
      </c>
      <c r="D214" s="1">
        <v>640</v>
      </c>
      <c r="E214" s="1"/>
      <c r="F214" s="1"/>
      <c r="G214" s="1">
        <f t="shared" si="8"/>
        <v>-12133</v>
      </c>
    </row>
    <row r="215" spans="1:8" x14ac:dyDescent="0.25">
      <c r="A215" s="519"/>
      <c r="B215" s="507"/>
      <c r="C215" s="55"/>
      <c r="D215" s="1"/>
      <c r="E215" s="1"/>
      <c r="F215" s="1"/>
      <c r="G215" s="1">
        <f t="shared" si="8"/>
        <v>-12133</v>
      </c>
    </row>
    <row r="216" spans="1:8" x14ac:dyDescent="0.25">
      <c r="A216" s="519"/>
      <c r="B216" s="508"/>
      <c r="C216" s="1"/>
      <c r="D216" s="1"/>
      <c r="E216" s="1"/>
      <c r="F216" s="1"/>
      <c r="G216" s="1">
        <f t="shared" si="8"/>
        <v>-12133</v>
      </c>
    </row>
    <row r="217" spans="1:8" x14ac:dyDescent="0.25">
      <c r="A217" s="519"/>
      <c r="B217" s="506"/>
      <c r="C217" s="1" t="s">
        <v>22</v>
      </c>
      <c r="D217" s="1">
        <v>300</v>
      </c>
      <c r="E217" s="20" t="s">
        <v>147</v>
      </c>
      <c r="F217" s="20">
        <v>9165</v>
      </c>
      <c r="G217" s="1">
        <f t="shared" si="8"/>
        <v>-3268</v>
      </c>
    </row>
    <row r="218" spans="1:8" x14ac:dyDescent="0.25">
      <c r="A218" s="519"/>
      <c r="B218" s="507"/>
      <c r="C218" s="55"/>
      <c r="D218" s="1"/>
      <c r="E218" s="1"/>
      <c r="F218" s="1"/>
      <c r="G218" s="1">
        <f t="shared" si="8"/>
        <v>-3268</v>
      </c>
    </row>
    <row r="219" spans="1:8" x14ac:dyDescent="0.25">
      <c r="A219" s="519"/>
      <c r="B219" s="507"/>
      <c r="C219" s="1"/>
      <c r="D219" s="1"/>
      <c r="E219" s="1"/>
      <c r="F219" s="1"/>
      <c r="G219" s="1">
        <f t="shared" si="8"/>
        <v>-3268</v>
      </c>
    </row>
    <row r="220" spans="1:8" x14ac:dyDescent="0.25">
      <c r="A220" s="519"/>
      <c r="B220" s="507"/>
      <c r="C220" s="1" t="s">
        <v>58</v>
      </c>
      <c r="D220" s="1">
        <v>279</v>
      </c>
      <c r="E220" s="1"/>
      <c r="F220" s="1"/>
      <c r="G220" s="1">
        <f t="shared" si="8"/>
        <v>-3547</v>
      </c>
    </row>
    <row r="221" spans="1:8" x14ac:dyDescent="0.25">
      <c r="A221" s="519"/>
      <c r="B221" s="507"/>
      <c r="C221" s="1" t="s">
        <v>148</v>
      </c>
      <c r="D221" s="1"/>
      <c r="E221" s="1"/>
      <c r="F221" s="1"/>
      <c r="G221" s="1">
        <f t="shared" si="8"/>
        <v>-3547</v>
      </c>
    </row>
    <row r="222" spans="1:8" x14ac:dyDescent="0.25">
      <c r="A222" s="519"/>
      <c r="B222" s="507"/>
      <c r="C222" s="1" t="s">
        <v>44</v>
      </c>
      <c r="D222" s="1"/>
      <c r="E222" s="1"/>
      <c r="F222" s="1"/>
      <c r="G222" s="1">
        <f t="shared" si="8"/>
        <v>-3547</v>
      </c>
    </row>
    <row r="223" spans="1:8" x14ac:dyDescent="0.25">
      <c r="A223" s="519"/>
      <c r="B223" s="508"/>
      <c r="C223" s="1"/>
      <c r="D223" s="1"/>
      <c r="E223" s="1"/>
      <c r="F223" s="1"/>
      <c r="G223" s="1">
        <f t="shared" si="8"/>
        <v>-3547</v>
      </c>
    </row>
    <row r="224" spans="1:8" x14ac:dyDescent="0.25">
      <c r="A224" s="519"/>
      <c r="B224" s="506"/>
      <c r="C224" s="1" t="s">
        <v>22</v>
      </c>
      <c r="D224" s="1">
        <v>300</v>
      </c>
      <c r="E224" s="1"/>
      <c r="F224" s="1"/>
      <c r="G224" s="1">
        <v>226</v>
      </c>
      <c r="H224" s="25" t="s">
        <v>149</v>
      </c>
    </row>
    <row r="225" spans="1:11" x14ac:dyDescent="0.25">
      <c r="A225" s="519"/>
      <c r="B225" s="507"/>
      <c r="C225" s="1" t="s">
        <v>86</v>
      </c>
      <c r="D225" s="1">
        <v>120</v>
      </c>
      <c r="E225" s="1"/>
      <c r="F225" s="1"/>
      <c r="G225" s="1">
        <f t="shared" ref="G225:G239" si="9">G224-D225+F225</f>
        <v>106</v>
      </c>
    </row>
    <row r="226" spans="1:11" x14ac:dyDescent="0.25">
      <c r="A226" s="519"/>
      <c r="B226" s="507"/>
      <c r="C226" s="28"/>
      <c r="D226" s="28"/>
      <c r="E226" s="20" t="s">
        <v>150</v>
      </c>
      <c r="F226" s="20">
        <v>310</v>
      </c>
      <c r="G226" s="1">
        <f t="shared" si="9"/>
        <v>416</v>
      </c>
    </row>
    <row r="227" spans="1:11" x14ac:dyDescent="0.25">
      <c r="A227" s="519"/>
      <c r="B227" s="507"/>
      <c r="C227" s="1"/>
      <c r="D227" s="1"/>
      <c r="E227" s="20" t="s">
        <v>151</v>
      </c>
      <c r="F227" s="20">
        <v>1721</v>
      </c>
      <c r="G227" s="1">
        <f t="shared" si="9"/>
        <v>2137</v>
      </c>
    </row>
    <row r="228" spans="1:11" x14ac:dyDescent="0.25">
      <c r="A228" s="519"/>
      <c r="B228" s="507"/>
      <c r="C228" s="1"/>
      <c r="D228" s="1"/>
      <c r="E228" s="20" t="s">
        <v>152</v>
      </c>
      <c r="F228" s="20">
        <v>8139</v>
      </c>
      <c r="G228" s="1">
        <f t="shared" si="9"/>
        <v>10276</v>
      </c>
    </row>
    <row r="229" spans="1:11" x14ac:dyDescent="0.25">
      <c r="A229" s="519"/>
      <c r="B229" s="507"/>
      <c r="C229" s="1"/>
      <c r="D229" s="1"/>
      <c r="E229" s="1"/>
      <c r="F229" s="1"/>
      <c r="G229" s="1">
        <f t="shared" si="9"/>
        <v>10276</v>
      </c>
    </row>
    <row r="230" spans="1:11" x14ac:dyDescent="0.25">
      <c r="A230" s="519"/>
      <c r="B230" s="508"/>
      <c r="C230" s="1"/>
      <c r="D230" s="1"/>
      <c r="E230" s="1"/>
      <c r="F230" s="1"/>
      <c r="G230" s="1">
        <f t="shared" si="9"/>
        <v>10276</v>
      </c>
    </row>
    <row r="231" spans="1:11" x14ac:dyDescent="0.25">
      <c r="A231" s="519"/>
      <c r="B231" s="506"/>
      <c r="C231" s="1" t="s">
        <v>22</v>
      </c>
      <c r="D231" s="1">
        <v>300</v>
      </c>
      <c r="E231" s="1"/>
      <c r="F231" s="1"/>
      <c r="G231" s="1">
        <f t="shared" si="9"/>
        <v>9976</v>
      </c>
    </row>
    <row r="232" spans="1:11" x14ac:dyDescent="0.25">
      <c r="A232" s="519"/>
      <c r="B232" s="507"/>
      <c r="C232" s="1" t="s">
        <v>20</v>
      </c>
      <c r="D232" s="1">
        <v>1000</v>
      </c>
      <c r="E232" s="1"/>
      <c r="F232" s="1"/>
      <c r="G232" s="1">
        <f t="shared" si="9"/>
        <v>8976</v>
      </c>
    </row>
    <row r="233" spans="1:11" x14ac:dyDescent="0.25">
      <c r="A233" s="519"/>
      <c r="B233" s="507"/>
      <c r="C233" s="1" t="s">
        <v>17</v>
      </c>
      <c r="D233" s="1">
        <v>447</v>
      </c>
      <c r="E233" s="1"/>
      <c r="F233" s="1"/>
      <c r="G233" s="1">
        <f t="shared" si="9"/>
        <v>8529</v>
      </c>
    </row>
    <row r="234" spans="1:11" x14ac:dyDescent="0.25">
      <c r="A234" s="519"/>
      <c r="B234" s="507"/>
      <c r="C234" s="55" t="s">
        <v>30</v>
      </c>
      <c r="D234" s="1">
        <v>4036</v>
      </c>
      <c r="E234" s="1" t="s">
        <v>16</v>
      </c>
      <c r="F234" s="1">
        <v>2550</v>
      </c>
      <c r="G234" s="1">
        <f t="shared" si="9"/>
        <v>7043</v>
      </c>
    </row>
    <row r="235" spans="1:11" x14ac:dyDescent="0.25">
      <c r="A235" s="519"/>
      <c r="B235" s="507"/>
      <c r="C235" s="1"/>
      <c r="D235" s="1"/>
      <c r="E235" s="1"/>
      <c r="F235" s="1"/>
      <c r="G235" s="1">
        <f t="shared" si="9"/>
        <v>7043</v>
      </c>
    </row>
    <row r="236" spans="1:11" x14ac:dyDescent="0.25">
      <c r="A236" s="519"/>
      <c r="B236" s="507"/>
      <c r="C236" s="1"/>
      <c r="D236" s="1"/>
      <c r="E236" s="1"/>
      <c r="F236" s="1"/>
      <c r="G236" s="1">
        <f t="shared" si="9"/>
        <v>7043</v>
      </c>
    </row>
    <row r="237" spans="1:11" x14ac:dyDescent="0.25">
      <c r="A237" s="519"/>
      <c r="B237" s="508"/>
      <c r="C237" s="1"/>
      <c r="D237" s="1"/>
      <c r="E237" s="1"/>
      <c r="F237" s="1"/>
      <c r="G237" s="1">
        <f t="shared" si="9"/>
        <v>7043</v>
      </c>
    </row>
    <row r="238" spans="1:11" x14ac:dyDescent="0.25">
      <c r="A238" s="519" t="s">
        <v>153</v>
      </c>
      <c r="B238" s="503"/>
      <c r="C238" s="1"/>
      <c r="D238" s="1"/>
      <c r="E238" s="29" t="s">
        <v>154</v>
      </c>
      <c r="F238" s="29">
        <v>17550</v>
      </c>
      <c r="G238" s="1">
        <f t="shared" si="9"/>
        <v>24593</v>
      </c>
      <c r="I238" s="515" t="s">
        <v>155</v>
      </c>
      <c r="J238" s="515"/>
      <c r="K238" s="515"/>
    </row>
    <row r="239" spans="1:11" x14ac:dyDescent="0.25">
      <c r="A239" s="519"/>
      <c r="B239" s="504"/>
      <c r="C239" s="1" t="s">
        <v>22</v>
      </c>
      <c r="D239" s="1">
        <v>300</v>
      </c>
      <c r="E239" s="1"/>
      <c r="F239" s="1"/>
      <c r="G239" s="1">
        <f t="shared" si="9"/>
        <v>24293</v>
      </c>
      <c r="I239" s="1"/>
      <c r="J239" s="515"/>
      <c r="K239" s="515"/>
    </row>
    <row r="240" spans="1:11" x14ac:dyDescent="0.25">
      <c r="A240" s="519"/>
      <c r="B240" s="504"/>
      <c r="C240" s="1" t="s">
        <v>67</v>
      </c>
      <c r="D240" s="1">
        <v>20000</v>
      </c>
      <c r="E240" s="1"/>
      <c r="F240" s="1"/>
      <c r="G240" s="1">
        <v>14</v>
      </c>
      <c r="I240" s="1" t="s">
        <v>156</v>
      </c>
      <c r="J240" s="515" t="s">
        <v>157</v>
      </c>
      <c r="K240" s="515"/>
    </row>
    <row r="241" spans="1:11" x14ac:dyDescent="0.25">
      <c r="A241" s="519"/>
      <c r="B241" s="504"/>
      <c r="C241" s="1"/>
      <c r="D241" s="1"/>
      <c r="E241" s="1"/>
      <c r="F241" s="1"/>
      <c r="G241" s="28">
        <v>14697</v>
      </c>
      <c r="H241" s="25" t="s">
        <v>158</v>
      </c>
      <c r="I241" s="1"/>
      <c r="J241" s="65"/>
      <c r="K241" s="66"/>
    </row>
    <row r="242" spans="1:11" ht="15" customHeight="1" x14ac:dyDescent="0.25">
      <c r="A242" s="519"/>
      <c r="B242" s="504"/>
      <c r="C242" s="1" t="s">
        <v>69</v>
      </c>
      <c r="D242" s="1">
        <v>5500</v>
      </c>
      <c r="E242" s="1"/>
      <c r="F242" s="1"/>
      <c r="G242" s="1">
        <f>G241-D242+F242</f>
        <v>9197</v>
      </c>
      <c r="I242" s="1" t="s">
        <v>159</v>
      </c>
      <c r="J242" s="531" t="s">
        <v>160</v>
      </c>
      <c r="K242" s="532"/>
    </row>
    <row r="243" spans="1:11" x14ac:dyDescent="0.25">
      <c r="A243" s="519"/>
      <c r="B243" s="504"/>
      <c r="C243" s="1" t="s">
        <v>71</v>
      </c>
      <c r="D243" s="1">
        <v>3000</v>
      </c>
      <c r="E243" s="1"/>
      <c r="F243" s="1"/>
      <c r="G243" s="1">
        <f t="shared" ref="G243:G278" si="10">G242-D243+F243</f>
        <v>6197</v>
      </c>
      <c r="I243" s="24"/>
      <c r="J243" s="515"/>
      <c r="K243" s="515"/>
    </row>
    <row r="244" spans="1:11" x14ac:dyDescent="0.25">
      <c r="A244" s="519"/>
      <c r="B244" s="504"/>
      <c r="C244" s="1" t="s">
        <v>48</v>
      </c>
      <c r="D244" s="1">
        <v>480</v>
      </c>
      <c r="E244" s="1"/>
      <c r="F244" s="1"/>
      <c r="G244" s="1">
        <f t="shared" si="10"/>
        <v>5717</v>
      </c>
      <c r="I244" s="1"/>
      <c r="J244" s="515"/>
      <c r="K244" s="515"/>
    </row>
    <row r="245" spans="1:11" x14ac:dyDescent="0.25">
      <c r="A245" s="519"/>
      <c r="B245" s="504"/>
      <c r="C245" s="1" t="s">
        <v>43</v>
      </c>
      <c r="D245" s="1">
        <v>90</v>
      </c>
      <c r="E245" s="1"/>
      <c r="F245" s="1"/>
      <c r="G245" s="1">
        <f t="shared" si="10"/>
        <v>5627</v>
      </c>
    </row>
    <row r="246" spans="1:11" x14ac:dyDescent="0.25">
      <c r="A246" s="519"/>
      <c r="B246" s="504"/>
      <c r="C246" s="1"/>
      <c r="D246" s="1"/>
      <c r="E246" s="1"/>
      <c r="F246" s="1"/>
      <c r="G246" s="1">
        <f t="shared" si="10"/>
        <v>5627</v>
      </c>
    </row>
    <row r="247" spans="1:11" x14ac:dyDescent="0.25">
      <c r="A247" s="519"/>
      <c r="B247" s="504"/>
      <c r="C247" s="1"/>
      <c r="D247" s="1"/>
      <c r="E247" s="1"/>
      <c r="F247" s="1"/>
      <c r="G247" s="28">
        <v>10920</v>
      </c>
      <c r="H247" s="25" t="s">
        <v>161</v>
      </c>
    </row>
    <row r="248" spans="1:11" x14ac:dyDescent="0.25">
      <c r="A248" s="519"/>
      <c r="B248" s="504"/>
      <c r="C248" s="1"/>
      <c r="D248" s="1"/>
      <c r="E248" s="64"/>
      <c r="F248" s="1"/>
      <c r="G248" s="1">
        <f t="shared" si="10"/>
        <v>10920</v>
      </c>
    </row>
    <row r="249" spans="1:11" x14ac:dyDescent="0.25">
      <c r="A249" s="519"/>
      <c r="B249" s="505"/>
      <c r="C249" s="1" t="s">
        <v>162</v>
      </c>
      <c r="D249" s="1">
        <v>1000</v>
      </c>
      <c r="E249" s="1"/>
      <c r="F249" s="1"/>
      <c r="G249" s="1">
        <f t="shared" si="10"/>
        <v>9920</v>
      </c>
    </row>
    <row r="250" spans="1:11" x14ac:dyDescent="0.25">
      <c r="A250" s="519"/>
      <c r="B250" s="506"/>
      <c r="C250" s="1" t="s">
        <v>22</v>
      </c>
      <c r="D250" s="1">
        <v>300</v>
      </c>
      <c r="E250" s="1"/>
      <c r="F250" s="1"/>
      <c r="G250" s="1">
        <f t="shared" si="10"/>
        <v>9620</v>
      </c>
    </row>
    <row r="251" spans="1:11" x14ac:dyDescent="0.25">
      <c r="A251" s="519"/>
      <c r="B251" s="507"/>
      <c r="C251" s="1" t="s">
        <v>51</v>
      </c>
      <c r="D251" s="1">
        <v>722</v>
      </c>
      <c r="E251" s="1"/>
      <c r="F251" s="1"/>
      <c r="G251" s="1">
        <f t="shared" si="10"/>
        <v>8898</v>
      </c>
    </row>
    <row r="252" spans="1:11" x14ac:dyDescent="0.25">
      <c r="A252" s="519"/>
      <c r="B252" s="507"/>
      <c r="C252" s="55" t="s">
        <v>78</v>
      </c>
      <c r="D252" s="1">
        <v>283</v>
      </c>
      <c r="E252" s="1"/>
      <c r="F252" s="1"/>
      <c r="G252" s="1">
        <f t="shared" si="10"/>
        <v>8615</v>
      </c>
    </row>
    <row r="253" spans="1:11" x14ac:dyDescent="0.25">
      <c r="A253" s="519"/>
      <c r="B253" s="507"/>
      <c r="C253" s="1" t="s">
        <v>80</v>
      </c>
      <c r="D253" s="1">
        <v>2000</v>
      </c>
      <c r="E253" s="1"/>
      <c r="F253" s="1"/>
      <c r="G253" s="1">
        <f t="shared" si="10"/>
        <v>6615</v>
      </c>
    </row>
    <row r="254" spans="1:11" x14ac:dyDescent="0.25">
      <c r="A254" s="519"/>
      <c r="B254" s="507"/>
      <c r="C254" s="1" t="s">
        <v>7</v>
      </c>
      <c r="D254" s="1">
        <v>1397</v>
      </c>
      <c r="E254" s="1"/>
      <c r="F254" s="1"/>
      <c r="G254" s="1">
        <f t="shared" si="10"/>
        <v>5218</v>
      </c>
    </row>
    <row r="255" spans="1:11" x14ac:dyDescent="0.25">
      <c r="A255" s="519"/>
      <c r="B255" s="507"/>
      <c r="C255" s="28" t="s">
        <v>163</v>
      </c>
      <c r="D255" s="28">
        <v>2016</v>
      </c>
      <c r="E255" s="1"/>
      <c r="F255" s="1"/>
      <c r="G255" s="1">
        <f t="shared" si="10"/>
        <v>3202</v>
      </c>
    </row>
    <row r="256" spans="1:11" x14ac:dyDescent="0.25">
      <c r="A256" s="519"/>
      <c r="B256" s="508"/>
      <c r="C256" s="1" t="s">
        <v>164</v>
      </c>
      <c r="D256" s="1">
        <v>4000</v>
      </c>
      <c r="E256" s="1"/>
      <c r="F256" s="1"/>
      <c r="G256" s="1">
        <f t="shared" si="10"/>
        <v>-798</v>
      </c>
    </row>
    <row r="257" spans="1:7" x14ac:dyDescent="0.25">
      <c r="A257" s="519"/>
      <c r="B257" s="506"/>
      <c r="C257" s="1" t="s">
        <v>22</v>
      </c>
      <c r="D257" s="1">
        <v>300</v>
      </c>
      <c r="E257" s="1"/>
      <c r="F257" s="1"/>
      <c r="G257" s="1">
        <f t="shared" si="10"/>
        <v>-1098</v>
      </c>
    </row>
    <row r="258" spans="1:7" x14ac:dyDescent="0.25">
      <c r="A258" s="519"/>
      <c r="B258" s="507"/>
      <c r="C258" s="55" t="s">
        <v>71</v>
      </c>
      <c r="D258" s="1">
        <v>500</v>
      </c>
      <c r="E258" s="1"/>
      <c r="F258" s="1"/>
      <c r="G258" s="1">
        <f t="shared" si="10"/>
        <v>-1598</v>
      </c>
    </row>
    <row r="259" spans="1:7" x14ac:dyDescent="0.25">
      <c r="A259" s="519"/>
      <c r="B259" s="507"/>
      <c r="C259" s="1"/>
      <c r="D259" s="1"/>
      <c r="E259" s="1"/>
      <c r="F259" s="1"/>
      <c r="G259" s="1">
        <f t="shared" si="10"/>
        <v>-1598</v>
      </c>
    </row>
    <row r="260" spans="1:7" x14ac:dyDescent="0.25">
      <c r="A260" s="519"/>
      <c r="B260" s="507"/>
      <c r="C260" s="1" t="s">
        <v>58</v>
      </c>
      <c r="D260" s="1">
        <v>279</v>
      </c>
      <c r="E260" s="1"/>
      <c r="F260" s="1"/>
      <c r="G260" s="1">
        <f t="shared" si="10"/>
        <v>-1877</v>
      </c>
    </row>
    <row r="261" spans="1:7" x14ac:dyDescent="0.25">
      <c r="A261" s="519"/>
      <c r="B261" s="507"/>
      <c r="C261" s="1" t="s">
        <v>44</v>
      </c>
      <c r="D261" s="1">
        <v>3395</v>
      </c>
      <c r="E261" s="1"/>
      <c r="F261" s="1"/>
      <c r="G261" s="1">
        <f t="shared" si="10"/>
        <v>-5272</v>
      </c>
    </row>
    <row r="262" spans="1:7" x14ac:dyDescent="0.25">
      <c r="A262" s="519"/>
      <c r="B262" s="507"/>
      <c r="C262" s="1"/>
      <c r="D262" s="1"/>
      <c r="E262" s="1"/>
      <c r="F262" s="1"/>
      <c r="G262" s="1">
        <f t="shared" si="10"/>
        <v>-5272</v>
      </c>
    </row>
    <row r="263" spans="1:7" x14ac:dyDescent="0.25">
      <c r="A263" s="519"/>
      <c r="B263" s="508"/>
      <c r="C263" s="1"/>
      <c r="D263" s="1"/>
      <c r="E263" s="1"/>
      <c r="F263" s="1"/>
      <c r="G263" s="1">
        <f t="shared" si="10"/>
        <v>-5272</v>
      </c>
    </row>
    <row r="264" spans="1:7" x14ac:dyDescent="0.25">
      <c r="A264" s="519"/>
      <c r="B264" s="506"/>
      <c r="C264" s="1" t="s">
        <v>22</v>
      </c>
      <c r="D264" s="1">
        <v>300</v>
      </c>
      <c r="E264" s="1"/>
      <c r="F264" s="1"/>
      <c r="G264" s="1">
        <f t="shared" si="10"/>
        <v>-5572</v>
      </c>
    </row>
    <row r="265" spans="1:7" x14ac:dyDescent="0.25">
      <c r="A265" s="519"/>
      <c r="B265" s="507"/>
      <c r="C265" s="1" t="s">
        <v>86</v>
      </c>
      <c r="D265" s="1">
        <v>120</v>
      </c>
      <c r="E265" s="1"/>
      <c r="F265" s="1"/>
      <c r="G265" s="1">
        <f t="shared" si="10"/>
        <v>-5692</v>
      </c>
    </row>
    <row r="266" spans="1:7" x14ac:dyDescent="0.25">
      <c r="A266" s="519"/>
      <c r="B266" s="507"/>
      <c r="C266" s="1" t="s">
        <v>16</v>
      </c>
      <c r="D266" s="1">
        <v>4050</v>
      </c>
      <c r="E266" s="1"/>
      <c r="F266" s="1"/>
      <c r="G266" s="1">
        <f t="shared" si="10"/>
        <v>-9742</v>
      </c>
    </row>
    <row r="267" spans="1:7" x14ac:dyDescent="0.25">
      <c r="A267" s="519"/>
      <c r="B267" s="507"/>
      <c r="C267" s="1"/>
      <c r="D267" s="1"/>
      <c r="E267" s="1"/>
      <c r="F267" s="1"/>
      <c r="G267" s="1">
        <f t="shared" si="10"/>
        <v>-9742</v>
      </c>
    </row>
    <row r="268" spans="1:7" x14ac:dyDescent="0.25">
      <c r="A268" s="519"/>
      <c r="B268" s="507"/>
      <c r="C268" s="1"/>
      <c r="D268" s="1"/>
      <c r="E268" s="1"/>
      <c r="F268" s="1"/>
      <c r="G268" s="1">
        <f t="shared" si="10"/>
        <v>-9742</v>
      </c>
    </row>
    <row r="269" spans="1:7" x14ac:dyDescent="0.25">
      <c r="A269" s="519"/>
      <c r="B269" s="507"/>
      <c r="C269" s="1"/>
      <c r="D269" s="1"/>
      <c r="E269" s="1"/>
      <c r="F269" s="1"/>
      <c r="G269" s="1">
        <f t="shared" si="10"/>
        <v>-9742</v>
      </c>
    </row>
    <row r="270" spans="1:7" x14ac:dyDescent="0.25">
      <c r="A270" s="519"/>
      <c r="B270" s="508"/>
      <c r="C270" s="1"/>
      <c r="D270" s="1"/>
      <c r="E270" s="1"/>
      <c r="F270" s="1"/>
      <c r="G270" s="1">
        <f t="shared" si="10"/>
        <v>-9742</v>
      </c>
    </row>
    <row r="271" spans="1:7" x14ac:dyDescent="0.25">
      <c r="A271" s="519"/>
      <c r="B271" s="506"/>
      <c r="C271" s="1" t="s">
        <v>22</v>
      </c>
      <c r="D271" s="1">
        <v>300</v>
      </c>
      <c r="E271" s="1"/>
      <c r="F271" s="1"/>
      <c r="G271" s="1">
        <f t="shared" si="10"/>
        <v>-10042</v>
      </c>
    </row>
    <row r="272" spans="1:7" x14ac:dyDescent="0.25">
      <c r="A272" s="519"/>
      <c r="B272" s="507"/>
      <c r="C272" s="1" t="s">
        <v>20</v>
      </c>
      <c r="D272" s="1">
        <v>1000</v>
      </c>
      <c r="E272" s="1"/>
      <c r="F272" s="1"/>
      <c r="G272" s="1">
        <f t="shared" si="10"/>
        <v>-11042</v>
      </c>
    </row>
    <row r="273" spans="1:8" x14ac:dyDescent="0.25">
      <c r="A273" s="519"/>
      <c r="B273" s="507"/>
      <c r="C273" s="1" t="s">
        <v>17</v>
      </c>
      <c r="D273" s="1">
        <v>447</v>
      </c>
      <c r="E273" s="1" t="s">
        <v>165</v>
      </c>
      <c r="F273" s="1">
        <v>2184</v>
      </c>
      <c r="G273" s="1">
        <f t="shared" si="10"/>
        <v>-9305</v>
      </c>
    </row>
    <row r="274" spans="1:8" x14ac:dyDescent="0.25">
      <c r="A274" s="519"/>
      <c r="B274" s="507"/>
      <c r="C274" s="1"/>
      <c r="D274" s="1"/>
      <c r="E274" s="1"/>
      <c r="F274" s="1"/>
      <c r="G274" s="1">
        <f t="shared" si="10"/>
        <v>-9305</v>
      </c>
    </row>
    <row r="275" spans="1:8" x14ac:dyDescent="0.25">
      <c r="A275" s="519"/>
      <c r="B275" s="507"/>
      <c r="C275" s="1"/>
      <c r="D275" s="1"/>
      <c r="E275" s="20" t="s">
        <v>166</v>
      </c>
      <c r="F275" s="20">
        <v>14000</v>
      </c>
      <c r="G275" s="1">
        <f t="shared" si="10"/>
        <v>4695</v>
      </c>
    </row>
    <row r="276" spans="1:8" x14ac:dyDescent="0.25">
      <c r="A276" s="519"/>
      <c r="B276" s="507"/>
      <c r="C276" s="1"/>
      <c r="D276" s="1"/>
      <c r="E276" s="28"/>
      <c r="F276" s="28"/>
      <c r="G276" s="1">
        <f t="shared" si="10"/>
        <v>4695</v>
      </c>
    </row>
    <row r="277" spans="1:8" x14ac:dyDescent="0.25">
      <c r="A277" s="519"/>
      <c r="B277" s="508"/>
      <c r="C277" s="1"/>
      <c r="D277" s="1"/>
      <c r="E277" s="20"/>
      <c r="F277" s="20"/>
      <c r="G277" s="1">
        <f t="shared" si="10"/>
        <v>4695</v>
      </c>
    </row>
    <row r="278" spans="1:8" x14ac:dyDescent="0.25">
      <c r="A278" s="519" t="s">
        <v>167</v>
      </c>
      <c r="B278" s="503"/>
      <c r="C278" s="1"/>
      <c r="D278" s="1"/>
      <c r="E278" s="20" t="s">
        <v>168</v>
      </c>
      <c r="F278" s="20">
        <v>2227</v>
      </c>
      <c r="G278" s="1">
        <f t="shared" si="10"/>
        <v>6922</v>
      </c>
    </row>
    <row r="279" spans="1:8" x14ac:dyDescent="0.25">
      <c r="A279" s="519"/>
      <c r="B279" s="504"/>
      <c r="C279" s="1"/>
      <c r="D279" s="1"/>
      <c r="E279" s="1"/>
      <c r="F279" s="1"/>
      <c r="G279" s="1">
        <v>12873</v>
      </c>
      <c r="H279" s="68">
        <v>44345</v>
      </c>
    </row>
    <row r="280" spans="1:8" x14ac:dyDescent="0.25">
      <c r="A280" s="519"/>
      <c r="B280" s="504"/>
      <c r="C280" s="1" t="s">
        <v>71</v>
      </c>
      <c r="D280" s="1">
        <v>2500</v>
      </c>
      <c r="E280" s="20" t="s">
        <v>119</v>
      </c>
      <c r="F280" s="20">
        <v>3088</v>
      </c>
      <c r="G280" s="1">
        <f>G279-D280+F280</f>
        <v>13461</v>
      </c>
      <c r="H280" s="69"/>
    </row>
    <row r="281" spans="1:8" x14ac:dyDescent="0.25">
      <c r="A281" s="519"/>
      <c r="B281" s="504"/>
      <c r="C281" s="1" t="s">
        <v>7</v>
      </c>
      <c r="D281" s="1">
        <v>1397</v>
      </c>
      <c r="E281" s="1"/>
      <c r="F281" s="1"/>
      <c r="G281" s="1">
        <f t="shared" ref="G281:G344" si="11">G280-D281+F281</f>
        <v>12064</v>
      </c>
      <c r="H281" s="69"/>
    </row>
    <row r="282" spans="1:8" x14ac:dyDescent="0.25">
      <c r="A282" s="519"/>
      <c r="B282" s="504"/>
      <c r="C282" s="1" t="s">
        <v>22</v>
      </c>
      <c r="D282" s="1">
        <v>300</v>
      </c>
      <c r="E282" s="1"/>
      <c r="F282" s="1"/>
      <c r="G282" s="1">
        <f t="shared" si="11"/>
        <v>11764</v>
      </c>
      <c r="H282" s="69"/>
    </row>
    <row r="283" spans="1:8" x14ac:dyDescent="0.25">
      <c r="A283" s="519"/>
      <c r="B283" s="504"/>
      <c r="C283" s="1" t="s">
        <v>67</v>
      </c>
      <c r="D283" s="1">
        <v>23500</v>
      </c>
      <c r="E283" s="67"/>
      <c r="F283" s="1"/>
      <c r="G283" s="1">
        <f t="shared" si="11"/>
        <v>-11736</v>
      </c>
    </row>
    <row r="284" spans="1:8" x14ac:dyDescent="0.25">
      <c r="A284" s="519"/>
      <c r="B284" s="504"/>
      <c r="C284" s="1" t="s">
        <v>69</v>
      </c>
      <c r="D284" s="1">
        <v>5500</v>
      </c>
      <c r="E284" s="20" t="s">
        <v>102</v>
      </c>
      <c r="F284" s="20">
        <v>8319</v>
      </c>
      <c r="G284" s="1">
        <f t="shared" si="11"/>
        <v>-8917</v>
      </c>
    </row>
    <row r="285" spans="1:8" x14ac:dyDescent="0.25">
      <c r="A285" s="519"/>
      <c r="B285" s="504"/>
      <c r="C285" s="1" t="s">
        <v>169</v>
      </c>
      <c r="D285" s="1">
        <v>187</v>
      </c>
      <c r="E285" s="20" t="s">
        <v>170</v>
      </c>
      <c r="F285" s="20">
        <v>21038</v>
      </c>
      <c r="G285" s="1">
        <f t="shared" si="11"/>
        <v>11934</v>
      </c>
    </row>
    <row r="286" spans="1:8" x14ac:dyDescent="0.25">
      <c r="A286" s="519"/>
      <c r="B286" s="504"/>
      <c r="C286" s="1" t="s">
        <v>48</v>
      </c>
      <c r="D286" s="1">
        <v>480</v>
      </c>
      <c r="E286" s="20" t="s">
        <v>171</v>
      </c>
      <c r="F286" s="20">
        <v>3000</v>
      </c>
      <c r="G286" s="1">
        <f t="shared" si="11"/>
        <v>14454</v>
      </c>
    </row>
    <row r="287" spans="1:8" x14ac:dyDescent="0.25">
      <c r="A287" s="519"/>
      <c r="B287" s="504"/>
      <c r="C287" s="1" t="s">
        <v>43</v>
      </c>
      <c r="D287" s="1">
        <v>90</v>
      </c>
      <c r="E287" s="20" t="s">
        <v>172</v>
      </c>
      <c r="F287" s="20">
        <v>5000</v>
      </c>
      <c r="G287" s="1">
        <f t="shared" si="11"/>
        <v>19364</v>
      </c>
    </row>
    <row r="288" spans="1:8" x14ac:dyDescent="0.25">
      <c r="A288" s="519"/>
      <c r="B288" s="504"/>
      <c r="C288" s="1" t="s">
        <v>71</v>
      </c>
      <c r="D288" s="1">
        <v>500</v>
      </c>
      <c r="E288" s="1"/>
      <c r="F288" s="1"/>
      <c r="G288" s="1">
        <f t="shared" si="11"/>
        <v>18864</v>
      </c>
    </row>
    <row r="289" spans="1:7" x14ac:dyDescent="0.25">
      <c r="A289" s="519"/>
      <c r="B289" s="504"/>
      <c r="C289" s="1"/>
      <c r="D289" s="1"/>
      <c r="E289" s="1"/>
      <c r="F289" s="1"/>
      <c r="G289" s="1">
        <f t="shared" si="11"/>
        <v>18864</v>
      </c>
    </row>
    <row r="290" spans="1:7" x14ac:dyDescent="0.25">
      <c r="A290" s="519"/>
      <c r="B290" s="504"/>
      <c r="C290" s="1"/>
      <c r="D290" s="1"/>
      <c r="E290" s="1"/>
      <c r="F290" s="1"/>
      <c r="G290" s="1">
        <f t="shared" si="11"/>
        <v>18864</v>
      </c>
    </row>
    <row r="291" spans="1:7" x14ac:dyDescent="0.25">
      <c r="A291" s="519"/>
      <c r="B291" s="505"/>
      <c r="C291" s="1"/>
      <c r="D291" s="1"/>
      <c r="E291" s="1"/>
      <c r="F291" s="1"/>
      <c r="G291" s="1">
        <f t="shared" si="11"/>
        <v>18864</v>
      </c>
    </row>
    <row r="292" spans="1:7" x14ac:dyDescent="0.25">
      <c r="A292" s="519"/>
      <c r="B292" s="506"/>
      <c r="C292" s="1" t="s">
        <v>22</v>
      </c>
      <c r="D292" s="1">
        <v>300</v>
      </c>
      <c r="E292" s="20" t="s">
        <v>173</v>
      </c>
      <c r="F292" s="20">
        <v>806</v>
      </c>
      <c r="G292" s="1">
        <f t="shared" si="11"/>
        <v>19370</v>
      </c>
    </row>
    <row r="293" spans="1:7" x14ac:dyDescent="0.25">
      <c r="A293" s="519"/>
      <c r="B293" s="507"/>
      <c r="C293" s="1" t="s">
        <v>51</v>
      </c>
      <c r="D293" s="1">
        <v>722</v>
      </c>
      <c r="E293" s="1"/>
      <c r="F293" s="1"/>
      <c r="G293" s="1">
        <f t="shared" si="11"/>
        <v>18648</v>
      </c>
    </row>
    <row r="294" spans="1:7" x14ac:dyDescent="0.25">
      <c r="A294" s="519"/>
      <c r="B294" s="507"/>
      <c r="C294" s="55" t="s">
        <v>78</v>
      </c>
      <c r="D294" s="1"/>
      <c r="E294" s="1"/>
      <c r="F294" s="1"/>
      <c r="G294" s="1">
        <f t="shared" si="11"/>
        <v>18648</v>
      </c>
    </row>
    <row r="295" spans="1:7" x14ac:dyDescent="0.25">
      <c r="A295" s="519"/>
      <c r="B295" s="507"/>
      <c r="C295" s="1" t="s">
        <v>80</v>
      </c>
      <c r="D295" s="1">
        <v>2000</v>
      </c>
      <c r="E295" s="1"/>
      <c r="F295" s="1"/>
      <c r="G295" s="1">
        <f t="shared" si="11"/>
        <v>16648</v>
      </c>
    </row>
    <row r="296" spans="1:7" x14ac:dyDescent="0.25">
      <c r="A296" s="519"/>
      <c r="B296" s="507"/>
      <c r="C296" s="1"/>
      <c r="D296" s="1"/>
      <c r="E296" s="1"/>
      <c r="F296" s="1"/>
      <c r="G296" s="1">
        <f t="shared" si="11"/>
        <v>16648</v>
      </c>
    </row>
    <row r="297" spans="1:7" x14ac:dyDescent="0.25">
      <c r="A297" s="519"/>
      <c r="B297" s="507"/>
      <c r="C297" s="1" t="s">
        <v>164</v>
      </c>
      <c r="D297" s="1">
        <v>4500</v>
      </c>
      <c r="E297" s="1"/>
      <c r="F297" s="1"/>
      <c r="G297" s="1">
        <f t="shared" si="11"/>
        <v>12148</v>
      </c>
    </row>
    <row r="298" spans="1:7" x14ac:dyDescent="0.25">
      <c r="A298" s="519"/>
      <c r="B298" s="508"/>
      <c r="C298" s="1"/>
      <c r="D298" s="1"/>
      <c r="E298" s="1"/>
      <c r="F298" s="1"/>
      <c r="G298" s="1">
        <f t="shared" si="11"/>
        <v>12148</v>
      </c>
    </row>
    <row r="299" spans="1:7" x14ac:dyDescent="0.25">
      <c r="A299" s="519"/>
      <c r="B299" s="506"/>
      <c r="C299" s="1" t="s">
        <v>22</v>
      </c>
      <c r="D299" s="1">
        <v>300</v>
      </c>
      <c r="E299" s="1"/>
      <c r="F299" s="1"/>
      <c r="G299" s="1">
        <f t="shared" si="11"/>
        <v>11848</v>
      </c>
    </row>
    <row r="300" spans="1:7" x14ac:dyDescent="0.25">
      <c r="A300" s="519"/>
      <c r="B300" s="507"/>
      <c r="C300" s="55" t="s">
        <v>30</v>
      </c>
      <c r="D300" s="1">
        <v>3550</v>
      </c>
      <c r="E300" s="1"/>
      <c r="F300" s="1"/>
      <c r="G300" s="1">
        <f t="shared" si="11"/>
        <v>8298</v>
      </c>
    </row>
    <row r="301" spans="1:7" x14ac:dyDescent="0.25">
      <c r="A301" s="519"/>
      <c r="B301" s="507"/>
      <c r="C301" s="1" t="s">
        <v>48</v>
      </c>
      <c r="D301" s="1">
        <v>480</v>
      </c>
      <c r="E301" s="1"/>
      <c r="F301" s="1"/>
      <c r="G301" s="1">
        <f t="shared" si="11"/>
        <v>7818</v>
      </c>
    </row>
    <row r="302" spans="1:7" x14ac:dyDescent="0.25">
      <c r="A302" s="519"/>
      <c r="B302" s="507"/>
      <c r="C302" s="1" t="s">
        <v>58</v>
      </c>
      <c r="D302" s="1">
        <v>279</v>
      </c>
      <c r="E302" s="1"/>
      <c r="F302" s="1"/>
      <c r="G302" s="1">
        <f t="shared" si="11"/>
        <v>7539</v>
      </c>
    </row>
    <row r="303" spans="1:7" x14ac:dyDescent="0.25">
      <c r="A303" s="519"/>
      <c r="B303" s="507"/>
      <c r="C303" s="1"/>
      <c r="D303" s="1"/>
      <c r="E303" s="1"/>
      <c r="F303" s="1"/>
      <c r="G303" s="1">
        <f t="shared" si="11"/>
        <v>7539</v>
      </c>
    </row>
    <row r="304" spans="1:7" x14ac:dyDescent="0.25">
      <c r="A304" s="519"/>
      <c r="B304" s="507"/>
      <c r="C304" s="1"/>
      <c r="D304" s="1"/>
      <c r="E304" s="1"/>
      <c r="F304" s="1"/>
      <c r="G304" s="1">
        <f t="shared" si="11"/>
        <v>7539</v>
      </c>
    </row>
    <row r="305" spans="1:8" x14ac:dyDescent="0.25">
      <c r="A305" s="519"/>
      <c r="B305" s="508"/>
      <c r="C305" s="1"/>
      <c r="D305" s="1"/>
      <c r="E305" s="1"/>
      <c r="F305" s="1"/>
      <c r="G305" s="28">
        <v>6641</v>
      </c>
      <c r="H305" t="s">
        <v>174</v>
      </c>
    </row>
    <row r="306" spans="1:8" x14ac:dyDescent="0.25">
      <c r="A306" s="519"/>
      <c r="B306" s="506"/>
      <c r="C306" s="1" t="s">
        <v>22</v>
      </c>
      <c r="D306" s="1">
        <v>300</v>
      </c>
      <c r="E306" s="1"/>
      <c r="F306" s="1"/>
      <c r="G306" s="1">
        <f t="shared" si="11"/>
        <v>6341</v>
      </c>
    </row>
    <row r="307" spans="1:8" x14ac:dyDescent="0.25">
      <c r="A307" s="519"/>
      <c r="B307" s="507"/>
      <c r="C307" s="1" t="s">
        <v>86</v>
      </c>
      <c r="D307" s="1">
        <v>120</v>
      </c>
      <c r="E307" s="1"/>
      <c r="F307" s="1"/>
      <c r="G307" s="1">
        <f t="shared" si="11"/>
        <v>6221</v>
      </c>
    </row>
    <row r="308" spans="1:8" x14ac:dyDescent="0.25">
      <c r="A308" s="519"/>
      <c r="B308" s="507"/>
      <c r="C308" s="1" t="s">
        <v>16</v>
      </c>
      <c r="D308" s="1">
        <v>3000</v>
      </c>
      <c r="E308" s="20" t="s">
        <v>171</v>
      </c>
      <c r="F308" s="20">
        <v>3000</v>
      </c>
      <c r="G308" s="1">
        <f t="shared" si="11"/>
        <v>6221</v>
      </c>
    </row>
    <row r="309" spans="1:8" x14ac:dyDescent="0.25">
      <c r="A309" s="519"/>
      <c r="B309" s="507"/>
      <c r="C309" s="1"/>
      <c r="D309" s="1"/>
      <c r="E309" s="1"/>
      <c r="F309" s="1"/>
      <c r="G309" s="1">
        <f t="shared" si="11"/>
        <v>6221</v>
      </c>
    </row>
    <row r="310" spans="1:8" x14ac:dyDescent="0.25">
      <c r="A310" s="519"/>
      <c r="B310" s="507"/>
      <c r="C310" s="1"/>
      <c r="D310" s="1"/>
      <c r="E310" s="1"/>
      <c r="F310" s="1"/>
      <c r="G310" s="1">
        <f t="shared" si="11"/>
        <v>6221</v>
      </c>
    </row>
    <row r="311" spans="1:8" x14ac:dyDescent="0.25">
      <c r="A311" s="519"/>
      <c r="B311" s="507"/>
      <c r="C311" s="1"/>
      <c r="D311" s="1"/>
      <c r="E311" s="1"/>
      <c r="F311" s="1"/>
      <c r="G311" s="1">
        <f t="shared" si="11"/>
        <v>6221</v>
      </c>
    </row>
    <row r="312" spans="1:8" x14ac:dyDescent="0.25">
      <c r="A312" s="519"/>
      <c r="B312" s="508"/>
      <c r="C312" s="1"/>
      <c r="D312" s="1"/>
      <c r="E312" s="1"/>
      <c r="F312" s="1"/>
      <c r="G312" s="1">
        <f t="shared" si="11"/>
        <v>6221</v>
      </c>
    </row>
    <row r="313" spans="1:8" x14ac:dyDescent="0.25">
      <c r="A313" s="519"/>
      <c r="B313" s="506"/>
      <c r="C313" s="1" t="s">
        <v>22</v>
      </c>
      <c r="D313" s="1">
        <v>300</v>
      </c>
      <c r="E313" s="20" t="s">
        <v>175</v>
      </c>
      <c r="F313" s="20">
        <v>6000</v>
      </c>
      <c r="G313" s="1">
        <f t="shared" si="11"/>
        <v>11921</v>
      </c>
    </row>
    <row r="314" spans="1:8" x14ac:dyDescent="0.25">
      <c r="A314" s="519"/>
      <c r="B314" s="507"/>
      <c r="C314" s="1" t="s">
        <v>20</v>
      </c>
      <c r="D314" s="1">
        <v>1000</v>
      </c>
      <c r="E314" s="1"/>
      <c r="F314" s="1"/>
      <c r="G314" s="1">
        <f t="shared" si="11"/>
        <v>10921</v>
      </c>
    </row>
    <row r="315" spans="1:8" x14ac:dyDescent="0.25">
      <c r="A315" s="519"/>
      <c r="B315" s="507"/>
      <c r="C315" s="1" t="s">
        <v>17</v>
      </c>
      <c r="D315" s="1">
        <v>447</v>
      </c>
      <c r="E315" s="1"/>
      <c r="F315" s="1"/>
      <c r="G315" s="1">
        <f t="shared" si="11"/>
        <v>10474</v>
      </c>
    </row>
    <row r="316" spans="1:8" x14ac:dyDescent="0.25">
      <c r="A316" s="519"/>
      <c r="B316" s="507"/>
      <c r="C316" s="1"/>
      <c r="D316" s="1"/>
      <c r="E316" s="20" t="s">
        <v>102</v>
      </c>
      <c r="F316" s="20">
        <v>16000</v>
      </c>
      <c r="G316" s="1">
        <f t="shared" si="11"/>
        <v>26474</v>
      </c>
    </row>
    <row r="317" spans="1:8" x14ac:dyDescent="0.25">
      <c r="A317" s="519"/>
      <c r="B317" s="507"/>
      <c r="C317" s="1"/>
      <c r="D317" s="1"/>
      <c r="E317" s="1"/>
      <c r="F317" s="1"/>
      <c r="G317" s="1">
        <f t="shared" si="11"/>
        <v>26474</v>
      </c>
    </row>
    <row r="318" spans="1:8" x14ac:dyDescent="0.25">
      <c r="A318" s="519"/>
      <c r="B318" s="507"/>
      <c r="C318" s="1"/>
      <c r="D318" s="1"/>
      <c r="E318" s="1"/>
      <c r="F318" s="1"/>
      <c r="G318" s="28">
        <v>32381</v>
      </c>
      <c r="H318" s="25" t="s">
        <v>176</v>
      </c>
    </row>
    <row r="319" spans="1:8" x14ac:dyDescent="0.25">
      <c r="A319" s="519"/>
      <c r="B319" s="508"/>
      <c r="C319" s="1" t="s">
        <v>177</v>
      </c>
      <c r="D319" s="1">
        <v>3173.4</v>
      </c>
      <c r="E319" s="1"/>
      <c r="F319" s="1"/>
      <c r="G319" s="1">
        <f>G318-D319+F319</f>
        <v>29207.599999999999</v>
      </c>
    </row>
    <row r="320" spans="1:8" x14ac:dyDescent="0.25">
      <c r="A320" s="519" t="s">
        <v>178</v>
      </c>
      <c r="B320" s="503"/>
      <c r="C320" s="1" t="s">
        <v>95</v>
      </c>
      <c r="D320" s="1">
        <v>4782.5200000000004</v>
      </c>
      <c r="E320" s="1"/>
      <c r="F320" s="1"/>
      <c r="G320" s="1">
        <f t="shared" si="11"/>
        <v>24425.079999999998</v>
      </c>
    </row>
    <row r="321" spans="1:7" x14ac:dyDescent="0.25">
      <c r="A321" s="519"/>
      <c r="B321" s="504"/>
      <c r="C321" s="1" t="s">
        <v>22</v>
      </c>
      <c r="D321" s="1">
        <v>300</v>
      </c>
      <c r="E321" s="1"/>
      <c r="F321" s="1"/>
      <c r="G321" s="1">
        <f t="shared" si="11"/>
        <v>24125.079999999998</v>
      </c>
    </row>
    <row r="322" spans="1:7" x14ac:dyDescent="0.25">
      <c r="A322" s="519"/>
      <c r="B322" s="504"/>
      <c r="C322" s="1" t="s">
        <v>67</v>
      </c>
      <c r="D322" s="1">
        <v>23037</v>
      </c>
      <c r="E322" s="1"/>
      <c r="F322" s="1"/>
      <c r="G322" s="1">
        <f t="shared" si="11"/>
        <v>1088.0799999999981</v>
      </c>
    </row>
    <row r="323" spans="1:7" x14ac:dyDescent="0.25">
      <c r="A323" s="519"/>
      <c r="B323" s="504"/>
      <c r="C323" s="1" t="s">
        <v>69</v>
      </c>
      <c r="D323" s="1">
        <v>5500</v>
      </c>
      <c r="E323" s="1"/>
      <c r="F323" s="1"/>
      <c r="G323" s="1">
        <f t="shared" si="11"/>
        <v>-4411.9200000000019</v>
      </c>
    </row>
    <row r="324" spans="1:7" x14ac:dyDescent="0.25">
      <c r="A324" s="519"/>
      <c r="B324" s="504"/>
      <c r="C324" s="1" t="s">
        <v>71</v>
      </c>
      <c r="D324" s="1">
        <v>3000</v>
      </c>
      <c r="E324" s="20" t="s">
        <v>179</v>
      </c>
      <c r="F324" s="20">
        <v>12350</v>
      </c>
      <c r="G324" s="1">
        <f t="shared" si="11"/>
        <v>4938.0799999999981</v>
      </c>
    </row>
    <row r="325" spans="1:7" x14ac:dyDescent="0.25">
      <c r="A325" s="519"/>
      <c r="B325" s="504"/>
      <c r="C325" s="1" t="s">
        <v>48</v>
      </c>
      <c r="D325" s="1">
        <v>480</v>
      </c>
      <c r="E325" s="20" t="s">
        <v>180</v>
      </c>
      <c r="F325" s="20">
        <v>1000</v>
      </c>
      <c r="G325" s="1">
        <f t="shared" si="11"/>
        <v>5458.0799999999981</v>
      </c>
    </row>
    <row r="326" spans="1:7" x14ac:dyDescent="0.25">
      <c r="A326" s="519"/>
      <c r="B326" s="504"/>
      <c r="C326" s="1" t="s">
        <v>43</v>
      </c>
      <c r="D326" s="1">
        <v>90</v>
      </c>
      <c r="E326" s="1"/>
      <c r="F326" s="1"/>
      <c r="G326" s="1">
        <f t="shared" si="11"/>
        <v>5368.0799999999981</v>
      </c>
    </row>
    <row r="327" spans="1:7" x14ac:dyDescent="0.25">
      <c r="A327" s="519"/>
      <c r="B327" s="504"/>
      <c r="C327" s="28" t="s">
        <v>163</v>
      </c>
      <c r="D327" s="28">
        <v>2016</v>
      </c>
      <c r="E327" s="1"/>
      <c r="F327" s="1"/>
      <c r="G327" s="1">
        <f t="shared" si="11"/>
        <v>3352.0799999999981</v>
      </c>
    </row>
    <row r="328" spans="1:7" x14ac:dyDescent="0.25">
      <c r="A328" s="519"/>
      <c r="B328" s="504"/>
      <c r="C328" s="1" t="s">
        <v>181</v>
      </c>
      <c r="D328" s="1">
        <v>768</v>
      </c>
      <c r="E328" s="1"/>
      <c r="F328" s="1"/>
      <c r="G328" s="1">
        <f t="shared" si="11"/>
        <v>2584.0799999999981</v>
      </c>
    </row>
    <row r="329" spans="1:7" x14ac:dyDescent="0.25">
      <c r="A329" s="519"/>
      <c r="B329" s="504"/>
      <c r="C329" s="1" t="s">
        <v>182</v>
      </c>
      <c r="D329" s="1">
        <v>219</v>
      </c>
      <c r="E329" s="20" t="s">
        <v>111</v>
      </c>
      <c r="F329" s="20">
        <v>8100</v>
      </c>
      <c r="G329" s="1">
        <f t="shared" si="11"/>
        <v>10465.079999999998</v>
      </c>
    </row>
    <row r="330" spans="1:7" x14ac:dyDescent="0.25">
      <c r="A330" s="519"/>
      <c r="B330" s="505"/>
      <c r="C330" s="1" t="s">
        <v>183</v>
      </c>
      <c r="D330" s="1">
        <v>300</v>
      </c>
      <c r="E330" s="1"/>
      <c r="F330" s="1"/>
      <c r="G330" s="1">
        <f t="shared" si="11"/>
        <v>10165.079999999998</v>
      </c>
    </row>
    <row r="331" spans="1:7" x14ac:dyDescent="0.25">
      <c r="A331" s="519"/>
      <c r="B331" s="506"/>
      <c r="C331" s="1" t="s">
        <v>22</v>
      </c>
      <c r="D331" s="1">
        <v>300</v>
      </c>
      <c r="E331" s="1"/>
      <c r="F331" s="1"/>
      <c r="G331" s="1">
        <f t="shared" si="11"/>
        <v>9865.0799999999981</v>
      </c>
    </row>
    <row r="332" spans="1:7" x14ac:dyDescent="0.25">
      <c r="A332" s="519"/>
      <c r="B332" s="507"/>
      <c r="C332" s="1" t="s">
        <v>51</v>
      </c>
      <c r="D332" s="1">
        <v>722</v>
      </c>
      <c r="E332" s="1"/>
      <c r="F332" s="1"/>
      <c r="G332" s="1">
        <f t="shared" si="11"/>
        <v>9143.0799999999981</v>
      </c>
    </row>
    <row r="333" spans="1:7" x14ac:dyDescent="0.25">
      <c r="A333" s="519"/>
      <c r="B333" s="507"/>
      <c r="C333" s="55" t="s">
        <v>78</v>
      </c>
      <c r="D333" s="1"/>
      <c r="E333" s="1"/>
      <c r="F333" s="1"/>
      <c r="G333" s="1">
        <f t="shared" si="11"/>
        <v>9143.0799999999981</v>
      </c>
    </row>
    <row r="334" spans="1:7" x14ac:dyDescent="0.25">
      <c r="A334" s="519"/>
      <c r="B334" s="507"/>
      <c r="C334" s="1" t="s">
        <v>80</v>
      </c>
      <c r="D334" s="1">
        <v>2000</v>
      </c>
      <c r="E334" s="1"/>
      <c r="F334" s="1"/>
      <c r="G334" s="1">
        <f t="shared" si="11"/>
        <v>7143.0799999999981</v>
      </c>
    </row>
    <row r="335" spans="1:7" x14ac:dyDescent="0.25">
      <c r="A335" s="519"/>
      <c r="B335" s="507"/>
      <c r="C335" s="1"/>
      <c r="D335" s="1"/>
      <c r="E335" s="1"/>
      <c r="F335" s="1"/>
      <c r="G335" s="1">
        <f t="shared" si="11"/>
        <v>7143.0799999999981</v>
      </c>
    </row>
    <row r="336" spans="1:7" x14ac:dyDescent="0.25">
      <c r="A336" s="519"/>
      <c r="B336" s="507"/>
      <c r="C336" s="1"/>
      <c r="D336" s="1"/>
      <c r="E336" s="1"/>
      <c r="F336" s="1"/>
      <c r="G336" s="1">
        <f t="shared" si="11"/>
        <v>7143.0799999999981</v>
      </c>
    </row>
    <row r="337" spans="1:7" x14ac:dyDescent="0.25">
      <c r="A337" s="519"/>
      <c r="B337" s="508"/>
      <c r="C337" s="1"/>
      <c r="D337" s="1"/>
      <c r="E337" s="1"/>
      <c r="F337" s="1"/>
      <c r="G337" s="1">
        <f t="shared" si="11"/>
        <v>7143.0799999999981</v>
      </c>
    </row>
    <row r="338" spans="1:7" x14ac:dyDescent="0.25">
      <c r="A338" s="519"/>
      <c r="B338" s="506"/>
      <c r="C338" s="1" t="s">
        <v>22</v>
      </c>
      <c r="D338" s="1">
        <v>300</v>
      </c>
      <c r="E338" s="1"/>
      <c r="F338" s="1"/>
      <c r="G338" s="1">
        <f t="shared" si="11"/>
        <v>6843.0799999999981</v>
      </c>
    </row>
    <row r="339" spans="1:7" x14ac:dyDescent="0.25">
      <c r="A339" s="519"/>
      <c r="B339" s="507"/>
      <c r="C339" s="55"/>
      <c r="D339" s="1"/>
      <c r="E339" s="1"/>
      <c r="F339" s="1"/>
      <c r="G339" s="1">
        <f t="shared" si="11"/>
        <v>6843.0799999999981</v>
      </c>
    </row>
    <row r="340" spans="1:7" x14ac:dyDescent="0.25">
      <c r="A340" s="519"/>
      <c r="B340" s="507"/>
      <c r="C340" s="1" t="s">
        <v>48</v>
      </c>
      <c r="D340" s="1">
        <v>480</v>
      </c>
      <c r="E340" s="1"/>
      <c r="F340" s="1"/>
      <c r="G340" s="1">
        <f t="shared" si="11"/>
        <v>6363.0799999999981</v>
      </c>
    </row>
    <row r="341" spans="1:7" x14ac:dyDescent="0.25">
      <c r="A341" s="519"/>
      <c r="B341" s="507"/>
      <c r="C341" s="1" t="s">
        <v>58</v>
      </c>
      <c r="D341" s="1">
        <v>279</v>
      </c>
      <c r="E341" s="1"/>
      <c r="F341" s="1"/>
      <c r="G341" s="1">
        <f t="shared" si="11"/>
        <v>6084.0799999999981</v>
      </c>
    </row>
    <row r="342" spans="1:7" x14ac:dyDescent="0.25">
      <c r="A342" s="519"/>
      <c r="B342" s="507"/>
      <c r="C342" s="1" t="s">
        <v>23</v>
      </c>
      <c r="D342" s="1">
        <v>414</v>
      </c>
      <c r="E342" s="1"/>
      <c r="F342" s="1"/>
      <c r="G342" s="1">
        <f t="shared" si="11"/>
        <v>5670.0799999999981</v>
      </c>
    </row>
    <row r="343" spans="1:7" x14ac:dyDescent="0.25">
      <c r="A343" s="519"/>
      <c r="B343" s="507"/>
      <c r="C343" s="1"/>
      <c r="D343" s="1"/>
      <c r="E343" s="20" t="s">
        <v>139</v>
      </c>
      <c r="F343" s="20">
        <v>14600</v>
      </c>
      <c r="G343" s="1">
        <f t="shared" si="11"/>
        <v>20270.079999999998</v>
      </c>
    </row>
    <row r="344" spans="1:7" x14ac:dyDescent="0.25">
      <c r="A344" s="519"/>
      <c r="B344" s="508"/>
      <c r="C344" s="1"/>
      <c r="D344" s="1"/>
      <c r="E344" s="1"/>
      <c r="F344" s="1"/>
      <c r="G344" s="1">
        <f t="shared" si="11"/>
        <v>20270.079999999998</v>
      </c>
    </row>
    <row r="345" spans="1:7" x14ac:dyDescent="0.25">
      <c r="A345" s="519"/>
      <c r="B345" s="506"/>
      <c r="C345" s="1" t="s">
        <v>22</v>
      </c>
      <c r="D345" s="1">
        <v>300</v>
      </c>
      <c r="E345" s="1"/>
      <c r="F345" s="1"/>
      <c r="G345" s="1">
        <f t="shared" ref="G345:G363" si="12">G344-D345+F345</f>
        <v>19970.079999999998</v>
      </c>
    </row>
    <row r="346" spans="1:7" x14ac:dyDescent="0.25">
      <c r="A346" s="519"/>
      <c r="B346" s="507"/>
      <c r="C346" s="1" t="s">
        <v>86</v>
      </c>
      <c r="D346" s="1">
        <v>120</v>
      </c>
      <c r="E346" s="1"/>
      <c r="F346" s="1"/>
      <c r="G346" s="1">
        <f t="shared" si="12"/>
        <v>19850.079999999998</v>
      </c>
    </row>
    <row r="347" spans="1:7" x14ac:dyDescent="0.25">
      <c r="A347" s="519"/>
      <c r="B347" s="507"/>
      <c r="C347" s="1" t="s">
        <v>16</v>
      </c>
      <c r="D347" s="1">
        <v>1300</v>
      </c>
      <c r="E347" s="1"/>
      <c r="F347" s="1"/>
      <c r="G347" s="1">
        <f t="shared" si="12"/>
        <v>18550.079999999998</v>
      </c>
    </row>
    <row r="348" spans="1:7" x14ac:dyDescent="0.25">
      <c r="A348" s="519"/>
      <c r="B348" s="507"/>
      <c r="C348" s="1" t="s">
        <v>184</v>
      </c>
      <c r="D348" s="1"/>
      <c r="E348" s="1"/>
      <c r="F348" s="1"/>
      <c r="G348" s="1">
        <f t="shared" si="12"/>
        <v>18550.079999999998</v>
      </c>
    </row>
    <row r="349" spans="1:7" x14ac:dyDescent="0.25">
      <c r="A349" s="519"/>
      <c r="B349" s="507"/>
      <c r="C349" s="1"/>
      <c r="D349" s="1"/>
      <c r="E349" s="1"/>
      <c r="F349" s="1"/>
      <c r="G349" s="1">
        <f t="shared" si="12"/>
        <v>18550.079999999998</v>
      </c>
    </row>
    <row r="350" spans="1:7" x14ac:dyDescent="0.25">
      <c r="A350" s="519"/>
      <c r="B350" s="507"/>
      <c r="C350" s="1"/>
      <c r="D350" s="1"/>
      <c r="E350" s="1"/>
      <c r="F350" s="1"/>
      <c r="G350" s="1">
        <f t="shared" si="12"/>
        <v>18550.079999999998</v>
      </c>
    </row>
    <row r="351" spans="1:7" x14ac:dyDescent="0.25">
      <c r="A351" s="519"/>
      <c r="B351" s="508"/>
      <c r="C351" s="1"/>
      <c r="D351" s="1"/>
      <c r="E351" s="1"/>
      <c r="F351" s="1"/>
      <c r="G351" s="1">
        <f t="shared" si="12"/>
        <v>18550.079999999998</v>
      </c>
    </row>
    <row r="352" spans="1:7" x14ac:dyDescent="0.25">
      <c r="A352" s="519"/>
      <c r="B352" s="506"/>
      <c r="C352" s="1" t="s">
        <v>22</v>
      </c>
      <c r="D352" s="1">
        <v>300</v>
      </c>
      <c r="E352" s="1"/>
      <c r="F352" s="1"/>
      <c r="G352" s="1">
        <f t="shared" si="12"/>
        <v>18250.079999999998</v>
      </c>
    </row>
    <row r="353" spans="1:8" x14ac:dyDescent="0.25">
      <c r="A353" s="519"/>
      <c r="B353" s="507"/>
      <c r="C353" s="1" t="s">
        <v>20</v>
      </c>
      <c r="D353" s="1">
        <v>1000</v>
      </c>
      <c r="E353" s="1"/>
      <c r="F353" s="1"/>
      <c r="G353" s="1">
        <f t="shared" si="12"/>
        <v>17250.079999999998</v>
      </c>
    </row>
    <row r="354" spans="1:8" x14ac:dyDescent="0.25">
      <c r="A354" s="519"/>
      <c r="B354" s="507"/>
      <c r="C354" s="1" t="s">
        <v>17</v>
      </c>
      <c r="D354" s="1">
        <v>447</v>
      </c>
      <c r="E354" s="1"/>
      <c r="F354" s="1"/>
      <c r="G354" s="1">
        <f t="shared" si="12"/>
        <v>16803.079999999998</v>
      </c>
    </row>
    <row r="355" spans="1:8" x14ac:dyDescent="0.25">
      <c r="A355" s="519"/>
      <c r="B355" s="507"/>
      <c r="C355" s="1"/>
      <c r="D355" s="1"/>
      <c r="E355" s="1"/>
      <c r="F355" s="1"/>
      <c r="G355" s="1">
        <f t="shared" si="12"/>
        <v>16803.079999999998</v>
      </c>
    </row>
    <row r="356" spans="1:8" x14ac:dyDescent="0.25">
      <c r="A356" s="519"/>
      <c r="B356" s="507"/>
      <c r="C356" s="1"/>
      <c r="D356" s="1"/>
      <c r="E356" s="1"/>
      <c r="F356" s="1"/>
      <c r="G356" s="1">
        <f t="shared" si="12"/>
        <v>16803.079999999998</v>
      </c>
    </row>
    <row r="357" spans="1:8" x14ac:dyDescent="0.25">
      <c r="A357" s="519"/>
      <c r="B357" s="507"/>
      <c r="C357" s="1"/>
      <c r="D357" s="1"/>
      <c r="E357" s="20" t="s">
        <v>185</v>
      </c>
      <c r="F357" s="20">
        <v>15000</v>
      </c>
      <c r="G357" s="1">
        <f t="shared" si="12"/>
        <v>31803.079999999998</v>
      </c>
    </row>
    <row r="358" spans="1:8" x14ac:dyDescent="0.25">
      <c r="A358" s="519"/>
      <c r="B358" s="508"/>
      <c r="C358" s="1"/>
      <c r="D358" s="1"/>
      <c r="E358" s="1"/>
      <c r="F358" s="1"/>
      <c r="G358" s="1">
        <f t="shared" si="12"/>
        <v>31803.079999999998</v>
      </c>
    </row>
    <row r="359" spans="1:8" x14ac:dyDescent="0.25">
      <c r="A359" s="519" t="s">
        <v>186</v>
      </c>
      <c r="B359" s="503"/>
      <c r="C359" s="1"/>
      <c r="D359" s="1"/>
      <c r="E359" s="1"/>
      <c r="F359" s="1"/>
      <c r="G359" s="1">
        <f t="shared" si="12"/>
        <v>31803.079999999998</v>
      </c>
    </row>
    <row r="360" spans="1:8" x14ac:dyDescent="0.25">
      <c r="A360" s="519"/>
      <c r="B360" s="504"/>
      <c r="C360" s="1" t="s">
        <v>22</v>
      </c>
      <c r="D360" s="1">
        <v>300</v>
      </c>
      <c r="E360" s="1"/>
      <c r="F360" s="1"/>
      <c r="G360" s="1">
        <f t="shared" si="12"/>
        <v>31503.079999999998</v>
      </c>
    </row>
    <row r="361" spans="1:8" x14ac:dyDescent="0.25">
      <c r="A361" s="519"/>
      <c r="B361" s="504"/>
      <c r="C361" s="1" t="s">
        <v>67</v>
      </c>
      <c r="D361" s="1">
        <v>25000</v>
      </c>
      <c r="E361" s="1"/>
      <c r="F361" s="1"/>
      <c r="G361" s="1">
        <f t="shared" si="12"/>
        <v>6503.0799999999981</v>
      </c>
    </row>
    <row r="362" spans="1:8" x14ac:dyDescent="0.25">
      <c r="A362" s="519"/>
      <c r="B362" s="504"/>
      <c r="C362" s="1" t="s">
        <v>69</v>
      </c>
      <c r="D362" s="1">
        <v>5500</v>
      </c>
      <c r="E362" s="1"/>
      <c r="F362" s="1"/>
      <c r="G362" s="1">
        <f t="shared" si="12"/>
        <v>1003.0799999999981</v>
      </c>
    </row>
    <row r="363" spans="1:8" x14ac:dyDescent="0.25">
      <c r="A363" s="519"/>
      <c r="B363" s="504"/>
      <c r="C363" s="1" t="s">
        <v>71</v>
      </c>
      <c r="D363" s="1">
        <v>3500</v>
      </c>
      <c r="E363" s="1"/>
      <c r="F363" s="1"/>
      <c r="G363" s="1">
        <f t="shared" si="12"/>
        <v>-2496.9200000000019</v>
      </c>
    </row>
    <row r="364" spans="1:8" x14ac:dyDescent="0.25">
      <c r="A364" s="519"/>
      <c r="B364" s="504"/>
      <c r="C364" s="1"/>
      <c r="D364" s="1"/>
      <c r="E364" s="1"/>
      <c r="F364" s="1"/>
      <c r="G364" s="28">
        <v>4810</v>
      </c>
      <c r="H364" s="25" t="s">
        <v>187</v>
      </c>
    </row>
    <row r="365" spans="1:8" x14ac:dyDescent="0.25">
      <c r="A365" s="519"/>
      <c r="B365" s="504"/>
      <c r="C365" s="1" t="s">
        <v>48</v>
      </c>
      <c r="D365" s="1">
        <v>480</v>
      </c>
      <c r="E365" s="1"/>
      <c r="F365" s="1"/>
      <c r="G365" s="1">
        <f>G364-D365+F365</f>
        <v>4330</v>
      </c>
    </row>
    <row r="366" spans="1:8" x14ac:dyDescent="0.25">
      <c r="A366" s="519"/>
      <c r="B366" s="504"/>
      <c r="C366" s="1" t="s">
        <v>43</v>
      </c>
      <c r="D366" s="1">
        <v>90</v>
      </c>
      <c r="E366" s="1"/>
      <c r="F366" s="1"/>
      <c r="G366" s="1">
        <f t="shared" ref="G366:G429" si="13">G365-D366+F366</f>
        <v>4240</v>
      </c>
    </row>
    <row r="367" spans="1:8" x14ac:dyDescent="0.25">
      <c r="A367" s="519"/>
      <c r="B367" s="504"/>
      <c r="C367" s="1" t="s">
        <v>6</v>
      </c>
      <c r="D367" s="1">
        <v>700</v>
      </c>
      <c r="E367" s="1"/>
      <c r="F367" s="1"/>
      <c r="G367" s="1">
        <f t="shared" si="13"/>
        <v>3540</v>
      </c>
    </row>
    <row r="368" spans="1:8" x14ac:dyDescent="0.25">
      <c r="A368" s="519"/>
      <c r="B368" s="504"/>
      <c r="C368" s="1" t="s">
        <v>44</v>
      </c>
      <c r="D368" s="1">
        <v>3600</v>
      </c>
      <c r="E368" s="1"/>
      <c r="F368" s="1"/>
      <c r="G368" s="1">
        <f t="shared" si="13"/>
        <v>-60</v>
      </c>
    </row>
    <row r="369" spans="1:7" x14ac:dyDescent="0.25">
      <c r="A369" s="519"/>
      <c r="B369" s="504"/>
      <c r="C369" s="1" t="s">
        <v>8</v>
      </c>
      <c r="D369" s="1">
        <v>450</v>
      </c>
      <c r="E369" s="1"/>
      <c r="F369" s="1"/>
      <c r="G369" s="1">
        <f t="shared" si="13"/>
        <v>-510</v>
      </c>
    </row>
    <row r="370" spans="1:7" x14ac:dyDescent="0.25">
      <c r="A370" s="519"/>
      <c r="B370" s="505"/>
      <c r="C370" s="1"/>
      <c r="D370" s="1"/>
      <c r="E370" s="1"/>
      <c r="F370" s="1"/>
      <c r="G370" s="1">
        <f t="shared" si="13"/>
        <v>-510</v>
      </c>
    </row>
    <row r="371" spans="1:7" x14ac:dyDescent="0.25">
      <c r="A371" s="519"/>
      <c r="B371" s="506"/>
      <c r="C371" s="1" t="s">
        <v>22</v>
      </c>
      <c r="D371" s="1">
        <v>300</v>
      </c>
      <c r="E371" s="1"/>
      <c r="F371" s="1"/>
      <c r="G371" s="1">
        <f t="shared" si="13"/>
        <v>-810</v>
      </c>
    </row>
    <row r="372" spans="1:7" x14ac:dyDescent="0.25">
      <c r="A372" s="519"/>
      <c r="B372" s="507"/>
      <c r="C372" s="1" t="s">
        <v>51</v>
      </c>
      <c r="D372" s="1">
        <v>722</v>
      </c>
      <c r="E372" s="1"/>
      <c r="F372" s="1"/>
      <c r="G372" s="1">
        <f t="shared" si="13"/>
        <v>-1532</v>
      </c>
    </row>
    <row r="373" spans="1:7" x14ac:dyDescent="0.25">
      <c r="A373" s="519"/>
      <c r="B373" s="507"/>
      <c r="C373" s="55" t="s">
        <v>78</v>
      </c>
      <c r="D373" s="1"/>
      <c r="E373" s="1"/>
      <c r="F373" s="1"/>
      <c r="G373" s="1">
        <f>G372-D373+F373</f>
        <v>-1532</v>
      </c>
    </row>
    <row r="374" spans="1:7" x14ac:dyDescent="0.25">
      <c r="A374" s="519"/>
      <c r="B374" s="507"/>
      <c r="C374" s="1" t="s">
        <v>80</v>
      </c>
      <c r="D374" s="1">
        <v>2000</v>
      </c>
      <c r="E374" s="1"/>
      <c r="F374" s="1"/>
      <c r="G374" s="1">
        <f t="shared" si="13"/>
        <v>-3532</v>
      </c>
    </row>
    <row r="375" spans="1:7" x14ac:dyDescent="0.25">
      <c r="A375" s="519"/>
      <c r="B375" s="507"/>
      <c r="C375" s="1"/>
      <c r="D375" s="1"/>
      <c r="E375" s="1"/>
      <c r="F375" s="1"/>
      <c r="G375" s="1">
        <f t="shared" si="13"/>
        <v>-3532</v>
      </c>
    </row>
    <row r="376" spans="1:7" x14ac:dyDescent="0.25">
      <c r="A376" s="519"/>
      <c r="B376" s="507"/>
      <c r="C376" s="1"/>
      <c r="D376" s="1"/>
      <c r="E376" s="1"/>
      <c r="F376" s="1"/>
      <c r="G376" s="1">
        <f t="shared" si="13"/>
        <v>-3532</v>
      </c>
    </row>
    <row r="377" spans="1:7" x14ac:dyDescent="0.25">
      <c r="A377" s="519"/>
      <c r="B377" s="508"/>
      <c r="C377" s="1"/>
      <c r="D377" s="1"/>
      <c r="E377" s="1"/>
      <c r="F377" s="1"/>
      <c r="G377" s="1">
        <f t="shared" si="13"/>
        <v>-3532</v>
      </c>
    </row>
    <row r="378" spans="1:7" x14ac:dyDescent="0.25">
      <c r="A378" s="519"/>
      <c r="B378" s="506"/>
      <c r="C378" s="1" t="s">
        <v>22</v>
      </c>
      <c r="D378" s="1">
        <v>300</v>
      </c>
      <c r="E378" s="1"/>
      <c r="F378" s="1"/>
      <c r="G378" s="1">
        <f t="shared" si="13"/>
        <v>-3832</v>
      </c>
    </row>
    <row r="379" spans="1:7" x14ac:dyDescent="0.25">
      <c r="A379" s="519"/>
      <c r="B379" s="507"/>
      <c r="C379" s="55"/>
      <c r="D379" s="1"/>
      <c r="E379" s="1"/>
      <c r="F379" s="1"/>
      <c r="G379" s="1">
        <f t="shared" si="13"/>
        <v>-3832</v>
      </c>
    </row>
    <row r="380" spans="1:7" x14ac:dyDescent="0.25">
      <c r="A380" s="519"/>
      <c r="B380" s="507"/>
      <c r="C380" s="1" t="s">
        <v>48</v>
      </c>
      <c r="D380" s="1">
        <v>480</v>
      </c>
      <c r="E380" s="1"/>
      <c r="F380" s="1"/>
      <c r="G380" s="1">
        <f t="shared" si="13"/>
        <v>-4312</v>
      </c>
    </row>
    <row r="381" spans="1:7" x14ac:dyDescent="0.25">
      <c r="A381" s="519"/>
      <c r="B381" s="507"/>
      <c r="C381" s="1" t="s">
        <v>58</v>
      </c>
      <c r="D381" s="1">
        <v>279</v>
      </c>
      <c r="E381" s="1"/>
      <c r="F381" s="1"/>
      <c r="G381" s="1">
        <f t="shared" si="13"/>
        <v>-4591</v>
      </c>
    </row>
    <row r="382" spans="1:7" x14ac:dyDescent="0.25">
      <c r="A382" s="519"/>
      <c r="B382" s="507"/>
      <c r="C382" s="1" t="s">
        <v>23</v>
      </c>
      <c r="D382" s="1">
        <v>414</v>
      </c>
      <c r="E382" s="1"/>
      <c r="F382" s="1"/>
      <c r="G382" s="1">
        <f t="shared" si="13"/>
        <v>-5005</v>
      </c>
    </row>
    <row r="383" spans="1:7" x14ac:dyDescent="0.25">
      <c r="A383" s="519"/>
      <c r="B383" s="507"/>
      <c r="C383" s="1" t="s">
        <v>83</v>
      </c>
      <c r="D383" s="1">
        <v>951</v>
      </c>
      <c r="E383" s="1"/>
      <c r="F383" s="1"/>
      <c r="G383" s="1">
        <f t="shared" si="13"/>
        <v>-5956</v>
      </c>
    </row>
    <row r="384" spans="1:7" x14ac:dyDescent="0.25">
      <c r="A384" s="519"/>
      <c r="B384" s="508"/>
      <c r="C384" s="1"/>
      <c r="D384" s="1"/>
      <c r="E384" s="1"/>
      <c r="F384" s="1"/>
      <c r="G384" s="1">
        <f t="shared" si="13"/>
        <v>-5956</v>
      </c>
    </row>
    <row r="385" spans="1:8" x14ac:dyDescent="0.25">
      <c r="A385" s="519"/>
      <c r="B385" s="506"/>
      <c r="C385" s="1" t="s">
        <v>22</v>
      </c>
      <c r="D385" s="1">
        <v>300</v>
      </c>
      <c r="E385" s="1"/>
      <c r="F385" s="1"/>
      <c r="G385" s="1">
        <f t="shared" si="13"/>
        <v>-6256</v>
      </c>
    </row>
    <row r="386" spans="1:8" x14ac:dyDescent="0.25">
      <c r="A386" s="519"/>
      <c r="B386" s="507"/>
      <c r="C386" s="1" t="s">
        <v>86</v>
      </c>
      <c r="D386" s="1">
        <v>120</v>
      </c>
      <c r="E386" s="1"/>
      <c r="F386" s="1"/>
      <c r="G386" s="1">
        <f t="shared" si="13"/>
        <v>-6376</v>
      </c>
    </row>
    <row r="387" spans="1:8" x14ac:dyDescent="0.25">
      <c r="A387" s="519"/>
      <c r="B387" s="507"/>
      <c r="C387" s="1"/>
      <c r="D387" s="1"/>
      <c r="E387" s="1"/>
      <c r="F387" s="1"/>
      <c r="G387" s="1">
        <f t="shared" si="13"/>
        <v>-6376</v>
      </c>
    </row>
    <row r="388" spans="1:8" x14ac:dyDescent="0.25">
      <c r="A388" s="519"/>
      <c r="B388" s="507"/>
      <c r="C388" s="1" t="s">
        <v>44</v>
      </c>
      <c r="D388" s="1">
        <v>2000</v>
      </c>
      <c r="E388" s="1"/>
      <c r="F388" s="1"/>
      <c r="G388" s="1">
        <f t="shared" si="13"/>
        <v>-8376</v>
      </c>
    </row>
    <row r="389" spans="1:8" x14ac:dyDescent="0.25">
      <c r="A389" s="519"/>
      <c r="B389" s="507"/>
      <c r="C389" s="1" t="s">
        <v>188</v>
      </c>
      <c r="D389" s="1">
        <v>231</v>
      </c>
      <c r="E389" s="1"/>
      <c r="F389" s="1"/>
      <c r="G389" s="1">
        <f t="shared" si="13"/>
        <v>-8607</v>
      </c>
    </row>
    <row r="390" spans="1:8" x14ac:dyDescent="0.25">
      <c r="A390" s="519"/>
      <c r="B390" s="507"/>
      <c r="C390" s="1" t="s">
        <v>189</v>
      </c>
      <c r="D390" s="1">
        <v>390</v>
      </c>
      <c r="E390" s="1"/>
      <c r="F390" s="1"/>
      <c r="G390" s="1">
        <f t="shared" si="13"/>
        <v>-8997</v>
      </c>
    </row>
    <row r="391" spans="1:8" x14ac:dyDescent="0.25">
      <c r="A391" s="519"/>
      <c r="B391" s="508"/>
      <c r="C391" s="1"/>
      <c r="D391" s="1"/>
      <c r="E391" s="20" t="s">
        <v>190</v>
      </c>
      <c r="F391" s="20">
        <v>29300</v>
      </c>
      <c r="G391" s="1">
        <f t="shared" si="13"/>
        <v>20303</v>
      </c>
    </row>
    <row r="392" spans="1:8" x14ac:dyDescent="0.25">
      <c r="A392" s="519"/>
      <c r="B392" s="506"/>
      <c r="C392" s="1" t="s">
        <v>22</v>
      </c>
      <c r="D392" s="1">
        <v>300</v>
      </c>
      <c r="E392" s="20" t="s">
        <v>191</v>
      </c>
      <c r="F392" s="20">
        <v>17816</v>
      </c>
      <c r="G392" s="1">
        <f t="shared" si="13"/>
        <v>37819</v>
      </c>
    </row>
    <row r="393" spans="1:8" x14ac:dyDescent="0.25">
      <c r="A393" s="519"/>
      <c r="B393" s="507"/>
      <c r="C393" s="1" t="s">
        <v>20</v>
      </c>
      <c r="D393" s="1">
        <v>1000</v>
      </c>
      <c r="E393" s="1"/>
      <c r="F393" s="1"/>
      <c r="G393" s="1">
        <f t="shared" si="13"/>
        <v>36819</v>
      </c>
    </row>
    <row r="394" spans="1:8" x14ac:dyDescent="0.25">
      <c r="A394" s="519"/>
      <c r="B394" s="507"/>
      <c r="C394" s="1" t="s">
        <v>17</v>
      </c>
      <c r="D394" s="1">
        <v>447</v>
      </c>
      <c r="E394" s="1"/>
      <c r="F394" s="1"/>
      <c r="G394" s="1">
        <f t="shared" si="13"/>
        <v>36372</v>
      </c>
    </row>
    <row r="395" spans="1:8" x14ac:dyDescent="0.25">
      <c r="A395" s="519"/>
      <c r="B395" s="507"/>
      <c r="C395" s="1"/>
      <c r="D395" s="1"/>
      <c r="E395" s="1"/>
      <c r="F395" s="1"/>
      <c r="G395" s="1">
        <v>39333</v>
      </c>
      <c r="H395" s="25" t="s">
        <v>192</v>
      </c>
    </row>
    <row r="396" spans="1:8" x14ac:dyDescent="0.25">
      <c r="A396" s="519"/>
      <c r="B396" s="507"/>
      <c r="C396" s="1"/>
      <c r="D396" s="1"/>
      <c r="E396" s="1"/>
      <c r="F396" s="1"/>
      <c r="G396" s="1">
        <f t="shared" si="13"/>
        <v>39333</v>
      </c>
    </row>
    <row r="397" spans="1:8" x14ac:dyDescent="0.25">
      <c r="A397" s="519"/>
      <c r="B397" s="507"/>
      <c r="C397" s="1" t="s">
        <v>193</v>
      </c>
      <c r="D397" s="1">
        <v>450</v>
      </c>
      <c r="E397" s="1"/>
      <c r="F397" s="1"/>
      <c r="G397" s="1">
        <f t="shared" si="13"/>
        <v>38883</v>
      </c>
    </row>
    <row r="398" spans="1:8" x14ac:dyDescent="0.25">
      <c r="A398" s="519"/>
      <c r="B398" s="508"/>
      <c r="C398" s="1" t="s">
        <v>44</v>
      </c>
      <c r="D398" s="1">
        <v>4000</v>
      </c>
      <c r="E398" s="1"/>
      <c r="F398" s="1"/>
      <c r="G398" s="1">
        <f t="shared" si="13"/>
        <v>34883</v>
      </c>
    </row>
    <row r="399" spans="1:8" x14ac:dyDescent="0.25">
      <c r="A399" s="519" t="s">
        <v>194</v>
      </c>
      <c r="B399" s="503"/>
      <c r="C399" s="1" t="s">
        <v>8</v>
      </c>
      <c r="D399" s="1">
        <v>303</v>
      </c>
      <c r="E399" s="1"/>
      <c r="F399" s="1"/>
      <c r="G399" s="1">
        <f t="shared" si="13"/>
        <v>34580</v>
      </c>
    </row>
    <row r="400" spans="1:8" x14ac:dyDescent="0.25">
      <c r="A400" s="519"/>
      <c r="B400" s="504"/>
      <c r="C400" s="1" t="s">
        <v>22</v>
      </c>
      <c r="D400" s="1">
        <v>300</v>
      </c>
      <c r="E400" s="1"/>
      <c r="F400" s="1"/>
      <c r="G400" s="1">
        <f t="shared" si="13"/>
        <v>34280</v>
      </c>
    </row>
    <row r="401" spans="1:7" x14ac:dyDescent="0.25">
      <c r="A401" s="519"/>
      <c r="B401" s="504"/>
      <c r="C401" s="1" t="s">
        <v>67</v>
      </c>
      <c r="D401" s="1">
        <v>13350</v>
      </c>
      <c r="E401" s="1"/>
      <c r="F401" s="1"/>
      <c r="G401" s="1">
        <f t="shared" si="13"/>
        <v>20930</v>
      </c>
    </row>
    <row r="402" spans="1:7" x14ac:dyDescent="0.25">
      <c r="A402" s="519"/>
      <c r="B402" s="504"/>
      <c r="C402" s="1" t="s">
        <v>69</v>
      </c>
      <c r="D402" s="1">
        <v>2250</v>
      </c>
      <c r="E402" s="1"/>
      <c r="F402" s="1"/>
      <c r="G402" s="1">
        <f t="shared" si="13"/>
        <v>18680</v>
      </c>
    </row>
    <row r="403" spans="1:7" x14ac:dyDescent="0.25">
      <c r="A403" s="519"/>
      <c r="B403" s="504"/>
      <c r="C403" s="1" t="s">
        <v>71</v>
      </c>
      <c r="D403" s="1">
        <v>3500</v>
      </c>
      <c r="E403" s="1"/>
      <c r="F403" s="1"/>
      <c r="G403" s="1">
        <f t="shared" si="13"/>
        <v>15180</v>
      </c>
    </row>
    <row r="404" spans="1:7" x14ac:dyDescent="0.25">
      <c r="A404" s="519"/>
      <c r="B404" s="504"/>
      <c r="C404" s="1" t="s">
        <v>48</v>
      </c>
      <c r="D404" s="1">
        <v>480</v>
      </c>
      <c r="E404" s="1"/>
      <c r="F404" s="1"/>
      <c r="G404" s="1">
        <f t="shared" si="13"/>
        <v>14700</v>
      </c>
    </row>
    <row r="405" spans="1:7" x14ac:dyDescent="0.25">
      <c r="A405" s="519"/>
      <c r="B405" s="504"/>
      <c r="C405" s="1" t="s">
        <v>43</v>
      </c>
      <c r="D405" s="1">
        <v>90</v>
      </c>
      <c r="E405" s="1"/>
      <c r="F405" s="1"/>
      <c r="G405" s="1">
        <f t="shared" si="13"/>
        <v>14610</v>
      </c>
    </row>
    <row r="406" spans="1:7" x14ac:dyDescent="0.25">
      <c r="A406" s="519"/>
      <c r="B406" s="504"/>
      <c r="C406" s="1"/>
      <c r="D406" s="1"/>
      <c r="E406" s="1"/>
      <c r="F406" s="1"/>
      <c r="G406" s="1">
        <f t="shared" si="13"/>
        <v>14610</v>
      </c>
    </row>
    <row r="407" spans="1:7" x14ac:dyDescent="0.25">
      <c r="A407" s="519"/>
      <c r="B407" s="504"/>
      <c r="C407" s="1"/>
      <c r="D407" s="1"/>
      <c r="E407" s="1"/>
      <c r="F407" s="1"/>
      <c r="G407" s="1">
        <f t="shared" si="13"/>
        <v>14610</v>
      </c>
    </row>
    <row r="408" spans="1:7" x14ac:dyDescent="0.25">
      <c r="A408" s="519"/>
      <c r="B408" s="504"/>
      <c r="C408" s="1"/>
      <c r="D408" s="1"/>
      <c r="E408" s="1"/>
      <c r="F408" s="1"/>
      <c r="G408" s="1">
        <f t="shared" si="13"/>
        <v>14610</v>
      </c>
    </row>
    <row r="409" spans="1:7" x14ac:dyDescent="0.25">
      <c r="A409" s="519"/>
      <c r="B409" s="505"/>
      <c r="C409" s="1"/>
      <c r="D409" s="1"/>
      <c r="E409" s="1"/>
      <c r="F409" s="1"/>
      <c r="G409" s="1">
        <f t="shared" si="13"/>
        <v>14610</v>
      </c>
    </row>
    <row r="410" spans="1:7" x14ac:dyDescent="0.25">
      <c r="A410" s="519"/>
      <c r="B410" s="506"/>
      <c r="C410" s="1" t="s">
        <v>22</v>
      </c>
      <c r="D410" s="1">
        <v>300</v>
      </c>
      <c r="E410" s="1"/>
      <c r="F410" s="1"/>
      <c r="G410" s="1">
        <f t="shared" si="13"/>
        <v>14310</v>
      </c>
    </row>
    <row r="411" spans="1:7" x14ac:dyDescent="0.25">
      <c r="A411" s="519"/>
      <c r="B411" s="507"/>
      <c r="C411" s="1" t="s">
        <v>51</v>
      </c>
      <c r="D411" s="1">
        <v>1058</v>
      </c>
      <c r="E411" s="1"/>
      <c r="F411" s="1"/>
      <c r="G411" s="1">
        <f t="shared" si="13"/>
        <v>13252</v>
      </c>
    </row>
    <row r="412" spans="1:7" x14ac:dyDescent="0.25">
      <c r="A412" s="519"/>
      <c r="B412" s="507"/>
      <c r="C412" s="55" t="s">
        <v>78</v>
      </c>
      <c r="D412" s="1"/>
      <c r="E412" s="1"/>
      <c r="F412" s="1"/>
      <c r="G412" s="1">
        <f t="shared" si="13"/>
        <v>13252</v>
      </c>
    </row>
    <row r="413" spans="1:7" x14ac:dyDescent="0.25">
      <c r="A413" s="519"/>
      <c r="B413" s="507"/>
      <c r="C413" s="1" t="s">
        <v>80</v>
      </c>
      <c r="D413" s="1">
        <v>930</v>
      </c>
      <c r="E413" s="1"/>
      <c r="F413" s="1"/>
      <c r="G413" s="1">
        <f t="shared" si="13"/>
        <v>12322</v>
      </c>
    </row>
    <row r="414" spans="1:7" x14ac:dyDescent="0.25">
      <c r="A414" s="519"/>
      <c r="B414" s="507"/>
      <c r="C414" s="1" t="s">
        <v>23</v>
      </c>
      <c r="D414" s="1">
        <v>414</v>
      </c>
      <c r="E414" s="1"/>
      <c r="F414" s="1"/>
      <c r="G414" s="1">
        <f t="shared" si="13"/>
        <v>11908</v>
      </c>
    </row>
    <row r="415" spans="1:7" x14ac:dyDescent="0.25">
      <c r="A415" s="519"/>
      <c r="B415" s="507"/>
      <c r="C415" s="1"/>
      <c r="D415" s="1"/>
      <c r="E415" s="1"/>
      <c r="F415" s="1"/>
      <c r="G415" s="1">
        <f t="shared" si="13"/>
        <v>11908</v>
      </c>
    </row>
    <row r="416" spans="1:7" x14ac:dyDescent="0.25">
      <c r="A416" s="519"/>
      <c r="B416" s="508"/>
      <c r="C416" s="1"/>
      <c r="D416" s="1"/>
      <c r="E416" s="1"/>
      <c r="F416" s="1"/>
      <c r="G416" s="1">
        <f t="shared" si="13"/>
        <v>11908</v>
      </c>
    </row>
    <row r="417" spans="1:7" x14ac:dyDescent="0.25">
      <c r="A417" s="519"/>
      <c r="B417" s="506"/>
      <c r="C417" s="1" t="s">
        <v>22</v>
      </c>
      <c r="D417" s="1">
        <v>300</v>
      </c>
      <c r="E417" s="1"/>
      <c r="F417" s="1"/>
      <c r="G417" s="1">
        <f t="shared" si="13"/>
        <v>11608</v>
      </c>
    </row>
    <row r="418" spans="1:7" x14ac:dyDescent="0.25">
      <c r="A418" s="519"/>
      <c r="B418" s="507"/>
      <c r="C418" s="1"/>
      <c r="D418" s="1"/>
      <c r="E418" s="1"/>
      <c r="F418" s="1"/>
      <c r="G418" s="1">
        <f t="shared" si="13"/>
        <v>11608</v>
      </c>
    </row>
    <row r="419" spans="1:7" x14ac:dyDescent="0.25">
      <c r="A419" s="519"/>
      <c r="B419" s="507"/>
      <c r="C419" s="1" t="s">
        <v>48</v>
      </c>
      <c r="D419" s="1">
        <v>480</v>
      </c>
      <c r="E419" s="1"/>
      <c r="F419" s="1"/>
      <c r="G419" s="1">
        <f t="shared" si="13"/>
        <v>11128</v>
      </c>
    </row>
    <row r="420" spans="1:7" x14ac:dyDescent="0.25">
      <c r="A420" s="519"/>
      <c r="B420" s="507"/>
      <c r="C420" s="1" t="s">
        <v>58</v>
      </c>
      <c r="D420" s="1">
        <v>279</v>
      </c>
      <c r="E420" s="1"/>
      <c r="F420" s="1"/>
      <c r="G420" s="1">
        <f t="shared" si="13"/>
        <v>10849</v>
      </c>
    </row>
    <row r="421" spans="1:7" x14ac:dyDescent="0.25">
      <c r="A421" s="519"/>
      <c r="B421" s="507"/>
      <c r="C421" s="1" t="s">
        <v>83</v>
      </c>
      <c r="D421" s="1">
        <v>1174</v>
      </c>
      <c r="E421" s="1"/>
      <c r="F421" s="1"/>
      <c r="G421" s="1">
        <f t="shared" si="13"/>
        <v>9675</v>
      </c>
    </row>
    <row r="422" spans="1:7" x14ac:dyDescent="0.25">
      <c r="A422" s="519"/>
      <c r="B422" s="507"/>
      <c r="C422" s="1"/>
      <c r="D422" s="1"/>
      <c r="E422" s="1"/>
      <c r="F422" s="1"/>
      <c r="G422" s="1">
        <f t="shared" si="13"/>
        <v>9675</v>
      </c>
    </row>
    <row r="423" spans="1:7" x14ac:dyDescent="0.25">
      <c r="A423" s="519"/>
      <c r="B423" s="508"/>
      <c r="C423" s="1"/>
      <c r="D423" s="1"/>
      <c r="E423" s="1"/>
      <c r="F423" s="1"/>
      <c r="G423" s="1">
        <f t="shared" si="13"/>
        <v>9675</v>
      </c>
    </row>
    <row r="424" spans="1:7" x14ac:dyDescent="0.25">
      <c r="A424" s="519"/>
      <c r="B424" s="506"/>
      <c r="C424" s="1" t="s">
        <v>22</v>
      </c>
      <c r="D424" s="1">
        <v>300</v>
      </c>
      <c r="E424" s="1"/>
      <c r="F424" s="1"/>
      <c r="G424" s="1">
        <f t="shared" si="13"/>
        <v>9375</v>
      </c>
    </row>
    <row r="425" spans="1:7" x14ac:dyDescent="0.25">
      <c r="A425" s="519"/>
      <c r="B425" s="507"/>
      <c r="C425" s="1" t="s">
        <v>86</v>
      </c>
      <c r="D425" s="1">
        <v>120</v>
      </c>
      <c r="E425" s="1"/>
      <c r="F425" s="1"/>
      <c r="G425" s="1">
        <f t="shared" si="13"/>
        <v>9255</v>
      </c>
    </row>
    <row r="426" spans="1:7" x14ac:dyDescent="0.25">
      <c r="A426" s="519"/>
      <c r="B426" s="507"/>
      <c r="C426" s="1" t="s">
        <v>16</v>
      </c>
      <c r="D426" s="1">
        <v>7315</v>
      </c>
      <c r="E426" s="1"/>
      <c r="F426" s="1"/>
      <c r="G426" s="1">
        <f t="shared" si="13"/>
        <v>1940</v>
      </c>
    </row>
    <row r="427" spans="1:7" x14ac:dyDescent="0.25">
      <c r="A427" s="519"/>
      <c r="B427" s="507"/>
      <c r="C427" s="1"/>
      <c r="D427" s="1"/>
      <c r="E427" s="1"/>
      <c r="F427" s="1"/>
      <c r="G427" s="1">
        <f t="shared" si="13"/>
        <v>1940</v>
      </c>
    </row>
    <row r="428" spans="1:7" x14ac:dyDescent="0.25">
      <c r="A428" s="519"/>
      <c r="B428" s="507"/>
      <c r="C428" s="1"/>
      <c r="D428" s="1"/>
      <c r="E428" s="1"/>
      <c r="F428" s="1"/>
      <c r="G428" s="1">
        <f t="shared" si="13"/>
        <v>1940</v>
      </c>
    </row>
    <row r="429" spans="1:7" x14ac:dyDescent="0.25">
      <c r="A429" s="519"/>
      <c r="B429" s="507"/>
      <c r="C429" s="1"/>
      <c r="D429" s="1"/>
      <c r="E429" s="1"/>
      <c r="F429" s="1"/>
      <c r="G429" s="1">
        <f t="shared" si="13"/>
        <v>1940</v>
      </c>
    </row>
    <row r="430" spans="1:7" x14ac:dyDescent="0.25">
      <c r="A430" s="519"/>
      <c r="B430" s="508"/>
      <c r="C430" s="1"/>
      <c r="D430" s="1"/>
      <c r="E430" s="1"/>
      <c r="F430" s="1"/>
      <c r="G430" s="1">
        <f t="shared" ref="G430:G493" si="14">G429-D430+F430</f>
        <v>1940</v>
      </c>
    </row>
    <row r="431" spans="1:7" x14ac:dyDescent="0.25">
      <c r="A431" s="519"/>
      <c r="B431" s="506"/>
      <c r="C431" s="1" t="s">
        <v>22</v>
      </c>
      <c r="D431" s="1">
        <v>300</v>
      </c>
      <c r="E431" s="1"/>
      <c r="F431" s="1"/>
      <c r="G431" s="1">
        <f t="shared" si="14"/>
        <v>1640</v>
      </c>
    </row>
    <row r="432" spans="1:7" x14ac:dyDescent="0.25">
      <c r="A432" s="519"/>
      <c r="B432" s="507"/>
      <c r="C432" s="1"/>
      <c r="D432" s="1"/>
      <c r="E432" s="1"/>
      <c r="F432" s="1"/>
      <c r="G432" s="1">
        <v>1448</v>
      </c>
    </row>
    <row r="433" spans="1:8" x14ac:dyDescent="0.25">
      <c r="A433" s="519"/>
      <c r="B433" s="507"/>
      <c r="C433" s="1" t="s">
        <v>17</v>
      </c>
      <c r="D433" s="1">
        <v>447</v>
      </c>
      <c r="E433" s="1"/>
      <c r="F433" s="1"/>
      <c r="G433" s="1">
        <f>G432-D433+F433</f>
        <v>1001</v>
      </c>
    </row>
    <row r="434" spans="1:8" x14ac:dyDescent="0.25">
      <c r="A434" s="519"/>
      <c r="B434" s="507"/>
      <c r="C434" s="1"/>
      <c r="D434" s="1"/>
      <c r="E434" s="1"/>
      <c r="F434" s="1"/>
      <c r="G434" s="1">
        <f t="shared" si="14"/>
        <v>1001</v>
      </c>
    </row>
    <row r="435" spans="1:8" x14ac:dyDescent="0.25">
      <c r="A435" s="519"/>
      <c r="B435" s="507"/>
      <c r="C435" s="1" t="s">
        <v>20</v>
      </c>
      <c r="D435" s="1">
        <v>1000</v>
      </c>
      <c r="E435" s="1"/>
      <c r="F435" s="1"/>
      <c r="G435" s="1">
        <f t="shared" si="14"/>
        <v>1</v>
      </c>
    </row>
    <row r="436" spans="1:8" x14ac:dyDescent="0.25">
      <c r="A436" s="519"/>
      <c r="B436" s="507"/>
      <c r="C436" s="1" t="s">
        <v>44</v>
      </c>
      <c r="D436" s="1">
        <v>422</v>
      </c>
      <c r="E436" s="1"/>
      <c r="F436" s="1"/>
      <c r="G436" s="1">
        <f t="shared" si="14"/>
        <v>-421</v>
      </c>
    </row>
    <row r="437" spans="1:8" x14ac:dyDescent="0.25">
      <c r="A437" s="519"/>
      <c r="B437" s="508"/>
      <c r="C437" s="1"/>
      <c r="D437" s="1"/>
      <c r="E437" s="20" t="s">
        <v>171</v>
      </c>
      <c r="F437" s="20">
        <v>6000</v>
      </c>
      <c r="G437" s="1">
        <f t="shared" si="14"/>
        <v>5579</v>
      </c>
    </row>
    <row r="438" spans="1:8" x14ac:dyDescent="0.25">
      <c r="A438" s="519" t="s">
        <v>195</v>
      </c>
      <c r="B438" s="503"/>
      <c r="C438" s="1"/>
      <c r="D438" s="1"/>
      <c r="E438" s="1"/>
      <c r="F438" s="1"/>
      <c r="G438" s="1">
        <f t="shared" si="14"/>
        <v>5579</v>
      </c>
    </row>
    <row r="439" spans="1:8" x14ac:dyDescent="0.25">
      <c r="A439" s="519"/>
      <c r="B439" s="504"/>
      <c r="C439" s="1" t="s">
        <v>22</v>
      </c>
      <c r="D439" s="1">
        <v>300</v>
      </c>
      <c r="E439" s="1"/>
      <c r="F439" s="1"/>
      <c r="G439" s="1">
        <f t="shared" si="14"/>
        <v>5279</v>
      </c>
    </row>
    <row r="440" spans="1:8" x14ac:dyDescent="0.25">
      <c r="A440" s="519"/>
      <c r="B440" s="504"/>
      <c r="C440" s="1" t="s">
        <v>67</v>
      </c>
      <c r="D440" s="1">
        <v>15000</v>
      </c>
      <c r="E440" s="1"/>
      <c r="F440" s="1"/>
      <c r="G440" s="1">
        <f t="shared" si="14"/>
        <v>-9721</v>
      </c>
    </row>
    <row r="441" spans="1:8" x14ac:dyDescent="0.25">
      <c r="A441" s="519"/>
      <c r="B441" s="504"/>
      <c r="C441" s="1" t="s">
        <v>69</v>
      </c>
      <c r="D441" s="1">
        <v>6000</v>
      </c>
      <c r="E441" s="20" t="s">
        <v>196</v>
      </c>
      <c r="F441" s="20">
        <v>19370</v>
      </c>
      <c r="G441" s="1">
        <f t="shared" si="14"/>
        <v>3649</v>
      </c>
    </row>
    <row r="442" spans="1:8" x14ac:dyDescent="0.25">
      <c r="A442" s="519"/>
      <c r="B442" s="504"/>
      <c r="C442" s="1" t="s">
        <v>71</v>
      </c>
      <c r="D442" s="1">
        <v>3000</v>
      </c>
      <c r="E442" s="1"/>
      <c r="F442" s="1"/>
      <c r="G442" s="1">
        <f t="shared" si="14"/>
        <v>649</v>
      </c>
    </row>
    <row r="443" spans="1:8" x14ac:dyDescent="0.25">
      <c r="A443" s="519"/>
      <c r="B443" s="504"/>
      <c r="C443" s="1" t="s">
        <v>48</v>
      </c>
      <c r="D443" s="1">
        <v>480</v>
      </c>
      <c r="E443" s="1"/>
      <c r="F443" s="1"/>
      <c r="G443" s="1">
        <f t="shared" si="14"/>
        <v>169</v>
      </c>
    </row>
    <row r="444" spans="1:8" x14ac:dyDescent="0.25">
      <c r="A444" s="519"/>
      <c r="B444" s="504"/>
      <c r="C444" s="1" t="s">
        <v>43</v>
      </c>
      <c r="D444" s="1">
        <v>90</v>
      </c>
      <c r="E444" s="1"/>
      <c r="F444" s="1"/>
      <c r="G444" s="1">
        <f t="shared" si="14"/>
        <v>79</v>
      </c>
    </row>
    <row r="445" spans="1:8" x14ac:dyDescent="0.25">
      <c r="A445" s="519"/>
      <c r="B445" s="504"/>
      <c r="C445" s="1" t="s">
        <v>197</v>
      </c>
      <c r="D445" s="1">
        <v>1000</v>
      </c>
      <c r="E445" s="1"/>
      <c r="F445" s="1"/>
      <c r="G445" s="1">
        <f t="shared" si="14"/>
        <v>-921</v>
      </c>
    </row>
    <row r="446" spans="1:8" x14ac:dyDescent="0.25">
      <c r="A446" s="519"/>
      <c r="B446" s="504"/>
      <c r="C446" s="1"/>
      <c r="D446" s="1"/>
      <c r="E446" s="1"/>
      <c r="F446" s="1"/>
      <c r="G446" s="1">
        <v>3983</v>
      </c>
      <c r="H446" s="25" t="s">
        <v>198</v>
      </c>
    </row>
    <row r="447" spans="1:8" x14ac:dyDescent="0.25">
      <c r="A447" s="519"/>
      <c r="B447" s="504"/>
      <c r="C447" s="1"/>
      <c r="D447" s="1"/>
      <c r="E447" s="1"/>
      <c r="F447" s="1"/>
      <c r="G447" s="1">
        <f t="shared" si="14"/>
        <v>3983</v>
      </c>
    </row>
    <row r="448" spans="1:8" x14ac:dyDescent="0.25">
      <c r="A448" s="519"/>
      <c r="B448" s="505"/>
      <c r="C448" s="1"/>
      <c r="D448" s="1"/>
      <c r="E448" s="1"/>
      <c r="F448" s="1"/>
      <c r="G448" s="1">
        <f t="shared" si="14"/>
        <v>3983</v>
      </c>
    </row>
    <row r="449" spans="1:7" x14ac:dyDescent="0.25">
      <c r="A449" s="519"/>
      <c r="B449" s="506"/>
      <c r="C449" s="1" t="s">
        <v>22</v>
      </c>
      <c r="D449" s="1">
        <v>300</v>
      </c>
      <c r="E449" s="1"/>
      <c r="F449" s="1"/>
      <c r="G449" s="1">
        <f t="shared" si="14"/>
        <v>3683</v>
      </c>
    </row>
    <row r="450" spans="1:7" x14ac:dyDescent="0.25">
      <c r="A450" s="519"/>
      <c r="B450" s="507"/>
      <c r="C450" s="1" t="s">
        <v>51</v>
      </c>
      <c r="D450" s="1">
        <v>900</v>
      </c>
      <c r="E450" s="1"/>
      <c r="F450" s="1"/>
      <c r="G450" s="1">
        <f t="shared" si="14"/>
        <v>2783</v>
      </c>
    </row>
    <row r="451" spans="1:7" x14ac:dyDescent="0.25">
      <c r="A451" s="519"/>
      <c r="B451" s="507"/>
      <c r="C451" s="55" t="s">
        <v>78</v>
      </c>
      <c r="D451" s="1">
        <v>295</v>
      </c>
      <c r="E451" s="1"/>
      <c r="F451" s="1"/>
      <c r="G451" s="1">
        <f t="shared" si="14"/>
        <v>2488</v>
      </c>
    </row>
    <row r="452" spans="1:7" x14ac:dyDescent="0.25">
      <c r="A452" s="519"/>
      <c r="B452" s="507"/>
      <c r="C452" s="1" t="s">
        <v>80</v>
      </c>
      <c r="D452" s="1">
        <v>2000</v>
      </c>
      <c r="E452" s="1"/>
      <c r="F452" s="1"/>
      <c r="G452" s="1">
        <f t="shared" si="14"/>
        <v>488</v>
      </c>
    </row>
    <row r="453" spans="1:7" x14ac:dyDescent="0.25">
      <c r="A453" s="519"/>
      <c r="B453" s="507"/>
      <c r="C453" s="1"/>
      <c r="D453" s="1"/>
      <c r="E453" s="1"/>
      <c r="F453" s="1"/>
      <c r="G453" s="1">
        <f t="shared" si="14"/>
        <v>488</v>
      </c>
    </row>
    <row r="454" spans="1:7" x14ac:dyDescent="0.25">
      <c r="A454" s="519"/>
      <c r="B454" s="507"/>
      <c r="C454" s="1"/>
      <c r="D454" s="1"/>
      <c r="E454" s="1"/>
      <c r="F454" s="1"/>
      <c r="G454" s="1">
        <f t="shared" si="14"/>
        <v>488</v>
      </c>
    </row>
    <row r="455" spans="1:7" x14ac:dyDescent="0.25">
      <c r="A455" s="519"/>
      <c r="B455" s="508"/>
      <c r="C455" s="1"/>
      <c r="D455" s="1"/>
      <c r="E455" s="1"/>
      <c r="F455" s="1"/>
      <c r="G455" s="1">
        <f t="shared" si="14"/>
        <v>488</v>
      </c>
    </row>
    <row r="456" spans="1:7" x14ac:dyDescent="0.25">
      <c r="A456" s="519"/>
      <c r="B456" s="506"/>
      <c r="C456" s="1" t="s">
        <v>22</v>
      </c>
      <c r="D456" s="1">
        <v>300</v>
      </c>
      <c r="E456" s="1"/>
      <c r="F456" s="1"/>
      <c r="G456" s="1">
        <f t="shared" si="14"/>
        <v>188</v>
      </c>
    </row>
    <row r="457" spans="1:7" x14ac:dyDescent="0.25">
      <c r="A457" s="519"/>
      <c r="B457" s="507"/>
      <c r="C457" s="55" t="s">
        <v>30</v>
      </c>
      <c r="D457" s="1"/>
      <c r="E457" s="1"/>
      <c r="F457" s="1"/>
      <c r="G457" s="1">
        <f t="shared" si="14"/>
        <v>188</v>
      </c>
    </row>
    <row r="458" spans="1:7" x14ac:dyDescent="0.25">
      <c r="A458" s="519"/>
      <c r="B458" s="507"/>
      <c r="C458" s="1"/>
      <c r="D458" s="1"/>
      <c r="E458" s="1"/>
      <c r="F458" s="1"/>
      <c r="G458" s="1">
        <f t="shared" si="14"/>
        <v>188</v>
      </c>
    </row>
    <row r="459" spans="1:7" x14ac:dyDescent="0.25">
      <c r="A459" s="519"/>
      <c r="B459" s="507"/>
      <c r="C459" s="1" t="s">
        <v>58</v>
      </c>
      <c r="D459" s="1">
        <v>279</v>
      </c>
      <c r="E459" s="1"/>
      <c r="F459" s="1"/>
      <c r="G459" s="1">
        <f t="shared" si="14"/>
        <v>-91</v>
      </c>
    </row>
    <row r="460" spans="1:7" x14ac:dyDescent="0.25">
      <c r="A460" s="519"/>
      <c r="B460" s="507"/>
      <c r="C460" s="1"/>
      <c r="D460" s="1"/>
      <c r="E460" s="1"/>
      <c r="F460" s="1"/>
      <c r="G460" s="1">
        <f t="shared" si="14"/>
        <v>-91</v>
      </c>
    </row>
    <row r="461" spans="1:7" x14ac:dyDescent="0.25">
      <c r="A461" s="519"/>
      <c r="B461" s="507"/>
      <c r="C461" s="1"/>
      <c r="D461" s="1"/>
      <c r="E461" s="1"/>
      <c r="F461" s="1"/>
      <c r="G461" s="1">
        <f t="shared" si="14"/>
        <v>-91</v>
      </c>
    </row>
    <row r="462" spans="1:7" x14ac:dyDescent="0.25">
      <c r="A462" s="519"/>
      <c r="B462" s="508"/>
      <c r="C462" s="1"/>
      <c r="D462" s="1"/>
      <c r="E462" s="1"/>
      <c r="F462" s="1"/>
      <c r="G462" s="1">
        <f t="shared" si="14"/>
        <v>-91</v>
      </c>
    </row>
    <row r="463" spans="1:7" x14ac:dyDescent="0.25">
      <c r="A463" s="519"/>
      <c r="B463" s="506"/>
      <c r="C463" s="1" t="s">
        <v>22</v>
      </c>
      <c r="D463" s="1">
        <v>300</v>
      </c>
      <c r="E463" s="1"/>
      <c r="F463" s="1"/>
      <c r="G463" s="1">
        <f t="shared" si="14"/>
        <v>-391</v>
      </c>
    </row>
    <row r="464" spans="1:7" x14ac:dyDescent="0.25">
      <c r="A464" s="519"/>
      <c r="B464" s="507"/>
      <c r="C464" s="1" t="s">
        <v>86</v>
      </c>
      <c r="D464" s="1">
        <v>120</v>
      </c>
      <c r="E464" s="1"/>
      <c r="F464" s="1"/>
      <c r="G464" s="1">
        <f t="shared" si="14"/>
        <v>-511</v>
      </c>
    </row>
    <row r="465" spans="1:9" x14ac:dyDescent="0.25">
      <c r="A465" s="519"/>
      <c r="B465" s="507"/>
      <c r="C465" s="1" t="s">
        <v>16</v>
      </c>
      <c r="D465" s="1">
        <v>2000</v>
      </c>
      <c r="E465" s="1"/>
      <c r="F465" s="1"/>
      <c r="G465" s="1">
        <f t="shared" si="14"/>
        <v>-2511</v>
      </c>
    </row>
    <row r="466" spans="1:9" x14ac:dyDescent="0.25">
      <c r="A466" s="519"/>
      <c r="B466" s="507"/>
      <c r="C466" s="1" t="s">
        <v>44</v>
      </c>
      <c r="D466" s="1">
        <v>422.05</v>
      </c>
      <c r="E466" s="1"/>
      <c r="F466" s="1"/>
      <c r="G466" s="1">
        <f t="shared" si="14"/>
        <v>-2933.05</v>
      </c>
    </row>
    <row r="467" spans="1:9" x14ac:dyDescent="0.25">
      <c r="A467" s="519"/>
      <c r="B467" s="507"/>
      <c r="C467" s="1"/>
      <c r="D467" s="1"/>
      <c r="E467" s="1"/>
      <c r="F467" s="1"/>
      <c r="G467" s="1">
        <f t="shared" si="14"/>
        <v>-2933.05</v>
      </c>
    </row>
    <row r="468" spans="1:9" x14ac:dyDescent="0.25">
      <c r="A468" s="519"/>
      <c r="B468" s="507"/>
      <c r="C468" s="1"/>
      <c r="D468" s="1"/>
      <c r="E468" s="1"/>
      <c r="F468" s="1"/>
      <c r="G468" s="1">
        <f t="shared" si="14"/>
        <v>-2933.05</v>
      </c>
    </row>
    <row r="469" spans="1:9" x14ac:dyDescent="0.25">
      <c r="A469" s="519"/>
      <c r="B469" s="508"/>
      <c r="C469" s="1"/>
      <c r="D469" s="1"/>
      <c r="E469" s="1"/>
      <c r="F469" s="1"/>
      <c r="G469" s="1">
        <f t="shared" si="14"/>
        <v>-2933.05</v>
      </c>
    </row>
    <row r="470" spans="1:9" x14ac:dyDescent="0.25">
      <c r="A470" s="519"/>
      <c r="B470" s="506"/>
      <c r="C470" s="1" t="s">
        <v>22</v>
      </c>
      <c r="D470" s="1">
        <v>300</v>
      </c>
      <c r="E470" s="1"/>
      <c r="F470" s="1"/>
      <c r="G470" s="1">
        <f t="shared" si="14"/>
        <v>-3233.05</v>
      </c>
    </row>
    <row r="471" spans="1:9" x14ac:dyDescent="0.25">
      <c r="A471" s="519"/>
      <c r="B471" s="507"/>
      <c r="C471" s="1" t="s">
        <v>20</v>
      </c>
      <c r="D471" s="1">
        <v>1000</v>
      </c>
      <c r="E471" s="1"/>
      <c r="F471" s="1"/>
      <c r="G471" s="1">
        <f t="shared" si="14"/>
        <v>-4233.05</v>
      </c>
    </row>
    <row r="472" spans="1:9" x14ac:dyDescent="0.25">
      <c r="A472" s="519"/>
      <c r="B472" s="507"/>
      <c r="C472" s="1" t="s">
        <v>17</v>
      </c>
      <c r="D472" s="1">
        <v>447</v>
      </c>
      <c r="E472" s="1"/>
      <c r="F472" s="1"/>
      <c r="G472" s="1">
        <f t="shared" si="14"/>
        <v>-4680.05</v>
      </c>
    </row>
    <row r="473" spans="1:9" x14ac:dyDescent="0.25">
      <c r="A473" s="519"/>
      <c r="B473" s="507"/>
      <c r="C473" s="1"/>
      <c r="D473" s="1"/>
      <c r="E473" s="1"/>
      <c r="F473" s="1"/>
      <c r="G473" s="1">
        <f t="shared" si="14"/>
        <v>-4680.05</v>
      </c>
    </row>
    <row r="474" spans="1:9" x14ac:dyDescent="0.25">
      <c r="A474" s="519"/>
      <c r="B474" s="507"/>
      <c r="C474" s="1"/>
      <c r="D474" s="1"/>
      <c r="E474" s="1"/>
      <c r="F474" s="1"/>
      <c r="G474" s="1">
        <f t="shared" si="14"/>
        <v>-4680.05</v>
      </c>
    </row>
    <row r="475" spans="1:9" x14ac:dyDescent="0.25">
      <c r="A475" s="519"/>
      <c r="B475" s="507"/>
      <c r="C475" s="1"/>
      <c r="D475" s="1"/>
      <c r="E475" s="20" t="s">
        <v>4</v>
      </c>
      <c r="F475" s="20">
        <v>21040</v>
      </c>
      <c r="G475" s="1">
        <f t="shared" si="14"/>
        <v>16359.95</v>
      </c>
    </row>
    <row r="476" spans="1:9" x14ac:dyDescent="0.25">
      <c r="A476" s="519"/>
      <c r="B476" s="508"/>
      <c r="C476" s="1"/>
      <c r="D476" s="1"/>
      <c r="E476" s="20" t="s">
        <v>168</v>
      </c>
      <c r="F476" s="20">
        <v>6651</v>
      </c>
      <c r="G476" s="1">
        <f t="shared" si="14"/>
        <v>23010.95</v>
      </c>
      <c r="H476" s="1"/>
      <c r="I476" s="1"/>
    </row>
    <row r="477" spans="1:9" x14ac:dyDescent="0.25">
      <c r="A477" s="519" t="s">
        <v>27</v>
      </c>
      <c r="B477" s="503"/>
      <c r="C477" s="1"/>
      <c r="D477" s="1"/>
      <c r="E477" s="20" t="s">
        <v>199</v>
      </c>
      <c r="F477" s="20">
        <v>15750</v>
      </c>
      <c r="G477" s="1">
        <f t="shared" si="14"/>
        <v>38760.949999999997</v>
      </c>
    </row>
    <row r="478" spans="1:9" x14ac:dyDescent="0.25">
      <c r="A478" s="519"/>
      <c r="B478" s="504"/>
      <c r="C478" s="1" t="s">
        <v>22</v>
      </c>
      <c r="D478" s="1">
        <v>300</v>
      </c>
      <c r="E478" s="1"/>
      <c r="F478" s="1"/>
      <c r="G478" s="1">
        <f t="shared" si="14"/>
        <v>38460.949999999997</v>
      </c>
    </row>
    <row r="479" spans="1:9" x14ac:dyDescent="0.25">
      <c r="A479" s="519"/>
      <c r="B479" s="504"/>
      <c r="C479" s="1" t="s">
        <v>67</v>
      </c>
      <c r="D479" s="1">
        <v>17000</v>
      </c>
      <c r="E479" s="1"/>
      <c r="F479" s="1"/>
      <c r="G479" s="1">
        <f t="shared" si="14"/>
        <v>21460.949999999997</v>
      </c>
    </row>
    <row r="480" spans="1:9" x14ac:dyDescent="0.25">
      <c r="A480" s="519"/>
      <c r="B480" s="504"/>
      <c r="C480" s="1" t="s">
        <v>69</v>
      </c>
      <c r="D480" s="1">
        <v>6000</v>
      </c>
      <c r="E480" s="1"/>
      <c r="F480" s="1"/>
      <c r="G480" s="1">
        <f t="shared" si="14"/>
        <v>15460.949999999997</v>
      </c>
    </row>
    <row r="481" spans="1:15" x14ac:dyDescent="0.25">
      <c r="A481" s="519"/>
      <c r="B481" s="504"/>
      <c r="C481" s="1" t="s">
        <v>71</v>
      </c>
      <c r="D481" s="1">
        <v>3500</v>
      </c>
      <c r="E481" s="1"/>
      <c r="F481" s="1"/>
      <c r="G481" s="1">
        <f t="shared" si="14"/>
        <v>11960.949999999997</v>
      </c>
    </row>
    <row r="482" spans="1:15" ht="15" customHeight="1" x14ac:dyDescent="0.25">
      <c r="A482" s="519"/>
      <c r="B482" s="504"/>
      <c r="C482" s="1" t="s">
        <v>48</v>
      </c>
      <c r="D482" s="1">
        <v>480</v>
      </c>
      <c r="E482" s="1" t="s">
        <v>200</v>
      </c>
      <c r="F482" s="1">
        <v>1000</v>
      </c>
      <c r="G482" s="1">
        <f t="shared" si="14"/>
        <v>12480.949999999997</v>
      </c>
    </row>
    <row r="483" spans="1:15" ht="15" customHeight="1" x14ac:dyDescent="0.25">
      <c r="A483" s="519"/>
      <c r="B483" s="504"/>
      <c r="C483" s="1" t="s">
        <v>43</v>
      </c>
      <c r="D483" s="1">
        <v>90</v>
      </c>
      <c r="E483" s="1"/>
      <c r="F483" s="1"/>
      <c r="G483" s="1">
        <f t="shared" si="14"/>
        <v>12390.949999999997</v>
      </c>
    </row>
    <row r="484" spans="1:15" ht="15" customHeight="1" x14ac:dyDescent="0.25">
      <c r="A484" s="519"/>
      <c r="B484" s="504"/>
      <c r="C484" s="1" t="s">
        <v>44</v>
      </c>
      <c r="D484" s="1">
        <v>3516</v>
      </c>
      <c r="E484" s="20" t="s">
        <v>201</v>
      </c>
      <c r="F484" s="20">
        <v>1733</v>
      </c>
      <c r="G484" s="1">
        <f t="shared" si="14"/>
        <v>10607.949999999997</v>
      </c>
    </row>
    <row r="485" spans="1:15" ht="15" customHeight="1" x14ac:dyDescent="0.25">
      <c r="A485" s="519"/>
      <c r="B485" s="504"/>
      <c r="C485" s="1"/>
      <c r="D485" s="1"/>
      <c r="E485" s="1"/>
      <c r="F485" s="1"/>
      <c r="G485" s="1">
        <f t="shared" si="14"/>
        <v>10607.949999999997</v>
      </c>
    </row>
    <row r="486" spans="1:15" ht="15" customHeight="1" x14ac:dyDescent="0.25">
      <c r="A486" s="519"/>
      <c r="B486" s="504"/>
      <c r="C486" s="1"/>
      <c r="D486" s="1"/>
      <c r="E486" s="1"/>
      <c r="F486" s="1"/>
      <c r="G486" s="1">
        <f t="shared" si="14"/>
        <v>10607.949999999997</v>
      </c>
    </row>
    <row r="487" spans="1:15" ht="15" customHeight="1" x14ac:dyDescent="0.25">
      <c r="A487" s="519"/>
      <c r="B487" s="505"/>
      <c r="C487" s="1"/>
      <c r="D487" s="1"/>
      <c r="E487" s="1"/>
      <c r="F487" s="1"/>
      <c r="G487" s="1">
        <f t="shared" si="14"/>
        <v>10607.949999999997</v>
      </c>
      <c r="H487" s="1"/>
      <c r="I487" s="1"/>
      <c r="L487" s="44" t="s">
        <v>14</v>
      </c>
    </row>
    <row r="488" spans="1:15" ht="15" customHeight="1" thickBot="1" x14ac:dyDescent="0.3">
      <c r="A488" s="519"/>
      <c r="B488" s="506"/>
      <c r="C488" s="1" t="s">
        <v>22</v>
      </c>
      <c r="D488" s="1">
        <v>300</v>
      </c>
      <c r="E488" s="1"/>
      <c r="F488" s="1"/>
      <c r="G488" s="1">
        <f t="shared" si="14"/>
        <v>10307.949999999997</v>
      </c>
      <c r="L488" s="44"/>
    </row>
    <row r="489" spans="1:15" ht="15" customHeight="1" thickBot="1" x14ac:dyDescent="0.3">
      <c r="A489" s="519"/>
      <c r="B489" s="507"/>
      <c r="C489" s="1" t="s">
        <v>51</v>
      </c>
      <c r="D489" s="1">
        <v>722</v>
      </c>
      <c r="E489" s="1"/>
      <c r="F489" s="1"/>
      <c r="G489" s="1">
        <f t="shared" si="14"/>
        <v>9585.9499999999971</v>
      </c>
      <c r="L489" s="45"/>
      <c r="M489" s="46" t="s">
        <v>18</v>
      </c>
      <c r="N489" s="46" t="s">
        <v>19</v>
      </c>
    </row>
    <row r="490" spans="1:15" ht="15" customHeight="1" thickBot="1" x14ac:dyDescent="0.3">
      <c r="A490" s="519"/>
      <c r="B490" s="507"/>
      <c r="C490" s="55" t="s">
        <v>78</v>
      </c>
      <c r="D490" s="1"/>
      <c r="E490" s="1"/>
      <c r="F490" s="1"/>
      <c r="G490" s="1">
        <f t="shared" si="14"/>
        <v>9585.9499999999971</v>
      </c>
      <c r="L490" s="49" t="s">
        <v>21</v>
      </c>
      <c r="M490" s="50"/>
      <c r="N490" s="46"/>
    </row>
    <row r="491" spans="1:15" ht="15" customHeight="1" thickBot="1" x14ac:dyDescent="0.3">
      <c r="A491" s="519"/>
      <c r="B491" s="507"/>
      <c r="C491" s="1" t="s">
        <v>80</v>
      </c>
      <c r="D491" s="1">
        <v>2000</v>
      </c>
      <c r="E491" s="1"/>
      <c r="F491" s="1"/>
      <c r="G491" s="1">
        <f t="shared" si="14"/>
        <v>7585.9499999999971</v>
      </c>
      <c r="L491" s="48" t="s">
        <v>23</v>
      </c>
      <c r="M491" s="47">
        <v>9955</v>
      </c>
      <c r="N491" s="47"/>
    </row>
    <row r="492" spans="1:15" ht="15" customHeight="1" thickBot="1" x14ac:dyDescent="0.3">
      <c r="A492" s="519"/>
      <c r="B492" s="507"/>
      <c r="C492" s="1" t="s">
        <v>23</v>
      </c>
      <c r="D492" s="1">
        <v>414</v>
      </c>
      <c r="E492" s="1"/>
      <c r="F492" s="1"/>
      <c r="G492" s="1">
        <f t="shared" si="14"/>
        <v>7171.9499999999971</v>
      </c>
      <c r="L492" s="48" t="s">
        <v>24</v>
      </c>
      <c r="M492" s="47"/>
      <c r="N492" s="47"/>
    </row>
    <row r="493" spans="1:15" ht="15" customHeight="1" thickBot="1" x14ac:dyDescent="0.3">
      <c r="A493" s="519"/>
      <c r="B493" s="507"/>
      <c r="C493" s="1" t="s">
        <v>83</v>
      </c>
      <c r="D493" s="1">
        <v>951</v>
      </c>
      <c r="E493" s="1"/>
      <c r="F493" s="1"/>
      <c r="G493" s="1">
        <f t="shared" si="14"/>
        <v>6220.9499999999971</v>
      </c>
      <c r="L493" s="48" t="s">
        <v>26</v>
      </c>
      <c r="M493" s="47">
        <v>7515</v>
      </c>
      <c r="N493" s="47"/>
    </row>
    <row r="494" spans="1:15" ht="15" customHeight="1" thickBot="1" x14ac:dyDescent="0.3">
      <c r="A494" s="519"/>
      <c r="B494" s="508"/>
      <c r="C494" s="1"/>
      <c r="D494" s="1"/>
      <c r="E494" s="1"/>
      <c r="F494" s="1"/>
      <c r="G494" s="1">
        <f t="shared" ref="G494:G513" si="15">G493-D494+F494</f>
        <v>6220.9499999999971</v>
      </c>
      <c r="L494" s="48" t="s">
        <v>30</v>
      </c>
      <c r="M494" s="47"/>
      <c r="N494" s="47"/>
    </row>
    <row r="495" spans="1:15" ht="15" customHeight="1" thickBot="1" x14ac:dyDescent="0.3">
      <c r="A495" s="519"/>
      <c r="B495" s="506"/>
      <c r="C495" s="1" t="s">
        <v>22</v>
      </c>
      <c r="D495" s="1">
        <v>300</v>
      </c>
      <c r="E495" s="1"/>
      <c r="F495" s="1"/>
      <c r="G495" s="1">
        <f t="shared" si="15"/>
        <v>5920.9499999999971</v>
      </c>
      <c r="L495" s="49" t="s">
        <v>34</v>
      </c>
      <c r="M495" s="50"/>
      <c r="N495" s="50"/>
      <c r="O495" s="52" t="s">
        <v>49</v>
      </c>
    </row>
    <row r="496" spans="1:15" ht="15" customHeight="1" thickBot="1" x14ac:dyDescent="0.3">
      <c r="A496" s="519"/>
      <c r="B496" s="507"/>
      <c r="C496" s="55" t="s">
        <v>30</v>
      </c>
      <c r="D496" s="1">
        <v>3073</v>
      </c>
      <c r="E496" s="1"/>
      <c r="F496" s="1"/>
      <c r="G496" s="1">
        <f t="shared" si="15"/>
        <v>2847.9499999999971</v>
      </c>
      <c r="L496" s="48" t="s">
        <v>35</v>
      </c>
      <c r="M496" s="47">
        <v>707.32</v>
      </c>
      <c r="N496" s="51" t="s">
        <v>36</v>
      </c>
      <c r="O496" s="1">
        <f>M496/6</f>
        <v>117.88666666666667</v>
      </c>
    </row>
    <row r="497" spans="1:15" ht="15" customHeight="1" thickBot="1" x14ac:dyDescent="0.3">
      <c r="A497" s="519"/>
      <c r="B497" s="507"/>
      <c r="C497" s="1" t="s">
        <v>48</v>
      </c>
      <c r="D497" s="1">
        <v>480</v>
      </c>
      <c r="E497" s="1"/>
      <c r="F497" s="1"/>
      <c r="G497" s="1">
        <f t="shared" si="15"/>
        <v>2367.9499999999971</v>
      </c>
      <c r="L497" s="48" t="s">
        <v>37</v>
      </c>
      <c r="M497" s="47">
        <v>1154.2</v>
      </c>
      <c r="N497" s="51" t="s">
        <v>38</v>
      </c>
      <c r="O497" s="1">
        <f>M497/6</f>
        <v>192.36666666666667</v>
      </c>
    </row>
    <row r="498" spans="1:15" ht="15" customHeight="1" thickBot="1" x14ac:dyDescent="0.3">
      <c r="A498" s="519"/>
      <c r="B498" s="507"/>
      <c r="C498" s="1" t="s">
        <v>58</v>
      </c>
      <c r="D498" s="1">
        <v>279</v>
      </c>
      <c r="E498" s="1"/>
      <c r="F498" s="1"/>
      <c r="G498" s="1">
        <f t="shared" si="15"/>
        <v>2088.9499999999971</v>
      </c>
      <c r="L498" s="48" t="s">
        <v>40</v>
      </c>
      <c r="M498" s="47">
        <v>1302.76</v>
      </c>
      <c r="N498" s="51" t="s">
        <v>36</v>
      </c>
      <c r="O498" s="1">
        <f>M498/6</f>
        <v>217.12666666666667</v>
      </c>
    </row>
    <row r="499" spans="1:15" ht="15" customHeight="1" x14ac:dyDescent="0.25">
      <c r="A499" s="519"/>
      <c r="B499" s="507"/>
      <c r="C499" s="1"/>
      <c r="D499" s="1"/>
      <c r="E499" s="1"/>
      <c r="F499" s="1"/>
      <c r="G499" s="1">
        <f t="shared" si="15"/>
        <v>2088.9499999999971</v>
      </c>
      <c r="O499">
        <f>SUM(O496:O498)</f>
        <v>527.38</v>
      </c>
    </row>
    <row r="500" spans="1:15" ht="15" customHeight="1" thickBot="1" x14ac:dyDescent="0.3">
      <c r="A500" s="519"/>
      <c r="B500" s="507"/>
      <c r="C500" s="1"/>
      <c r="D500" s="1"/>
      <c r="E500" s="1"/>
      <c r="F500" s="1"/>
      <c r="G500" s="1">
        <f t="shared" si="15"/>
        <v>2088.9499999999971</v>
      </c>
      <c r="L500" s="48"/>
      <c r="M500" s="47"/>
      <c r="N500" s="47"/>
    </row>
    <row r="501" spans="1:15" ht="15" customHeight="1" thickBot="1" x14ac:dyDescent="0.3">
      <c r="A501" s="519"/>
      <c r="B501" s="508"/>
      <c r="C501" s="1" t="s">
        <v>202</v>
      </c>
      <c r="D501" s="1">
        <v>447</v>
      </c>
      <c r="E501" s="1"/>
      <c r="F501" s="1"/>
      <c r="G501" s="1">
        <f t="shared" si="15"/>
        <v>1641.9499999999971</v>
      </c>
      <c r="L501" s="49"/>
      <c r="M501" s="50"/>
      <c r="N501" s="46"/>
    </row>
    <row r="502" spans="1:15" ht="15" customHeight="1" thickBot="1" x14ac:dyDescent="0.3">
      <c r="A502" s="519"/>
      <c r="B502" s="506"/>
      <c r="C502" s="1" t="s">
        <v>22</v>
      </c>
      <c r="D502" s="1">
        <v>300</v>
      </c>
      <c r="E502" s="1"/>
      <c r="F502" s="1"/>
      <c r="G502" s="1">
        <f t="shared" si="15"/>
        <v>1341.9499999999971</v>
      </c>
      <c r="L502" s="48"/>
      <c r="M502" s="47"/>
      <c r="N502" s="47"/>
    </row>
    <row r="503" spans="1:15" ht="15" customHeight="1" thickBot="1" x14ac:dyDescent="0.3">
      <c r="A503" s="519"/>
      <c r="B503" s="507"/>
      <c r="C503" s="1" t="s">
        <v>86</v>
      </c>
      <c r="D503" s="1">
        <v>120</v>
      </c>
      <c r="E503" s="1"/>
      <c r="F503" s="1"/>
      <c r="G503" s="1">
        <f t="shared" si="15"/>
        <v>1221.9499999999971</v>
      </c>
      <c r="L503" s="48"/>
      <c r="M503" s="47"/>
      <c r="N503" s="47"/>
    </row>
    <row r="504" spans="1:15" x14ac:dyDescent="0.25">
      <c r="A504" s="519"/>
      <c r="B504" s="507"/>
      <c r="C504" s="1"/>
      <c r="D504" s="1"/>
      <c r="E504" s="1"/>
      <c r="F504" s="1"/>
      <c r="G504" s="1">
        <f t="shared" si="15"/>
        <v>1221.9499999999971</v>
      </c>
      <c r="M504">
        <f>SUM(M491:M503)</f>
        <v>20634.28</v>
      </c>
    </row>
    <row r="505" spans="1:15" x14ac:dyDescent="0.25">
      <c r="A505" s="519"/>
      <c r="B505" s="507"/>
      <c r="C505" s="1" t="s">
        <v>44</v>
      </c>
      <c r="D505" s="1">
        <v>398.6</v>
      </c>
      <c r="E505" s="1"/>
      <c r="F505" s="1"/>
      <c r="G505" s="1">
        <f t="shared" si="15"/>
        <v>823.34999999999707</v>
      </c>
    </row>
    <row r="506" spans="1:15" x14ac:dyDescent="0.25">
      <c r="A506" s="519"/>
      <c r="B506" s="507"/>
      <c r="C506" s="1"/>
      <c r="D506" s="1"/>
      <c r="E506" s="1"/>
      <c r="F506" s="1"/>
      <c r="G506" s="1">
        <v>998</v>
      </c>
      <c r="H506" s="25" t="s">
        <v>203</v>
      </c>
    </row>
    <row r="507" spans="1:15" x14ac:dyDescent="0.25">
      <c r="A507" s="519"/>
      <c r="B507" s="507"/>
      <c r="C507" s="1"/>
      <c r="D507" s="1"/>
      <c r="E507" s="1"/>
      <c r="F507" s="1"/>
      <c r="G507" s="1">
        <f t="shared" si="15"/>
        <v>998</v>
      </c>
      <c r="L507" s="70"/>
      <c r="M507" s="70"/>
      <c r="N507" s="70"/>
      <c r="O507" s="71"/>
    </row>
    <row r="508" spans="1:15" x14ac:dyDescent="0.25">
      <c r="A508" s="519"/>
      <c r="B508" s="508"/>
      <c r="C508" s="1" t="s">
        <v>16</v>
      </c>
      <c r="D508" s="1">
        <v>2000</v>
      </c>
      <c r="E508" s="1"/>
      <c r="F508" s="1"/>
      <c r="G508" s="1">
        <f t="shared" si="15"/>
        <v>-1002</v>
      </c>
      <c r="L508" s="72"/>
      <c r="M508" s="72"/>
      <c r="N508" s="72"/>
    </row>
    <row r="509" spans="1:15" x14ac:dyDescent="0.25">
      <c r="A509" s="519"/>
      <c r="B509" s="506"/>
      <c r="C509" s="1" t="s">
        <v>22</v>
      </c>
      <c r="D509" s="1">
        <v>300</v>
      </c>
      <c r="E509" s="1"/>
      <c r="F509" s="1"/>
      <c r="G509" s="1">
        <f t="shared" si="15"/>
        <v>-1302</v>
      </c>
      <c r="L509" s="72"/>
      <c r="M509" s="72"/>
      <c r="N509" s="72"/>
    </row>
    <row r="510" spans="1:15" x14ac:dyDescent="0.25">
      <c r="A510" s="519"/>
      <c r="B510" s="507"/>
      <c r="C510" s="1" t="s">
        <v>20</v>
      </c>
      <c r="D510" s="1">
        <v>1000</v>
      </c>
      <c r="E510" s="1"/>
      <c r="F510" s="1"/>
      <c r="G510" s="1">
        <f t="shared" si="15"/>
        <v>-2302</v>
      </c>
      <c r="L510" s="72"/>
      <c r="M510" s="72"/>
      <c r="N510" s="72"/>
    </row>
    <row r="511" spans="1:15" x14ac:dyDescent="0.25">
      <c r="A511" s="519"/>
      <c r="B511" s="507"/>
      <c r="C511" s="1" t="s">
        <v>17</v>
      </c>
      <c r="D511" s="1">
        <v>447</v>
      </c>
      <c r="E511" s="1"/>
      <c r="F511" s="1"/>
      <c r="G511" s="1">
        <f t="shared" si="15"/>
        <v>-2749</v>
      </c>
    </row>
    <row r="512" spans="1:15" x14ac:dyDescent="0.25">
      <c r="A512" s="519"/>
      <c r="B512" s="507"/>
      <c r="C512" s="1"/>
      <c r="D512" s="1"/>
      <c r="E512" s="1"/>
      <c r="F512" s="1"/>
      <c r="G512" s="1">
        <f t="shared" si="15"/>
        <v>-2749</v>
      </c>
    </row>
    <row r="513" spans="1:8" x14ac:dyDescent="0.25">
      <c r="A513" s="519"/>
      <c r="B513" s="507"/>
      <c r="C513" s="1"/>
      <c r="D513" s="1"/>
      <c r="E513" s="1"/>
      <c r="F513" s="1"/>
      <c r="G513" s="1">
        <f t="shared" si="15"/>
        <v>-2749</v>
      </c>
    </row>
    <row r="514" spans="1:8" x14ac:dyDescent="0.25">
      <c r="A514" s="519"/>
      <c r="B514" s="507"/>
      <c r="C514" s="1"/>
      <c r="D514" s="1"/>
      <c r="E514" s="20" t="s">
        <v>191</v>
      </c>
      <c r="F514" s="20">
        <v>2053</v>
      </c>
      <c r="G514" s="1">
        <f>G513-D514+F514</f>
        <v>-696</v>
      </c>
    </row>
    <row r="515" spans="1:8" x14ac:dyDescent="0.25">
      <c r="A515" s="519"/>
      <c r="B515" s="508"/>
      <c r="C515" s="1"/>
      <c r="D515" s="1"/>
      <c r="E515" s="20" t="s">
        <v>204</v>
      </c>
      <c r="F515" s="20">
        <v>6218</v>
      </c>
      <c r="G515" s="1">
        <f t="shared" ref="G515:G580" si="16">G514-D515+F515</f>
        <v>5522</v>
      </c>
    </row>
    <row r="516" spans="1:8" ht="15" customHeight="1" x14ac:dyDescent="0.25">
      <c r="A516" s="519" t="s">
        <v>61</v>
      </c>
      <c r="B516" s="503"/>
      <c r="C516" s="1"/>
      <c r="D516" s="1"/>
      <c r="E516" s="20" t="s">
        <v>4</v>
      </c>
      <c r="F516" s="20">
        <v>27829</v>
      </c>
      <c r="G516" s="1">
        <f t="shared" si="16"/>
        <v>33351</v>
      </c>
    </row>
    <row r="517" spans="1:8" x14ac:dyDescent="0.25">
      <c r="A517" s="519"/>
      <c r="B517" s="504"/>
      <c r="C517" s="1" t="s">
        <v>22</v>
      </c>
      <c r="D517" s="1">
        <v>300</v>
      </c>
      <c r="E517" s="1"/>
      <c r="F517" s="1"/>
      <c r="G517" s="1">
        <f t="shared" si="16"/>
        <v>33051</v>
      </c>
    </row>
    <row r="518" spans="1:8" x14ac:dyDescent="0.25">
      <c r="A518" s="519"/>
      <c r="B518" s="504"/>
      <c r="C518" s="1" t="s">
        <v>67</v>
      </c>
      <c r="D518" s="1">
        <v>27785</v>
      </c>
      <c r="E518" s="1"/>
      <c r="F518" s="1"/>
      <c r="G518" s="1">
        <f t="shared" si="16"/>
        <v>5266</v>
      </c>
    </row>
    <row r="519" spans="1:8" x14ac:dyDescent="0.25">
      <c r="A519" s="519"/>
      <c r="B519" s="504"/>
      <c r="C519" s="1"/>
      <c r="D519" s="1"/>
      <c r="E519" s="1"/>
      <c r="F519" s="1"/>
      <c r="G519" s="28">
        <v>-1200</v>
      </c>
      <c r="H519" s="25" t="s">
        <v>205</v>
      </c>
    </row>
    <row r="520" spans="1:8" x14ac:dyDescent="0.25">
      <c r="A520" s="519"/>
      <c r="B520" s="504"/>
      <c r="C520" s="1" t="s">
        <v>69</v>
      </c>
      <c r="D520" s="1">
        <v>1000</v>
      </c>
      <c r="E520" s="1"/>
      <c r="F520" s="1"/>
      <c r="G520" s="1">
        <f>G519-D520+F520</f>
        <v>-2200</v>
      </c>
    </row>
    <row r="521" spans="1:8" x14ac:dyDescent="0.25">
      <c r="A521" s="519"/>
      <c r="B521" s="504"/>
      <c r="C521" s="1" t="s">
        <v>71</v>
      </c>
      <c r="D521" s="1">
        <v>1000</v>
      </c>
      <c r="E521" s="1"/>
      <c r="F521" s="1"/>
      <c r="G521" s="1">
        <f t="shared" si="16"/>
        <v>-3200</v>
      </c>
    </row>
    <row r="522" spans="1:8" x14ac:dyDescent="0.25">
      <c r="A522" s="519"/>
      <c r="B522" s="504"/>
      <c r="C522" s="1"/>
      <c r="D522" s="1"/>
      <c r="E522" s="1"/>
      <c r="F522" s="1"/>
      <c r="G522" s="1">
        <f t="shared" si="16"/>
        <v>-3200</v>
      </c>
    </row>
    <row r="523" spans="1:8" x14ac:dyDescent="0.25">
      <c r="A523" s="519"/>
      <c r="B523" s="504"/>
      <c r="C523" s="1" t="s">
        <v>43</v>
      </c>
      <c r="D523" s="1">
        <v>90</v>
      </c>
      <c r="E523" s="1"/>
      <c r="F523" s="1"/>
      <c r="G523" s="1">
        <f t="shared" si="16"/>
        <v>-3290</v>
      </c>
    </row>
    <row r="524" spans="1:8" x14ac:dyDescent="0.25">
      <c r="A524" s="519"/>
      <c r="B524" s="504"/>
      <c r="C524" s="1"/>
      <c r="D524" s="1"/>
      <c r="E524" s="1"/>
      <c r="F524" s="1"/>
      <c r="G524" s="1">
        <f t="shared" si="16"/>
        <v>-3290</v>
      </c>
    </row>
    <row r="525" spans="1:8" x14ac:dyDescent="0.25">
      <c r="A525" s="519"/>
      <c r="B525" s="504"/>
      <c r="C525" s="1"/>
      <c r="D525" s="1"/>
      <c r="E525" s="1"/>
      <c r="F525" s="1"/>
      <c r="G525" s="1">
        <f t="shared" si="16"/>
        <v>-3290</v>
      </c>
    </row>
    <row r="526" spans="1:8" x14ac:dyDescent="0.25">
      <c r="A526" s="519"/>
      <c r="B526" s="504"/>
      <c r="C526" s="1"/>
      <c r="D526" s="1"/>
      <c r="E526" s="1"/>
      <c r="F526" s="1"/>
      <c r="G526" s="1">
        <f t="shared" si="16"/>
        <v>-3290</v>
      </c>
    </row>
    <row r="527" spans="1:8" x14ac:dyDescent="0.25">
      <c r="A527" s="519"/>
      <c r="B527" s="505"/>
      <c r="C527" s="1"/>
      <c r="D527" s="1"/>
      <c r="E527" s="1"/>
      <c r="F527" s="1"/>
      <c r="G527" s="1">
        <f t="shared" si="16"/>
        <v>-3290</v>
      </c>
    </row>
    <row r="528" spans="1:8" x14ac:dyDescent="0.25">
      <c r="A528" s="519"/>
      <c r="B528" s="506"/>
      <c r="C528" s="1" t="s">
        <v>22</v>
      </c>
      <c r="D528" s="1">
        <v>300</v>
      </c>
      <c r="E528" s="20" t="s">
        <v>206</v>
      </c>
      <c r="F528" s="20">
        <v>10888</v>
      </c>
      <c r="G528" s="1">
        <f t="shared" si="16"/>
        <v>7298</v>
      </c>
    </row>
    <row r="529" spans="1:8" x14ac:dyDescent="0.25">
      <c r="A529" s="519"/>
      <c r="B529" s="507"/>
      <c r="C529" s="1" t="s">
        <v>51</v>
      </c>
      <c r="D529" s="1">
        <v>950</v>
      </c>
      <c r="E529" s="20" t="s">
        <v>206</v>
      </c>
      <c r="F529" s="20">
        <v>6984</v>
      </c>
      <c r="G529" s="1">
        <f t="shared" si="16"/>
        <v>13332</v>
      </c>
    </row>
    <row r="530" spans="1:8" x14ac:dyDescent="0.25">
      <c r="A530" s="519"/>
      <c r="B530" s="507"/>
      <c r="C530" s="55" t="s">
        <v>78</v>
      </c>
      <c r="D530" s="1"/>
      <c r="E530" s="1"/>
      <c r="F530" s="1"/>
      <c r="G530" s="1">
        <f t="shared" si="16"/>
        <v>13332</v>
      </c>
    </row>
    <row r="531" spans="1:8" x14ac:dyDescent="0.25">
      <c r="A531" s="519"/>
      <c r="B531" s="507"/>
      <c r="C531" s="1" t="s">
        <v>80</v>
      </c>
      <c r="D531" s="1">
        <v>2000</v>
      </c>
      <c r="E531" s="1"/>
      <c r="F531" s="1"/>
      <c r="G531" s="28">
        <v>10439</v>
      </c>
      <c r="H531" s="25" t="s">
        <v>207</v>
      </c>
    </row>
    <row r="532" spans="1:8" x14ac:dyDescent="0.25">
      <c r="A532" s="519"/>
      <c r="B532" s="507"/>
      <c r="C532" s="1"/>
      <c r="D532" s="1"/>
      <c r="E532" s="1"/>
      <c r="F532" s="1"/>
      <c r="G532" s="1">
        <f>G531-D532+F532</f>
        <v>10439</v>
      </c>
    </row>
    <row r="533" spans="1:8" x14ac:dyDescent="0.25">
      <c r="A533" s="519"/>
      <c r="B533" s="507"/>
      <c r="C533" s="1" t="s">
        <v>208</v>
      </c>
      <c r="D533" s="1"/>
      <c r="E533" s="1"/>
      <c r="F533" s="1"/>
      <c r="G533" s="1">
        <f t="shared" si="16"/>
        <v>10439</v>
      </c>
    </row>
    <row r="534" spans="1:8" x14ac:dyDescent="0.25">
      <c r="A534" s="519"/>
      <c r="B534" s="508"/>
      <c r="C534" s="1"/>
      <c r="D534" s="1"/>
      <c r="E534" s="1"/>
      <c r="F534" s="1"/>
      <c r="G534" s="1">
        <f t="shared" si="16"/>
        <v>10439</v>
      </c>
    </row>
    <row r="535" spans="1:8" x14ac:dyDescent="0.25">
      <c r="A535" s="519"/>
      <c r="B535" s="506"/>
      <c r="C535" s="1" t="s">
        <v>22</v>
      </c>
      <c r="D535" s="1">
        <v>300</v>
      </c>
      <c r="E535" s="1"/>
      <c r="F535" s="1"/>
      <c r="G535" s="1">
        <f t="shared" si="16"/>
        <v>10139</v>
      </c>
    </row>
    <row r="536" spans="1:8" x14ac:dyDescent="0.25">
      <c r="A536" s="519"/>
      <c r="B536" s="507"/>
      <c r="C536" s="55" t="s">
        <v>30</v>
      </c>
      <c r="D536" s="1"/>
      <c r="E536" s="1"/>
      <c r="F536" s="1"/>
      <c r="G536" s="1">
        <f t="shared" si="16"/>
        <v>10139</v>
      </c>
    </row>
    <row r="537" spans="1:8" x14ac:dyDescent="0.25">
      <c r="A537" s="519"/>
      <c r="B537" s="507"/>
      <c r="C537" s="1" t="s">
        <v>48</v>
      </c>
      <c r="D537" s="1">
        <v>480</v>
      </c>
      <c r="E537" s="1"/>
      <c r="F537" s="1"/>
      <c r="G537" s="1">
        <f t="shared" si="16"/>
        <v>9659</v>
      </c>
    </row>
    <row r="538" spans="1:8" x14ac:dyDescent="0.25">
      <c r="A538" s="519"/>
      <c r="B538" s="507"/>
      <c r="C538" s="1" t="s">
        <v>58</v>
      </c>
      <c r="D538" s="1">
        <v>279</v>
      </c>
      <c r="E538" s="1"/>
      <c r="F538" s="1"/>
      <c r="G538" s="1">
        <f t="shared" si="16"/>
        <v>9380</v>
      </c>
    </row>
    <row r="539" spans="1:8" x14ac:dyDescent="0.25">
      <c r="A539" s="519"/>
      <c r="B539" s="507"/>
      <c r="C539" s="1" t="s">
        <v>83</v>
      </c>
      <c r="D539" s="1">
        <v>1174</v>
      </c>
      <c r="E539" s="1"/>
      <c r="F539" s="1"/>
      <c r="G539" s="1">
        <f t="shared" si="16"/>
        <v>8206</v>
      </c>
    </row>
    <row r="540" spans="1:8" x14ac:dyDescent="0.25">
      <c r="A540" s="519"/>
      <c r="B540" s="507"/>
      <c r="C540" s="1"/>
      <c r="D540" s="1"/>
      <c r="E540" s="1"/>
      <c r="F540" s="1"/>
      <c r="G540" s="1">
        <f t="shared" si="16"/>
        <v>8206</v>
      </c>
    </row>
    <row r="541" spans="1:8" x14ac:dyDescent="0.25">
      <c r="A541" s="519"/>
      <c r="B541" s="508"/>
      <c r="C541" s="1"/>
      <c r="D541" s="1"/>
      <c r="E541" s="1"/>
      <c r="F541" s="1"/>
      <c r="G541" s="1">
        <f t="shared" si="16"/>
        <v>8206</v>
      </c>
    </row>
    <row r="542" spans="1:8" x14ac:dyDescent="0.25">
      <c r="A542" s="519"/>
      <c r="B542" s="506"/>
      <c r="C542" s="1" t="s">
        <v>22</v>
      </c>
      <c r="D542" s="1">
        <v>300</v>
      </c>
      <c r="E542" s="1"/>
      <c r="F542" s="1"/>
      <c r="G542" s="1">
        <f t="shared" si="16"/>
        <v>7906</v>
      </c>
    </row>
    <row r="543" spans="1:8" x14ac:dyDescent="0.25">
      <c r="A543" s="519"/>
      <c r="B543" s="507"/>
      <c r="C543" s="1" t="s">
        <v>86</v>
      </c>
      <c r="D543" s="1">
        <v>120</v>
      </c>
      <c r="E543" s="1"/>
      <c r="F543" s="1"/>
      <c r="G543" s="1">
        <f t="shared" si="16"/>
        <v>7786</v>
      </c>
    </row>
    <row r="544" spans="1:8" x14ac:dyDescent="0.25">
      <c r="A544" s="519"/>
      <c r="B544" s="507"/>
      <c r="C544" s="1" t="s">
        <v>16</v>
      </c>
      <c r="D544" s="1">
        <v>2500</v>
      </c>
      <c r="E544" s="1"/>
      <c r="F544" s="1"/>
      <c r="G544" s="1">
        <f t="shared" si="16"/>
        <v>5286</v>
      </c>
    </row>
    <row r="545" spans="1:7" x14ac:dyDescent="0.25">
      <c r="A545" s="519"/>
      <c r="B545" s="507"/>
      <c r="C545" s="1" t="s">
        <v>209</v>
      </c>
      <c r="D545" s="1">
        <v>398.6</v>
      </c>
      <c r="E545" s="20" t="s">
        <v>4</v>
      </c>
      <c r="F545" s="20">
        <v>15000</v>
      </c>
      <c r="G545" s="1">
        <f t="shared" si="16"/>
        <v>19887.400000000001</v>
      </c>
    </row>
    <row r="546" spans="1:7" x14ac:dyDescent="0.25">
      <c r="A546" s="519"/>
      <c r="B546" s="507"/>
      <c r="C546" s="1" t="s">
        <v>87</v>
      </c>
      <c r="D546" s="1">
        <v>375.18</v>
      </c>
      <c r="E546" s="20" t="s">
        <v>210</v>
      </c>
      <c r="F546" s="20">
        <v>1229.98</v>
      </c>
      <c r="G546" s="1">
        <f t="shared" si="16"/>
        <v>20742.2</v>
      </c>
    </row>
    <row r="547" spans="1:7" x14ac:dyDescent="0.25">
      <c r="A547" s="519"/>
      <c r="B547" s="507"/>
      <c r="C547" s="1"/>
      <c r="D547" s="1"/>
      <c r="E547" s="1"/>
      <c r="F547" s="1"/>
      <c r="G547" s="1">
        <f t="shared" si="16"/>
        <v>20742.2</v>
      </c>
    </row>
    <row r="548" spans="1:7" x14ac:dyDescent="0.25">
      <c r="A548" s="519"/>
      <c r="B548" s="508"/>
      <c r="C548" s="1"/>
      <c r="D548" s="1"/>
      <c r="E548" s="1"/>
      <c r="F548" s="1"/>
      <c r="G548" s="1">
        <f t="shared" si="16"/>
        <v>20742.2</v>
      </c>
    </row>
    <row r="549" spans="1:7" x14ac:dyDescent="0.25">
      <c r="A549" s="519"/>
      <c r="B549" s="506"/>
      <c r="C549" s="1" t="s">
        <v>22</v>
      </c>
      <c r="D549" s="1">
        <v>300</v>
      </c>
      <c r="E549" s="1"/>
      <c r="F549" s="1"/>
      <c r="G549" s="1">
        <f t="shared" si="16"/>
        <v>20442.2</v>
      </c>
    </row>
    <row r="550" spans="1:7" x14ac:dyDescent="0.25">
      <c r="A550" s="519"/>
      <c r="B550" s="507"/>
      <c r="C550" s="1" t="s">
        <v>20</v>
      </c>
      <c r="D550" s="1">
        <v>1000</v>
      </c>
      <c r="E550" s="1"/>
      <c r="F550" s="1"/>
      <c r="G550" s="1">
        <f t="shared" si="16"/>
        <v>19442.2</v>
      </c>
    </row>
    <row r="551" spans="1:7" x14ac:dyDescent="0.25">
      <c r="A551" s="519"/>
      <c r="B551" s="507"/>
      <c r="C551" s="1" t="s">
        <v>17</v>
      </c>
      <c r="D551" s="1">
        <v>447</v>
      </c>
      <c r="E551" s="1"/>
      <c r="F551" s="1"/>
      <c r="G551" s="1">
        <f t="shared" si="16"/>
        <v>18995.2</v>
      </c>
    </row>
    <row r="552" spans="1:7" x14ac:dyDescent="0.25">
      <c r="A552" s="519"/>
      <c r="B552" s="507"/>
      <c r="C552" s="1" t="s">
        <v>31</v>
      </c>
      <c r="D552" s="1">
        <v>872</v>
      </c>
      <c r="E552" s="1"/>
      <c r="F552" s="1"/>
      <c r="G552" s="1">
        <f t="shared" si="16"/>
        <v>18123.2</v>
      </c>
    </row>
    <row r="553" spans="1:7" x14ac:dyDescent="0.25">
      <c r="A553" s="519"/>
      <c r="B553" s="507"/>
      <c r="C553" s="1"/>
      <c r="D553" s="1"/>
      <c r="E553" s="28" t="s">
        <v>119</v>
      </c>
      <c r="F553" s="28">
        <v>3500</v>
      </c>
      <c r="G553" s="1">
        <f t="shared" si="16"/>
        <v>21623.200000000001</v>
      </c>
    </row>
    <row r="554" spans="1:7" x14ac:dyDescent="0.25">
      <c r="A554" s="519"/>
      <c r="B554" s="507"/>
      <c r="C554" s="1"/>
      <c r="D554" s="1"/>
      <c r="E554" s="1"/>
      <c r="F554" s="1"/>
      <c r="G554" s="1">
        <f t="shared" si="16"/>
        <v>21623.200000000001</v>
      </c>
    </row>
    <row r="555" spans="1:7" x14ac:dyDescent="0.25">
      <c r="A555" s="519"/>
      <c r="B555" s="508"/>
      <c r="C555" s="1"/>
      <c r="D555" s="1"/>
      <c r="E555" s="1"/>
      <c r="F555" s="1"/>
      <c r="G555" s="1">
        <f t="shared" si="16"/>
        <v>21623.200000000001</v>
      </c>
    </row>
    <row r="556" spans="1:7" ht="15" customHeight="1" x14ac:dyDescent="0.25">
      <c r="A556" s="519" t="s">
        <v>90</v>
      </c>
      <c r="B556" s="503"/>
      <c r="C556" s="1"/>
      <c r="D556" s="1"/>
      <c r="E556" s="20" t="s">
        <v>211</v>
      </c>
      <c r="F556" s="20">
        <v>3914</v>
      </c>
      <c r="G556" s="1">
        <f t="shared" si="16"/>
        <v>25537.200000000001</v>
      </c>
    </row>
    <row r="557" spans="1:7" x14ac:dyDescent="0.25">
      <c r="A557" s="519"/>
      <c r="B557" s="504"/>
      <c r="C557" s="1" t="s">
        <v>22</v>
      </c>
      <c r="D557" s="1">
        <v>300</v>
      </c>
      <c r="E557" s="1"/>
      <c r="F557" s="1"/>
      <c r="G557" s="1">
        <f t="shared" si="16"/>
        <v>25237.200000000001</v>
      </c>
    </row>
    <row r="558" spans="1:7" x14ac:dyDescent="0.25">
      <c r="A558" s="519"/>
      <c r="B558" s="504"/>
      <c r="C558" s="1" t="s">
        <v>67</v>
      </c>
      <c r="D558" s="1">
        <v>17000</v>
      </c>
      <c r="E558" s="1"/>
      <c r="F558" s="1"/>
      <c r="G558" s="1">
        <f t="shared" si="16"/>
        <v>8237.2000000000007</v>
      </c>
    </row>
    <row r="559" spans="1:7" x14ac:dyDescent="0.25">
      <c r="A559" s="519"/>
      <c r="B559" s="504"/>
      <c r="C559" s="1"/>
      <c r="D559" s="1"/>
      <c r="E559" s="1"/>
      <c r="F559" s="1"/>
      <c r="G559" s="1">
        <f t="shared" si="16"/>
        <v>8237.2000000000007</v>
      </c>
    </row>
    <row r="560" spans="1:7" x14ac:dyDescent="0.25">
      <c r="A560" s="519"/>
      <c r="B560" s="504"/>
      <c r="C560" s="1"/>
      <c r="D560" s="1"/>
      <c r="E560" s="1"/>
      <c r="F560" s="1"/>
      <c r="G560" s="1">
        <f t="shared" si="16"/>
        <v>8237.2000000000007</v>
      </c>
    </row>
    <row r="561" spans="1:8" x14ac:dyDescent="0.25">
      <c r="A561" s="519"/>
      <c r="B561" s="504"/>
      <c r="C561" s="1"/>
      <c r="D561" s="1"/>
      <c r="E561" s="1"/>
      <c r="F561" s="1"/>
      <c r="G561" s="28">
        <v>7398</v>
      </c>
      <c r="H561" s="25" t="s">
        <v>212</v>
      </c>
    </row>
    <row r="562" spans="1:8" x14ac:dyDescent="0.25">
      <c r="A562" s="519"/>
      <c r="B562" s="504"/>
      <c r="C562" s="1" t="s">
        <v>48</v>
      </c>
      <c r="D562" s="1">
        <v>480</v>
      </c>
      <c r="E562" s="1"/>
      <c r="F562" s="1"/>
      <c r="G562" s="1">
        <f>G561-D562+F562</f>
        <v>6918</v>
      </c>
    </row>
    <row r="563" spans="1:8" x14ac:dyDescent="0.25">
      <c r="A563" s="519"/>
      <c r="B563" s="504"/>
      <c r="C563" s="1" t="s">
        <v>43</v>
      </c>
      <c r="D563" s="1">
        <v>90</v>
      </c>
      <c r="E563" s="1"/>
      <c r="F563" s="1"/>
      <c r="G563" s="1">
        <f t="shared" si="16"/>
        <v>6828</v>
      </c>
    </row>
    <row r="564" spans="1:8" x14ac:dyDescent="0.25">
      <c r="A564" s="519"/>
      <c r="B564" s="504"/>
      <c r="C564" s="1" t="s">
        <v>69</v>
      </c>
      <c r="D564" s="1">
        <v>1350</v>
      </c>
      <c r="E564" s="1"/>
      <c r="F564" s="1"/>
      <c r="G564" s="1">
        <f t="shared" si="16"/>
        <v>5478</v>
      </c>
    </row>
    <row r="565" spans="1:8" x14ac:dyDescent="0.25">
      <c r="A565" s="519"/>
      <c r="B565" s="504"/>
      <c r="C565" s="1" t="s">
        <v>71</v>
      </c>
      <c r="D565" s="1">
        <v>2000</v>
      </c>
      <c r="E565" s="1"/>
      <c r="F565" s="1"/>
      <c r="G565" s="1">
        <f t="shared" si="16"/>
        <v>3478</v>
      </c>
    </row>
    <row r="566" spans="1:8" x14ac:dyDescent="0.25">
      <c r="A566" s="519"/>
      <c r="B566" s="504"/>
      <c r="C566" s="1"/>
      <c r="D566" s="1"/>
      <c r="E566" s="1"/>
      <c r="F566" s="1"/>
      <c r="G566" s="1">
        <v>179</v>
      </c>
      <c r="H566" s="25" t="s">
        <v>213</v>
      </c>
    </row>
    <row r="567" spans="1:8" x14ac:dyDescent="0.25">
      <c r="A567" s="519"/>
      <c r="B567" s="505"/>
      <c r="C567" s="1"/>
      <c r="D567" s="1"/>
      <c r="E567" s="1"/>
      <c r="F567" s="1"/>
      <c r="G567" s="1">
        <f t="shared" si="16"/>
        <v>179</v>
      </c>
    </row>
    <row r="568" spans="1:8" x14ac:dyDescent="0.25">
      <c r="A568" s="519"/>
      <c r="B568" s="506"/>
      <c r="C568" s="1" t="s">
        <v>22</v>
      </c>
      <c r="D568" s="1">
        <v>300</v>
      </c>
      <c r="E568" s="1"/>
      <c r="F568" s="1"/>
      <c r="G568" s="1">
        <f t="shared" si="16"/>
        <v>-121</v>
      </c>
    </row>
    <row r="569" spans="1:8" x14ac:dyDescent="0.25">
      <c r="A569" s="519"/>
      <c r="B569" s="507"/>
      <c r="C569" s="1" t="s">
        <v>51</v>
      </c>
      <c r="D569" s="1">
        <v>950</v>
      </c>
      <c r="E569" s="1"/>
      <c r="F569" s="1"/>
      <c r="G569" s="1">
        <f t="shared" si="16"/>
        <v>-1071</v>
      </c>
    </row>
    <row r="570" spans="1:8" x14ac:dyDescent="0.25">
      <c r="A570" s="519"/>
      <c r="B570" s="507"/>
      <c r="C570" s="55" t="s">
        <v>78</v>
      </c>
      <c r="D570" s="1"/>
      <c r="E570" s="1"/>
      <c r="F570" s="1"/>
      <c r="G570" s="1">
        <f t="shared" si="16"/>
        <v>-1071</v>
      </c>
    </row>
    <row r="571" spans="1:8" x14ac:dyDescent="0.25">
      <c r="A571" s="519"/>
      <c r="B571" s="507"/>
      <c r="C571" s="1" t="s">
        <v>80</v>
      </c>
      <c r="D571" s="1">
        <v>2000</v>
      </c>
      <c r="E571" s="1"/>
      <c r="F571" s="1"/>
      <c r="G571" s="1">
        <f t="shared" si="16"/>
        <v>-3071</v>
      </c>
    </row>
    <row r="572" spans="1:8" x14ac:dyDescent="0.25">
      <c r="A572" s="519"/>
      <c r="B572" s="507"/>
      <c r="C572" s="1"/>
      <c r="D572" s="1"/>
      <c r="E572" s="1"/>
      <c r="F572" s="1"/>
      <c r="G572" s="1">
        <f t="shared" si="16"/>
        <v>-3071</v>
      </c>
    </row>
    <row r="573" spans="1:8" x14ac:dyDescent="0.25">
      <c r="A573" s="519"/>
      <c r="B573" s="507"/>
      <c r="C573" s="1"/>
      <c r="D573" s="1"/>
      <c r="E573" s="20" t="s">
        <v>214</v>
      </c>
      <c r="F573" s="20">
        <v>7250</v>
      </c>
      <c r="G573" s="1">
        <f t="shared" si="16"/>
        <v>4179</v>
      </c>
    </row>
    <row r="574" spans="1:8" x14ac:dyDescent="0.25">
      <c r="A574" s="519"/>
      <c r="B574" s="508"/>
      <c r="C574" s="1"/>
      <c r="D574" s="1"/>
      <c r="E574" s="1"/>
      <c r="F574" s="1"/>
      <c r="G574" s="1">
        <f t="shared" si="16"/>
        <v>4179</v>
      </c>
    </row>
    <row r="575" spans="1:8" x14ac:dyDescent="0.25">
      <c r="A575" s="519"/>
      <c r="B575" s="506"/>
      <c r="C575" s="1" t="s">
        <v>22</v>
      </c>
      <c r="D575" s="1">
        <v>300</v>
      </c>
      <c r="E575" s="1"/>
      <c r="F575" s="1"/>
      <c r="G575" s="1">
        <f t="shared" si="16"/>
        <v>3879</v>
      </c>
    </row>
    <row r="576" spans="1:8" x14ac:dyDescent="0.25">
      <c r="A576" s="519"/>
      <c r="B576" s="507"/>
      <c r="C576" s="55" t="s">
        <v>30</v>
      </c>
      <c r="D576" s="1"/>
      <c r="E576" s="1"/>
      <c r="F576" s="1"/>
      <c r="G576" s="1">
        <f t="shared" si="16"/>
        <v>3879</v>
      </c>
    </row>
    <row r="577" spans="1:7" x14ac:dyDescent="0.25">
      <c r="A577" s="519"/>
      <c r="B577" s="507"/>
      <c r="C577" s="1" t="s">
        <v>8</v>
      </c>
      <c r="D577" s="1">
        <v>480</v>
      </c>
      <c r="E577" s="1"/>
      <c r="F577" s="1"/>
      <c r="G577" s="1">
        <f t="shared" si="16"/>
        <v>3399</v>
      </c>
    </row>
    <row r="578" spans="1:7" x14ac:dyDescent="0.25">
      <c r="A578" s="519"/>
      <c r="B578" s="507"/>
      <c r="C578" s="1" t="s">
        <v>58</v>
      </c>
      <c r="D578" s="1">
        <v>279</v>
      </c>
      <c r="E578" s="1"/>
      <c r="F578" s="1"/>
      <c r="G578" s="1">
        <f t="shared" si="16"/>
        <v>3120</v>
      </c>
    </row>
    <row r="579" spans="1:7" x14ac:dyDescent="0.25">
      <c r="A579" s="519"/>
      <c r="B579" s="507"/>
      <c r="C579" s="1" t="s">
        <v>83</v>
      </c>
      <c r="D579" s="1">
        <v>1174</v>
      </c>
      <c r="E579" s="1"/>
      <c r="F579" s="1"/>
      <c r="G579" s="1">
        <f t="shared" si="16"/>
        <v>1946</v>
      </c>
    </row>
    <row r="580" spans="1:7" x14ac:dyDescent="0.25">
      <c r="A580" s="519"/>
      <c r="B580" s="507"/>
      <c r="C580" s="1" t="s">
        <v>8</v>
      </c>
      <c r="D580" s="1">
        <v>726</v>
      </c>
      <c r="E580" s="1"/>
      <c r="F580" s="1"/>
      <c r="G580" s="1">
        <f t="shared" si="16"/>
        <v>1220</v>
      </c>
    </row>
    <row r="581" spans="1:7" x14ac:dyDescent="0.25">
      <c r="A581" s="519"/>
      <c r="B581" s="508"/>
      <c r="C581" s="1"/>
      <c r="D581" s="1"/>
      <c r="E581" s="1"/>
      <c r="F581" s="1"/>
      <c r="G581" s="1">
        <f t="shared" ref="G581:G594" si="17">G580-D581+F581</f>
        <v>1220</v>
      </c>
    </row>
    <row r="582" spans="1:7" x14ac:dyDescent="0.25">
      <c r="A582" s="519"/>
      <c r="B582" s="506"/>
      <c r="C582" s="1" t="s">
        <v>22</v>
      </c>
      <c r="D582" s="1">
        <v>300</v>
      </c>
      <c r="E582" s="1"/>
      <c r="F582" s="1"/>
      <c r="G582" s="1">
        <f t="shared" si="17"/>
        <v>920</v>
      </c>
    </row>
    <row r="583" spans="1:7" x14ac:dyDescent="0.25">
      <c r="A583" s="519"/>
      <c r="B583" s="507"/>
      <c r="C583" s="1" t="s">
        <v>86</v>
      </c>
      <c r="D583" s="1">
        <v>120</v>
      </c>
      <c r="E583" s="1"/>
      <c r="F583" s="1"/>
      <c r="G583" s="1">
        <f t="shared" si="17"/>
        <v>800</v>
      </c>
    </row>
    <row r="584" spans="1:7" x14ac:dyDescent="0.25">
      <c r="A584" s="519"/>
      <c r="B584" s="507"/>
      <c r="C584" s="1" t="s">
        <v>16</v>
      </c>
      <c r="D584" s="1">
        <v>2000</v>
      </c>
      <c r="E584" s="1"/>
      <c r="F584" s="1"/>
      <c r="G584" s="1">
        <f t="shared" si="17"/>
        <v>-1200</v>
      </c>
    </row>
    <row r="585" spans="1:7" x14ac:dyDescent="0.25">
      <c r="A585" s="519"/>
      <c r="B585" s="507"/>
      <c r="C585" s="1" t="s">
        <v>44</v>
      </c>
      <c r="D585" s="1">
        <v>398.6</v>
      </c>
      <c r="E585" s="1"/>
      <c r="F585" s="1"/>
      <c r="G585" s="1">
        <f t="shared" si="17"/>
        <v>-1598.6</v>
      </c>
    </row>
    <row r="586" spans="1:7" x14ac:dyDescent="0.25">
      <c r="A586" s="519"/>
      <c r="B586" s="507"/>
      <c r="C586" s="1" t="s">
        <v>71</v>
      </c>
      <c r="D586" s="1">
        <v>1000</v>
      </c>
      <c r="E586" s="1"/>
      <c r="F586" s="1"/>
      <c r="G586" s="1">
        <f t="shared" si="17"/>
        <v>-2598.6</v>
      </c>
    </row>
    <row r="587" spans="1:7" x14ac:dyDescent="0.25">
      <c r="A587" s="519"/>
      <c r="B587" s="507"/>
      <c r="C587" s="29" t="s">
        <v>215</v>
      </c>
      <c r="D587" s="29">
        <v>3000</v>
      </c>
      <c r="E587" s="1"/>
      <c r="F587" s="1"/>
      <c r="G587" s="1">
        <f t="shared" si="17"/>
        <v>-5598.6</v>
      </c>
    </row>
    <row r="588" spans="1:7" x14ac:dyDescent="0.25">
      <c r="A588" s="519"/>
      <c r="B588" s="508"/>
      <c r="C588" s="1" t="s">
        <v>216</v>
      </c>
      <c r="D588" s="1">
        <v>900</v>
      </c>
      <c r="E588" s="1"/>
      <c r="F588" s="1"/>
      <c r="G588" s="1">
        <f t="shared" si="17"/>
        <v>-6498.6</v>
      </c>
    </row>
    <row r="589" spans="1:7" x14ac:dyDescent="0.25">
      <c r="A589" s="519"/>
      <c r="B589" s="506"/>
      <c r="C589" s="1" t="s">
        <v>22</v>
      </c>
      <c r="D589" s="1">
        <v>300</v>
      </c>
      <c r="E589" s="1"/>
      <c r="F589" s="1"/>
      <c r="G589" s="1">
        <f t="shared" si="17"/>
        <v>-6798.6</v>
      </c>
    </row>
    <row r="590" spans="1:7" x14ac:dyDescent="0.25">
      <c r="A590" s="519"/>
      <c r="B590" s="507"/>
      <c r="C590" s="1" t="s">
        <v>20</v>
      </c>
      <c r="D590" s="1">
        <v>1000</v>
      </c>
      <c r="E590" s="1"/>
      <c r="F590" s="1"/>
      <c r="G590" s="1">
        <f t="shared" si="17"/>
        <v>-7798.6</v>
      </c>
    </row>
    <row r="591" spans="1:7" x14ac:dyDescent="0.25">
      <c r="A591" s="519"/>
      <c r="B591" s="507"/>
      <c r="C591" s="1" t="s">
        <v>17</v>
      </c>
      <c r="D591" s="1">
        <v>447</v>
      </c>
      <c r="E591" s="20" t="s">
        <v>217</v>
      </c>
      <c r="F591" s="20">
        <v>24500</v>
      </c>
      <c r="G591" s="1">
        <f t="shared" si="17"/>
        <v>16254.4</v>
      </c>
    </row>
    <row r="592" spans="1:7" x14ac:dyDescent="0.25">
      <c r="A592" s="519"/>
      <c r="B592" s="507"/>
      <c r="C592" s="1" t="s">
        <v>218</v>
      </c>
      <c r="D592" s="1">
        <v>1500</v>
      </c>
      <c r="E592" s="1"/>
      <c r="F592" s="1"/>
      <c r="G592" s="1">
        <f t="shared" si="17"/>
        <v>14754.4</v>
      </c>
    </row>
    <row r="593" spans="1:8" x14ac:dyDescent="0.25">
      <c r="A593" s="519"/>
      <c r="B593" s="507"/>
      <c r="C593" s="1"/>
      <c r="D593" s="1"/>
      <c r="E593" s="1"/>
      <c r="F593" s="1"/>
      <c r="G593" s="1">
        <f t="shared" si="17"/>
        <v>14754.4</v>
      </c>
    </row>
    <row r="594" spans="1:8" x14ac:dyDescent="0.25">
      <c r="A594" s="519"/>
      <c r="B594" s="507"/>
      <c r="C594" s="1"/>
      <c r="D594" s="1"/>
      <c r="E594" s="1"/>
      <c r="F594" s="1"/>
      <c r="G594" s="1">
        <f t="shared" si="17"/>
        <v>14754.4</v>
      </c>
    </row>
    <row r="595" spans="1:8" x14ac:dyDescent="0.25">
      <c r="A595" s="519"/>
      <c r="B595" s="508"/>
      <c r="C595" s="1"/>
      <c r="D595" s="1"/>
      <c r="E595" s="2"/>
      <c r="F595" s="1"/>
      <c r="G595" s="1">
        <v>19193</v>
      </c>
      <c r="H595" s="25" t="s">
        <v>219</v>
      </c>
    </row>
    <row r="596" spans="1:8" x14ac:dyDescent="0.25">
      <c r="A596" s="500" t="s">
        <v>107</v>
      </c>
      <c r="B596" s="503"/>
      <c r="C596" s="1" t="s">
        <v>2</v>
      </c>
      <c r="D596" s="1">
        <v>2304</v>
      </c>
      <c r="E596" s="1"/>
      <c r="F596" s="1"/>
      <c r="G596" s="1">
        <f t="shared" ref="G596:G634" si="18">G595-D596+F596</f>
        <v>16889</v>
      </c>
    </row>
    <row r="597" spans="1:8" x14ac:dyDescent="0.25">
      <c r="A597" s="501"/>
      <c r="B597" s="504"/>
      <c r="C597" s="1" t="s">
        <v>22</v>
      </c>
      <c r="D597" s="1">
        <v>300</v>
      </c>
      <c r="E597" s="1"/>
      <c r="F597" s="1"/>
      <c r="G597" s="1">
        <f t="shared" si="18"/>
        <v>16589</v>
      </c>
    </row>
    <row r="598" spans="1:8" x14ac:dyDescent="0.25">
      <c r="A598" s="501"/>
      <c r="B598" s="504"/>
      <c r="C598" s="1" t="s">
        <v>67</v>
      </c>
      <c r="D598" s="1">
        <v>22500</v>
      </c>
      <c r="E598" s="29" t="s">
        <v>220</v>
      </c>
      <c r="F598" s="29">
        <v>4000</v>
      </c>
      <c r="G598" s="1">
        <f t="shared" si="18"/>
        <v>-1911</v>
      </c>
    </row>
    <row r="599" spans="1:8" x14ac:dyDescent="0.25">
      <c r="A599" s="501"/>
      <c r="B599" s="504"/>
      <c r="C599" s="1" t="s">
        <v>69</v>
      </c>
      <c r="D599" s="1">
        <v>5500</v>
      </c>
      <c r="E599" s="1"/>
      <c r="F599" s="1"/>
      <c r="G599" s="1">
        <f t="shared" si="18"/>
        <v>-7411</v>
      </c>
    </row>
    <row r="600" spans="1:8" x14ac:dyDescent="0.25">
      <c r="A600" s="501"/>
      <c r="B600" s="504"/>
      <c r="C600" s="1" t="s">
        <v>71</v>
      </c>
      <c r="D600" s="1">
        <v>1000</v>
      </c>
      <c r="E600" s="1"/>
      <c r="F600" s="1"/>
      <c r="G600" s="1">
        <f t="shared" si="18"/>
        <v>-8411</v>
      </c>
    </row>
    <row r="601" spans="1:8" x14ac:dyDescent="0.25">
      <c r="A601" s="501"/>
      <c r="B601" s="504"/>
      <c r="C601" s="1" t="s">
        <v>48</v>
      </c>
      <c r="D601" s="1">
        <v>480</v>
      </c>
      <c r="E601" s="1"/>
      <c r="F601" s="1"/>
      <c r="G601" s="1">
        <f t="shared" si="18"/>
        <v>-8891</v>
      </c>
    </row>
    <row r="602" spans="1:8" x14ac:dyDescent="0.25">
      <c r="A602" s="501"/>
      <c r="B602" s="504"/>
      <c r="C602" s="1" t="s">
        <v>43</v>
      </c>
      <c r="D602" s="1">
        <v>90</v>
      </c>
      <c r="E602" s="1"/>
      <c r="F602" s="1"/>
      <c r="G602" s="1">
        <f t="shared" si="18"/>
        <v>-8981</v>
      </c>
    </row>
    <row r="603" spans="1:8" x14ac:dyDescent="0.25">
      <c r="A603" s="501"/>
      <c r="B603" s="504"/>
      <c r="C603" s="1"/>
      <c r="D603" s="1"/>
      <c r="E603" s="20" t="s">
        <v>191</v>
      </c>
      <c r="F603" s="20">
        <v>7296</v>
      </c>
      <c r="G603" s="1">
        <f t="shared" si="18"/>
        <v>-1685</v>
      </c>
    </row>
    <row r="604" spans="1:8" x14ac:dyDescent="0.25">
      <c r="A604" s="501"/>
      <c r="B604" s="504"/>
      <c r="C604" s="1" t="s">
        <v>6</v>
      </c>
      <c r="D604" s="1">
        <v>3192</v>
      </c>
      <c r="E604" s="20" t="s">
        <v>221</v>
      </c>
      <c r="F604" s="20">
        <v>1700</v>
      </c>
      <c r="G604" s="1">
        <f t="shared" si="18"/>
        <v>-3177</v>
      </c>
    </row>
    <row r="605" spans="1:8" x14ac:dyDescent="0.25">
      <c r="A605" s="501"/>
      <c r="B605" s="504"/>
      <c r="C605" s="1"/>
      <c r="D605" s="1"/>
      <c r="E605" s="1"/>
      <c r="F605" s="1"/>
      <c r="G605" s="1">
        <f t="shared" si="18"/>
        <v>-3177</v>
      </c>
    </row>
    <row r="606" spans="1:8" x14ac:dyDescent="0.25">
      <c r="A606" s="501"/>
      <c r="B606" s="505"/>
      <c r="C606" s="1"/>
      <c r="D606" s="1"/>
      <c r="E606" s="20" t="s">
        <v>222</v>
      </c>
      <c r="F606" s="20">
        <v>4960</v>
      </c>
      <c r="G606" s="1">
        <f t="shared" si="18"/>
        <v>1783</v>
      </c>
    </row>
    <row r="607" spans="1:8" x14ac:dyDescent="0.25">
      <c r="A607" s="501"/>
      <c r="B607" s="506"/>
      <c r="C607" s="1" t="s">
        <v>22</v>
      </c>
      <c r="D607" s="1">
        <v>300</v>
      </c>
      <c r="E607" s="1"/>
      <c r="F607" s="1"/>
      <c r="G607" s="1">
        <f t="shared" si="18"/>
        <v>1483</v>
      </c>
    </row>
    <row r="608" spans="1:8" x14ac:dyDescent="0.25">
      <c r="A608" s="501"/>
      <c r="B608" s="507"/>
      <c r="C608" s="1" t="s">
        <v>51</v>
      </c>
      <c r="D608" s="1">
        <v>950</v>
      </c>
      <c r="E608" s="20" t="s">
        <v>199</v>
      </c>
      <c r="F608" s="20">
        <v>1872</v>
      </c>
      <c r="G608" s="1">
        <f t="shared" si="18"/>
        <v>2405</v>
      </c>
    </row>
    <row r="609" spans="1:8" x14ac:dyDescent="0.25">
      <c r="A609" s="501"/>
      <c r="B609" s="507"/>
      <c r="C609" s="55" t="s">
        <v>78</v>
      </c>
      <c r="D609" s="1">
        <v>350</v>
      </c>
      <c r="E609" s="1"/>
      <c r="F609" s="1"/>
      <c r="G609" s="28">
        <v>-1187</v>
      </c>
      <c r="H609" s="25" t="s">
        <v>223</v>
      </c>
    </row>
    <row r="610" spans="1:8" x14ac:dyDescent="0.25">
      <c r="A610" s="501"/>
      <c r="B610" s="507"/>
      <c r="C610" s="1" t="s">
        <v>80</v>
      </c>
      <c r="D610" s="1">
        <v>2100</v>
      </c>
      <c r="E610" s="1"/>
      <c r="F610" s="1"/>
      <c r="G610" s="1">
        <f>G609-D610+F610</f>
        <v>-3287</v>
      </c>
    </row>
    <row r="611" spans="1:8" x14ac:dyDescent="0.25">
      <c r="A611" s="501"/>
      <c r="B611" s="507"/>
      <c r="C611" s="1" t="s">
        <v>71</v>
      </c>
      <c r="D611" s="1">
        <v>2000</v>
      </c>
      <c r="E611" s="1"/>
      <c r="F611" s="1"/>
      <c r="G611" s="1">
        <f t="shared" si="18"/>
        <v>-5287</v>
      </c>
    </row>
    <row r="612" spans="1:8" x14ac:dyDescent="0.25">
      <c r="A612" s="501"/>
      <c r="B612" s="507"/>
      <c r="C612" s="1"/>
      <c r="D612" s="1"/>
      <c r="E612" s="1"/>
      <c r="F612" s="1"/>
      <c r="G612" s="1">
        <f t="shared" si="18"/>
        <v>-5287</v>
      </c>
    </row>
    <row r="613" spans="1:8" x14ac:dyDescent="0.25">
      <c r="A613" s="501"/>
      <c r="B613" s="508"/>
      <c r="C613" s="1"/>
      <c r="D613" s="1"/>
      <c r="E613" s="1"/>
      <c r="F613" s="1"/>
      <c r="G613" s="1">
        <f t="shared" si="18"/>
        <v>-5287</v>
      </c>
    </row>
    <row r="614" spans="1:8" x14ac:dyDescent="0.25">
      <c r="A614" s="501"/>
      <c r="B614" s="506"/>
      <c r="C614" s="1" t="s">
        <v>22</v>
      </c>
      <c r="D614" s="1">
        <v>300</v>
      </c>
      <c r="E614" s="1"/>
      <c r="F614" s="1"/>
      <c r="G614" s="1">
        <f t="shared" si="18"/>
        <v>-5587</v>
      </c>
    </row>
    <row r="615" spans="1:8" x14ac:dyDescent="0.25">
      <c r="A615" s="501"/>
      <c r="B615" s="507"/>
      <c r="C615" s="55"/>
      <c r="D615" s="1"/>
      <c r="E615" s="1"/>
      <c r="F615" s="1"/>
      <c r="G615" s="1">
        <f t="shared" si="18"/>
        <v>-5587</v>
      </c>
    </row>
    <row r="616" spans="1:8" x14ac:dyDescent="0.25">
      <c r="A616" s="501"/>
      <c r="B616" s="507"/>
      <c r="C616" s="1" t="s">
        <v>48</v>
      </c>
      <c r="D616" s="1">
        <v>480</v>
      </c>
      <c r="E616" s="1"/>
      <c r="F616" s="1"/>
      <c r="G616" s="1">
        <f t="shared" si="18"/>
        <v>-6067</v>
      </c>
    </row>
    <row r="617" spans="1:8" x14ac:dyDescent="0.25">
      <c r="A617" s="501"/>
      <c r="B617" s="507"/>
      <c r="C617" s="1" t="s">
        <v>58</v>
      </c>
      <c r="D617" s="1">
        <v>279</v>
      </c>
      <c r="E617" s="1"/>
      <c r="F617" s="1"/>
      <c r="G617" s="1">
        <f t="shared" si="18"/>
        <v>-6346</v>
      </c>
    </row>
    <row r="618" spans="1:8" x14ac:dyDescent="0.25">
      <c r="A618" s="501"/>
      <c r="B618" s="507"/>
      <c r="C618" s="1" t="s">
        <v>83</v>
      </c>
      <c r="D618" s="1">
        <v>1174</v>
      </c>
      <c r="E618" s="1"/>
      <c r="F618" s="1"/>
      <c r="G618" s="1">
        <f t="shared" si="18"/>
        <v>-7520</v>
      </c>
    </row>
    <row r="619" spans="1:8" x14ac:dyDescent="0.25">
      <c r="A619" s="501"/>
      <c r="B619" s="507"/>
      <c r="C619" s="1"/>
      <c r="D619" s="1"/>
      <c r="E619" s="1"/>
      <c r="F619" s="1"/>
      <c r="G619" s="1">
        <f t="shared" si="18"/>
        <v>-7520</v>
      </c>
    </row>
    <row r="620" spans="1:8" x14ac:dyDescent="0.25">
      <c r="A620" s="501"/>
      <c r="B620" s="508"/>
      <c r="C620" s="1"/>
      <c r="D620" s="1"/>
      <c r="E620" s="1"/>
      <c r="F620" s="1"/>
      <c r="G620" s="1">
        <f t="shared" si="18"/>
        <v>-7520</v>
      </c>
    </row>
    <row r="621" spans="1:8" x14ac:dyDescent="0.25">
      <c r="A621" s="501"/>
      <c r="B621" s="506"/>
      <c r="C621" s="1"/>
      <c r="D621" s="1"/>
      <c r="E621" s="1"/>
      <c r="F621" s="1"/>
      <c r="G621" s="1">
        <f t="shared" si="18"/>
        <v>-7520</v>
      </c>
    </row>
    <row r="622" spans="1:8" x14ac:dyDescent="0.25">
      <c r="A622" s="501"/>
      <c r="B622" s="507"/>
      <c r="C622" s="1" t="s">
        <v>86</v>
      </c>
      <c r="D622" s="1">
        <v>120</v>
      </c>
      <c r="E622" s="1"/>
      <c r="F622" s="1"/>
      <c r="G622" s="1">
        <f t="shared" si="18"/>
        <v>-7640</v>
      </c>
    </row>
    <row r="623" spans="1:8" x14ac:dyDescent="0.25">
      <c r="A623" s="501"/>
      <c r="B623" s="507"/>
      <c r="C623" s="1"/>
      <c r="D623" s="1"/>
      <c r="E623" s="1"/>
      <c r="F623" s="1"/>
      <c r="G623" s="28">
        <v>-3178</v>
      </c>
      <c r="H623" t="s">
        <v>224</v>
      </c>
    </row>
    <row r="624" spans="1:8" x14ac:dyDescent="0.25">
      <c r="A624" s="501"/>
      <c r="B624" s="507"/>
      <c r="C624" s="1" t="s">
        <v>44</v>
      </c>
      <c r="D624" s="1">
        <v>375.16</v>
      </c>
      <c r="E624" s="1"/>
      <c r="F624" s="1"/>
      <c r="G624" s="1">
        <f>G623-D624+F624</f>
        <v>-3553.16</v>
      </c>
    </row>
    <row r="625" spans="1:8" x14ac:dyDescent="0.25">
      <c r="A625" s="501"/>
      <c r="B625" s="507"/>
      <c r="C625" s="1" t="s">
        <v>87</v>
      </c>
      <c r="D625" s="1">
        <v>375.18</v>
      </c>
      <c r="E625" s="1"/>
      <c r="F625" s="1"/>
      <c r="G625" s="1">
        <f t="shared" si="18"/>
        <v>-3928.3399999999997</v>
      </c>
    </row>
    <row r="626" spans="1:8" x14ac:dyDescent="0.25">
      <c r="A626" s="501"/>
      <c r="B626" s="507"/>
      <c r="C626" s="1" t="s">
        <v>16</v>
      </c>
      <c r="D626" s="1"/>
      <c r="E626" s="1"/>
      <c r="F626" s="1"/>
      <c r="G626" s="1">
        <f t="shared" si="18"/>
        <v>-3928.3399999999997</v>
      </c>
    </row>
    <row r="627" spans="1:8" x14ac:dyDescent="0.25">
      <c r="A627" s="501"/>
      <c r="B627" s="508"/>
      <c r="C627" s="1" t="s">
        <v>71</v>
      </c>
      <c r="D627" s="1">
        <v>2000</v>
      </c>
      <c r="E627" s="1"/>
      <c r="F627" s="1"/>
      <c r="G627" s="1">
        <f t="shared" si="18"/>
        <v>-5928.34</v>
      </c>
    </row>
    <row r="628" spans="1:8" x14ac:dyDescent="0.25">
      <c r="A628" s="501"/>
      <c r="B628" s="506"/>
      <c r="C628" s="1" t="s">
        <v>22</v>
      </c>
      <c r="D628" s="1">
        <v>300</v>
      </c>
      <c r="E628" s="1"/>
      <c r="F628" s="1"/>
      <c r="G628" s="1">
        <f t="shared" si="18"/>
        <v>-6228.34</v>
      </c>
    </row>
    <row r="629" spans="1:8" x14ac:dyDescent="0.25">
      <c r="A629" s="501"/>
      <c r="B629" s="507"/>
      <c r="C629" s="1" t="s">
        <v>20</v>
      </c>
      <c r="D629" s="1">
        <v>1000</v>
      </c>
      <c r="E629" s="1"/>
      <c r="F629" s="1"/>
      <c r="G629" s="1">
        <f t="shared" si="18"/>
        <v>-7228.34</v>
      </c>
    </row>
    <row r="630" spans="1:8" x14ac:dyDescent="0.25">
      <c r="A630" s="501"/>
      <c r="B630" s="507"/>
      <c r="C630" s="1" t="s">
        <v>17</v>
      </c>
      <c r="D630" s="1">
        <v>447</v>
      </c>
      <c r="E630" s="1"/>
      <c r="F630" s="1"/>
      <c r="G630" s="1">
        <f t="shared" si="18"/>
        <v>-7675.34</v>
      </c>
    </row>
    <row r="631" spans="1:8" x14ac:dyDescent="0.25">
      <c r="A631" s="501"/>
      <c r="B631" s="507"/>
      <c r="C631" s="1" t="s">
        <v>225</v>
      </c>
      <c r="D631" s="1">
        <v>568</v>
      </c>
      <c r="E631" s="20" t="s">
        <v>226</v>
      </c>
      <c r="F631" s="20">
        <v>30000</v>
      </c>
      <c r="G631" s="1">
        <f t="shared" si="18"/>
        <v>21756.66</v>
      </c>
    </row>
    <row r="632" spans="1:8" x14ac:dyDescent="0.25">
      <c r="A632" s="501"/>
      <c r="B632" s="507"/>
      <c r="C632" s="1" t="s">
        <v>22</v>
      </c>
      <c r="D632" s="1">
        <v>300</v>
      </c>
      <c r="E632" s="1"/>
      <c r="F632" s="1"/>
      <c r="G632" s="1">
        <f t="shared" si="18"/>
        <v>21456.66</v>
      </c>
    </row>
    <row r="633" spans="1:8" x14ac:dyDescent="0.25">
      <c r="A633" s="501"/>
      <c r="B633" s="507"/>
      <c r="C633" s="1" t="s">
        <v>44</v>
      </c>
      <c r="D633" s="1">
        <v>2675</v>
      </c>
      <c r="E633" s="20" t="s">
        <v>227</v>
      </c>
      <c r="F633" s="20">
        <v>13885</v>
      </c>
      <c r="G633" s="1">
        <f t="shared" si="18"/>
        <v>32666.66</v>
      </c>
    </row>
    <row r="634" spans="1:8" x14ac:dyDescent="0.25">
      <c r="A634" s="502"/>
      <c r="B634" s="508"/>
      <c r="C634" s="1" t="s">
        <v>30</v>
      </c>
      <c r="D634" s="1">
        <v>3940</v>
      </c>
      <c r="E634" s="20" t="s">
        <v>228</v>
      </c>
      <c r="F634" s="20">
        <v>6607</v>
      </c>
      <c r="G634" s="1">
        <f t="shared" si="18"/>
        <v>35333.660000000003</v>
      </c>
    </row>
    <row r="635" spans="1:8" x14ac:dyDescent="0.25">
      <c r="A635" s="500" t="s">
        <v>126</v>
      </c>
      <c r="B635" s="503"/>
      <c r="C635" s="1" t="s">
        <v>181</v>
      </c>
      <c r="D635" s="1">
        <v>460.8</v>
      </c>
      <c r="E635" s="1"/>
      <c r="F635" s="1"/>
      <c r="G635" s="1">
        <f t="shared" ref="G635:G677" si="19">G634-D635+F635</f>
        <v>34872.86</v>
      </c>
    </row>
    <row r="636" spans="1:8" x14ac:dyDescent="0.25">
      <c r="A636" s="501"/>
      <c r="B636" s="504"/>
      <c r="C636" s="1" t="s">
        <v>22</v>
      </c>
      <c r="D636" s="1">
        <v>300</v>
      </c>
      <c r="E636" s="1"/>
      <c r="F636" s="1"/>
      <c r="G636" s="1">
        <f t="shared" si="19"/>
        <v>34572.86</v>
      </c>
    </row>
    <row r="637" spans="1:8" x14ac:dyDescent="0.25">
      <c r="A637" s="501"/>
      <c r="B637" s="504"/>
      <c r="C637" s="1" t="s">
        <v>67</v>
      </c>
      <c r="D637" s="1">
        <v>20700</v>
      </c>
      <c r="E637" s="1"/>
      <c r="F637" s="1"/>
      <c r="G637" s="1">
        <v>8730</v>
      </c>
      <c r="H637" s="25" t="s">
        <v>229</v>
      </c>
    </row>
    <row r="638" spans="1:8" x14ac:dyDescent="0.25">
      <c r="A638" s="501"/>
      <c r="B638" s="504"/>
      <c r="C638" s="1" t="s">
        <v>208</v>
      </c>
      <c r="D638" s="1">
        <v>1600</v>
      </c>
      <c r="E638" s="1"/>
      <c r="F638" s="1"/>
      <c r="G638" s="1">
        <f t="shared" si="19"/>
        <v>7130</v>
      </c>
    </row>
    <row r="639" spans="1:8" x14ac:dyDescent="0.25">
      <c r="A639" s="501"/>
      <c r="B639" s="504"/>
      <c r="C639" s="80"/>
      <c r="D639" s="80"/>
      <c r="E639" s="1"/>
      <c r="F639" s="1"/>
      <c r="G639" s="1">
        <f t="shared" si="19"/>
        <v>7130</v>
      </c>
    </row>
    <row r="640" spans="1:8" x14ac:dyDescent="0.25">
      <c r="A640" s="501"/>
      <c r="B640" s="504"/>
      <c r="C640" s="1" t="s">
        <v>48</v>
      </c>
      <c r="D640" s="1">
        <v>480</v>
      </c>
      <c r="E640" s="1"/>
      <c r="F640" s="1"/>
      <c r="G640" s="1">
        <f t="shared" si="19"/>
        <v>6650</v>
      </c>
    </row>
    <row r="641" spans="1:7" x14ac:dyDescent="0.25">
      <c r="A641" s="501"/>
      <c r="B641" s="504"/>
      <c r="C641" s="1" t="s">
        <v>43</v>
      </c>
      <c r="D641" s="1">
        <v>90</v>
      </c>
      <c r="E641" s="1"/>
      <c r="F641" s="1"/>
      <c r="G641" s="1">
        <f t="shared" si="19"/>
        <v>6560</v>
      </c>
    </row>
    <row r="642" spans="1:7" x14ac:dyDescent="0.25">
      <c r="A642" s="501"/>
      <c r="B642" s="504"/>
      <c r="C642" s="1"/>
      <c r="D642" s="1"/>
      <c r="E642" s="1"/>
      <c r="F642" s="1"/>
      <c r="G642" s="1">
        <f t="shared" si="19"/>
        <v>6560</v>
      </c>
    </row>
    <row r="643" spans="1:7" x14ac:dyDescent="0.25">
      <c r="A643" s="501"/>
      <c r="B643" s="504"/>
      <c r="C643" s="1"/>
      <c r="D643" s="1"/>
      <c r="E643" s="1"/>
      <c r="F643" s="1"/>
      <c r="G643" s="1">
        <f t="shared" si="19"/>
        <v>6560</v>
      </c>
    </row>
    <row r="644" spans="1:7" x14ac:dyDescent="0.25">
      <c r="A644" s="501"/>
      <c r="B644" s="504"/>
      <c r="C644" s="1" t="s">
        <v>230</v>
      </c>
      <c r="D644" s="1">
        <v>670</v>
      </c>
      <c r="E644" s="20" t="s">
        <v>231</v>
      </c>
      <c r="F644" s="20">
        <v>5458</v>
      </c>
      <c r="G644" s="1">
        <f t="shared" si="19"/>
        <v>11348</v>
      </c>
    </row>
    <row r="645" spans="1:7" x14ac:dyDescent="0.25">
      <c r="A645" s="501"/>
      <c r="B645" s="505"/>
      <c r="C645" s="1" t="s">
        <v>71</v>
      </c>
      <c r="D645" s="1"/>
      <c r="E645" s="1"/>
      <c r="F645" s="1"/>
      <c r="G645" s="1">
        <f t="shared" si="19"/>
        <v>11348</v>
      </c>
    </row>
    <row r="646" spans="1:7" x14ac:dyDescent="0.25">
      <c r="A646" s="501"/>
      <c r="B646" s="506"/>
      <c r="C646" s="1" t="s">
        <v>22</v>
      </c>
      <c r="D646" s="1">
        <v>300</v>
      </c>
      <c r="E646" s="1"/>
      <c r="F646" s="1"/>
      <c r="G646" s="1">
        <f t="shared" si="19"/>
        <v>11048</v>
      </c>
    </row>
    <row r="647" spans="1:7" x14ac:dyDescent="0.25">
      <c r="A647" s="501"/>
      <c r="B647" s="507"/>
      <c r="C647" s="1" t="s">
        <v>51</v>
      </c>
      <c r="D647" s="1">
        <v>950</v>
      </c>
      <c r="E647" s="1"/>
      <c r="F647" s="1"/>
      <c r="G647" s="1">
        <f t="shared" si="19"/>
        <v>10098</v>
      </c>
    </row>
    <row r="648" spans="1:7" x14ac:dyDescent="0.25">
      <c r="A648" s="501"/>
      <c r="B648" s="507"/>
      <c r="C648" s="55" t="s">
        <v>78</v>
      </c>
      <c r="D648" s="1"/>
      <c r="E648" s="1"/>
      <c r="F648" s="1"/>
      <c r="G648" s="1">
        <f t="shared" si="19"/>
        <v>10098</v>
      </c>
    </row>
    <row r="649" spans="1:7" x14ac:dyDescent="0.25">
      <c r="A649" s="501"/>
      <c r="B649" s="507"/>
      <c r="C649" s="1" t="s">
        <v>80</v>
      </c>
      <c r="D649" s="1">
        <v>2914</v>
      </c>
      <c r="E649" s="1"/>
      <c r="F649" s="1"/>
      <c r="G649" s="1">
        <f t="shared" si="19"/>
        <v>7184</v>
      </c>
    </row>
    <row r="650" spans="1:7" x14ac:dyDescent="0.25">
      <c r="A650" s="501"/>
      <c r="B650" s="507"/>
      <c r="C650" s="1"/>
      <c r="D650" s="1"/>
      <c r="E650" s="1"/>
      <c r="F650" s="1"/>
      <c r="G650" s="1">
        <f t="shared" si="19"/>
        <v>7184</v>
      </c>
    </row>
    <row r="651" spans="1:7" x14ac:dyDescent="0.25">
      <c r="A651" s="501"/>
      <c r="B651" s="507"/>
      <c r="C651" s="1"/>
      <c r="D651" s="1"/>
      <c r="E651" s="1"/>
      <c r="F651" s="1"/>
      <c r="G651" s="1">
        <f t="shared" si="19"/>
        <v>7184</v>
      </c>
    </row>
    <row r="652" spans="1:7" x14ac:dyDescent="0.25">
      <c r="A652" s="501"/>
      <c r="B652" s="508"/>
      <c r="C652" s="1"/>
      <c r="D652" s="1"/>
      <c r="E652" s="20" t="s">
        <v>232</v>
      </c>
      <c r="F652" s="20">
        <v>2200</v>
      </c>
      <c r="G652" s="1">
        <f t="shared" si="19"/>
        <v>9384</v>
      </c>
    </row>
    <row r="653" spans="1:7" x14ac:dyDescent="0.25">
      <c r="A653" s="501"/>
      <c r="B653" s="506"/>
      <c r="C653" s="1" t="s">
        <v>22</v>
      </c>
      <c r="D653" s="1">
        <v>300</v>
      </c>
      <c r="E653" s="1"/>
      <c r="F653" s="1"/>
      <c r="G653" s="1">
        <f t="shared" si="19"/>
        <v>9084</v>
      </c>
    </row>
    <row r="654" spans="1:7" x14ac:dyDescent="0.25">
      <c r="A654" s="501"/>
      <c r="B654" s="507"/>
      <c r="C654" s="55" t="s">
        <v>30</v>
      </c>
      <c r="D654" s="1"/>
      <c r="E654" s="20" t="s">
        <v>109</v>
      </c>
      <c r="F654" s="20">
        <v>1710</v>
      </c>
      <c r="G654" s="1">
        <f t="shared" si="19"/>
        <v>10794</v>
      </c>
    </row>
    <row r="655" spans="1:7" x14ac:dyDescent="0.25">
      <c r="A655" s="501"/>
      <c r="B655" s="507"/>
      <c r="C655" s="1" t="s">
        <v>48</v>
      </c>
      <c r="D655" s="1">
        <v>480</v>
      </c>
      <c r="E655" s="1"/>
      <c r="F655" s="1"/>
      <c r="G655" s="1">
        <f t="shared" si="19"/>
        <v>10314</v>
      </c>
    </row>
    <row r="656" spans="1:7" x14ac:dyDescent="0.25">
      <c r="A656" s="501"/>
      <c r="B656" s="507"/>
      <c r="C656" s="1" t="s">
        <v>58</v>
      </c>
      <c r="D656" s="1">
        <v>279</v>
      </c>
      <c r="E656" s="1"/>
      <c r="F656" s="1"/>
      <c r="G656" s="1">
        <f t="shared" si="19"/>
        <v>10035</v>
      </c>
    </row>
    <row r="657" spans="1:8" x14ac:dyDescent="0.25">
      <c r="A657" s="501"/>
      <c r="B657" s="507"/>
      <c r="C657" s="1" t="s">
        <v>83</v>
      </c>
      <c r="D657" s="1">
        <v>1174</v>
      </c>
      <c r="E657" s="1"/>
      <c r="F657" s="1"/>
      <c r="G657" s="1">
        <f t="shared" si="19"/>
        <v>8861</v>
      </c>
    </row>
    <row r="658" spans="1:8" x14ac:dyDescent="0.25">
      <c r="A658" s="501"/>
      <c r="B658" s="507"/>
      <c r="C658" s="1"/>
      <c r="D658" s="1"/>
      <c r="E658" s="1"/>
      <c r="F658" s="1"/>
      <c r="G658" s="1">
        <f t="shared" si="19"/>
        <v>8861</v>
      </c>
    </row>
    <row r="659" spans="1:8" x14ac:dyDescent="0.25">
      <c r="A659" s="501"/>
      <c r="B659" s="508"/>
      <c r="C659" s="1"/>
      <c r="D659" s="1"/>
      <c r="E659" s="1"/>
      <c r="F659" s="1"/>
      <c r="G659" s="28">
        <v>11526</v>
      </c>
      <c r="H659" s="25" t="s">
        <v>233</v>
      </c>
    </row>
    <row r="660" spans="1:8" x14ac:dyDescent="0.25">
      <c r="A660" s="501"/>
      <c r="B660" s="506"/>
      <c r="C660" s="1" t="s">
        <v>22</v>
      </c>
      <c r="D660" s="1">
        <v>300</v>
      </c>
      <c r="E660" s="1"/>
      <c r="F660" s="1"/>
      <c r="G660" s="1">
        <f t="shared" si="19"/>
        <v>11226</v>
      </c>
    </row>
    <row r="661" spans="1:8" x14ac:dyDescent="0.25">
      <c r="A661" s="501"/>
      <c r="B661" s="507"/>
      <c r="C661" s="1" t="s">
        <v>86</v>
      </c>
      <c r="D661" s="1">
        <v>120</v>
      </c>
      <c r="E661" s="1"/>
      <c r="F661" s="1"/>
      <c r="G661" s="1">
        <f t="shared" si="19"/>
        <v>11106</v>
      </c>
    </row>
    <row r="662" spans="1:8" x14ac:dyDescent="0.25">
      <c r="A662" s="501"/>
      <c r="B662" s="507"/>
      <c r="C662" s="1"/>
      <c r="D662" s="1"/>
      <c r="E662" s="1"/>
      <c r="F662" s="1"/>
      <c r="G662" s="1">
        <f t="shared" si="19"/>
        <v>11106</v>
      </c>
    </row>
    <row r="663" spans="1:8" x14ac:dyDescent="0.25">
      <c r="A663" s="501"/>
      <c r="B663" s="507"/>
      <c r="C663" s="1" t="s">
        <v>44</v>
      </c>
      <c r="D663" s="1">
        <v>375.16</v>
      </c>
      <c r="E663" s="1"/>
      <c r="F663" s="1"/>
      <c r="G663" s="1">
        <f t="shared" si="19"/>
        <v>10730.84</v>
      </c>
    </row>
    <row r="664" spans="1:8" x14ac:dyDescent="0.25">
      <c r="A664" s="501"/>
      <c r="B664" s="507"/>
      <c r="C664" s="1" t="s">
        <v>87</v>
      </c>
      <c r="D664" s="1">
        <v>375.18</v>
      </c>
      <c r="E664" s="1"/>
      <c r="F664" s="1"/>
      <c r="G664" s="1">
        <f t="shared" si="19"/>
        <v>10355.66</v>
      </c>
    </row>
    <row r="665" spans="1:8" x14ac:dyDescent="0.25">
      <c r="A665" s="501"/>
      <c r="B665" s="507"/>
      <c r="C665" s="28" t="s">
        <v>234</v>
      </c>
      <c r="D665" s="28">
        <v>3450</v>
      </c>
      <c r="E665" s="20" t="s">
        <v>235</v>
      </c>
      <c r="F665" s="20">
        <v>10500</v>
      </c>
      <c r="G665" s="1">
        <f t="shared" si="19"/>
        <v>17405.66</v>
      </c>
    </row>
    <row r="666" spans="1:8" x14ac:dyDescent="0.25">
      <c r="A666" s="501"/>
      <c r="B666" s="508"/>
      <c r="C666" s="79" t="s">
        <v>236</v>
      </c>
      <c r="D666" s="79">
        <v>3000</v>
      </c>
      <c r="E666" s="1"/>
      <c r="F666" s="1"/>
      <c r="G666" s="1">
        <f t="shared" si="19"/>
        <v>14405.66</v>
      </c>
    </row>
    <row r="667" spans="1:8" x14ac:dyDescent="0.25">
      <c r="A667" s="501"/>
      <c r="B667" s="506"/>
      <c r="C667" s="1" t="s">
        <v>22</v>
      </c>
      <c r="D667" s="1">
        <v>300</v>
      </c>
      <c r="E667" s="1"/>
      <c r="F667" s="1"/>
      <c r="G667" s="1">
        <f t="shared" si="19"/>
        <v>14105.66</v>
      </c>
    </row>
    <row r="668" spans="1:8" x14ac:dyDescent="0.25">
      <c r="A668" s="501"/>
      <c r="B668" s="507"/>
      <c r="C668" s="1" t="s">
        <v>20</v>
      </c>
      <c r="D668" s="1">
        <v>1039</v>
      </c>
      <c r="E668" s="20" t="s">
        <v>237</v>
      </c>
      <c r="F668" s="20">
        <v>16520</v>
      </c>
      <c r="G668" s="1">
        <f t="shared" si="19"/>
        <v>29586.66</v>
      </c>
    </row>
    <row r="669" spans="1:8" x14ac:dyDescent="0.25">
      <c r="A669" s="501"/>
      <c r="B669" s="507"/>
      <c r="C669" s="1" t="s">
        <v>17</v>
      </c>
      <c r="D669" s="1">
        <v>447</v>
      </c>
      <c r="E669" s="1"/>
      <c r="F669" s="1"/>
      <c r="G669" s="1">
        <f t="shared" si="19"/>
        <v>29139.66</v>
      </c>
    </row>
    <row r="670" spans="1:8" x14ac:dyDescent="0.25">
      <c r="A670" s="501"/>
      <c r="B670" s="507"/>
      <c r="C670" s="1" t="s">
        <v>230</v>
      </c>
      <c r="D670" s="1">
        <v>670</v>
      </c>
      <c r="E670" s="1"/>
      <c r="F670" s="1"/>
      <c r="G670" s="1">
        <f t="shared" si="19"/>
        <v>28469.66</v>
      </c>
    </row>
    <row r="671" spans="1:8" x14ac:dyDescent="0.25">
      <c r="A671" s="501"/>
      <c r="B671" s="507"/>
      <c r="C671" s="1" t="s">
        <v>83</v>
      </c>
      <c r="D671" s="1">
        <v>1174</v>
      </c>
      <c r="E671" s="1"/>
      <c r="F671" s="1"/>
      <c r="G671" s="1">
        <f t="shared" si="19"/>
        <v>27295.66</v>
      </c>
    </row>
    <row r="672" spans="1:8" x14ac:dyDescent="0.25">
      <c r="A672" s="501"/>
      <c r="B672" s="507"/>
      <c r="C672" s="1" t="s">
        <v>71</v>
      </c>
      <c r="D672" s="1">
        <v>1000</v>
      </c>
      <c r="E672" s="20" t="s">
        <v>191</v>
      </c>
      <c r="F672" s="20">
        <v>8900</v>
      </c>
      <c r="G672" s="1">
        <f t="shared" si="19"/>
        <v>35195.660000000003</v>
      </c>
    </row>
    <row r="673" spans="1:8" x14ac:dyDescent="0.25">
      <c r="A673" s="502"/>
      <c r="B673" s="508"/>
      <c r="C673" s="1" t="s">
        <v>16</v>
      </c>
      <c r="D673" s="1">
        <v>723</v>
      </c>
      <c r="E673" s="20" t="s">
        <v>227</v>
      </c>
      <c r="F673" s="20">
        <v>243</v>
      </c>
      <c r="G673" s="1">
        <f t="shared" si="19"/>
        <v>34715.660000000003</v>
      </c>
    </row>
    <row r="674" spans="1:8" x14ac:dyDescent="0.25">
      <c r="A674" s="500" t="s">
        <v>135</v>
      </c>
      <c r="B674" s="503"/>
      <c r="C674" s="1"/>
      <c r="D674" s="1"/>
      <c r="E674" s="20" t="s">
        <v>238</v>
      </c>
      <c r="F674" s="20">
        <v>342</v>
      </c>
      <c r="G674" s="1">
        <f t="shared" si="19"/>
        <v>35057.660000000003</v>
      </c>
    </row>
    <row r="675" spans="1:8" x14ac:dyDescent="0.25">
      <c r="A675" s="501"/>
      <c r="B675" s="504"/>
      <c r="C675" s="1" t="s">
        <v>22</v>
      </c>
      <c r="D675" s="1">
        <v>300</v>
      </c>
      <c r="E675" s="1"/>
      <c r="F675" s="1"/>
      <c r="G675" s="1">
        <f t="shared" si="19"/>
        <v>34757.660000000003</v>
      </c>
    </row>
    <row r="676" spans="1:8" x14ac:dyDescent="0.25">
      <c r="A676" s="501"/>
      <c r="B676" s="504"/>
      <c r="C676" s="1" t="s">
        <v>67</v>
      </c>
      <c r="D676" s="1">
        <v>38000</v>
      </c>
      <c r="E676" s="1"/>
      <c r="F676" s="1"/>
      <c r="G676" s="1">
        <f t="shared" si="19"/>
        <v>-3242.3399999999965</v>
      </c>
    </row>
    <row r="677" spans="1:8" x14ac:dyDescent="0.25">
      <c r="A677" s="501"/>
      <c r="B677" s="504"/>
      <c r="C677" s="1" t="s">
        <v>69</v>
      </c>
      <c r="D677" s="1">
        <v>7500</v>
      </c>
      <c r="E677" s="1"/>
      <c r="F677" s="1"/>
      <c r="G677" s="1">
        <f t="shared" si="19"/>
        <v>-10742.339999999997</v>
      </c>
    </row>
    <row r="678" spans="1:8" x14ac:dyDescent="0.25">
      <c r="A678" s="501"/>
      <c r="B678" s="504"/>
      <c r="C678" s="1"/>
      <c r="D678" s="1"/>
      <c r="E678" s="1"/>
      <c r="F678" s="1"/>
      <c r="G678" s="28">
        <v>-6557</v>
      </c>
      <c r="H678" s="25" t="s">
        <v>239</v>
      </c>
    </row>
    <row r="679" spans="1:8" x14ac:dyDescent="0.25">
      <c r="A679" s="501"/>
      <c r="B679" s="504"/>
      <c r="C679" s="1" t="s">
        <v>48</v>
      </c>
      <c r="D679" s="1">
        <v>480</v>
      </c>
      <c r="E679" s="1"/>
      <c r="F679" s="1"/>
      <c r="G679" s="1">
        <f>G678-D679+F679</f>
        <v>-7037</v>
      </c>
    </row>
    <row r="680" spans="1:8" x14ac:dyDescent="0.25">
      <c r="A680" s="501"/>
      <c r="B680" s="504"/>
      <c r="C680" s="1" t="s">
        <v>43</v>
      </c>
      <c r="D680" s="1">
        <v>90</v>
      </c>
      <c r="E680" s="1"/>
      <c r="F680" s="1"/>
      <c r="G680" s="1">
        <f t="shared" ref="G680:G732" si="20">G679-D680+F680</f>
        <v>-7127</v>
      </c>
    </row>
    <row r="681" spans="1:8" x14ac:dyDescent="0.25">
      <c r="A681" s="501"/>
      <c r="B681" s="504"/>
      <c r="C681" s="1" t="s">
        <v>193</v>
      </c>
      <c r="D681" s="1">
        <v>1217</v>
      </c>
      <c r="E681" s="1"/>
      <c r="F681" s="1"/>
      <c r="G681" s="1">
        <f t="shared" si="20"/>
        <v>-8344</v>
      </c>
    </row>
    <row r="682" spans="1:8" x14ac:dyDescent="0.25">
      <c r="A682" s="501"/>
      <c r="B682" s="504"/>
      <c r="C682" s="1" t="s">
        <v>240</v>
      </c>
      <c r="D682" s="1">
        <v>338</v>
      </c>
      <c r="E682" s="1"/>
      <c r="F682" s="1"/>
      <c r="G682" s="1">
        <f t="shared" si="20"/>
        <v>-8682</v>
      </c>
    </row>
    <row r="683" spans="1:8" x14ac:dyDescent="0.25">
      <c r="A683" s="501"/>
      <c r="B683" s="504"/>
      <c r="C683" s="1" t="s">
        <v>241</v>
      </c>
      <c r="D683" s="1">
        <v>396</v>
      </c>
      <c r="E683" s="1"/>
      <c r="F683" s="1"/>
      <c r="G683" s="1">
        <f t="shared" si="20"/>
        <v>-9078</v>
      </c>
    </row>
    <row r="684" spans="1:8" x14ac:dyDescent="0.25">
      <c r="A684" s="501"/>
      <c r="B684" s="504"/>
      <c r="C684" s="1"/>
      <c r="D684" s="1"/>
      <c r="E684" s="1"/>
      <c r="F684" s="1"/>
      <c r="G684" s="1">
        <f t="shared" si="20"/>
        <v>-9078</v>
      </c>
    </row>
    <row r="685" spans="1:8" x14ac:dyDescent="0.25">
      <c r="A685" s="501"/>
      <c r="B685" s="504"/>
      <c r="C685" s="1"/>
      <c r="D685" s="1"/>
      <c r="E685" s="1"/>
      <c r="F685" s="1"/>
      <c r="G685" s="1">
        <f t="shared" si="20"/>
        <v>-9078</v>
      </c>
    </row>
    <row r="686" spans="1:8" x14ac:dyDescent="0.25">
      <c r="A686" s="501"/>
      <c r="B686" s="504"/>
      <c r="C686" s="1"/>
      <c r="D686" s="1"/>
      <c r="E686" s="20" t="s">
        <v>242</v>
      </c>
      <c r="F686" s="20">
        <v>1500</v>
      </c>
      <c r="G686" s="1">
        <f t="shared" si="20"/>
        <v>-7578</v>
      </c>
    </row>
    <row r="687" spans="1:8" x14ac:dyDescent="0.25">
      <c r="A687" s="501"/>
      <c r="B687" s="505"/>
      <c r="C687" s="1" t="s">
        <v>71</v>
      </c>
      <c r="D687" s="1">
        <v>3500</v>
      </c>
      <c r="E687" s="20" t="s">
        <v>243</v>
      </c>
      <c r="F687" s="20">
        <v>7700</v>
      </c>
      <c r="G687" s="1">
        <f t="shared" si="20"/>
        <v>-3378</v>
      </c>
    </row>
    <row r="688" spans="1:8" x14ac:dyDescent="0.25">
      <c r="A688" s="501"/>
      <c r="B688" s="506"/>
      <c r="C688" s="1" t="s">
        <v>22</v>
      </c>
      <c r="D688" s="1">
        <v>300</v>
      </c>
      <c r="E688" s="1"/>
      <c r="F688" s="1"/>
      <c r="G688" s="1">
        <f t="shared" si="20"/>
        <v>-3678</v>
      </c>
    </row>
    <row r="689" spans="1:7" x14ac:dyDescent="0.25">
      <c r="A689" s="501"/>
      <c r="B689" s="507"/>
      <c r="C689" s="1" t="s">
        <v>51</v>
      </c>
      <c r="D689" s="1">
        <v>950</v>
      </c>
      <c r="E689" s="1"/>
      <c r="F689" s="1"/>
      <c r="G689" s="1">
        <f t="shared" si="20"/>
        <v>-4628</v>
      </c>
    </row>
    <row r="690" spans="1:7" x14ac:dyDescent="0.25">
      <c r="A690" s="501"/>
      <c r="B690" s="507"/>
      <c r="C690" s="55" t="s">
        <v>78</v>
      </c>
      <c r="D690" s="1"/>
      <c r="E690" s="20" t="s">
        <v>244</v>
      </c>
      <c r="F690" s="20">
        <v>7200</v>
      </c>
      <c r="G690" s="1">
        <f t="shared" si="20"/>
        <v>2572</v>
      </c>
    </row>
    <row r="691" spans="1:7" x14ac:dyDescent="0.25">
      <c r="A691" s="501"/>
      <c r="B691" s="507"/>
      <c r="C691" s="1" t="s">
        <v>80</v>
      </c>
      <c r="D691" s="1">
        <v>3121</v>
      </c>
      <c r="E691" s="1"/>
      <c r="F691" s="1"/>
      <c r="G691" s="1">
        <f t="shared" si="20"/>
        <v>-549</v>
      </c>
    </row>
    <row r="692" spans="1:7" x14ac:dyDescent="0.25">
      <c r="A692" s="501"/>
      <c r="B692" s="507"/>
      <c r="C692" s="1" t="s">
        <v>245</v>
      </c>
      <c r="D692" s="1"/>
      <c r="E692" s="1"/>
      <c r="F692" s="1"/>
      <c r="G692" s="1">
        <f t="shared" si="20"/>
        <v>-549</v>
      </c>
    </row>
    <row r="693" spans="1:7" x14ac:dyDescent="0.25">
      <c r="A693" s="501"/>
      <c r="B693" s="507"/>
      <c r="C693" s="1"/>
      <c r="D693" s="1"/>
      <c r="E693" s="1"/>
      <c r="F693" s="1"/>
      <c r="G693" s="1">
        <f t="shared" si="20"/>
        <v>-549</v>
      </c>
    </row>
    <row r="694" spans="1:7" x14ac:dyDescent="0.25">
      <c r="A694" s="501"/>
      <c r="B694" s="508"/>
      <c r="C694" s="1"/>
      <c r="D694" s="1"/>
      <c r="E694" s="1"/>
      <c r="F694" s="1"/>
      <c r="G694" s="1">
        <f t="shared" si="20"/>
        <v>-549</v>
      </c>
    </row>
    <row r="695" spans="1:7" x14ac:dyDescent="0.25">
      <c r="A695" s="501"/>
      <c r="B695" s="506"/>
      <c r="C695" s="1" t="s">
        <v>22</v>
      </c>
      <c r="D695" s="1">
        <v>300</v>
      </c>
      <c r="E695" s="1"/>
      <c r="F695" s="1"/>
      <c r="G695" s="1">
        <f t="shared" si="20"/>
        <v>-849</v>
      </c>
    </row>
    <row r="696" spans="1:7" x14ac:dyDescent="0.25">
      <c r="A696" s="501"/>
      <c r="B696" s="507"/>
      <c r="C696" s="55" t="s">
        <v>30</v>
      </c>
      <c r="D696" s="1">
        <v>1220</v>
      </c>
      <c r="E696" s="1"/>
      <c r="F696" s="1"/>
      <c r="G696" s="1">
        <f t="shared" si="20"/>
        <v>-2069</v>
      </c>
    </row>
    <row r="697" spans="1:7" x14ac:dyDescent="0.25">
      <c r="A697" s="501"/>
      <c r="B697" s="507"/>
      <c r="C697" s="1" t="s">
        <v>48</v>
      </c>
      <c r="D697" s="1">
        <v>480</v>
      </c>
      <c r="E697" s="1"/>
      <c r="F697" s="1"/>
      <c r="G697" s="1">
        <f t="shared" si="20"/>
        <v>-2549</v>
      </c>
    </row>
    <row r="698" spans="1:7" x14ac:dyDescent="0.25">
      <c r="A698" s="501"/>
      <c r="B698" s="507"/>
      <c r="C698" s="1" t="s">
        <v>58</v>
      </c>
      <c r="D698" s="1">
        <v>279</v>
      </c>
      <c r="E698" s="1"/>
      <c r="F698" s="1"/>
      <c r="G698" s="1">
        <f t="shared" si="20"/>
        <v>-2828</v>
      </c>
    </row>
    <row r="699" spans="1:7" x14ac:dyDescent="0.25">
      <c r="A699" s="501"/>
      <c r="B699" s="507"/>
      <c r="C699" s="1" t="s">
        <v>83</v>
      </c>
      <c r="D699" s="1">
        <v>1174</v>
      </c>
      <c r="E699" s="1"/>
      <c r="F699" s="1"/>
      <c r="G699" s="1">
        <f t="shared" si="20"/>
        <v>-4002</v>
      </c>
    </row>
    <row r="700" spans="1:7" x14ac:dyDescent="0.25">
      <c r="A700" s="501"/>
      <c r="B700" s="507"/>
      <c r="C700" s="1" t="s">
        <v>230</v>
      </c>
      <c r="D700" s="1">
        <v>870</v>
      </c>
      <c r="E700" s="20" t="s">
        <v>0</v>
      </c>
      <c r="F700" s="20">
        <v>10127</v>
      </c>
      <c r="G700" s="1">
        <f t="shared" si="20"/>
        <v>5255</v>
      </c>
    </row>
    <row r="701" spans="1:7" x14ac:dyDescent="0.25">
      <c r="A701" s="501"/>
      <c r="B701" s="508"/>
      <c r="C701" s="1" t="s">
        <v>30</v>
      </c>
      <c r="D701" s="1">
        <v>2300</v>
      </c>
      <c r="E701" s="1"/>
      <c r="F701" s="1"/>
      <c r="G701" s="1">
        <f t="shared" si="20"/>
        <v>2955</v>
      </c>
    </row>
    <row r="702" spans="1:7" x14ac:dyDescent="0.25">
      <c r="A702" s="501"/>
      <c r="B702" s="506"/>
      <c r="C702" s="1" t="s">
        <v>22</v>
      </c>
      <c r="D702" s="1">
        <v>300</v>
      </c>
      <c r="E702" s="1"/>
      <c r="F702" s="1"/>
      <c r="G702" s="1">
        <f t="shared" si="20"/>
        <v>2655</v>
      </c>
    </row>
    <row r="703" spans="1:7" x14ac:dyDescent="0.25">
      <c r="A703" s="501"/>
      <c r="B703" s="507"/>
      <c r="C703" s="1" t="s">
        <v>86</v>
      </c>
      <c r="D703" s="1">
        <v>120</v>
      </c>
      <c r="E703" s="1"/>
      <c r="F703" s="1"/>
      <c r="G703" s="1">
        <f t="shared" si="20"/>
        <v>2535</v>
      </c>
    </row>
    <row r="704" spans="1:7" x14ac:dyDescent="0.25">
      <c r="A704" s="501"/>
      <c r="B704" s="507"/>
      <c r="C704" s="1" t="s">
        <v>246</v>
      </c>
      <c r="D704" s="1">
        <v>2000</v>
      </c>
      <c r="E704" s="1"/>
      <c r="F704" s="1"/>
      <c r="G704" s="1">
        <f t="shared" si="20"/>
        <v>535</v>
      </c>
    </row>
    <row r="705" spans="1:8" x14ac:dyDescent="0.25">
      <c r="A705" s="501"/>
      <c r="B705" s="507"/>
      <c r="C705" s="1" t="s">
        <v>44</v>
      </c>
      <c r="D705" s="1">
        <v>375.16</v>
      </c>
      <c r="E705" s="1"/>
      <c r="F705" s="1"/>
      <c r="G705" s="1">
        <f t="shared" si="20"/>
        <v>159.83999999999997</v>
      </c>
    </row>
    <row r="706" spans="1:8" x14ac:dyDescent="0.25">
      <c r="A706" s="501"/>
      <c r="B706" s="507"/>
      <c r="C706" s="1" t="s">
        <v>87</v>
      </c>
      <c r="D706" s="1">
        <v>375.18</v>
      </c>
      <c r="E706" s="1"/>
      <c r="F706" s="1"/>
      <c r="G706" s="1">
        <f t="shared" si="20"/>
        <v>-215.34000000000003</v>
      </c>
    </row>
    <row r="707" spans="1:8" x14ac:dyDescent="0.25">
      <c r="A707" s="501"/>
      <c r="B707" s="507"/>
      <c r="C707" s="1"/>
      <c r="D707" s="1"/>
      <c r="E707" s="1"/>
      <c r="F707" s="1"/>
      <c r="G707" s="1">
        <f t="shared" si="20"/>
        <v>-215.34000000000003</v>
      </c>
    </row>
    <row r="708" spans="1:8" x14ac:dyDescent="0.25">
      <c r="A708" s="501"/>
      <c r="B708" s="508"/>
      <c r="C708" s="1"/>
      <c r="D708" s="1"/>
      <c r="E708" s="1"/>
      <c r="F708" s="1"/>
      <c r="G708" s="1">
        <v>7316</v>
      </c>
      <c r="H708" s="25" t="s">
        <v>247</v>
      </c>
    </row>
    <row r="709" spans="1:8" x14ac:dyDescent="0.25">
      <c r="A709" s="501"/>
      <c r="B709" s="506"/>
      <c r="C709" s="1" t="s">
        <v>22</v>
      </c>
      <c r="D709" s="1">
        <v>300</v>
      </c>
      <c r="E709" s="1"/>
      <c r="F709" s="1"/>
      <c r="G709" s="1">
        <f>G708-D709+F709</f>
        <v>7016</v>
      </c>
    </row>
    <row r="710" spans="1:8" x14ac:dyDescent="0.25">
      <c r="A710" s="501"/>
      <c r="B710" s="507"/>
      <c r="C710" s="1" t="s">
        <v>20</v>
      </c>
      <c r="D710" s="1">
        <v>1000</v>
      </c>
      <c r="E710" s="1"/>
      <c r="F710" s="1"/>
      <c r="G710" s="1">
        <f t="shared" si="20"/>
        <v>6016</v>
      </c>
    </row>
    <row r="711" spans="1:8" x14ac:dyDescent="0.25">
      <c r="A711" s="501"/>
      <c r="B711" s="507"/>
      <c r="C711" s="1" t="s">
        <v>17</v>
      </c>
      <c r="D711" s="1">
        <v>447</v>
      </c>
      <c r="E711" s="1"/>
      <c r="F711" s="1"/>
      <c r="G711" s="1">
        <f t="shared" si="20"/>
        <v>5569</v>
      </c>
    </row>
    <row r="712" spans="1:8" x14ac:dyDescent="0.25">
      <c r="A712" s="501"/>
      <c r="B712" s="507"/>
      <c r="C712" s="1" t="s">
        <v>83</v>
      </c>
      <c r="D712" s="1">
        <v>600</v>
      </c>
      <c r="E712" s="1"/>
      <c r="F712" s="1"/>
      <c r="G712" s="1">
        <f t="shared" si="20"/>
        <v>4969</v>
      </c>
    </row>
    <row r="713" spans="1:8" x14ac:dyDescent="0.25">
      <c r="A713" s="501"/>
      <c r="B713" s="507"/>
      <c r="C713" s="1" t="s">
        <v>215</v>
      </c>
      <c r="D713" s="1">
        <v>2000</v>
      </c>
      <c r="E713" s="20" t="s">
        <v>206</v>
      </c>
      <c r="F713" s="20">
        <v>15600</v>
      </c>
      <c r="G713" s="1">
        <f t="shared" si="20"/>
        <v>18569</v>
      </c>
    </row>
    <row r="714" spans="1:8" x14ac:dyDescent="0.25">
      <c r="A714" s="501"/>
      <c r="B714" s="507"/>
      <c r="C714" s="1" t="s">
        <v>248</v>
      </c>
      <c r="D714" s="1">
        <v>1000</v>
      </c>
      <c r="E714" s="20" t="s">
        <v>249</v>
      </c>
      <c r="F714" s="20">
        <v>7436</v>
      </c>
      <c r="G714" s="1">
        <f t="shared" si="20"/>
        <v>25005</v>
      </c>
    </row>
    <row r="715" spans="1:8" x14ac:dyDescent="0.25">
      <c r="A715" s="502"/>
      <c r="B715" s="508"/>
      <c r="C715" s="1" t="s">
        <v>30</v>
      </c>
      <c r="D715" s="1">
        <v>1693</v>
      </c>
      <c r="E715" s="20" t="s">
        <v>139</v>
      </c>
      <c r="F715" s="20">
        <v>3950</v>
      </c>
      <c r="G715" s="1">
        <f t="shared" si="20"/>
        <v>27262</v>
      </c>
    </row>
    <row r="716" spans="1:8" x14ac:dyDescent="0.25">
      <c r="A716" s="500" t="s">
        <v>153</v>
      </c>
      <c r="B716" s="503"/>
      <c r="C716" s="1" t="s">
        <v>230</v>
      </c>
      <c r="D716" s="1">
        <v>870</v>
      </c>
      <c r="E716" s="20" t="s">
        <v>196</v>
      </c>
      <c r="F716" s="20">
        <v>5300</v>
      </c>
      <c r="G716" s="1">
        <f t="shared" si="20"/>
        <v>31692</v>
      </c>
    </row>
    <row r="717" spans="1:8" x14ac:dyDescent="0.25">
      <c r="A717" s="501"/>
      <c r="B717" s="504"/>
      <c r="C717" s="1" t="s">
        <v>22</v>
      </c>
      <c r="D717" s="1">
        <v>300</v>
      </c>
      <c r="E717" s="1"/>
      <c r="F717" s="1"/>
      <c r="G717" s="1">
        <f t="shared" si="20"/>
        <v>31392</v>
      </c>
    </row>
    <row r="718" spans="1:8" x14ac:dyDescent="0.25">
      <c r="A718" s="501"/>
      <c r="B718" s="504"/>
      <c r="C718" s="1" t="s">
        <v>67</v>
      </c>
      <c r="D718" s="1">
        <v>25000</v>
      </c>
      <c r="E718" s="1"/>
      <c r="F718" s="1"/>
      <c r="G718" s="1">
        <f t="shared" si="20"/>
        <v>6392</v>
      </c>
    </row>
    <row r="719" spans="1:8" x14ac:dyDescent="0.25">
      <c r="A719" s="501"/>
      <c r="B719" s="504"/>
      <c r="C719" s="1" t="s">
        <v>69</v>
      </c>
      <c r="D719" s="1">
        <v>5500</v>
      </c>
      <c r="E719" s="1"/>
      <c r="F719" s="1"/>
      <c r="G719" s="1">
        <f t="shared" si="20"/>
        <v>892</v>
      </c>
    </row>
    <row r="720" spans="1:8" x14ac:dyDescent="0.25">
      <c r="A720" s="501"/>
      <c r="B720" s="504"/>
      <c r="C720" s="1" t="s">
        <v>71</v>
      </c>
      <c r="D720" s="1">
        <v>2500</v>
      </c>
      <c r="E720" s="1"/>
      <c r="F720" s="1"/>
      <c r="G720" s="1">
        <f t="shared" si="20"/>
        <v>-1608</v>
      </c>
    </row>
    <row r="721" spans="1:8" x14ac:dyDescent="0.25">
      <c r="A721" s="501"/>
      <c r="B721" s="504"/>
      <c r="C721" s="1" t="s">
        <v>48</v>
      </c>
      <c r="D721" s="1">
        <v>480</v>
      </c>
      <c r="E721" s="1"/>
      <c r="F721" s="1"/>
      <c r="G721" s="1">
        <f t="shared" si="20"/>
        <v>-2088</v>
      </c>
    </row>
    <row r="722" spans="1:8" x14ac:dyDescent="0.25">
      <c r="A722" s="501"/>
      <c r="B722" s="504"/>
      <c r="C722" s="1" t="s">
        <v>43</v>
      </c>
      <c r="D722" s="1">
        <v>90</v>
      </c>
      <c r="E722" s="29"/>
      <c r="F722" s="29"/>
      <c r="G722" s="1">
        <f t="shared" si="20"/>
        <v>-2178</v>
      </c>
    </row>
    <row r="723" spans="1:8" x14ac:dyDescent="0.25">
      <c r="A723" s="501"/>
      <c r="B723" s="504"/>
      <c r="C723" s="1" t="s">
        <v>44</v>
      </c>
      <c r="D723" s="1">
        <v>2669</v>
      </c>
      <c r="E723" s="1"/>
      <c r="F723" s="1"/>
      <c r="G723" s="1">
        <f t="shared" si="20"/>
        <v>-4847</v>
      </c>
    </row>
    <row r="724" spans="1:8" x14ac:dyDescent="0.25">
      <c r="A724" s="501"/>
      <c r="B724" s="504"/>
      <c r="C724" s="1"/>
      <c r="D724" s="1"/>
      <c r="E724" s="1"/>
      <c r="F724" s="1"/>
      <c r="G724" s="1">
        <f t="shared" si="20"/>
        <v>-4847</v>
      </c>
    </row>
    <row r="725" spans="1:8" x14ac:dyDescent="0.25">
      <c r="A725" s="501"/>
      <c r="B725" s="504"/>
      <c r="C725" s="29" t="s">
        <v>250</v>
      </c>
      <c r="D725" s="29">
        <v>9702</v>
      </c>
      <c r="E725" s="29" t="s">
        <v>251</v>
      </c>
      <c r="F725" s="29">
        <v>6555</v>
      </c>
      <c r="G725" s="1">
        <f t="shared" si="20"/>
        <v>-7994</v>
      </c>
    </row>
    <row r="726" spans="1:8" x14ac:dyDescent="0.25">
      <c r="A726" s="501"/>
      <c r="B726" s="505"/>
      <c r="C726" s="28" t="s">
        <v>252</v>
      </c>
      <c r="D726" s="28">
        <v>8050</v>
      </c>
      <c r="E726" s="28"/>
      <c r="F726" s="28"/>
      <c r="G726" s="1">
        <f t="shared" si="20"/>
        <v>-16044</v>
      </c>
    </row>
    <row r="727" spans="1:8" x14ac:dyDescent="0.25">
      <c r="A727" s="501"/>
      <c r="B727" s="506"/>
      <c r="C727" s="1" t="s">
        <v>22</v>
      </c>
      <c r="D727" s="1">
        <v>300</v>
      </c>
      <c r="E727" s="1"/>
      <c r="F727" s="1"/>
      <c r="G727" s="1">
        <f t="shared" si="20"/>
        <v>-16344</v>
      </c>
    </row>
    <row r="728" spans="1:8" x14ac:dyDescent="0.25">
      <c r="A728" s="501"/>
      <c r="B728" s="507"/>
      <c r="C728" s="1" t="s">
        <v>51</v>
      </c>
      <c r="D728" s="1">
        <v>950</v>
      </c>
      <c r="E728" s="1" t="s">
        <v>221</v>
      </c>
      <c r="F728" s="1">
        <v>1500</v>
      </c>
      <c r="G728" s="1">
        <f t="shared" si="20"/>
        <v>-15794</v>
      </c>
    </row>
    <row r="729" spans="1:8" x14ac:dyDescent="0.25">
      <c r="A729" s="501"/>
      <c r="B729" s="507"/>
      <c r="C729" s="55" t="s">
        <v>78</v>
      </c>
      <c r="D729" s="1"/>
      <c r="E729" s="1"/>
      <c r="F729" s="1"/>
      <c r="G729" s="1">
        <f t="shared" si="20"/>
        <v>-15794</v>
      </c>
    </row>
    <row r="730" spans="1:8" x14ac:dyDescent="0.25">
      <c r="A730" s="501"/>
      <c r="B730" s="507"/>
      <c r="C730" s="1"/>
      <c r="D730" s="1"/>
      <c r="E730" s="1"/>
      <c r="F730" s="1"/>
      <c r="G730" s="1">
        <f t="shared" si="20"/>
        <v>-15794</v>
      </c>
    </row>
    <row r="731" spans="1:8" x14ac:dyDescent="0.25">
      <c r="A731" s="501"/>
      <c r="B731" s="507"/>
      <c r="C731" s="1"/>
      <c r="D731" s="1"/>
      <c r="E731" s="1"/>
      <c r="F731" s="1"/>
      <c r="G731" s="1">
        <f t="shared" si="20"/>
        <v>-15794</v>
      </c>
    </row>
    <row r="732" spans="1:8" x14ac:dyDescent="0.25">
      <c r="A732" s="501"/>
      <c r="B732" s="507"/>
      <c r="C732" s="1"/>
      <c r="D732" s="1"/>
      <c r="E732" s="1"/>
      <c r="F732" s="1"/>
      <c r="G732" s="1">
        <f t="shared" si="20"/>
        <v>-15794</v>
      </c>
    </row>
    <row r="733" spans="1:8" x14ac:dyDescent="0.25">
      <c r="A733" s="501"/>
      <c r="B733" s="508"/>
      <c r="C733" s="1"/>
      <c r="D733" s="1"/>
      <c r="E733" s="1"/>
      <c r="F733" s="1"/>
      <c r="G733" s="28">
        <v>-1943</v>
      </c>
      <c r="H733" s="25" t="s">
        <v>253</v>
      </c>
    </row>
    <row r="734" spans="1:8" x14ac:dyDescent="0.25">
      <c r="A734" s="501"/>
      <c r="B734" s="506"/>
      <c r="C734" s="1" t="s">
        <v>22</v>
      </c>
      <c r="D734" s="1">
        <v>300</v>
      </c>
      <c r="E734" s="1"/>
      <c r="F734" s="1"/>
      <c r="G734" s="1">
        <f>G733-D734+F734</f>
        <v>-2243</v>
      </c>
    </row>
    <row r="735" spans="1:8" x14ac:dyDescent="0.25">
      <c r="A735" s="501"/>
      <c r="B735" s="507"/>
      <c r="C735" s="55" t="s">
        <v>30</v>
      </c>
      <c r="D735" s="1">
        <v>1820</v>
      </c>
      <c r="E735" s="1"/>
      <c r="F735" s="1"/>
      <c r="G735" s="1">
        <f t="shared" ref="G735:G775" si="21">G734-D735+F735</f>
        <v>-4063</v>
      </c>
    </row>
    <row r="736" spans="1:8" x14ac:dyDescent="0.25">
      <c r="A736" s="501"/>
      <c r="B736" s="507"/>
      <c r="C736" s="1" t="s">
        <v>80</v>
      </c>
      <c r="D736" s="1">
        <v>2500</v>
      </c>
      <c r="E736" s="1"/>
      <c r="F736" s="1"/>
      <c r="G736" s="1">
        <f t="shared" si="21"/>
        <v>-6563</v>
      </c>
    </row>
    <row r="737" spans="1:7" x14ac:dyDescent="0.25">
      <c r="A737" s="501"/>
      <c r="B737" s="507"/>
      <c r="C737" s="1" t="s">
        <v>58</v>
      </c>
      <c r="D737" s="1">
        <v>279</v>
      </c>
      <c r="E737" s="1"/>
      <c r="F737" s="1"/>
      <c r="G737" s="1">
        <f t="shared" si="21"/>
        <v>-6842</v>
      </c>
    </row>
    <row r="738" spans="1:7" x14ac:dyDescent="0.25">
      <c r="A738" s="501"/>
      <c r="B738" s="507"/>
      <c r="C738" s="1" t="s">
        <v>83</v>
      </c>
      <c r="D738" s="1">
        <v>1174</v>
      </c>
      <c r="E738" s="20" t="s">
        <v>254</v>
      </c>
      <c r="F738" s="20">
        <v>35000</v>
      </c>
      <c r="G738" s="1">
        <f t="shared" si="21"/>
        <v>26984</v>
      </c>
    </row>
    <row r="739" spans="1:7" x14ac:dyDescent="0.25">
      <c r="A739" s="501"/>
      <c r="B739" s="507"/>
      <c r="C739" s="1" t="s">
        <v>250</v>
      </c>
      <c r="D739" s="1">
        <v>9702</v>
      </c>
      <c r="E739" s="1"/>
      <c r="F739" s="1"/>
      <c r="G739" s="1">
        <f t="shared" si="21"/>
        <v>17282</v>
      </c>
    </row>
    <row r="740" spans="1:7" x14ac:dyDescent="0.25">
      <c r="A740" s="501"/>
      <c r="B740" s="507"/>
      <c r="C740" s="1"/>
      <c r="D740" s="1"/>
      <c r="E740" s="20" t="s">
        <v>220</v>
      </c>
      <c r="F740" s="20">
        <v>15000</v>
      </c>
      <c r="G740" s="1">
        <f t="shared" si="21"/>
        <v>32282</v>
      </c>
    </row>
    <row r="741" spans="1:7" x14ac:dyDescent="0.25">
      <c r="A741" s="501"/>
      <c r="B741" s="507"/>
      <c r="C741" s="1" t="s">
        <v>255</v>
      </c>
      <c r="D741" s="1">
        <v>600</v>
      </c>
      <c r="E741" s="1"/>
      <c r="F741" s="1"/>
      <c r="G741" s="1">
        <f t="shared" si="21"/>
        <v>31682</v>
      </c>
    </row>
    <row r="742" spans="1:7" x14ac:dyDescent="0.25">
      <c r="A742" s="501"/>
      <c r="B742" s="508"/>
      <c r="C742" s="1" t="s">
        <v>256</v>
      </c>
      <c r="D742" s="1">
        <v>600</v>
      </c>
      <c r="E742" s="1"/>
      <c r="F742" s="1"/>
      <c r="G742" s="1">
        <f t="shared" si="21"/>
        <v>31082</v>
      </c>
    </row>
    <row r="743" spans="1:7" x14ac:dyDescent="0.25">
      <c r="A743" s="501"/>
      <c r="B743" s="506"/>
      <c r="C743" s="1" t="s">
        <v>22</v>
      </c>
      <c r="D743" s="1">
        <v>300</v>
      </c>
      <c r="E743" s="1"/>
      <c r="F743" s="1"/>
      <c r="G743" s="1">
        <f t="shared" si="21"/>
        <v>30782</v>
      </c>
    </row>
    <row r="744" spans="1:7" x14ac:dyDescent="0.25">
      <c r="A744" s="501"/>
      <c r="B744" s="507"/>
      <c r="C744" s="1" t="s">
        <v>86</v>
      </c>
      <c r="D744" s="1">
        <v>120</v>
      </c>
      <c r="E744" s="1"/>
      <c r="F744" s="1"/>
      <c r="G744" s="1">
        <f t="shared" si="21"/>
        <v>30662</v>
      </c>
    </row>
    <row r="745" spans="1:7" x14ac:dyDescent="0.25">
      <c r="A745" s="501"/>
      <c r="B745" s="507"/>
      <c r="C745" s="1" t="s">
        <v>16</v>
      </c>
      <c r="D745" s="1"/>
      <c r="E745" s="1"/>
      <c r="F745" s="1"/>
      <c r="G745" s="1">
        <f t="shared" si="21"/>
        <v>30662</v>
      </c>
    </row>
    <row r="746" spans="1:7" x14ac:dyDescent="0.25">
      <c r="A746" s="501"/>
      <c r="B746" s="507"/>
      <c r="C746" s="1" t="s">
        <v>44</v>
      </c>
      <c r="D746" s="1">
        <v>375.16</v>
      </c>
      <c r="E746" s="1"/>
      <c r="F746" s="1"/>
      <c r="G746" s="1">
        <f t="shared" si="21"/>
        <v>30286.84</v>
      </c>
    </row>
    <row r="747" spans="1:7" x14ac:dyDescent="0.25">
      <c r="A747" s="501"/>
      <c r="B747" s="507"/>
      <c r="C747" s="1" t="s">
        <v>87</v>
      </c>
      <c r="D747" s="1">
        <v>375.18</v>
      </c>
      <c r="E747" s="1"/>
      <c r="F747" s="1"/>
      <c r="G747" s="1">
        <f t="shared" si="21"/>
        <v>29911.66</v>
      </c>
    </row>
    <row r="748" spans="1:7" x14ac:dyDescent="0.25">
      <c r="A748" s="501"/>
      <c r="B748" s="507"/>
      <c r="C748" s="1" t="s">
        <v>257</v>
      </c>
      <c r="D748" s="1">
        <v>2669</v>
      </c>
      <c r="E748" s="1"/>
      <c r="F748" s="1"/>
      <c r="G748" s="1">
        <f t="shared" si="21"/>
        <v>27242.66</v>
      </c>
    </row>
    <row r="749" spans="1:7" x14ac:dyDescent="0.25">
      <c r="A749" s="501"/>
      <c r="B749" s="508"/>
      <c r="C749" s="1"/>
      <c r="D749" s="1"/>
      <c r="E749" s="1"/>
      <c r="F749" s="1"/>
      <c r="G749" s="1">
        <f t="shared" si="21"/>
        <v>27242.66</v>
      </c>
    </row>
    <row r="750" spans="1:7" x14ac:dyDescent="0.25">
      <c r="A750" s="501"/>
      <c r="B750" s="506"/>
      <c r="C750" s="1" t="s">
        <v>22</v>
      </c>
      <c r="D750" s="1">
        <v>300</v>
      </c>
      <c r="E750" s="1"/>
      <c r="F750" s="1"/>
      <c r="G750" s="1">
        <f t="shared" si="21"/>
        <v>26942.66</v>
      </c>
    </row>
    <row r="751" spans="1:7" x14ac:dyDescent="0.25">
      <c r="A751" s="501"/>
      <c r="B751" s="507"/>
      <c r="C751" s="1" t="s">
        <v>20</v>
      </c>
      <c r="D751" s="1">
        <v>1000</v>
      </c>
      <c r="E751" s="20" t="s">
        <v>54</v>
      </c>
      <c r="F751" s="20">
        <v>1200</v>
      </c>
      <c r="G751" s="1">
        <f t="shared" si="21"/>
        <v>27142.66</v>
      </c>
    </row>
    <row r="752" spans="1:7" x14ac:dyDescent="0.25">
      <c r="A752" s="501"/>
      <c r="B752" s="507"/>
      <c r="C752" s="1" t="s">
        <v>17</v>
      </c>
      <c r="D752" s="1">
        <v>447</v>
      </c>
      <c r="E752" s="1"/>
      <c r="F752" s="1"/>
      <c r="G752" s="1">
        <f t="shared" si="21"/>
        <v>26695.66</v>
      </c>
    </row>
    <row r="753" spans="1:8" x14ac:dyDescent="0.25">
      <c r="A753" s="501"/>
      <c r="B753" s="507"/>
      <c r="C753" s="1"/>
      <c r="D753" s="1"/>
      <c r="E753" s="28" t="s">
        <v>258</v>
      </c>
      <c r="F753" s="28">
        <v>500</v>
      </c>
      <c r="G753" s="1">
        <f t="shared" si="21"/>
        <v>27195.66</v>
      </c>
    </row>
    <row r="754" spans="1:8" x14ac:dyDescent="0.25">
      <c r="A754" s="501"/>
      <c r="B754" s="507"/>
      <c r="C754" s="1"/>
      <c r="D754" s="1"/>
      <c r="E754" s="1"/>
      <c r="F754" s="1"/>
      <c r="G754" s="1">
        <f t="shared" si="21"/>
        <v>27195.66</v>
      </c>
    </row>
    <row r="755" spans="1:8" x14ac:dyDescent="0.25">
      <c r="A755" s="501"/>
      <c r="B755" s="507"/>
      <c r="C755" s="1"/>
      <c r="D755" s="1"/>
      <c r="E755" s="1"/>
      <c r="F755" s="1"/>
      <c r="G755" s="1">
        <f t="shared" si="21"/>
        <v>27195.66</v>
      </c>
    </row>
    <row r="756" spans="1:8" x14ac:dyDescent="0.25">
      <c r="A756" s="502"/>
      <c r="B756" s="508"/>
      <c r="C756" s="1"/>
      <c r="D756" s="1"/>
      <c r="E756" s="1"/>
      <c r="F756" s="1"/>
      <c r="G756" s="1">
        <f t="shared" si="21"/>
        <v>27195.66</v>
      </c>
    </row>
    <row r="757" spans="1:8" ht="15" customHeight="1" x14ac:dyDescent="0.25">
      <c r="A757" s="500" t="s">
        <v>167</v>
      </c>
      <c r="B757" s="503"/>
      <c r="C757" s="1" t="s">
        <v>5</v>
      </c>
      <c r="D757" s="1">
        <v>2500</v>
      </c>
      <c r="E757" s="1"/>
      <c r="F757" s="1"/>
      <c r="G757" s="1">
        <f t="shared" si="21"/>
        <v>24695.66</v>
      </c>
    </row>
    <row r="758" spans="1:8" x14ac:dyDescent="0.25">
      <c r="A758" s="501"/>
      <c r="B758" s="504"/>
      <c r="C758" s="1" t="s">
        <v>22</v>
      </c>
      <c r="D758" s="1">
        <v>300</v>
      </c>
      <c r="E758" s="1"/>
      <c r="F758" s="1"/>
      <c r="G758" s="1">
        <f t="shared" si="21"/>
        <v>24395.66</v>
      </c>
    </row>
    <row r="759" spans="1:8" x14ac:dyDescent="0.25">
      <c r="A759" s="501"/>
      <c r="B759" s="504"/>
      <c r="C759" s="1" t="s">
        <v>67</v>
      </c>
      <c r="D759" s="1">
        <v>16500</v>
      </c>
      <c r="E759" s="1"/>
      <c r="F759" s="1"/>
      <c r="G759" s="1">
        <f t="shared" si="21"/>
        <v>7895.66</v>
      </c>
    </row>
    <row r="760" spans="1:8" x14ac:dyDescent="0.25">
      <c r="A760" s="501"/>
      <c r="B760" s="504"/>
      <c r="C760" s="1" t="s">
        <v>69</v>
      </c>
      <c r="D760" s="1">
        <v>5500</v>
      </c>
      <c r="E760" s="1"/>
      <c r="F760" s="1"/>
      <c r="G760" s="1">
        <f t="shared" si="21"/>
        <v>2395.66</v>
      </c>
    </row>
    <row r="761" spans="1:8" x14ac:dyDescent="0.25">
      <c r="A761" s="501"/>
      <c r="B761" s="504"/>
      <c r="C761" s="1" t="s">
        <v>71</v>
      </c>
      <c r="D761" s="1">
        <v>3000</v>
      </c>
      <c r="E761" s="1"/>
      <c r="F761" s="1"/>
      <c r="G761" s="1">
        <f t="shared" si="21"/>
        <v>-604.34000000000015</v>
      </c>
    </row>
    <row r="762" spans="1:8" x14ac:dyDescent="0.25">
      <c r="A762" s="501"/>
      <c r="B762" s="504"/>
      <c r="C762" s="1" t="s">
        <v>48</v>
      </c>
      <c r="D762" s="1">
        <v>480</v>
      </c>
      <c r="E762" s="1"/>
      <c r="F762" s="1"/>
      <c r="G762" s="1">
        <f t="shared" si="21"/>
        <v>-1084.3400000000001</v>
      </c>
    </row>
    <row r="763" spans="1:8" x14ac:dyDescent="0.25">
      <c r="A763" s="501"/>
      <c r="B763" s="504"/>
      <c r="C763" s="1" t="s">
        <v>43</v>
      </c>
      <c r="D763" s="1">
        <v>90</v>
      </c>
      <c r="E763" s="1"/>
      <c r="F763" s="1"/>
      <c r="G763" s="1">
        <f t="shared" si="21"/>
        <v>-1174.3400000000001</v>
      </c>
    </row>
    <row r="764" spans="1:8" x14ac:dyDescent="0.25">
      <c r="A764" s="501"/>
      <c r="B764" s="504"/>
      <c r="C764" s="1"/>
      <c r="D764" s="1"/>
      <c r="E764" s="1"/>
      <c r="F764" s="1"/>
      <c r="G764" s="1">
        <f t="shared" si="21"/>
        <v>-1174.3400000000001</v>
      </c>
      <c r="H764" t="s">
        <v>259</v>
      </c>
    </row>
    <row r="765" spans="1:8" x14ac:dyDescent="0.25">
      <c r="A765" s="501"/>
      <c r="B765" s="504"/>
      <c r="C765" s="20" t="s">
        <v>260</v>
      </c>
      <c r="D765" s="20">
        <v>1583</v>
      </c>
      <c r="E765" s="1"/>
      <c r="F765" s="1"/>
      <c r="G765" s="1">
        <f t="shared" si="21"/>
        <v>-2757.34</v>
      </c>
    </row>
    <row r="766" spans="1:8" x14ac:dyDescent="0.25">
      <c r="A766" s="501"/>
      <c r="B766" s="504"/>
      <c r="C766" s="1"/>
      <c r="D766" s="1"/>
      <c r="E766" s="20" t="s">
        <v>221</v>
      </c>
      <c r="F766" s="20">
        <v>1085</v>
      </c>
      <c r="G766" s="1">
        <f t="shared" si="21"/>
        <v>-1672.3400000000001</v>
      </c>
    </row>
    <row r="767" spans="1:8" x14ac:dyDescent="0.25">
      <c r="A767" s="501"/>
      <c r="B767" s="505"/>
      <c r="C767" s="1"/>
      <c r="D767" s="1"/>
      <c r="E767" s="1"/>
      <c r="F767" s="1"/>
      <c r="G767" s="1">
        <f t="shared" si="21"/>
        <v>-1672.3400000000001</v>
      </c>
    </row>
    <row r="768" spans="1:8" x14ac:dyDescent="0.25">
      <c r="A768" s="501"/>
      <c r="B768" s="506"/>
      <c r="C768" s="1" t="s">
        <v>22</v>
      </c>
      <c r="D768" s="1">
        <v>300</v>
      </c>
      <c r="E768" s="1"/>
      <c r="F768" s="1"/>
      <c r="G768" s="1">
        <f t="shared" si="21"/>
        <v>-1972.3400000000001</v>
      </c>
    </row>
    <row r="769" spans="1:8" x14ac:dyDescent="0.25">
      <c r="A769" s="501"/>
      <c r="B769" s="507"/>
      <c r="C769" s="1" t="s">
        <v>51</v>
      </c>
      <c r="D769" s="1">
        <v>950</v>
      </c>
      <c r="E769" s="1"/>
      <c r="F769" s="1"/>
      <c r="G769" s="1">
        <f t="shared" si="21"/>
        <v>-2922.34</v>
      </c>
    </row>
    <row r="770" spans="1:8" x14ac:dyDescent="0.25">
      <c r="A770" s="501"/>
      <c r="B770" s="507"/>
      <c r="C770" s="55" t="s">
        <v>78</v>
      </c>
      <c r="D770" s="1"/>
      <c r="E770" s="1"/>
      <c r="F770" s="1"/>
      <c r="G770" s="1">
        <f t="shared" si="21"/>
        <v>-2922.34</v>
      </c>
    </row>
    <row r="771" spans="1:8" x14ac:dyDescent="0.25">
      <c r="A771" s="501"/>
      <c r="B771" s="507"/>
      <c r="C771" s="1" t="s">
        <v>80</v>
      </c>
      <c r="D771" s="1">
        <v>2100</v>
      </c>
      <c r="E771" s="28"/>
      <c r="F771" s="28"/>
      <c r="G771" s="1">
        <f t="shared" si="21"/>
        <v>-5022.34</v>
      </c>
    </row>
    <row r="772" spans="1:8" x14ac:dyDescent="0.25">
      <c r="A772" s="501"/>
      <c r="B772" s="507"/>
      <c r="C772" s="1"/>
      <c r="D772" s="1"/>
      <c r="E772" s="1"/>
      <c r="F772" s="1"/>
      <c r="G772" s="1">
        <f t="shared" si="21"/>
        <v>-5022.34</v>
      </c>
    </row>
    <row r="773" spans="1:8" x14ac:dyDescent="0.25">
      <c r="A773" s="501"/>
      <c r="B773" s="507"/>
      <c r="C773" s="1"/>
      <c r="D773" s="1"/>
      <c r="E773" s="28"/>
      <c r="F773" s="28"/>
      <c r="G773" s="1">
        <f t="shared" si="21"/>
        <v>-5022.34</v>
      </c>
    </row>
    <row r="774" spans="1:8" x14ac:dyDescent="0.25">
      <c r="A774" s="501"/>
      <c r="B774" s="508"/>
      <c r="C774" s="1"/>
      <c r="D774" s="1"/>
      <c r="E774" s="20" t="s">
        <v>261</v>
      </c>
      <c r="F774" s="20">
        <v>14753</v>
      </c>
      <c r="G774" s="1">
        <f t="shared" si="21"/>
        <v>9730.66</v>
      </c>
    </row>
    <row r="775" spans="1:8" x14ac:dyDescent="0.25">
      <c r="A775" s="501"/>
      <c r="B775" s="506"/>
      <c r="C775" s="1" t="s">
        <v>22</v>
      </c>
      <c r="D775" s="1">
        <v>300</v>
      </c>
      <c r="E775" s="1"/>
      <c r="F775" s="1"/>
      <c r="G775" s="1">
        <f t="shared" si="21"/>
        <v>9430.66</v>
      </c>
    </row>
    <row r="776" spans="1:8" x14ac:dyDescent="0.25">
      <c r="A776" s="501"/>
      <c r="B776" s="507"/>
      <c r="C776" s="28"/>
      <c r="D776" s="28"/>
      <c r="E776" s="28"/>
      <c r="F776" s="28"/>
      <c r="G776" s="28">
        <v>8939</v>
      </c>
      <c r="H776" t="s">
        <v>262</v>
      </c>
    </row>
    <row r="777" spans="1:8" x14ac:dyDescent="0.25">
      <c r="A777" s="501"/>
      <c r="B777" s="507"/>
      <c r="C777" s="1"/>
      <c r="D777" s="1"/>
      <c r="E777" s="1"/>
      <c r="F777" s="1"/>
      <c r="G777" s="1">
        <f>G776-D777+F777</f>
        <v>8939</v>
      </c>
    </row>
    <row r="778" spans="1:8" x14ac:dyDescent="0.25">
      <c r="A778" s="501"/>
      <c r="B778" s="507"/>
      <c r="C778" s="1" t="s">
        <v>58</v>
      </c>
      <c r="D778" s="1">
        <v>279</v>
      </c>
      <c r="E778" s="1"/>
      <c r="F778" s="1"/>
      <c r="G778" s="1">
        <f t="shared" ref="G778:G801" si="22">G777-D778+F778</f>
        <v>8660</v>
      </c>
    </row>
    <row r="779" spans="1:8" x14ac:dyDescent="0.25">
      <c r="A779" s="501"/>
      <c r="B779" s="507"/>
      <c r="C779" s="1" t="s">
        <v>83</v>
      </c>
      <c r="D779" s="1">
        <v>1174</v>
      </c>
      <c r="E779" s="1"/>
      <c r="F779" s="1"/>
      <c r="G779" s="1">
        <f t="shared" si="22"/>
        <v>7486</v>
      </c>
    </row>
    <row r="780" spans="1:8" x14ac:dyDescent="0.25">
      <c r="A780" s="501"/>
      <c r="B780" s="507"/>
      <c r="C780" s="55" t="s">
        <v>30</v>
      </c>
      <c r="D780" s="1">
        <v>1410</v>
      </c>
      <c r="E780" s="1"/>
      <c r="F780" s="1"/>
      <c r="G780" s="1">
        <f t="shared" si="22"/>
        <v>6076</v>
      </c>
    </row>
    <row r="781" spans="1:8" x14ac:dyDescent="0.25">
      <c r="A781" s="501"/>
      <c r="B781" s="508"/>
      <c r="C781" s="1"/>
      <c r="D781" s="1"/>
      <c r="E781" s="1"/>
      <c r="F781" s="1"/>
      <c r="G781" s="1">
        <f t="shared" si="22"/>
        <v>6076</v>
      </c>
    </row>
    <row r="782" spans="1:8" x14ac:dyDescent="0.25">
      <c r="A782" s="501"/>
      <c r="B782" s="506"/>
      <c r="C782" s="1" t="s">
        <v>22</v>
      </c>
      <c r="D782" s="1">
        <v>300</v>
      </c>
      <c r="E782" s="1"/>
      <c r="F782" s="1"/>
      <c r="G782" s="1">
        <f t="shared" si="22"/>
        <v>5776</v>
      </c>
    </row>
    <row r="783" spans="1:8" x14ac:dyDescent="0.25">
      <c r="A783" s="501"/>
      <c r="B783" s="507"/>
      <c r="C783" s="1" t="s">
        <v>86</v>
      </c>
      <c r="D783" s="1">
        <v>120</v>
      </c>
      <c r="E783" s="1"/>
      <c r="F783" s="1"/>
      <c r="G783" s="1">
        <f t="shared" si="22"/>
        <v>5656</v>
      </c>
    </row>
    <row r="784" spans="1:8" x14ac:dyDescent="0.25">
      <c r="A784" s="501"/>
      <c r="B784" s="507"/>
      <c r="C784" s="1" t="s">
        <v>16</v>
      </c>
      <c r="D784" s="1">
        <v>1084</v>
      </c>
      <c r="E784" s="1"/>
      <c r="F784" s="1"/>
      <c r="G784" s="1">
        <f t="shared" si="22"/>
        <v>4572</v>
      </c>
    </row>
    <row r="785" spans="1:7" x14ac:dyDescent="0.25">
      <c r="A785" s="501"/>
      <c r="B785" s="507"/>
      <c r="C785" s="1" t="s">
        <v>44</v>
      </c>
      <c r="D785" s="1">
        <v>375.16</v>
      </c>
      <c r="E785" s="1"/>
      <c r="F785" s="1"/>
      <c r="G785" s="1">
        <f t="shared" si="22"/>
        <v>4196.84</v>
      </c>
    </row>
    <row r="786" spans="1:7" x14ac:dyDescent="0.25">
      <c r="A786" s="501"/>
      <c r="B786" s="507"/>
      <c r="C786" s="1" t="s">
        <v>87</v>
      </c>
      <c r="D786" s="1">
        <v>375.18</v>
      </c>
      <c r="E786" s="1"/>
      <c r="F786" s="1"/>
      <c r="G786" s="1">
        <f t="shared" si="22"/>
        <v>3821.6600000000003</v>
      </c>
    </row>
    <row r="787" spans="1:7" x14ac:dyDescent="0.25">
      <c r="A787" s="501"/>
      <c r="B787" s="507"/>
      <c r="C787" s="1"/>
      <c r="D787" s="1"/>
      <c r="E787" s="1"/>
      <c r="F787" s="1"/>
      <c r="G787" s="1">
        <f t="shared" si="22"/>
        <v>3821.6600000000003</v>
      </c>
    </row>
    <row r="788" spans="1:7" x14ac:dyDescent="0.25">
      <c r="A788" s="501"/>
      <c r="B788" s="508"/>
      <c r="C788" s="1"/>
      <c r="D788" s="1"/>
      <c r="E788" s="1"/>
      <c r="F788" s="1"/>
      <c r="G788" s="1">
        <f t="shared" si="22"/>
        <v>3821.6600000000003</v>
      </c>
    </row>
    <row r="789" spans="1:7" x14ac:dyDescent="0.25">
      <c r="A789" s="501"/>
      <c r="B789" s="506"/>
      <c r="C789" s="1" t="s">
        <v>22</v>
      </c>
      <c r="D789" s="1">
        <v>300</v>
      </c>
      <c r="E789" s="1"/>
      <c r="F789" s="1"/>
      <c r="G789" s="1">
        <f t="shared" si="22"/>
        <v>3521.6600000000003</v>
      </c>
    </row>
    <row r="790" spans="1:7" x14ac:dyDescent="0.25">
      <c r="A790" s="501"/>
      <c r="B790" s="507"/>
      <c r="C790" s="1" t="s">
        <v>20</v>
      </c>
      <c r="D790" s="1">
        <v>1000</v>
      </c>
      <c r="E790" s="1"/>
      <c r="F790" s="1"/>
      <c r="G790" s="1">
        <f t="shared" si="22"/>
        <v>2521.6600000000003</v>
      </c>
    </row>
    <row r="791" spans="1:7" x14ac:dyDescent="0.25">
      <c r="A791" s="501"/>
      <c r="B791" s="507"/>
      <c r="C791" s="1" t="s">
        <v>17</v>
      </c>
      <c r="D791" s="1">
        <v>447</v>
      </c>
      <c r="E791" s="1"/>
      <c r="F791" s="1"/>
      <c r="G791" s="1">
        <f t="shared" si="22"/>
        <v>2074.6600000000003</v>
      </c>
    </row>
    <row r="792" spans="1:7" x14ac:dyDescent="0.25">
      <c r="A792" s="501"/>
      <c r="B792" s="507"/>
      <c r="C792" s="1"/>
      <c r="D792" s="1"/>
      <c r="E792" s="20" t="s">
        <v>221</v>
      </c>
      <c r="F792" s="20">
        <v>1000</v>
      </c>
      <c r="G792" s="1">
        <f t="shared" si="22"/>
        <v>3074.6600000000003</v>
      </c>
    </row>
    <row r="793" spans="1:7" x14ac:dyDescent="0.25">
      <c r="A793" s="501"/>
      <c r="B793" s="507"/>
      <c r="C793" s="1"/>
      <c r="D793" s="1"/>
      <c r="E793" s="1"/>
      <c r="F793" s="1"/>
      <c r="G793" s="1">
        <f t="shared" si="22"/>
        <v>3074.6600000000003</v>
      </c>
    </row>
    <row r="794" spans="1:7" x14ac:dyDescent="0.25">
      <c r="A794" s="501"/>
      <c r="B794" s="507"/>
      <c r="C794" s="1"/>
      <c r="D794" s="1"/>
      <c r="E794" s="1"/>
      <c r="F794" s="1"/>
      <c r="G794" s="1">
        <f t="shared" si="22"/>
        <v>3074.6600000000003</v>
      </c>
    </row>
    <row r="795" spans="1:7" x14ac:dyDescent="0.25">
      <c r="A795" s="502"/>
      <c r="B795" s="508"/>
      <c r="C795" s="1"/>
      <c r="D795" s="1"/>
      <c r="E795" s="20" t="s">
        <v>263</v>
      </c>
      <c r="F795" s="20">
        <v>3100</v>
      </c>
      <c r="G795" s="1">
        <f t="shared" si="22"/>
        <v>6174.66</v>
      </c>
    </row>
    <row r="796" spans="1:7" ht="15" customHeight="1" x14ac:dyDescent="0.25">
      <c r="A796" s="500" t="s">
        <v>178</v>
      </c>
      <c r="B796" s="503"/>
      <c r="C796" s="1" t="s">
        <v>264</v>
      </c>
      <c r="D796" s="1">
        <v>250</v>
      </c>
      <c r="E796" s="20" t="s">
        <v>265</v>
      </c>
      <c r="F796" s="20">
        <v>8065</v>
      </c>
      <c r="G796" s="1">
        <f t="shared" si="22"/>
        <v>13989.66</v>
      </c>
    </row>
    <row r="797" spans="1:7" x14ac:dyDescent="0.25">
      <c r="A797" s="501"/>
      <c r="B797" s="504"/>
      <c r="C797" s="1" t="s">
        <v>22</v>
      </c>
      <c r="D797" s="1">
        <v>300</v>
      </c>
      <c r="E797" s="20" t="s">
        <v>33</v>
      </c>
      <c r="F797" s="20">
        <v>3085</v>
      </c>
      <c r="G797" s="1">
        <f t="shared" si="22"/>
        <v>16774.66</v>
      </c>
    </row>
    <row r="798" spans="1:7" x14ac:dyDescent="0.25">
      <c r="A798" s="501"/>
      <c r="B798" s="504"/>
      <c r="C798" s="1" t="s">
        <v>67</v>
      </c>
      <c r="D798" s="1">
        <v>7000</v>
      </c>
      <c r="E798" s="1" t="s">
        <v>165</v>
      </c>
      <c r="F798" s="1">
        <v>2000</v>
      </c>
      <c r="G798" s="1">
        <f t="shared" si="22"/>
        <v>11774.66</v>
      </c>
    </row>
    <row r="799" spans="1:7" x14ac:dyDescent="0.25">
      <c r="A799" s="501"/>
      <c r="B799" s="504"/>
      <c r="C799" s="1" t="s">
        <v>69</v>
      </c>
      <c r="D799" s="1">
        <v>3500</v>
      </c>
      <c r="E799" s="1"/>
      <c r="F799" s="1"/>
      <c r="G799" s="1">
        <f t="shared" si="22"/>
        <v>8274.66</v>
      </c>
    </row>
    <row r="800" spans="1:7" x14ac:dyDescent="0.25">
      <c r="A800" s="501"/>
      <c r="B800" s="504"/>
      <c r="C800" s="1" t="s">
        <v>71</v>
      </c>
      <c r="D800" s="1">
        <v>3500</v>
      </c>
      <c r="E800" s="20" t="s">
        <v>266</v>
      </c>
      <c r="F800" s="20">
        <v>1250</v>
      </c>
      <c r="G800" s="1"/>
    </row>
    <row r="801" spans="1:8" x14ac:dyDescent="0.25">
      <c r="A801" s="501"/>
      <c r="B801" s="504"/>
      <c r="C801" s="1"/>
      <c r="D801" s="1"/>
      <c r="E801" s="20" t="s">
        <v>267</v>
      </c>
      <c r="F801" s="20">
        <v>1987</v>
      </c>
      <c r="G801" s="1">
        <f t="shared" si="22"/>
        <v>1987</v>
      </c>
    </row>
    <row r="802" spans="1:8" x14ac:dyDescent="0.25">
      <c r="A802" s="501"/>
      <c r="B802" s="504"/>
      <c r="C802" s="1" t="s">
        <v>43</v>
      </c>
      <c r="D802" s="1">
        <v>90</v>
      </c>
      <c r="E802" s="1"/>
      <c r="F802" s="1"/>
      <c r="G802" s="1">
        <v>8854</v>
      </c>
      <c r="H802" s="25" t="s">
        <v>268</v>
      </c>
    </row>
    <row r="803" spans="1:8" x14ac:dyDescent="0.25">
      <c r="A803" s="501"/>
      <c r="B803" s="504"/>
      <c r="C803" s="20" t="s">
        <v>260</v>
      </c>
      <c r="D803" s="20">
        <v>1600</v>
      </c>
      <c r="E803" s="20" t="s">
        <v>269</v>
      </c>
      <c r="F803" s="20">
        <v>3500</v>
      </c>
      <c r="G803" s="1">
        <f>G802-D803+F803</f>
        <v>10754</v>
      </c>
    </row>
    <row r="804" spans="1:8" x14ac:dyDescent="0.25">
      <c r="A804" s="501"/>
      <c r="B804" s="504"/>
      <c r="C804" s="1" t="s">
        <v>48</v>
      </c>
      <c r="D804" s="1">
        <v>480</v>
      </c>
      <c r="E804" s="20" t="s">
        <v>270</v>
      </c>
      <c r="F804" s="20">
        <v>9294</v>
      </c>
      <c r="G804" s="1">
        <f t="shared" ref="G804:G867" si="23">G803-D804+F804</f>
        <v>19568</v>
      </c>
    </row>
    <row r="805" spans="1:8" x14ac:dyDescent="0.25">
      <c r="A805" s="501"/>
      <c r="B805" s="504"/>
      <c r="C805" s="1" t="s">
        <v>271</v>
      </c>
      <c r="D805" s="1">
        <v>276</v>
      </c>
      <c r="E805" s="20" t="s">
        <v>269</v>
      </c>
      <c r="F805" s="20">
        <v>3500</v>
      </c>
      <c r="G805" s="1">
        <f t="shared" si="23"/>
        <v>22792</v>
      </c>
    </row>
    <row r="806" spans="1:8" x14ac:dyDescent="0.25">
      <c r="A806" s="501"/>
      <c r="B806" s="505"/>
      <c r="C806" s="1"/>
      <c r="D806" s="1"/>
      <c r="E806" s="1"/>
      <c r="F806" s="1"/>
      <c r="G806" s="1">
        <f t="shared" si="23"/>
        <v>22792</v>
      </c>
    </row>
    <row r="807" spans="1:8" x14ac:dyDescent="0.25">
      <c r="A807" s="501"/>
      <c r="B807" s="506"/>
      <c r="C807" s="1" t="s">
        <v>22</v>
      </c>
      <c r="D807" s="1">
        <v>300</v>
      </c>
      <c r="E807" s="1"/>
      <c r="F807" s="1"/>
      <c r="G807" s="1">
        <f t="shared" si="23"/>
        <v>22492</v>
      </c>
    </row>
    <row r="808" spans="1:8" x14ac:dyDescent="0.25">
      <c r="A808" s="501"/>
      <c r="B808" s="507"/>
      <c r="C808" s="1" t="s">
        <v>51</v>
      </c>
      <c r="D808" s="1">
        <v>950</v>
      </c>
      <c r="E808" s="1"/>
      <c r="F808" s="1"/>
      <c r="G808" s="1">
        <f t="shared" si="23"/>
        <v>21542</v>
      </c>
    </row>
    <row r="809" spans="1:8" x14ac:dyDescent="0.25">
      <c r="A809" s="501"/>
      <c r="B809" s="507"/>
      <c r="C809" s="55" t="s">
        <v>78</v>
      </c>
      <c r="D809" s="1">
        <v>350</v>
      </c>
      <c r="E809" s="1"/>
      <c r="F809" s="1"/>
      <c r="G809" s="1">
        <f t="shared" si="23"/>
        <v>21192</v>
      </c>
    </row>
    <row r="810" spans="1:8" x14ac:dyDescent="0.25">
      <c r="A810" s="501"/>
      <c r="B810" s="507"/>
      <c r="C810" s="1" t="s">
        <v>80</v>
      </c>
      <c r="D810" s="1">
        <v>1096</v>
      </c>
      <c r="E810" s="1"/>
      <c r="F810" s="1"/>
      <c r="G810" s="1">
        <f t="shared" si="23"/>
        <v>20096</v>
      </c>
    </row>
    <row r="811" spans="1:8" x14ac:dyDescent="0.25">
      <c r="A811" s="501"/>
      <c r="B811" s="507"/>
      <c r="C811" s="1" t="s">
        <v>272</v>
      </c>
      <c r="D811" s="1">
        <v>500</v>
      </c>
      <c r="E811" s="1"/>
      <c r="F811" s="1"/>
      <c r="G811" s="1">
        <f t="shared" si="23"/>
        <v>19596</v>
      </c>
    </row>
    <row r="812" spans="1:8" x14ac:dyDescent="0.25">
      <c r="A812" s="501"/>
      <c r="B812" s="507"/>
      <c r="C812" s="1"/>
      <c r="D812" s="1"/>
      <c r="E812" s="1"/>
      <c r="F812" s="1"/>
      <c r="G812" s="1">
        <f t="shared" si="23"/>
        <v>19596</v>
      </c>
    </row>
    <row r="813" spans="1:8" x14ac:dyDescent="0.25">
      <c r="A813" s="501"/>
      <c r="B813" s="508"/>
      <c r="C813" s="1"/>
      <c r="D813" s="1"/>
      <c r="E813" s="1"/>
      <c r="F813" s="1"/>
      <c r="G813" s="1">
        <f t="shared" si="23"/>
        <v>19596</v>
      </c>
    </row>
    <row r="814" spans="1:8" x14ac:dyDescent="0.25">
      <c r="A814" s="501"/>
      <c r="B814" s="506"/>
      <c r="C814" s="1" t="s">
        <v>22</v>
      </c>
      <c r="D814" s="1">
        <v>300</v>
      </c>
      <c r="E814" s="1"/>
      <c r="F814" s="1"/>
      <c r="G814" s="1">
        <f t="shared" si="23"/>
        <v>19296</v>
      </c>
    </row>
    <row r="815" spans="1:8" x14ac:dyDescent="0.25">
      <c r="A815" s="501"/>
      <c r="B815" s="507"/>
      <c r="C815" s="55" t="s">
        <v>30</v>
      </c>
      <c r="D815" s="1">
        <v>1392</v>
      </c>
      <c r="E815" s="1"/>
      <c r="F815" s="1"/>
      <c r="G815" s="1">
        <f t="shared" si="23"/>
        <v>17904</v>
      </c>
    </row>
    <row r="816" spans="1:8" x14ac:dyDescent="0.25">
      <c r="A816" s="501"/>
      <c r="B816" s="507"/>
      <c r="C816" s="1" t="s">
        <v>48</v>
      </c>
      <c r="D816" s="1">
        <v>480</v>
      </c>
      <c r="E816" s="1"/>
      <c r="F816" s="1"/>
      <c r="G816" s="1">
        <f t="shared" si="23"/>
        <v>17424</v>
      </c>
    </row>
    <row r="817" spans="1:9" x14ac:dyDescent="0.25">
      <c r="A817" s="501"/>
      <c r="B817" s="507"/>
      <c r="C817" s="1" t="s">
        <v>58</v>
      </c>
      <c r="D817" s="1">
        <v>279</v>
      </c>
      <c r="E817" s="1"/>
      <c r="F817" s="1"/>
      <c r="G817" s="1">
        <f t="shared" si="23"/>
        <v>17145</v>
      </c>
      <c r="I817">
        <f>SUM(F800:F816)</f>
        <v>19531</v>
      </c>
    </row>
    <row r="818" spans="1:9" x14ac:dyDescent="0.25">
      <c r="A818" s="501"/>
      <c r="B818" s="507"/>
      <c r="C818" s="1" t="s">
        <v>83</v>
      </c>
      <c r="D818" s="1">
        <v>1174</v>
      </c>
      <c r="E818" s="1"/>
      <c r="F818" s="1"/>
      <c r="G818" s="1">
        <f t="shared" si="23"/>
        <v>15971</v>
      </c>
    </row>
    <row r="819" spans="1:9" x14ac:dyDescent="0.25">
      <c r="A819" s="501"/>
      <c r="B819" s="507"/>
      <c r="C819" s="1"/>
      <c r="D819" s="1"/>
      <c r="E819" s="1"/>
      <c r="F819" s="1"/>
      <c r="G819" s="1">
        <f t="shared" si="23"/>
        <v>15971</v>
      </c>
    </row>
    <row r="820" spans="1:9" x14ac:dyDescent="0.25">
      <c r="A820" s="501"/>
      <c r="B820" s="508"/>
      <c r="C820" s="1"/>
      <c r="D820" s="1"/>
      <c r="E820" s="1"/>
      <c r="F820" s="1"/>
      <c r="G820" s="1">
        <f t="shared" si="23"/>
        <v>15971</v>
      </c>
    </row>
    <row r="821" spans="1:9" x14ac:dyDescent="0.25">
      <c r="A821" s="501"/>
      <c r="B821" s="506"/>
      <c r="C821" s="1" t="s">
        <v>22</v>
      </c>
      <c r="D821" s="1">
        <v>300</v>
      </c>
      <c r="E821" s="1"/>
      <c r="F821" s="1"/>
      <c r="G821" s="1">
        <f t="shared" si="23"/>
        <v>15671</v>
      </c>
    </row>
    <row r="822" spans="1:9" x14ac:dyDescent="0.25">
      <c r="A822" s="501"/>
      <c r="B822" s="507"/>
      <c r="C822" s="1" t="s">
        <v>86</v>
      </c>
      <c r="D822" s="1">
        <v>120</v>
      </c>
      <c r="E822" s="1"/>
      <c r="F822" s="1"/>
      <c r="G822" s="1">
        <f t="shared" si="23"/>
        <v>15551</v>
      </c>
    </row>
    <row r="823" spans="1:9" x14ac:dyDescent="0.25">
      <c r="A823" s="501"/>
      <c r="B823" s="507"/>
      <c r="C823" s="1" t="s">
        <v>16</v>
      </c>
      <c r="D823" s="1">
        <v>1084</v>
      </c>
      <c r="E823" s="1"/>
      <c r="F823" s="1"/>
      <c r="G823" s="1">
        <f t="shared" si="23"/>
        <v>14467</v>
      </c>
    </row>
    <row r="824" spans="1:9" x14ac:dyDescent="0.25">
      <c r="A824" s="501"/>
      <c r="B824" s="507"/>
      <c r="C824" s="1" t="s">
        <v>44</v>
      </c>
      <c r="D824" s="1">
        <v>375.16</v>
      </c>
      <c r="E824" s="1"/>
      <c r="F824" s="1"/>
      <c r="G824" s="1">
        <f t="shared" si="23"/>
        <v>14091.84</v>
      </c>
    </row>
    <row r="825" spans="1:9" x14ac:dyDescent="0.25">
      <c r="A825" s="501"/>
      <c r="B825" s="507"/>
      <c r="C825" s="1" t="s">
        <v>87</v>
      </c>
      <c r="D825" s="1">
        <v>375.18</v>
      </c>
      <c r="E825" s="1"/>
      <c r="F825" s="1"/>
      <c r="G825" s="1">
        <f t="shared" si="23"/>
        <v>13716.66</v>
      </c>
    </row>
    <row r="826" spans="1:9" x14ac:dyDescent="0.25">
      <c r="A826" s="501"/>
      <c r="B826" s="507"/>
      <c r="C826" s="1"/>
      <c r="D826" s="1"/>
      <c r="E826" s="1"/>
      <c r="F826" s="1"/>
      <c r="G826" s="1">
        <f t="shared" si="23"/>
        <v>13716.66</v>
      </c>
    </row>
    <row r="827" spans="1:9" x14ac:dyDescent="0.25">
      <c r="A827" s="501"/>
      <c r="B827" s="508"/>
      <c r="C827" s="1"/>
      <c r="D827" s="1"/>
      <c r="E827" s="1"/>
      <c r="F827" s="1"/>
      <c r="G827" s="1">
        <f t="shared" si="23"/>
        <v>13716.66</v>
      </c>
    </row>
    <row r="828" spans="1:9" x14ac:dyDescent="0.25">
      <c r="A828" s="501"/>
      <c r="B828" s="506"/>
      <c r="C828" s="1" t="s">
        <v>22</v>
      </c>
      <c r="D828" s="1">
        <v>300</v>
      </c>
      <c r="E828" s="1"/>
      <c r="F828" s="1"/>
      <c r="G828" s="1">
        <f t="shared" si="23"/>
        <v>13416.66</v>
      </c>
    </row>
    <row r="829" spans="1:9" x14ac:dyDescent="0.25">
      <c r="A829" s="501"/>
      <c r="B829" s="507"/>
      <c r="C829" s="1" t="s">
        <v>20</v>
      </c>
      <c r="D829" s="1">
        <v>1000</v>
      </c>
      <c r="E829" s="1"/>
      <c r="F829" s="1"/>
      <c r="G829" s="1">
        <f t="shared" si="23"/>
        <v>12416.66</v>
      </c>
    </row>
    <row r="830" spans="1:9" x14ac:dyDescent="0.25">
      <c r="A830" s="501"/>
      <c r="B830" s="507"/>
      <c r="C830" s="1" t="s">
        <v>17</v>
      </c>
      <c r="D830" s="1">
        <v>447</v>
      </c>
      <c r="E830" s="1"/>
      <c r="F830" s="1"/>
      <c r="G830" s="1">
        <f t="shared" si="23"/>
        <v>11969.66</v>
      </c>
    </row>
    <row r="831" spans="1:9" x14ac:dyDescent="0.25">
      <c r="A831" s="501"/>
      <c r="B831" s="507"/>
      <c r="C831" s="1"/>
      <c r="D831" s="1"/>
      <c r="E831" s="1"/>
      <c r="F831" s="1"/>
      <c r="G831" s="1">
        <f t="shared" si="23"/>
        <v>11969.66</v>
      </c>
    </row>
    <row r="832" spans="1:9" x14ac:dyDescent="0.25">
      <c r="A832" s="501"/>
      <c r="B832" s="507"/>
      <c r="C832" s="1"/>
      <c r="D832" s="1"/>
      <c r="E832" s="1"/>
      <c r="F832" s="1"/>
      <c r="G832" s="1">
        <f t="shared" si="23"/>
        <v>11969.66</v>
      </c>
    </row>
    <row r="833" spans="1:8" x14ac:dyDescent="0.25">
      <c r="A833" s="501"/>
      <c r="B833" s="507"/>
      <c r="C833" s="1"/>
      <c r="D833" s="1"/>
      <c r="E833" s="1"/>
      <c r="F833" s="1"/>
      <c r="G833" s="1">
        <f t="shared" si="23"/>
        <v>11969.66</v>
      </c>
    </row>
    <row r="834" spans="1:8" x14ac:dyDescent="0.25">
      <c r="A834" s="502"/>
      <c r="B834" s="508"/>
      <c r="C834" s="1"/>
      <c r="D834" s="1"/>
      <c r="E834" s="1"/>
      <c r="F834" s="1"/>
      <c r="G834" s="1">
        <f t="shared" si="23"/>
        <v>11969.66</v>
      </c>
    </row>
    <row r="835" spans="1:8" x14ac:dyDescent="0.25">
      <c r="A835" s="500" t="s">
        <v>273</v>
      </c>
      <c r="B835" s="503"/>
      <c r="C835" s="1"/>
      <c r="D835" s="1"/>
      <c r="E835" s="1"/>
      <c r="F835" s="1"/>
      <c r="G835" s="1">
        <f t="shared" si="23"/>
        <v>11969.66</v>
      </c>
    </row>
    <row r="836" spans="1:8" x14ac:dyDescent="0.25">
      <c r="A836" s="501"/>
      <c r="B836" s="504"/>
      <c r="C836" s="1" t="s">
        <v>22</v>
      </c>
      <c r="D836" s="1">
        <v>300</v>
      </c>
      <c r="E836" s="1"/>
      <c r="F836" s="1"/>
      <c r="G836" s="1">
        <f t="shared" si="23"/>
        <v>11669.66</v>
      </c>
    </row>
    <row r="837" spans="1:8" x14ac:dyDescent="0.25">
      <c r="A837" s="501"/>
      <c r="B837" s="504"/>
      <c r="C837" s="1" t="s">
        <v>67</v>
      </c>
      <c r="D837" s="1">
        <v>17000</v>
      </c>
      <c r="E837" s="1"/>
      <c r="F837" s="1"/>
      <c r="G837" s="1">
        <v>-5997</v>
      </c>
      <c r="H837" s="408" t="s">
        <v>274</v>
      </c>
    </row>
    <row r="838" spans="1:8" x14ac:dyDescent="0.25">
      <c r="A838" s="501"/>
      <c r="B838" s="504"/>
      <c r="C838" s="1" t="s">
        <v>69</v>
      </c>
      <c r="D838" s="1">
        <v>1400</v>
      </c>
      <c r="E838" s="20" t="s">
        <v>275</v>
      </c>
      <c r="F838" s="20">
        <v>38691</v>
      </c>
      <c r="G838" s="1">
        <f>G837-D838+F838</f>
        <v>31294</v>
      </c>
    </row>
    <row r="839" spans="1:8" x14ac:dyDescent="0.25">
      <c r="A839" s="501"/>
      <c r="B839" s="504"/>
      <c r="C839" s="1" t="s">
        <v>71</v>
      </c>
      <c r="D839" s="1">
        <v>4000</v>
      </c>
      <c r="E839" s="20" t="s">
        <v>251</v>
      </c>
      <c r="F839" s="20">
        <v>6555</v>
      </c>
      <c r="G839" s="1">
        <f t="shared" si="23"/>
        <v>33849</v>
      </c>
    </row>
    <row r="840" spans="1:8" x14ac:dyDescent="0.25">
      <c r="A840" s="501"/>
      <c r="B840" s="504"/>
      <c r="C840" s="1" t="s">
        <v>48</v>
      </c>
      <c r="D840" s="1">
        <v>480</v>
      </c>
      <c r="E840" s="1"/>
      <c r="F840" s="1"/>
      <c r="G840" s="1">
        <f t="shared" si="23"/>
        <v>33369</v>
      </c>
    </row>
    <row r="841" spans="1:8" x14ac:dyDescent="0.25">
      <c r="A841" s="501"/>
      <c r="B841" s="504"/>
      <c r="C841" s="1" t="s">
        <v>43</v>
      </c>
      <c r="D841" s="1">
        <v>90</v>
      </c>
      <c r="E841" s="1"/>
      <c r="F841" s="1"/>
      <c r="G841" s="1">
        <f t="shared" si="23"/>
        <v>33279</v>
      </c>
    </row>
    <row r="842" spans="1:8" x14ac:dyDescent="0.25">
      <c r="A842" s="501"/>
      <c r="B842" s="504"/>
      <c r="C842" s="20" t="s">
        <v>260</v>
      </c>
      <c r="D842" s="20">
        <v>1600</v>
      </c>
      <c r="E842" s="1"/>
      <c r="F842" s="1"/>
      <c r="G842" s="1">
        <f t="shared" si="23"/>
        <v>31679</v>
      </c>
    </row>
    <row r="843" spans="1:8" x14ac:dyDescent="0.25">
      <c r="A843" s="501"/>
      <c r="B843" s="504"/>
      <c r="C843" s="1"/>
      <c r="D843" s="1"/>
      <c r="E843" s="1"/>
      <c r="F843" s="1"/>
      <c r="G843" s="1">
        <f t="shared" si="23"/>
        <v>31679</v>
      </c>
    </row>
    <row r="844" spans="1:8" x14ac:dyDescent="0.25">
      <c r="A844" s="501"/>
      <c r="B844" s="504"/>
      <c r="C844" s="1"/>
      <c r="D844" s="1"/>
      <c r="E844" s="1"/>
      <c r="F844" s="1"/>
      <c r="G844" s="1">
        <f t="shared" si="23"/>
        <v>31679</v>
      </c>
    </row>
    <row r="845" spans="1:8" x14ac:dyDescent="0.25">
      <c r="A845" s="501"/>
      <c r="B845" s="505"/>
      <c r="C845" s="1" t="s">
        <v>276</v>
      </c>
      <c r="D845" s="1">
        <v>629</v>
      </c>
      <c r="E845" s="1"/>
      <c r="F845" s="1"/>
      <c r="G845" s="1">
        <f t="shared" si="23"/>
        <v>31050</v>
      </c>
    </row>
    <row r="846" spans="1:8" x14ac:dyDescent="0.25">
      <c r="A846" s="501"/>
      <c r="B846" s="506"/>
      <c r="C846" s="1" t="s">
        <v>22</v>
      </c>
      <c r="D846" s="1">
        <v>300</v>
      </c>
      <c r="E846" s="1"/>
      <c r="F846" s="1"/>
      <c r="G846" s="1">
        <f t="shared" si="23"/>
        <v>30750</v>
      </c>
    </row>
    <row r="847" spans="1:8" x14ac:dyDescent="0.25">
      <c r="A847" s="501"/>
      <c r="B847" s="507"/>
      <c r="C847" s="1" t="s">
        <v>51</v>
      </c>
      <c r="D847" s="1">
        <v>950</v>
      </c>
      <c r="E847" s="1"/>
      <c r="F847" s="1"/>
      <c r="G847" s="1">
        <f t="shared" si="23"/>
        <v>29800</v>
      </c>
    </row>
    <row r="848" spans="1:8" x14ac:dyDescent="0.25">
      <c r="A848" s="501"/>
      <c r="B848" s="507"/>
      <c r="C848" s="55" t="s">
        <v>78</v>
      </c>
      <c r="D848" s="1"/>
      <c r="E848" s="1"/>
      <c r="F848" s="1"/>
      <c r="G848" s="1">
        <f t="shared" si="23"/>
        <v>29800</v>
      </c>
    </row>
    <row r="849" spans="1:8" x14ac:dyDescent="0.25">
      <c r="A849" s="501"/>
      <c r="B849" s="507"/>
      <c r="C849" s="1" t="s">
        <v>80</v>
      </c>
      <c r="D849" s="1">
        <v>2100</v>
      </c>
      <c r="E849" s="1"/>
      <c r="F849" s="1"/>
      <c r="G849" s="1">
        <f t="shared" si="23"/>
        <v>27700</v>
      </c>
    </row>
    <row r="850" spans="1:8" x14ac:dyDescent="0.25">
      <c r="A850" s="501"/>
      <c r="B850" s="507"/>
      <c r="C850" s="42" t="s">
        <v>44</v>
      </c>
      <c r="D850" s="42">
        <v>6246</v>
      </c>
      <c r="E850" s="1"/>
      <c r="F850" s="1"/>
      <c r="G850" s="1">
        <f t="shared" si="23"/>
        <v>21454</v>
      </c>
    </row>
    <row r="851" spans="1:8" x14ac:dyDescent="0.25">
      <c r="A851" s="501"/>
      <c r="B851" s="507"/>
      <c r="C851" s="20" t="s">
        <v>260</v>
      </c>
      <c r="D851" s="20">
        <v>5000</v>
      </c>
      <c r="E851" s="1"/>
      <c r="F851" s="1"/>
      <c r="G851" s="1">
        <f t="shared" si="23"/>
        <v>16454</v>
      </c>
    </row>
    <row r="852" spans="1:8" x14ac:dyDescent="0.25">
      <c r="A852" s="501"/>
      <c r="B852" s="508"/>
      <c r="C852" s="20"/>
      <c r="D852" s="20"/>
      <c r="E852" s="1"/>
      <c r="F852" s="1"/>
      <c r="G852" s="1">
        <f t="shared" si="23"/>
        <v>16454</v>
      </c>
    </row>
    <row r="853" spans="1:8" x14ac:dyDescent="0.25">
      <c r="A853" s="501"/>
      <c r="B853" s="506"/>
      <c r="C853" s="1" t="s">
        <v>22</v>
      </c>
      <c r="D853" s="1">
        <v>300</v>
      </c>
      <c r="E853" s="1"/>
      <c r="F853" s="1"/>
      <c r="G853" s="1">
        <f t="shared" si="23"/>
        <v>16154</v>
      </c>
    </row>
    <row r="854" spans="1:8" x14ac:dyDescent="0.25">
      <c r="A854" s="501"/>
      <c r="B854" s="507"/>
      <c r="C854" s="55" t="s">
        <v>30</v>
      </c>
      <c r="D854" s="1">
        <v>820</v>
      </c>
      <c r="E854" s="1"/>
      <c r="F854" s="1"/>
      <c r="G854" s="1">
        <f t="shared" si="23"/>
        <v>15334</v>
      </c>
    </row>
    <row r="855" spans="1:8" x14ac:dyDescent="0.25">
      <c r="A855" s="501"/>
      <c r="B855" s="507"/>
      <c r="C855" s="1" t="s">
        <v>48</v>
      </c>
      <c r="D855" s="1">
        <v>480</v>
      </c>
      <c r="E855" s="1"/>
      <c r="F855" s="1"/>
      <c r="G855" s="1">
        <f t="shared" si="23"/>
        <v>14854</v>
      </c>
    </row>
    <row r="856" spans="1:8" x14ac:dyDescent="0.25">
      <c r="A856" s="501"/>
      <c r="B856" s="507"/>
      <c r="C856" s="1" t="s">
        <v>58</v>
      </c>
      <c r="D856" s="1">
        <v>279</v>
      </c>
      <c r="E856" s="1"/>
      <c r="F856" s="1"/>
      <c r="G856" s="1">
        <f t="shared" si="23"/>
        <v>14575</v>
      </c>
    </row>
    <row r="857" spans="1:8" x14ac:dyDescent="0.25">
      <c r="A857" s="501"/>
      <c r="B857" s="507"/>
      <c r="C857" s="1" t="s">
        <v>83</v>
      </c>
      <c r="D857" s="1">
        <v>1174</v>
      </c>
      <c r="E857" s="1"/>
      <c r="F857" s="1"/>
      <c r="G857" s="1">
        <f t="shared" si="23"/>
        <v>13401</v>
      </c>
    </row>
    <row r="858" spans="1:8" x14ac:dyDescent="0.25">
      <c r="A858" s="501"/>
      <c r="B858" s="507"/>
      <c r="C858" s="1"/>
      <c r="D858" s="1"/>
      <c r="E858" s="1"/>
      <c r="F858" s="1"/>
      <c r="G858" s="28">
        <v>13996</v>
      </c>
      <c r="H858" s="25" t="s">
        <v>277</v>
      </c>
    </row>
    <row r="859" spans="1:8" x14ac:dyDescent="0.25">
      <c r="A859" s="501"/>
      <c r="B859" s="508"/>
      <c r="C859" s="20" t="s">
        <v>260</v>
      </c>
      <c r="D859" s="20">
        <v>9200</v>
      </c>
      <c r="E859" s="1"/>
      <c r="F859" s="1"/>
      <c r="G859" s="1">
        <f t="shared" si="23"/>
        <v>4796</v>
      </c>
    </row>
    <row r="860" spans="1:8" x14ac:dyDescent="0.25">
      <c r="A860" s="501"/>
      <c r="B860" s="506"/>
      <c r="C860" s="1" t="s">
        <v>22</v>
      </c>
      <c r="D860" s="1">
        <v>300</v>
      </c>
      <c r="E860" s="1"/>
      <c r="F860" s="1"/>
      <c r="G860" s="1">
        <f t="shared" si="23"/>
        <v>4496</v>
      </c>
    </row>
    <row r="861" spans="1:8" x14ac:dyDescent="0.25">
      <c r="A861" s="501"/>
      <c r="B861" s="507"/>
      <c r="C861" s="1" t="s">
        <v>86</v>
      </c>
      <c r="D861" s="1">
        <v>120</v>
      </c>
      <c r="E861" s="1"/>
      <c r="F861" s="1"/>
      <c r="G861" s="1">
        <f t="shared" si="23"/>
        <v>4376</v>
      </c>
    </row>
    <row r="862" spans="1:8" x14ac:dyDescent="0.25">
      <c r="A862" s="501"/>
      <c r="B862" s="507"/>
      <c r="C862" s="1" t="s">
        <v>71</v>
      </c>
      <c r="D862" s="1">
        <v>3000</v>
      </c>
      <c r="E862" s="1"/>
      <c r="F862" s="1"/>
      <c r="G862" s="1">
        <f t="shared" si="23"/>
        <v>1376</v>
      </c>
    </row>
    <row r="863" spans="1:8" x14ac:dyDescent="0.25">
      <c r="A863" s="501"/>
      <c r="B863" s="507"/>
      <c r="C863" s="1" t="s">
        <v>44</v>
      </c>
      <c r="D863" s="1">
        <v>375.16</v>
      </c>
      <c r="E863" s="20" t="s">
        <v>278</v>
      </c>
      <c r="F863" s="20">
        <v>3674</v>
      </c>
      <c r="G863" s="1">
        <f t="shared" si="23"/>
        <v>4674.84</v>
      </c>
    </row>
    <row r="864" spans="1:8" x14ac:dyDescent="0.25">
      <c r="A864" s="501"/>
      <c r="B864" s="507"/>
      <c r="C864" s="1" t="s">
        <v>87</v>
      </c>
      <c r="D864" s="1">
        <v>375.18</v>
      </c>
      <c r="E864" s="20" t="s">
        <v>279</v>
      </c>
      <c r="F864" s="20">
        <v>843</v>
      </c>
      <c r="G864" s="1">
        <f t="shared" si="23"/>
        <v>5142.66</v>
      </c>
    </row>
    <row r="865" spans="1:7" x14ac:dyDescent="0.25">
      <c r="A865" s="501"/>
      <c r="B865" s="507"/>
      <c r="C865" s="28"/>
      <c r="D865" s="28"/>
      <c r="E865" s="20"/>
      <c r="F865" s="20"/>
      <c r="G865" s="1">
        <f t="shared" si="23"/>
        <v>5142.66</v>
      </c>
    </row>
    <row r="866" spans="1:7" x14ac:dyDescent="0.25">
      <c r="A866" s="501"/>
      <c r="B866" s="508"/>
      <c r="C866" s="1"/>
      <c r="D866" s="1"/>
      <c r="E866" s="20" t="s">
        <v>280</v>
      </c>
      <c r="F866" s="20">
        <v>5236</v>
      </c>
      <c r="G866" s="1">
        <f t="shared" si="23"/>
        <v>10378.66</v>
      </c>
    </row>
    <row r="867" spans="1:7" x14ac:dyDescent="0.25">
      <c r="A867" s="501"/>
      <c r="B867" s="506"/>
      <c r="C867" s="1" t="s">
        <v>22</v>
      </c>
      <c r="D867" s="1">
        <v>300</v>
      </c>
      <c r="E867" s="1"/>
      <c r="F867" s="1"/>
      <c r="G867" s="1">
        <f t="shared" si="23"/>
        <v>10078.66</v>
      </c>
    </row>
    <row r="868" spans="1:7" x14ac:dyDescent="0.25">
      <c r="A868" s="501"/>
      <c r="B868" s="507"/>
      <c r="C868" s="1" t="s">
        <v>20</v>
      </c>
      <c r="D868" s="1">
        <v>1000</v>
      </c>
      <c r="E868" s="1"/>
      <c r="F868" s="1"/>
      <c r="G868" s="1">
        <f t="shared" ref="G868:G915" si="24">G867-D868+F868</f>
        <v>9078.66</v>
      </c>
    </row>
    <row r="869" spans="1:7" x14ac:dyDescent="0.25">
      <c r="A869" s="501"/>
      <c r="B869" s="507"/>
      <c r="C869" s="1" t="s">
        <v>17</v>
      </c>
      <c r="D869" s="1">
        <v>447</v>
      </c>
      <c r="E869" s="1"/>
      <c r="F869" s="1"/>
      <c r="G869" s="1">
        <f t="shared" si="24"/>
        <v>8631.66</v>
      </c>
    </row>
    <row r="870" spans="1:7" x14ac:dyDescent="0.25">
      <c r="A870" s="501"/>
      <c r="B870" s="507"/>
      <c r="C870" s="1"/>
      <c r="D870" s="1"/>
      <c r="E870" s="20" t="s">
        <v>221</v>
      </c>
      <c r="F870" s="20">
        <v>1000</v>
      </c>
      <c r="G870" s="1">
        <f t="shared" si="24"/>
        <v>9631.66</v>
      </c>
    </row>
    <row r="871" spans="1:7" x14ac:dyDescent="0.25">
      <c r="A871" s="501"/>
      <c r="B871" s="507"/>
      <c r="C871" s="1"/>
      <c r="D871" s="1"/>
      <c r="E871" s="1"/>
      <c r="F871" s="1"/>
      <c r="G871" s="1">
        <f t="shared" si="24"/>
        <v>9631.66</v>
      </c>
    </row>
    <row r="872" spans="1:7" x14ac:dyDescent="0.25">
      <c r="A872" s="501"/>
      <c r="B872" s="507"/>
      <c r="C872" s="1"/>
      <c r="D872" s="1"/>
      <c r="E872" s="1"/>
      <c r="F872" s="1"/>
      <c r="G872" s="1">
        <f t="shared" si="24"/>
        <v>9631.66</v>
      </c>
    </row>
    <row r="873" spans="1:7" x14ac:dyDescent="0.25">
      <c r="A873" s="502"/>
      <c r="B873" s="508"/>
      <c r="C873" s="1"/>
      <c r="D873" s="1"/>
      <c r="E873" s="1"/>
      <c r="F873" s="1"/>
      <c r="G873" s="1">
        <f t="shared" si="24"/>
        <v>9631.66</v>
      </c>
    </row>
    <row r="874" spans="1:7" x14ac:dyDescent="0.25">
      <c r="A874" s="500" t="s">
        <v>194</v>
      </c>
      <c r="B874" s="503"/>
      <c r="C874" s="1" t="s">
        <v>225</v>
      </c>
      <c r="D874" s="1">
        <v>568</v>
      </c>
      <c r="E874" s="1"/>
      <c r="F874" s="1"/>
      <c r="G874" s="1">
        <f t="shared" si="24"/>
        <v>9063.66</v>
      </c>
    </row>
    <row r="875" spans="1:7" x14ac:dyDescent="0.25">
      <c r="A875" s="501"/>
      <c r="B875" s="504"/>
      <c r="C875" s="1" t="s">
        <v>22</v>
      </c>
      <c r="D875" s="1">
        <v>300</v>
      </c>
      <c r="E875" s="1"/>
      <c r="F875" s="1"/>
      <c r="G875" s="1">
        <f t="shared" si="24"/>
        <v>8763.66</v>
      </c>
    </row>
    <row r="876" spans="1:7" x14ac:dyDescent="0.25">
      <c r="A876" s="501"/>
      <c r="B876" s="504"/>
      <c r="C876" s="1" t="s">
        <v>67</v>
      </c>
      <c r="D876" s="1">
        <v>4500</v>
      </c>
      <c r="E876" s="1"/>
      <c r="F876" s="1"/>
      <c r="G876" s="1">
        <f t="shared" si="24"/>
        <v>4263.66</v>
      </c>
    </row>
    <row r="877" spans="1:7" x14ac:dyDescent="0.25">
      <c r="A877" s="501"/>
      <c r="B877" s="504"/>
      <c r="C877" s="1"/>
      <c r="D877" s="1"/>
      <c r="E877" s="1"/>
      <c r="F877" s="1"/>
      <c r="G877" s="1">
        <f t="shared" si="24"/>
        <v>4263.66</v>
      </c>
    </row>
    <row r="878" spans="1:7" x14ac:dyDescent="0.25">
      <c r="A878" s="501"/>
      <c r="B878" s="504"/>
      <c r="C878" s="1"/>
      <c r="D878" s="1"/>
      <c r="E878" s="1"/>
      <c r="F878" s="1"/>
      <c r="G878" s="1">
        <f t="shared" si="24"/>
        <v>4263.66</v>
      </c>
    </row>
    <row r="879" spans="1:7" x14ac:dyDescent="0.25">
      <c r="A879" s="501"/>
      <c r="B879" s="504"/>
      <c r="C879" s="1" t="s">
        <v>48</v>
      </c>
      <c r="D879" s="1">
        <v>480</v>
      </c>
      <c r="E879" s="1"/>
      <c r="F879" s="1"/>
      <c r="G879" s="1">
        <f t="shared" si="24"/>
        <v>3783.66</v>
      </c>
    </row>
    <row r="880" spans="1:7" x14ac:dyDescent="0.25">
      <c r="A880" s="501"/>
      <c r="B880" s="504"/>
      <c r="C880" s="1" t="s">
        <v>43</v>
      </c>
      <c r="D880" s="1">
        <v>90</v>
      </c>
      <c r="E880" s="1"/>
      <c r="F880" s="1"/>
      <c r="G880" s="1">
        <f t="shared" si="24"/>
        <v>3693.66</v>
      </c>
    </row>
    <row r="881" spans="1:8" x14ac:dyDescent="0.25">
      <c r="A881" s="501"/>
      <c r="B881" s="504"/>
      <c r="C881" s="1" t="s">
        <v>69</v>
      </c>
      <c r="D881" s="1">
        <v>5000</v>
      </c>
      <c r="E881" s="1"/>
      <c r="F881" s="1"/>
      <c r="G881" s="1">
        <f t="shared" si="24"/>
        <v>-1306.3400000000001</v>
      </c>
    </row>
    <row r="882" spans="1:8" x14ac:dyDescent="0.25">
      <c r="A882" s="501"/>
      <c r="B882" s="504"/>
      <c r="C882" s="1"/>
      <c r="D882" s="1"/>
      <c r="E882" s="1"/>
      <c r="F882" s="1"/>
      <c r="G882" s="28">
        <v>1550</v>
      </c>
      <c r="H882" t="s">
        <v>281</v>
      </c>
    </row>
    <row r="883" spans="1:8" x14ac:dyDescent="0.25">
      <c r="A883" s="501"/>
      <c r="B883" s="504"/>
      <c r="C883" s="1"/>
      <c r="D883" s="1"/>
      <c r="E883" s="1"/>
      <c r="F883" s="1"/>
      <c r="G883" s="1">
        <f>G882-D883+F883</f>
        <v>1550</v>
      </c>
    </row>
    <row r="884" spans="1:8" x14ac:dyDescent="0.25">
      <c r="A884" s="501"/>
      <c r="B884" s="505"/>
      <c r="C884" s="1" t="s">
        <v>282</v>
      </c>
      <c r="D884" s="1">
        <v>5280</v>
      </c>
      <c r="E884" s="1"/>
      <c r="F884" s="1"/>
      <c r="G884" s="1">
        <f t="shared" si="24"/>
        <v>-3730</v>
      </c>
    </row>
    <row r="885" spans="1:8" x14ac:dyDescent="0.25">
      <c r="A885" s="501"/>
      <c r="B885" s="506"/>
      <c r="C885" s="1" t="s">
        <v>22</v>
      </c>
      <c r="D885" s="1">
        <v>300</v>
      </c>
      <c r="E885" s="1"/>
      <c r="F885" s="1"/>
      <c r="G885" s="1">
        <f t="shared" si="24"/>
        <v>-4030</v>
      </c>
    </row>
    <row r="886" spans="1:8" x14ac:dyDescent="0.25">
      <c r="A886" s="501"/>
      <c r="B886" s="507"/>
      <c r="C886" s="1" t="s">
        <v>51</v>
      </c>
      <c r="D886" s="1">
        <v>950</v>
      </c>
      <c r="E886" s="1"/>
      <c r="F886" s="1"/>
      <c r="G886" s="1">
        <f t="shared" si="24"/>
        <v>-4980</v>
      </c>
    </row>
    <row r="887" spans="1:8" x14ac:dyDescent="0.25">
      <c r="A887" s="501"/>
      <c r="B887" s="507"/>
      <c r="C887" s="55" t="s">
        <v>78</v>
      </c>
      <c r="D887" s="1"/>
      <c r="E887" s="1"/>
      <c r="F887" s="1"/>
      <c r="G887" s="1">
        <f t="shared" si="24"/>
        <v>-4980</v>
      </c>
    </row>
    <row r="888" spans="1:8" x14ac:dyDescent="0.25">
      <c r="A888" s="501"/>
      <c r="B888" s="507"/>
      <c r="C888" s="1" t="s">
        <v>80</v>
      </c>
      <c r="D888" s="1">
        <v>2100</v>
      </c>
      <c r="E888" s="1"/>
      <c r="F888" s="1"/>
      <c r="G888" s="1">
        <f t="shared" si="24"/>
        <v>-7080</v>
      </c>
    </row>
    <row r="889" spans="1:8" x14ac:dyDescent="0.25">
      <c r="A889" s="501"/>
      <c r="B889" s="507"/>
      <c r="C889" s="1" t="s">
        <v>69</v>
      </c>
      <c r="D889" s="1">
        <v>800</v>
      </c>
      <c r="E889" s="1"/>
      <c r="F889" s="1"/>
      <c r="G889" s="1">
        <f t="shared" si="24"/>
        <v>-7880</v>
      </c>
    </row>
    <row r="890" spans="1:8" x14ac:dyDescent="0.25">
      <c r="A890" s="501"/>
      <c r="B890" s="507"/>
      <c r="C890" s="1" t="s">
        <v>71</v>
      </c>
      <c r="D890" s="1">
        <v>3500</v>
      </c>
      <c r="E890" s="1"/>
      <c r="F890" s="1"/>
      <c r="G890" s="1">
        <f t="shared" si="24"/>
        <v>-11380</v>
      </c>
    </row>
    <row r="891" spans="1:8" x14ac:dyDescent="0.25">
      <c r="A891" s="501"/>
      <c r="B891" s="508"/>
      <c r="C891" s="28" t="s">
        <v>252</v>
      </c>
      <c r="D891" s="28">
        <v>8050</v>
      </c>
      <c r="E891" s="1"/>
      <c r="F891" s="1"/>
      <c r="G891" s="1">
        <f t="shared" si="24"/>
        <v>-19430</v>
      </c>
    </row>
    <row r="892" spans="1:8" x14ac:dyDescent="0.25">
      <c r="A892" s="501"/>
      <c r="B892" s="506"/>
      <c r="C892" s="1" t="s">
        <v>22</v>
      </c>
      <c r="D892" s="1">
        <v>300</v>
      </c>
      <c r="E892" s="1"/>
      <c r="F892" s="1"/>
      <c r="G892" s="1">
        <f t="shared" si="24"/>
        <v>-19730</v>
      </c>
    </row>
    <row r="893" spans="1:8" x14ac:dyDescent="0.25">
      <c r="A893" s="501"/>
      <c r="B893" s="507"/>
      <c r="C893" s="55" t="s">
        <v>30</v>
      </c>
      <c r="D893" s="1">
        <v>379</v>
      </c>
      <c r="E893" s="1"/>
      <c r="F893" s="1"/>
      <c r="G893" s="1">
        <f t="shared" si="24"/>
        <v>-20109</v>
      </c>
    </row>
    <row r="894" spans="1:8" x14ac:dyDescent="0.25">
      <c r="A894" s="501"/>
      <c r="B894" s="507"/>
      <c r="C894" s="1" t="s">
        <v>48</v>
      </c>
      <c r="D894" s="1">
        <v>480</v>
      </c>
      <c r="E894" s="1"/>
      <c r="F894" s="1"/>
      <c r="G894" s="1">
        <f t="shared" si="24"/>
        <v>-20589</v>
      </c>
    </row>
    <row r="895" spans="1:8" x14ac:dyDescent="0.25">
      <c r="A895" s="501"/>
      <c r="B895" s="507"/>
      <c r="C895" s="1" t="s">
        <v>58</v>
      </c>
      <c r="D895" s="1">
        <v>279</v>
      </c>
      <c r="E895" s="1"/>
      <c r="F895" s="1"/>
      <c r="G895" s="1">
        <f t="shared" si="24"/>
        <v>-20868</v>
      </c>
    </row>
    <row r="896" spans="1:8" x14ac:dyDescent="0.25">
      <c r="A896" s="501"/>
      <c r="B896" s="507"/>
      <c r="C896" s="1" t="s">
        <v>83</v>
      </c>
      <c r="D896" s="1">
        <v>1174</v>
      </c>
      <c r="E896" s="1"/>
      <c r="F896" s="1"/>
      <c r="G896" s="1">
        <f t="shared" si="24"/>
        <v>-22042</v>
      </c>
    </row>
    <row r="897" spans="1:8" x14ac:dyDescent="0.25">
      <c r="A897" s="501"/>
      <c r="B897" s="507"/>
      <c r="C897" s="1"/>
      <c r="D897" s="1"/>
      <c r="E897" s="20" t="s">
        <v>221</v>
      </c>
      <c r="F897" s="20">
        <v>1000</v>
      </c>
      <c r="G897" s="1">
        <f t="shared" si="24"/>
        <v>-21042</v>
      </c>
    </row>
    <row r="898" spans="1:8" x14ac:dyDescent="0.25">
      <c r="A898" s="501"/>
      <c r="B898" s="508"/>
      <c r="C898" s="1"/>
      <c r="D898" s="1"/>
      <c r="E898" s="20" t="s">
        <v>3</v>
      </c>
      <c r="F898" s="20">
        <v>16951</v>
      </c>
      <c r="G898" s="1">
        <f t="shared" si="24"/>
        <v>-4091</v>
      </c>
    </row>
    <row r="899" spans="1:8" x14ac:dyDescent="0.25">
      <c r="A899" s="501"/>
      <c r="B899" s="506"/>
      <c r="C899" s="1" t="s">
        <v>22</v>
      </c>
      <c r="D899" s="1">
        <v>300</v>
      </c>
      <c r="E899" s="20" t="s">
        <v>283</v>
      </c>
      <c r="F899" s="20">
        <v>16440</v>
      </c>
      <c r="G899" s="1">
        <f t="shared" si="24"/>
        <v>12049</v>
      </c>
    </row>
    <row r="900" spans="1:8" x14ac:dyDescent="0.25">
      <c r="A900" s="501"/>
      <c r="B900" s="507"/>
      <c r="C900" s="1" t="s">
        <v>86</v>
      </c>
      <c r="D900" s="1">
        <v>120</v>
      </c>
      <c r="E900" s="1"/>
      <c r="F900" s="1"/>
      <c r="G900" s="1">
        <f t="shared" si="24"/>
        <v>11929</v>
      </c>
    </row>
    <row r="901" spans="1:8" x14ac:dyDescent="0.25">
      <c r="A901" s="501"/>
      <c r="B901" s="507"/>
      <c r="C901" s="1" t="s">
        <v>16</v>
      </c>
      <c r="D901" s="1">
        <v>1700</v>
      </c>
      <c r="E901" s="1"/>
      <c r="F901" s="1"/>
      <c r="G901" s="1">
        <f t="shared" si="24"/>
        <v>10229</v>
      </c>
    </row>
    <row r="902" spans="1:8" x14ac:dyDescent="0.25">
      <c r="A902" s="501"/>
      <c r="B902" s="507"/>
      <c r="C902" s="1" t="s">
        <v>44</v>
      </c>
      <c r="D902" s="1">
        <v>375.16</v>
      </c>
      <c r="E902" s="1"/>
      <c r="F902" s="1"/>
      <c r="G902" s="1">
        <f t="shared" si="24"/>
        <v>9853.84</v>
      </c>
    </row>
    <row r="903" spans="1:8" x14ac:dyDescent="0.25">
      <c r="A903" s="501"/>
      <c r="B903" s="507"/>
      <c r="C903" s="1" t="s">
        <v>87</v>
      </c>
      <c r="D903" s="1">
        <v>375.18</v>
      </c>
      <c r="E903" s="1"/>
      <c r="F903" s="1"/>
      <c r="G903" s="1">
        <f t="shared" si="24"/>
        <v>9478.66</v>
      </c>
    </row>
    <row r="904" spans="1:8" x14ac:dyDescent="0.25">
      <c r="A904" s="501"/>
      <c r="B904" s="507"/>
      <c r="C904" s="1"/>
      <c r="D904" s="1"/>
      <c r="E904" s="1"/>
      <c r="F904" s="1"/>
      <c r="G904" s="28">
        <v>14838</v>
      </c>
      <c r="H904" s="28" t="s">
        <v>284</v>
      </c>
    </row>
    <row r="905" spans="1:8" x14ac:dyDescent="0.25">
      <c r="A905" s="501"/>
      <c r="B905" s="508"/>
      <c r="C905" s="1"/>
      <c r="D905" s="1"/>
      <c r="E905" s="1"/>
      <c r="F905" s="1"/>
      <c r="G905" s="1">
        <f t="shared" si="24"/>
        <v>14838</v>
      </c>
    </row>
    <row r="906" spans="1:8" x14ac:dyDescent="0.25">
      <c r="A906" s="501"/>
      <c r="B906" s="506"/>
      <c r="C906" s="1" t="s">
        <v>22</v>
      </c>
      <c r="D906" s="1">
        <v>300</v>
      </c>
      <c r="E906" s="1"/>
      <c r="F906" s="1"/>
      <c r="G906" s="1">
        <f t="shared" si="24"/>
        <v>14538</v>
      </c>
    </row>
    <row r="907" spans="1:8" x14ac:dyDescent="0.25">
      <c r="A907" s="501"/>
      <c r="B907" s="507"/>
      <c r="C907" s="1" t="s">
        <v>20</v>
      </c>
      <c r="D907" s="1">
        <v>1000</v>
      </c>
      <c r="E907" s="1"/>
      <c r="F907" s="1"/>
      <c r="G907" s="1">
        <f t="shared" si="24"/>
        <v>13538</v>
      </c>
    </row>
    <row r="908" spans="1:8" x14ac:dyDescent="0.25">
      <c r="A908" s="501"/>
      <c r="B908" s="507"/>
      <c r="C908" s="1" t="s">
        <v>17</v>
      </c>
      <c r="D908" s="1">
        <v>447</v>
      </c>
      <c r="E908" s="1"/>
      <c r="G908" s="1">
        <f>G907-D908+E905</f>
        <v>13091</v>
      </c>
    </row>
    <row r="909" spans="1:8" x14ac:dyDescent="0.25">
      <c r="A909" s="501"/>
      <c r="B909" s="507"/>
      <c r="C909" s="1" t="s">
        <v>285</v>
      </c>
      <c r="D909" s="1">
        <v>550</v>
      </c>
      <c r="E909" s="1"/>
      <c r="F909" s="1"/>
      <c r="G909" s="1">
        <f t="shared" si="24"/>
        <v>12541</v>
      </c>
    </row>
    <row r="910" spans="1:8" x14ac:dyDescent="0.25">
      <c r="A910" s="501"/>
      <c r="B910" s="507"/>
      <c r="C910" s="1"/>
      <c r="D910" s="1"/>
      <c r="E910" s="1"/>
      <c r="F910" s="1"/>
      <c r="G910" s="1">
        <f t="shared" si="24"/>
        <v>12541</v>
      </c>
    </row>
    <row r="911" spans="1:8" x14ac:dyDescent="0.25">
      <c r="A911" s="501"/>
      <c r="B911" s="507"/>
      <c r="C911" s="1"/>
      <c r="D911" s="1"/>
      <c r="E911" s="1"/>
      <c r="F911" s="1"/>
      <c r="G911" s="1">
        <f t="shared" si="24"/>
        <v>12541</v>
      </c>
    </row>
    <row r="912" spans="1:8" x14ac:dyDescent="0.25">
      <c r="A912" s="502"/>
      <c r="B912" s="508"/>
      <c r="C912" s="1"/>
      <c r="D912" s="1"/>
      <c r="E912" s="1"/>
      <c r="F912" s="1"/>
      <c r="G912" s="1">
        <f t="shared" si="24"/>
        <v>12541</v>
      </c>
    </row>
    <row r="913" spans="1:8" x14ac:dyDescent="0.25">
      <c r="A913" s="500" t="s">
        <v>195</v>
      </c>
      <c r="B913" s="503"/>
      <c r="C913" s="1" t="s">
        <v>71</v>
      </c>
      <c r="D913" s="1">
        <v>4500</v>
      </c>
      <c r="E913" s="28" t="s">
        <v>286</v>
      </c>
      <c r="F913" s="28">
        <v>16545</v>
      </c>
      <c r="G913" s="1">
        <f t="shared" si="24"/>
        <v>24586</v>
      </c>
    </row>
    <row r="914" spans="1:8" x14ac:dyDescent="0.25">
      <c r="A914" s="501"/>
      <c r="B914" s="504"/>
      <c r="C914" s="1" t="s">
        <v>22</v>
      </c>
      <c r="D914" s="1">
        <v>300</v>
      </c>
      <c r="E914" s="1"/>
      <c r="F914" s="1"/>
      <c r="G914" s="1">
        <f t="shared" si="24"/>
        <v>24286</v>
      </c>
    </row>
    <row r="915" spans="1:8" x14ac:dyDescent="0.25">
      <c r="A915" s="501"/>
      <c r="B915" s="504"/>
      <c r="C915" s="1" t="s">
        <v>67</v>
      </c>
      <c r="D915" s="1">
        <v>16000</v>
      </c>
      <c r="E915" s="1"/>
      <c r="F915" s="1"/>
      <c r="G915" s="1">
        <f t="shared" si="24"/>
        <v>8286</v>
      </c>
    </row>
    <row r="916" spans="1:8" x14ac:dyDescent="0.25">
      <c r="A916" s="501"/>
      <c r="B916" s="504"/>
      <c r="C916" s="1" t="s">
        <v>69</v>
      </c>
      <c r="D916" s="1">
        <v>5500</v>
      </c>
      <c r="E916" s="1"/>
      <c r="F916" s="1"/>
      <c r="G916" s="1">
        <v>2105</v>
      </c>
      <c r="H916" s="28" t="s">
        <v>287</v>
      </c>
    </row>
    <row r="917" spans="1:8" x14ac:dyDescent="0.25">
      <c r="A917" s="501"/>
      <c r="B917" s="504"/>
      <c r="C917" s="1"/>
      <c r="D917" s="1"/>
      <c r="E917" s="1"/>
      <c r="F917" s="1"/>
      <c r="G917" s="1">
        <f>G916-D917+F917</f>
        <v>2105</v>
      </c>
    </row>
    <row r="918" spans="1:8" x14ac:dyDescent="0.25">
      <c r="A918" s="501"/>
      <c r="B918" s="504"/>
      <c r="C918" s="1" t="s">
        <v>48</v>
      </c>
      <c r="D918" s="1">
        <v>480</v>
      </c>
      <c r="E918" s="1"/>
      <c r="F918" s="1"/>
      <c r="G918" s="1">
        <f t="shared" ref="G918:G955" si="25">G917-D918+F918</f>
        <v>1625</v>
      </c>
    </row>
    <row r="919" spans="1:8" x14ac:dyDescent="0.25">
      <c r="A919" s="501"/>
      <c r="B919" s="504"/>
      <c r="C919" s="1" t="s">
        <v>43</v>
      </c>
      <c r="D919" s="1">
        <v>90</v>
      </c>
      <c r="E919" s="1"/>
      <c r="F919" s="1"/>
      <c r="G919" s="1">
        <f t="shared" si="25"/>
        <v>1535</v>
      </c>
    </row>
    <row r="920" spans="1:8" x14ac:dyDescent="0.25">
      <c r="A920" s="501"/>
      <c r="B920" s="504"/>
      <c r="C920" s="1" t="s">
        <v>288</v>
      </c>
      <c r="D920" s="1">
        <v>618</v>
      </c>
      <c r="E920" s="1"/>
      <c r="F920" s="1"/>
      <c r="G920" s="1">
        <f t="shared" si="25"/>
        <v>917</v>
      </c>
    </row>
    <row r="921" spans="1:8" x14ac:dyDescent="0.25">
      <c r="A921" s="501"/>
      <c r="B921" s="504"/>
      <c r="C921" s="1"/>
      <c r="D921" s="1"/>
      <c r="E921" s="1"/>
      <c r="F921" s="1"/>
      <c r="G921" s="1">
        <f t="shared" si="25"/>
        <v>917</v>
      </c>
    </row>
    <row r="922" spans="1:8" x14ac:dyDescent="0.25">
      <c r="A922" s="501"/>
      <c r="B922" s="504"/>
      <c r="C922" s="1"/>
      <c r="D922" s="1"/>
      <c r="E922" s="1"/>
      <c r="F922" s="1"/>
      <c r="G922" s="1">
        <f t="shared" si="25"/>
        <v>917</v>
      </c>
    </row>
    <row r="923" spans="1:8" x14ac:dyDescent="0.25">
      <c r="A923" s="501"/>
      <c r="B923" s="505"/>
      <c r="C923" s="1"/>
      <c r="D923" s="1"/>
      <c r="E923" s="1"/>
      <c r="F923" s="1"/>
      <c r="G923" s="1">
        <f t="shared" si="25"/>
        <v>917</v>
      </c>
    </row>
    <row r="924" spans="1:8" x14ac:dyDescent="0.25">
      <c r="A924" s="501"/>
      <c r="B924" s="506"/>
      <c r="C924" s="1" t="s">
        <v>22</v>
      </c>
      <c r="D924" s="1">
        <v>300</v>
      </c>
      <c r="E924" s="1"/>
      <c r="F924" s="1"/>
      <c r="G924" s="1">
        <f t="shared" si="25"/>
        <v>617</v>
      </c>
    </row>
    <row r="925" spans="1:8" x14ac:dyDescent="0.25">
      <c r="A925" s="501"/>
      <c r="B925" s="507"/>
      <c r="C925" s="1" t="s">
        <v>51</v>
      </c>
      <c r="D925" s="1">
        <v>950</v>
      </c>
      <c r="E925" s="1"/>
      <c r="F925" s="1"/>
      <c r="G925" s="1">
        <f t="shared" si="25"/>
        <v>-333</v>
      </c>
    </row>
    <row r="926" spans="1:8" x14ac:dyDescent="0.25">
      <c r="A926" s="501"/>
      <c r="B926" s="507"/>
      <c r="C926" s="55" t="s">
        <v>78</v>
      </c>
      <c r="D926" s="1"/>
      <c r="E926" s="1"/>
      <c r="F926" s="1"/>
      <c r="G926" s="1">
        <f t="shared" si="25"/>
        <v>-333</v>
      </c>
    </row>
    <row r="927" spans="1:8" x14ac:dyDescent="0.25">
      <c r="A927" s="501"/>
      <c r="B927" s="507"/>
      <c r="C927" s="1" t="s">
        <v>80</v>
      </c>
      <c r="D927" s="1">
        <v>2100</v>
      </c>
      <c r="E927" s="1"/>
      <c r="F927" s="1"/>
      <c r="G927" s="1">
        <f t="shared" si="25"/>
        <v>-2433</v>
      </c>
    </row>
    <row r="928" spans="1:8" x14ac:dyDescent="0.25">
      <c r="A928" s="501"/>
      <c r="B928" s="507"/>
      <c r="C928" s="1"/>
      <c r="D928" s="1"/>
      <c r="E928" s="1"/>
      <c r="F928" s="1"/>
      <c r="G928" s="1">
        <f t="shared" si="25"/>
        <v>-2433</v>
      </c>
    </row>
    <row r="929" spans="1:7" x14ac:dyDescent="0.25">
      <c r="A929" s="501"/>
      <c r="B929" s="507"/>
      <c r="C929" s="1"/>
      <c r="D929" s="1"/>
      <c r="E929" s="1"/>
      <c r="F929" s="1"/>
      <c r="G929" s="1">
        <f t="shared" si="25"/>
        <v>-2433</v>
      </c>
    </row>
    <row r="930" spans="1:7" x14ac:dyDescent="0.25">
      <c r="A930" s="501"/>
      <c r="B930" s="508"/>
      <c r="C930" s="1" t="s">
        <v>248</v>
      </c>
      <c r="D930" s="1">
        <v>1000</v>
      </c>
      <c r="E930" s="1"/>
      <c r="F930" s="1"/>
      <c r="G930" s="1">
        <f t="shared" si="25"/>
        <v>-3433</v>
      </c>
    </row>
    <row r="931" spans="1:7" x14ac:dyDescent="0.25">
      <c r="A931" s="501"/>
      <c r="B931" s="506"/>
      <c r="C931" s="1" t="s">
        <v>22</v>
      </c>
      <c r="D931" s="1">
        <v>300</v>
      </c>
      <c r="E931" s="1"/>
      <c r="F931" s="1"/>
      <c r="G931" s="1">
        <f t="shared" si="25"/>
        <v>-3733</v>
      </c>
    </row>
    <row r="932" spans="1:7" x14ac:dyDescent="0.25">
      <c r="A932" s="501"/>
      <c r="B932" s="507"/>
      <c r="C932" s="55" t="s">
        <v>30</v>
      </c>
      <c r="D932" s="1">
        <v>1037</v>
      </c>
      <c r="E932" s="1"/>
      <c r="F932" s="1"/>
      <c r="G932" s="1">
        <f t="shared" si="25"/>
        <v>-4770</v>
      </c>
    </row>
    <row r="933" spans="1:7" x14ac:dyDescent="0.25">
      <c r="A933" s="501"/>
      <c r="B933" s="507"/>
      <c r="C933" s="1" t="s">
        <v>48</v>
      </c>
      <c r="D933" s="1">
        <v>480</v>
      </c>
      <c r="E933" s="1"/>
      <c r="F933" s="1"/>
      <c r="G933" s="1">
        <f t="shared" si="25"/>
        <v>-5250</v>
      </c>
    </row>
    <row r="934" spans="1:7" x14ac:dyDescent="0.25">
      <c r="A934" s="501"/>
      <c r="B934" s="507"/>
      <c r="C934" s="1" t="s">
        <v>58</v>
      </c>
      <c r="D934" s="1">
        <v>279</v>
      </c>
      <c r="E934" s="1"/>
      <c r="F934" s="1"/>
      <c r="G934" s="1">
        <f t="shared" si="25"/>
        <v>-5529</v>
      </c>
    </row>
    <row r="935" spans="1:7" x14ac:dyDescent="0.25">
      <c r="A935" s="501"/>
      <c r="B935" s="507"/>
      <c r="C935" s="1" t="s">
        <v>83</v>
      </c>
      <c r="D935" s="1">
        <v>1174</v>
      </c>
      <c r="E935" s="1"/>
      <c r="F935" s="1"/>
      <c r="G935" s="1">
        <f t="shared" si="25"/>
        <v>-6703</v>
      </c>
    </row>
    <row r="936" spans="1:7" x14ac:dyDescent="0.25">
      <c r="A936" s="501"/>
      <c r="B936" s="507"/>
      <c r="C936" s="1"/>
      <c r="D936" s="1"/>
      <c r="E936" s="1"/>
      <c r="F936" s="1"/>
      <c r="G936" s="1">
        <f t="shared" si="25"/>
        <v>-6703</v>
      </c>
    </row>
    <row r="937" spans="1:7" x14ac:dyDescent="0.25">
      <c r="A937" s="501"/>
      <c r="B937" s="508"/>
      <c r="C937" s="1" t="s">
        <v>289</v>
      </c>
      <c r="D937" s="1">
        <v>2674</v>
      </c>
      <c r="E937" s="1"/>
      <c r="F937" s="1"/>
      <c r="G937" s="1">
        <f t="shared" si="25"/>
        <v>-9377</v>
      </c>
    </row>
    <row r="938" spans="1:7" x14ac:dyDescent="0.25">
      <c r="A938" s="501"/>
      <c r="B938" s="506"/>
      <c r="C938" s="1" t="s">
        <v>22</v>
      </c>
      <c r="D938" s="1">
        <v>300</v>
      </c>
      <c r="E938" s="1"/>
      <c r="F938" s="1"/>
      <c r="G938" s="1">
        <f t="shared" si="25"/>
        <v>-9677</v>
      </c>
    </row>
    <row r="939" spans="1:7" x14ac:dyDescent="0.25">
      <c r="A939" s="501"/>
      <c r="B939" s="507"/>
      <c r="C939" s="1" t="s">
        <v>86</v>
      </c>
      <c r="D939" s="1">
        <v>120</v>
      </c>
      <c r="E939" s="1"/>
      <c r="F939" s="1"/>
      <c r="G939" s="1">
        <f t="shared" si="25"/>
        <v>-9797</v>
      </c>
    </row>
    <row r="940" spans="1:7" x14ac:dyDescent="0.25">
      <c r="A940" s="501"/>
      <c r="B940" s="507"/>
      <c r="C940" s="28" t="s">
        <v>16</v>
      </c>
      <c r="D940" s="1">
        <v>2000</v>
      </c>
      <c r="E940" s="1"/>
      <c r="F940" s="1"/>
      <c r="G940" s="1">
        <f t="shared" si="25"/>
        <v>-11797</v>
      </c>
    </row>
    <row r="941" spans="1:7" x14ac:dyDescent="0.25">
      <c r="A941" s="501"/>
      <c r="B941" s="507"/>
      <c r="C941" s="1" t="s">
        <v>44</v>
      </c>
      <c r="D941" s="1">
        <v>375.16</v>
      </c>
      <c r="E941" s="1"/>
      <c r="F941" s="1"/>
      <c r="G941" s="1">
        <f t="shared" si="25"/>
        <v>-12172.16</v>
      </c>
    </row>
    <row r="942" spans="1:7" x14ac:dyDescent="0.25">
      <c r="A942" s="501"/>
      <c r="B942" s="507"/>
      <c r="C942" s="1" t="s">
        <v>87</v>
      </c>
      <c r="D942" s="1">
        <v>375.18</v>
      </c>
      <c r="E942" s="1"/>
      <c r="F942" s="1"/>
      <c r="G942" s="1">
        <f t="shared" si="25"/>
        <v>-12547.34</v>
      </c>
    </row>
    <row r="943" spans="1:7" x14ac:dyDescent="0.25">
      <c r="A943" s="501"/>
      <c r="B943" s="507"/>
      <c r="C943" s="1"/>
      <c r="D943" s="1"/>
      <c r="E943" s="1"/>
      <c r="F943" s="1"/>
      <c r="G943" s="1">
        <f t="shared" si="25"/>
        <v>-12547.34</v>
      </c>
    </row>
    <row r="944" spans="1:7" x14ac:dyDescent="0.25">
      <c r="A944" s="501"/>
      <c r="B944" s="508"/>
      <c r="C944" s="1"/>
      <c r="D944" s="1"/>
      <c r="E944" s="1"/>
      <c r="F944" s="1"/>
      <c r="G944" s="1">
        <f t="shared" si="25"/>
        <v>-12547.34</v>
      </c>
    </row>
    <row r="945" spans="1:8" x14ac:dyDescent="0.25">
      <c r="A945" s="501"/>
      <c r="B945" s="506"/>
      <c r="C945" s="1" t="s">
        <v>22</v>
      </c>
      <c r="D945" s="1">
        <v>300</v>
      </c>
      <c r="E945" s="1"/>
      <c r="F945" s="1"/>
      <c r="G945" s="1">
        <f t="shared" si="25"/>
        <v>-12847.34</v>
      </c>
    </row>
    <row r="946" spans="1:8" x14ac:dyDescent="0.25">
      <c r="A946" s="501"/>
      <c r="B946" s="507"/>
      <c r="C946" s="1" t="s">
        <v>20</v>
      </c>
      <c r="D946" s="1">
        <v>1000</v>
      </c>
      <c r="E946" s="20" t="s">
        <v>290</v>
      </c>
      <c r="F946" s="20">
        <v>2000</v>
      </c>
      <c r="G946" s="1">
        <f t="shared" si="25"/>
        <v>-11847.34</v>
      </c>
    </row>
    <row r="947" spans="1:8" x14ac:dyDescent="0.25">
      <c r="A947" s="501"/>
      <c r="B947" s="507"/>
      <c r="C947" s="1" t="s">
        <v>17</v>
      </c>
      <c r="D947" s="1">
        <v>447</v>
      </c>
      <c r="E947" s="20" t="s">
        <v>291</v>
      </c>
      <c r="F947" s="20">
        <v>4000</v>
      </c>
      <c r="G947" s="1">
        <f t="shared" si="25"/>
        <v>-8294.34</v>
      </c>
    </row>
    <row r="948" spans="1:8" x14ac:dyDescent="0.25">
      <c r="A948" s="501"/>
      <c r="B948" s="507"/>
      <c r="C948" s="1"/>
      <c r="D948" s="1"/>
      <c r="E948" s="1"/>
      <c r="F948" s="1"/>
      <c r="G948" s="1">
        <f t="shared" si="25"/>
        <v>-8294.34</v>
      </c>
    </row>
    <row r="949" spans="1:8" x14ac:dyDescent="0.25">
      <c r="A949" s="501"/>
      <c r="B949" s="507"/>
      <c r="C949" s="1"/>
      <c r="D949" s="1"/>
      <c r="E949" s="1"/>
      <c r="F949" s="1"/>
      <c r="G949" s="1">
        <f t="shared" si="25"/>
        <v>-8294.34</v>
      </c>
    </row>
    <row r="950" spans="1:8" x14ac:dyDescent="0.25">
      <c r="A950" s="501"/>
      <c r="B950" s="507"/>
      <c r="C950" s="1"/>
      <c r="D950" s="1"/>
      <c r="E950" s="1"/>
      <c r="F950" s="1"/>
      <c r="G950" s="28">
        <v>-2403</v>
      </c>
      <c r="H950" t="s">
        <v>292</v>
      </c>
    </row>
    <row r="951" spans="1:8" x14ac:dyDescent="0.25">
      <c r="A951" s="502"/>
      <c r="B951" s="508"/>
      <c r="C951" s="1"/>
      <c r="D951" s="1"/>
      <c r="E951" s="1"/>
      <c r="F951" s="1"/>
      <c r="G951" s="1">
        <f t="shared" si="25"/>
        <v>-2403</v>
      </c>
    </row>
    <row r="952" spans="1:8" x14ac:dyDescent="0.25">
      <c r="A952" s="500" t="s">
        <v>27</v>
      </c>
      <c r="B952" s="503"/>
      <c r="C952" s="1"/>
      <c r="D952" s="1"/>
      <c r="E952" s="1"/>
      <c r="F952" s="1"/>
      <c r="G952" s="1">
        <f t="shared" si="25"/>
        <v>-2403</v>
      </c>
    </row>
    <row r="953" spans="1:8" x14ac:dyDescent="0.25">
      <c r="A953" s="501"/>
      <c r="B953" s="504"/>
      <c r="C953" s="1" t="s">
        <v>22</v>
      </c>
      <c r="D953" s="1">
        <v>300</v>
      </c>
      <c r="E953" s="20" t="s">
        <v>206</v>
      </c>
      <c r="F953" s="20">
        <v>15780</v>
      </c>
      <c r="G953" s="1">
        <f t="shared" si="25"/>
        <v>13077</v>
      </c>
    </row>
    <row r="954" spans="1:8" x14ac:dyDescent="0.25">
      <c r="A954" s="501"/>
      <c r="B954" s="504"/>
      <c r="C954" s="1" t="s">
        <v>67</v>
      </c>
      <c r="D954" s="1">
        <v>13500</v>
      </c>
      <c r="E954" s="1"/>
      <c r="F954" s="1"/>
      <c r="G954" s="1">
        <f t="shared" si="25"/>
        <v>-423</v>
      </c>
    </row>
    <row r="955" spans="1:8" x14ac:dyDescent="0.25">
      <c r="A955" s="501"/>
      <c r="B955" s="504"/>
      <c r="C955" s="1" t="s">
        <v>69</v>
      </c>
      <c r="D955" s="1">
        <v>7000</v>
      </c>
      <c r="E955" s="1"/>
      <c r="F955" s="1"/>
      <c r="G955" s="1">
        <f t="shared" si="25"/>
        <v>-7423</v>
      </c>
    </row>
    <row r="956" spans="1:8" x14ac:dyDescent="0.25">
      <c r="A956" s="501"/>
      <c r="B956" s="504"/>
      <c r="C956" s="1"/>
      <c r="D956" s="1"/>
      <c r="E956" s="1"/>
      <c r="F956" s="1"/>
      <c r="G956" s="28">
        <v>-4383</v>
      </c>
      <c r="H956" t="s">
        <v>293</v>
      </c>
    </row>
    <row r="957" spans="1:8" x14ac:dyDescent="0.25">
      <c r="A957" s="501"/>
      <c r="B957" s="504"/>
      <c r="C957" s="1" t="s">
        <v>71</v>
      </c>
      <c r="D957" s="1">
        <v>4000</v>
      </c>
      <c r="E957" s="1"/>
      <c r="F957" s="1"/>
      <c r="G957" s="1">
        <f>G956-D957+F957</f>
        <v>-8383</v>
      </c>
    </row>
    <row r="958" spans="1:8" x14ac:dyDescent="0.25">
      <c r="A958" s="501"/>
      <c r="B958" s="504"/>
      <c r="C958" s="1" t="s">
        <v>48</v>
      </c>
      <c r="D958" s="1">
        <v>480</v>
      </c>
      <c r="E958" s="1"/>
      <c r="F958" s="1"/>
      <c r="G958" s="1">
        <f t="shared" ref="G958:G993" si="26">G957-D958+F958</f>
        <v>-8863</v>
      </c>
    </row>
    <row r="959" spans="1:8" x14ac:dyDescent="0.25">
      <c r="A959" s="501"/>
      <c r="B959" s="504"/>
      <c r="C959" s="1" t="s">
        <v>43</v>
      </c>
      <c r="D959" s="1">
        <v>90</v>
      </c>
      <c r="E959" s="28" t="s">
        <v>294</v>
      </c>
      <c r="F959" s="28">
        <v>390</v>
      </c>
      <c r="G959" s="1">
        <f t="shared" si="26"/>
        <v>-8563</v>
      </c>
    </row>
    <row r="960" spans="1:8" x14ac:dyDescent="0.25">
      <c r="A960" s="501"/>
      <c r="B960" s="504"/>
      <c r="C960" s="1" t="s">
        <v>73</v>
      </c>
      <c r="D960" s="1">
        <v>1000</v>
      </c>
      <c r="E960" s="1"/>
      <c r="F960" s="1"/>
      <c r="G960" s="1">
        <f t="shared" si="26"/>
        <v>-9563</v>
      </c>
    </row>
    <row r="961" spans="1:8" x14ac:dyDescent="0.25">
      <c r="A961" s="501"/>
      <c r="B961" s="504"/>
      <c r="C961" s="1" t="s">
        <v>44</v>
      </c>
      <c r="D961" s="1">
        <v>6360</v>
      </c>
      <c r="E961" s="20" t="s">
        <v>295</v>
      </c>
      <c r="F961" s="20">
        <v>22900</v>
      </c>
      <c r="G961" s="1">
        <f t="shared" si="26"/>
        <v>6977</v>
      </c>
    </row>
    <row r="962" spans="1:8" x14ac:dyDescent="0.25">
      <c r="A962" s="501"/>
      <c r="B962" s="504"/>
      <c r="C962" s="1" t="s">
        <v>296</v>
      </c>
      <c r="D962" s="1">
        <v>1474</v>
      </c>
      <c r="E962" s="20" t="s">
        <v>297</v>
      </c>
      <c r="F962" s="20">
        <v>1207</v>
      </c>
      <c r="G962" s="1">
        <f t="shared" si="26"/>
        <v>6710</v>
      </c>
    </row>
    <row r="963" spans="1:8" x14ac:dyDescent="0.25">
      <c r="A963" s="501"/>
      <c r="B963" s="505"/>
      <c r="C963" s="1" t="s">
        <v>298</v>
      </c>
      <c r="D963" s="1"/>
      <c r="E963" s="28" t="s">
        <v>299</v>
      </c>
      <c r="F963" s="28">
        <v>2185</v>
      </c>
      <c r="G963" s="1">
        <f t="shared" si="26"/>
        <v>8895</v>
      </c>
    </row>
    <row r="964" spans="1:8" x14ac:dyDescent="0.25">
      <c r="A964" s="501"/>
      <c r="B964" s="506"/>
      <c r="C964" s="1" t="s">
        <v>22</v>
      </c>
      <c r="D964" s="1">
        <v>300</v>
      </c>
      <c r="E964" s="28" t="s">
        <v>111</v>
      </c>
      <c r="F964" s="28">
        <v>1700</v>
      </c>
      <c r="G964" s="1">
        <f t="shared" si="26"/>
        <v>10295</v>
      </c>
    </row>
    <row r="965" spans="1:8" x14ac:dyDescent="0.25">
      <c r="A965" s="501"/>
      <c r="B965" s="507"/>
      <c r="C965" s="1" t="s">
        <v>51</v>
      </c>
      <c r="D965" s="1">
        <v>950</v>
      </c>
      <c r="E965" s="20" t="s">
        <v>300</v>
      </c>
      <c r="F965" s="20">
        <v>636</v>
      </c>
      <c r="G965" s="1">
        <f t="shared" si="26"/>
        <v>9981</v>
      </c>
    </row>
    <row r="966" spans="1:8" x14ac:dyDescent="0.25">
      <c r="A966" s="501"/>
      <c r="B966" s="507"/>
      <c r="C966" s="55" t="s">
        <v>78</v>
      </c>
      <c r="D966" s="1"/>
      <c r="E966" s="20" t="s">
        <v>283</v>
      </c>
      <c r="F966" s="20">
        <v>22000</v>
      </c>
      <c r="G966" s="1">
        <f t="shared" si="26"/>
        <v>31981</v>
      </c>
    </row>
    <row r="967" spans="1:8" x14ac:dyDescent="0.25">
      <c r="A967" s="501"/>
      <c r="B967" s="507"/>
      <c r="C967" s="1" t="s">
        <v>80</v>
      </c>
      <c r="D967" s="1">
        <v>2100</v>
      </c>
      <c r="E967" s="20" t="s">
        <v>301</v>
      </c>
      <c r="F967" s="20">
        <v>30000</v>
      </c>
      <c r="G967" s="1">
        <f t="shared" si="26"/>
        <v>59881</v>
      </c>
      <c r="H967">
        <f>SUM(F955:F968)</f>
        <v>82368</v>
      </c>
    </row>
    <row r="968" spans="1:8" x14ac:dyDescent="0.25">
      <c r="A968" s="501"/>
      <c r="B968" s="507"/>
      <c r="C968" s="1" t="s">
        <v>86</v>
      </c>
      <c r="D968" s="1">
        <v>150</v>
      </c>
      <c r="E968" s="20" t="s">
        <v>302</v>
      </c>
      <c r="F968" s="20">
        <v>1350</v>
      </c>
      <c r="G968" s="1">
        <f t="shared" si="26"/>
        <v>61081</v>
      </c>
    </row>
    <row r="969" spans="1:8" x14ac:dyDescent="0.25">
      <c r="A969" s="501"/>
      <c r="B969" s="507"/>
      <c r="C969" s="1" t="s">
        <v>303</v>
      </c>
      <c r="D969" s="1">
        <v>300</v>
      </c>
      <c r="E969" s="20" t="s">
        <v>304</v>
      </c>
      <c r="F969" s="20">
        <v>29792</v>
      </c>
      <c r="G969" s="1">
        <f t="shared" si="26"/>
        <v>90573</v>
      </c>
    </row>
    <row r="970" spans="1:8" x14ac:dyDescent="0.25">
      <c r="A970" s="501"/>
      <c r="B970" s="508"/>
      <c r="C970" s="1"/>
      <c r="D970" s="1"/>
      <c r="E970" s="1"/>
      <c r="F970" s="1"/>
      <c r="G970" s="1">
        <f t="shared" si="26"/>
        <v>90573</v>
      </c>
    </row>
    <row r="971" spans="1:8" x14ac:dyDescent="0.25">
      <c r="A971" s="501"/>
      <c r="B971" s="506"/>
      <c r="C971" s="1" t="s">
        <v>22</v>
      </c>
      <c r="D971" s="1">
        <v>300</v>
      </c>
      <c r="E971" s="1"/>
      <c r="F971" s="1"/>
      <c r="G971" s="1">
        <f t="shared" si="26"/>
        <v>90273</v>
      </c>
    </row>
    <row r="972" spans="1:8" x14ac:dyDescent="0.25">
      <c r="A972" s="501"/>
      <c r="B972" s="507"/>
      <c r="C972" s="55" t="s">
        <v>30</v>
      </c>
      <c r="D972" s="1">
        <v>1800</v>
      </c>
      <c r="E972" s="1"/>
      <c r="F972" s="1"/>
      <c r="G972" s="1">
        <f t="shared" si="26"/>
        <v>88473</v>
      </c>
    </row>
    <row r="973" spans="1:8" x14ac:dyDescent="0.25">
      <c r="A973" s="501"/>
      <c r="B973" s="507"/>
      <c r="C973" s="1" t="s">
        <v>48</v>
      </c>
      <c r="D973" s="1">
        <v>480</v>
      </c>
      <c r="E973" s="1"/>
      <c r="F973" s="1"/>
      <c r="G973" s="1">
        <f t="shared" si="26"/>
        <v>87993</v>
      </c>
    </row>
    <row r="974" spans="1:8" x14ac:dyDescent="0.25">
      <c r="A974" s="501"/>
      <c r="B974" s="507"/>
      <c r="C974" s="1" t="s">
        <v>58</v>
      </c>
      <c r="D974" s="1">
        <v>279</v>
      </c>
      <c r="E974" s="1"/>
      <c r="F974" s="1"/>
      <c r="G974" s="1">
        <f t="shared" si="26"/>
        <v>87714</v>
      </c>
    </row>
    <row r="975" spans="1:8" x14ac:dyDescent="0.25">
      <c r="A975" s="501"/>
      <c r="B975" s="507"/>
      <c r="C975" s="1" t="s">
        <v>83</v>
      </c>
      <c r="D975" s="1">
        <v>1174</v>
      </c>
      <c r="E975" s="1"/>
      <c r="F975" s="1"/>
      <c r="G975" s="1">
        <f t="shared" si="26"/>
        <v>86540</v>
      </c>
    </row>
    <row r="976" spans="1:8" x14ac:dyDescent="0.25">
      <c r="A976" s="501"/>
      <c r="B976" s="507"/>
      <c r="C976" s="1"/>
      <c r="D976" s="1"/>
      <c r="E976" s="1"/>
      <c r="F976" s="1"/>
      <c r="G976" s="1">
        <f t="shared" si="26"/>
        <v>86540</v>
      </c>
    </row>
    <row r="977" spans="1:7" x14ac:dyDescent="0.25">
      <c r="A977" s="501"/>
      <c r="B977" s="508"/>
      <c r="C977" s="1"/>
      <c r="D977" s="1"/>
      <c r="E977" s="1"/>
      <c r="F977" s="1"/>
      <c r="G977" s="1">
        <f t="shared" si="26"/>
        <v>86540</v>
      </c>
    </row>
    <row r="978" spans="1:7" x14ac:dyDescent="0.25">
      <c r="A978" s="501"/>
      <c r="B978" s="506"/>
      <c r="C978" s="1" t="s">
        <v>22</v>
      </c>
      <c r="D978" s="1">
        <v>300</v>
      </c>
      <c r="E978" s="1"/>
      <c r="F978" s="1"/>
      <c r="G978" s="1">
        <f t="shared" si="26"/>
        <v>86240</v>
      </c>
    </row>
    <row r="979" spans="1:7" x14ac:dyDescent="0.25">
      <c r="A979" s="501"/>
      <c r="B979" s="507"/>
      <c r="C979" s="1" t="s">
        <v>86</v>
      </c>
      <c r="D979" s="1">
        <v>120</v>
      </c>
      <c r="E979" s="1"/>
      <c r="F979" s="1"/>
      <c r="G979" s="1">
        <f t="shared" si="26"/>
        <v>86120</v>
      </c>
    </row>
    <row r="980" spans="1:7" x14ac:dyDescent="0.25">
      <c r="A980" s="501"/>
      <c r="B980" s="507"/>
      <c r="C980" s="1" t="s">
        <v>16</v>
      </c>
      <c r="D980" s="1">
        <v>2000</v>
      </c>
      <c r="E980" s="1"/>
      <c r="F980" s="1"/>
      <c r="G980" s="1">
        <f t="shared" si="26"/>
        <v>84120</v>
      </c>
    </row>
    <row r="981" spans="1:7" x14ac:dyDescent="0.25">
      <c r="A981" s="501"/>
      <c r="B981" s="507"/>
      <c r="C981" s="1" t="s">
        <v>44</v>
      </c>
      <c r="D981" s="1">
        <v>375.16</v>
      </c>
      <c r="E981" s="1"/>
      <c r="F981" s="1"/>
      <c r="G981" s="1">
        <f t="shared" si="26"/>
        <v>83744.84</v>
      </c>
    </row>
    <row r="982" spans="1:7" x14ac:dyDescent="0.25">
      <c r="A982" s="501"/>
      <c r="B982" s="507"/>
      <c r="C982" s="1" t="s">
        <v>87</v>
      </c>
      <c r="D982" s="1">
        <v>375.18</v>
      </c>
      <c r="E982" s="1"/>
      <c r="F982" s="1"/>
      <c r="G982" s="1">
        <f t="shared" si="26"/>
        <v>83369.66</v>
      </c>
    </row>
    <row r="983" spans="1:7" x14ac:dyDescent="0.25">
      <c r="A983" s="501"/>
      <c r="B983" s="507"/>
      <c r="C983" s="1"/>
      <c r="D983" s="1"/>
      <c r="E983" s="1"/>
      <c r="F983" s="1"/>
      <c r="G983" s="1">
        <f t="shared" si="26"/>
        <v>83369.66</v>
      </c>
    </row>
    <row r="984" spans="1:7" x14ac:dyDescent="0.25">
      <c r="A984" s="501"/>
      <c r="B984" s="508"/>
      <c r="C984" s="1"/>
      <c r="D984" s="1"/>
      <c r="E984" s="1"/>
      <c r="F984" s="1"/>
      <c r="G984" s="1">
        <f t="shared" si="26"/>
        <v>83369.66</v>
      </c>
    </row>
    <row r="985" spans="1:7" x14ac:dyDescent="0.25">
      <c r="A985" s="501"/>
      <c r="B985" s="506"/>
      <c r="C985" s="1" t="s">
        <v>22</v>
      </c>
      <c r="D985" s="1">
        <v>300</v>
      </c>
      <c r="E985" s="1"/>
      <c r="F985" s="1"/>
      <c r="G985" s="1">
        <f t="shared" si="26"/>
        <v>83069.66</v>
      </c>
    </row>
    <row r="986" spans="1:7" x14ac:dyDescent="0.25">
      <c r="A986" s="501"/>
      <c r="B986" s="507"/>
      <c r="C986" s="1" t="s">
        <v>20</v>
      </c>
      <c r="D986" s="1">
        <v>1000</v>
      </c>
      <c r="E986" s="1"/>
      <c r="F986" s="1"/>
      <c r="G986" s="1">
        <f t="shared" si="26"/>
        <v>82069.66</v>
      </c>
    </row>
    <row r="987" spans="1:7" x14ac:dyDescent="0.25">
      <c r="A987" s="501"/>
      <c r="B987" s="507"/>
      <c r="C987" s="1" t="s">
        <v>17</v>
      </c>
      <c r="D987" s="1">
        <v>447</v>
      </c>
      <c r="E987" s="1"/>
      <c r="F987" s="1"/>
      <c r="G987" s="1">
        <f t="shared" si="26"/>
        <v>81622.66</v>
      </c>
    </row>
    <row r="988" spans="1:7" x14ac:dyDescent="0.25">
      <c r="A988" s="501"/>
      <c r="B988" s="507"/>
      <c r="C988" s="1"/>
      <c r="D988" s="1"/>
      <c r="E988" s="1"/>
      <c r="F988" s="1"/>
      <c r="G988" s="1">
        <f t="shared" si="26"/>
        <v>81622.66</v>
      </c>
    </row>
    <row r="989" spans="1:7" x14ac:dyDescent="0.25">
      <c r="A989" s="501"/>
      <c r="B989" s="507"/>
      <c r="C989" s="1"/>
      <c r="D989" s="1"/>
      <c r="E989" s="1"/>
      <c r="F989" s="1"/>
      <c r="G989" s="1">
        <f t="shared" si="26"/>
        <v>81622.66</v>
      </c>
    </row>
    <row r="990" spans="1:7" x14ac:dyDescent="0.25">
      <c r="A990" s="501"/>
      <c r="B990" s="507"/>
      <c r="C990" s="1"/>
      <c r="D990" s="1"/>
      <c r="E990" s="1"/>
      <c r="F990" s="1"/>
      <c r="G990" s="1">
        <f t="shared" si="26"/>
        <v>81622.66</v>
      </c>
    </row>
    <row r="991" spans="1:7" x14ac:dyDescent="0.25">
      <c r="A991" s="502"/>
      <c r="B991" s="508"/>
      <c r="C991" s="1"/>
      <c r="D991" s="1"/>
      <c r="E991" s="1"/>
      <c r="F991" s="1"/>
      <c r="G991" s="1">
        <f t="shared" si="26"/>
        <v>81622.66</v>
      </c>
    </row>
    <row r="992" spans="1:7" ht="15" customHeight="1" x14ac:dyDescent="0.25">
      <c r="A992" s="500" t="s">
        <v>61</v>
      </c>
      <c r="B992" s="503"/>
      <c r="C992" s="1"/>
      <c r="D992" s="1"/>
      <c r="E992" s="1"/>
      <c r="F992" s="1"/>
      <c r="G992" s="1">
        <f t="shared" si="26"/>
        <v>81622.66</v>
      </c>
    </row>
    <row r="993" spans="1:8" x14ac:dyDescent="0.25">
      <c r="A993" s="501"/>
      <c r="B993" s="504"/>
      <c r="C993" s="1" t="s">
        <v>22</v>
      </c>
      <c r="D993" s="1">
        <v>300</v>
      </c>
      <c r="E993" s="1"/>
      <c r="F993" s="1"/>
      <c r="G993" s="1">
        <f t="shared" si="26"/>
        <v>81322.66</v>
      </c>
    </row>
    <row r="994" spans="1:8" x14ac:dyDescent="0.25">
      <c r="A994" s="501"/>
      <c r="B994" s="504"/>
      <c r="C994" s="1" t="s">
        <v>67</v>
      </c>
      <c r="D994" s="1">
        <v>25000</v>
      </c>
      <c r="E994" s="1"/>
      <c r="F994" s="1"/>
      <c r="G994" s="1">
        <v>55152</v>
      </c>
      <c r="H994" s="28" t="s">
        <v>305</v>
      </c>
    </row>
    <row r="995" spans="1:8" x14ac:dyDescent="0.25">
      <c r="A995" s="501"/>
      <c r="B995" s="504"/>
      <c r="C995" s="1" t="s">
        <v>69</v>
      </c>
      <c r="D995" s="1">
        <v>7000</v>
      </c>
      <c r="E995" s="1"/>
      <c r="F995" s="1"/>
      <c r="G995" s="1">
        <f>G994-D995+F995</f>
        <v>48152</v>
      </c>
    </row>
    <row r="996" spans="1:8" x14ac:dyDescent="0.25">
      <c r="A996" s="501"/>
      <c r="B996" s="504"/>
      <c r="C996" s="1" t="s">
        <v>71</v>
      </c>
      <c r="D996" s="1">
        <v>1000</v>
      </c>
      <c r="E996" s="1"/>
      <c r="F996" s="1"/>
      <c r="G996" s="1">
        <f t="shared" ref="G996:G1059" si="27">G995-D996+F996</f>
        <v>47152</v>
      </c>
    </row>
    <row r="997" spans="1:8" x14ac:dyDescent="0.25">
      <c r="A997" s="501"/>
      <c r="B997" s="504"/>
      <c r="C997" s="1" t="s">
        <v>48</v>
      </c>
      <c r="D997" s="1">
        <v>480</v>
      </c>
      <c r="E997" s="1"/>
      <c r="F997" s="1"/>
      <c r="G997" s="1">
        <f t="shared" si="27"/>
        <v>46672</v>
      </c>
    </row>
    <row r="998" spans="1:8" x14ac:dyDescent="0.25">
      <c r="A998" s="501"/>
      <c r="B998" s="504"/>
      <c r="C998" s="1" t="s">
        <v>43</v>
      </c>
      <c r="D998" s="1">
        <v>90</v>
      </c>
      <c r="E998" s="1"/>
      <c r="F998" s="1"/>
      <c r="G998" s="1">
        <f t="shared" si="27"/>
        <v>46582</v>
      </c>
    </row>
    <row r="999" spans="1:8" x14ac:dyDescent="0.25">
      <c r="A999" s="501"/>
      <c r="B999" s="504"/>
      <c r="C999" s="1"/>
      <c r="D999" s="1"/>
      <c r="E999" s="1"/>
      <c r="F999" s="1"/>
      <c r="G999" s="1">
        <f t="shared" si="27"/>
        <v>46582</v>
      </c>
    </row>
    <row r="1000" spans="1:8" x14ac:dyDescent="0.25">
      <c r="A1000" s="501"/>
      <c r="B1000" s="504"/>
      <c r="C1000" s="1"/>
      <c r="D1000" s="1"/>
      <c r="E1000" s="1"/>
      <c r="F1000" s="1"/>
      <c r="G1000" s="1">
        <f t="shared" si="27"/>
        <v>46582</v>
      </c>
    </row>
    <row r="1001" spans="1:8" x14ac:dyDescent="0.25">
      <c r="A1001" s="501"/>
      <c r="B1001" s="504"/>
      <c r="C1001" s="1"/>
      <c r="D1001" s="1"/>
      <c r="E1001" s="1"/>
      <c r="F1001" s="1"/>
      <c r="G1001" s="1">
        <f t="shared" si="27"/>
        <v>46582</v>
      </c>
    </row>
    <row r="1002" spans="1:8" x14ac:dyDescent="0.25">
      <c r="A1002" s="501"/>
      <c r="B1002" s="505"/>
      <c r="C1002" s="1"/>
      <c r="D1002" s="1"/>
      <c r="E1002" s="1"/>
      <c r="F1002" s="1"/>
      <c r="G1002" s="1">
        <f t="shared" si="27"/>
        <v>46582</v>
      </c>
    </row>
    <row r="1003" spans="1:8" x14ac:dyDescent="0.25">
      <c r="A1003" s="501"/>
      <c r="B1003" s="506"/>
      <c r="C1003" s="1" t="s">
        <v>22</v>
      </c>
      <c r="D1003" s="1">
        <v>300</v>
      </c>
      <c r="E1003" s="1"/>
      <c r="F1003" s="1"/>
      <c r="G1003" s="1">
        <f t="shared" si="27"/>
        <v>46282</v>
      </c>
    </row>
    <row r="1004" spans="1:8" x14ac:dyDescent="0.25">
      <c r="A1004" s="501"/>
      <c r="B1004" s="507"/>
      <c r="C1004" s="1" t="s">
        <v>51</v>
      </c>
      <c r="D1004" s="1">
        <v>950</v>
      </c>
      <c r="E1004" s="1"/>
      <c r="F1004" s="1"/>
      <c r="G1004" s="1">
        <f t="shared" si="27"/>
        <v>45332</v>
      </c>
    </row>
    <row r="1005" spans="1:8" x14ac:dyDescent="0.25">
      <c r="A1005" s="501"/>
      <c r="B1005" s="507"/>
      <c r="C1005" s="55" t="s">
        <v>78</v>
      </c>
      <c r="D1005" s="1"/>
      <c r="E1005" s="1"/>
      <c r="F1005" s="1"/>
      <c r="G1005" s="1">
        <f t="shared" si="27"/>
        <v>45332</v>
      </c>
    </row>
    <row r="1006" spans="1:8" x14ac:dyDescent="0.25">
      <c r="A1006" s="501"/>
      <c r="B1006" s="507"/>
      <c r="C1006" s="1" t="s">
        <v>80</v>
      </c>
      <c r="D1006" s="1">
        <v>2100</v>
      </c>
      <c r="E1006" s="1"/>
      <c r="F1006" s="1"/>
      <c r="G1006" s="1">
        <f t="shared" si="27"/>
        <v>43232</v>
      </c>
    </row>
    <row r="1007" spans="1:8" x14ac:dyDescent="0.25">
      <c r="A1007" s="501"/>
      <c r="B1007" s="507"/>
      <c r="C1007" s="1"/>
      <c r="D1007" s="1"/>
      <c r="E1007" s="1"/>
      <c r="F1007" s="1"/>
      <c r="G1007" s="1">
        <f t="shared" si="27"/>
        <v>43232</v>
      </c>
    </row>
    <row r="1008" spans="1:8" x14ac:dyDescent="0.25">
      <c r="A1008" s="501"/>
      <c r="B1008" s="507"/>
      <c r="C1008" s="1"/>
      <c r="D1008" s="1"/>
      <c r="E1008" s="1"/>
      <c r="F1008" s="1"/>
      <c r="G1008" s="1">
        <f t="shared" si="27"/>
        <v>43232</v>
      </c>
    </row>
    <row r="1009" spans="1:7" x14ac:dyDescent="0.25">
      <c r="A1009" s="501"/>
      <c r="B1009" s="508"/>
      <c r="C1009" s="1"/>
      <c r="D1009" s="1"/>
      <c r="E1009" s="1"/>
      <c r="F1009" s="1"/>
      <c r="G1009" s="1">
        <f t="shared" si="27"/>
        <v>43232</v>
      </c>
    </row>
    <row r="1010" spans="1:7" x14ac:dyDescent="0.25">
      <c r="A1010" s="501"/>
      <c r="B1010" s="506"/>
      <c r="C1010" s="1" t="s">
        <v>22</v>
      </c>
      <c r="D1010" s="1">
        <v>300</v>
      </c>
      <c r="E1010" s="1"/>
      <c r="F1010" s="1"/>
      <c r="G1010" s="1">
        <f t="shared" si="27"/>
        <v>42932</v>
      </c>
    </row>
    <row r="1011" spans="1:7" x14ac:dyDescent="0.25">
      <c r="A1011" s="501"/>
      <c r="B1011" s="507"/>
      <c r="C1011" s="55" t="s">
        <v>30</v>
      </c>
      <c r="D1011" s="1">
        <v>1800</v>
      </c>
      <c r="E1011" s="1"/>
      <c r="F1011" s="1"/>
      <c r="G1011" s="1">
        <f t="shared" si="27"/>
        <v>41132</v>
      </c>
    </row>
    <row r="1012" spans="1:7" x14ac:dyDescent="0.25">
      <c r="A1012" s="501"/>
      <c r="B1012" s="507"/>
      <c r="C1012" s="1" t="s">
        <v>48</v>
      </c>
      <c r="D1012" s="1">
        <v>480</v>
      </c>
      <c r="E1012" s="1"/>
      <c r="F1012" s="1"/>
      <c r="G1012" s="1">
        <f t="shared" si="27"/>
        <v>40652</v>
      </c>
    </row>
    <row r="1013" spans="1:7" x14ac:dyDescent="0.25">
      <c r="A1013" s="501"/>
      <c r="B1013" s="507"/>
      <c r="C1013" s="1" t="s">
        <v>58</v>
      </c>
      <c r="D1013" s="1">
        <v>279</v>
      </c>
      <c r="E1013" s="1"/>
      <c r="F1013" s="1"/>
      <c r="G1013" s="1">
        <f t="shared" si="27"/>
        <v>40373</v>
      </c>
    </row>
    <row r="1014" spans="1:7" x14ac:dyDescent="0.25">
      <c r="A1014" s="501"/>
      <c r="B1014" s="507"/>
      <c r="C1014" s="1" t="s">
        <v>83</v>
      </c>
      <c r="D1014" s="1">
        <v>1600</v>
      </c>
      <c r="E1014" s="1"/>
      <c r="F1014" s="1"/>
      <c r="G1014" s="1">
        <f t="shared" si="27"/>
        <v>38773</v>
      </c>
    </row>
    <row r="1015" spans="1:7" x14ac:dyDescent="0.25">
      <c r="A1015" s="501"/>
      <c r="B1015" s="507"/>
      <c r="C1015" s="417" t="s">
        <v>289</v>
      </c>
      <c r="D1015" s="417">
        <v>6827.63</v>
      </c>
      <c r="E1015" s="20" t="s">
        <v>299</v>
      </c>
      <c r="F1015" s="20">
        <v>2185</v>
      </c>
      <c r="G1015" s="1">
        <f t="shared" si="27"/>
        <v>34130.369999999995</v>
      </c>
    </row>
    <row r="1016" spans="1:7" x14ac:dyDescent="0.25">
      <c r="A1016" s="501"/>
      <c r="B1016" s="508"/>
      <c r="C1016" s="1"/>
      <c r="D1016" s="1"/>
      <c r="E1016" s="20" t="s">
        <v>306</v>
      </c>
      <c r="F1016" s="20">
        <v>467</v>
      </c>
      <c r="G1016" s="1">
        <f t="shared" si="27"/>
        <v>34597.369999999995</v>
      </c>
    </row>
    <row r="1017" spans="1:7" x14ac:dyDescent="0.25">
      <c r="A1017" s="501"/>
      <c r="B1017" s="506"/>
      <c r="C1017" s="1" t="s">
        <v>22</v>
      </c>
      <c r="D1017" s="1">
        <v>300</v>
      </c>
      <c r="E1017" s="1"/>
      <c r="F1017" s="1"/>
      <c r="G1017" s="1">
        <f t="shared" si="27"/>
        <v>34297.369999999995</v>
      </c>
    </row>
    <row r="1018" spans="1:7" x14ac:dyDescent="0.25">
      <c r="A1018" s="501"/>
      <c r="B1018" s="507"/>
      <c r="C1018" s="1" t="s">
        <v>86</v>
      </c>
      <c r="D1018" s="1">
        <v>120</v>
      </c>
      <c r="E1018" s="20" t="s">
        <v>307</v>
      </c>
      <c r="F1018" s="20">
        <v>5100</v>
      </c>
      <c r="G1018" s="1">
        <f t="shared" si="27"/>
        <v>39277.369999999995</v>
      </c>
    </row>
    <row r="1019" spans="1:7" x14ac:dyDescent="0.25">
      <c r="A1019" s="501"/>
      <c r="B1019" s="507"/>
      <c r="C1019" s="28" t="s">
        <v>308</v>
      </c>
      <c r="D1019" s="1">
        <v>1590</v>
      </c>
      <c r="E1019" s="1"/>
      <c r="F1019" s="1"/>
      <c r="G1019" s="1">
        <f t="shared" si="27"/>
        <v>37687.369999999995</v>
      </c>
    </row>
    <row r="1020" spans="1:7" x14ac:dyDescent="0.25">
      <c r="A1020" s="501"/>
      <c r="B1020" s="507"/>
      <c r="C1020" s="1" t="s">
        <v>44</v>
      </c>
      <c r="D1020" s="1">
        <v>375.16</v>
      </c>
      <c r="E1020" s="1"/>
      <c r="F1020" s="1"/>
      <c r="G1020" s="1">
        <f t="shared" si="27"/>
        <v>37312.209999999992</v>
      </c>
    </row>
    <row r="1021" spans="1:7" x14ac:dyDescent="0.25">
      <c r="A1021" s="501"/>
      <c r="B1021" s="507"/>
      <c r="C1021" s="1" t="s">
        <v>87</v>
      </c>
      <c r="D1021" s="1">
        <v>375.18</v>
      </c>
      <c r="E1021" s="1"/>
      <c r="F1021" s="1"/>
      <c r="G1021" s="1">
        <f t="shared" si="27"/>
        <v>36937.029999999992</v>
      </c>
    </row>
    <row r="1022" spans="1:7" x14ac:dyDescent="0.25">
      <c r="A1022" s="501"/>
      <c r="B1022" s="507"/>
      <c r="C1022" s="1"/>
      <c r="D1022" s="1"/>
      <c r="E1022" s="1"/>
      <c r="F1022" s="1"/>
      <c r="G1022" s="1">
        <f t="shared" si="27"/>
        <v>36937.029999999992</v>
      </c>
    </row>
    <row r="1023" spans="1:7" x14ac:dyDescent="0.25">
      <c r="A1023" s="501"/>
      <c r="B1023" s="508"/>
      <c r="C1023" s="1"/>
      <c r="D1023" s="1"/>
      <c r="E1023" s="20" t="s">
        <v>283</v>
      </c>
      <c r="F1023" s="20">
        <v>6915</v>
      </c>
      <c r="G1023" s="1">
        <f t="shared" si="27"/>
        <v>43852.029999999992</v>
      </c>
    </row>
    <row r="1024" spans="1:7" x14ac:dyDescent="0.25">
      <c r="A1024" s="501"/>
      <c r="B1024" s="506"/>
      <c r="C1024" s="1" t="s">
        <v>22</v>
      </c>
      <c r="D1024" s="1">
        <v>300</v>
      </c>
      <c r="E1024" s="28" t="s">
        <v>294</v>
      </c>
      <c r="F1024" s="28">
        <v>390</v>
      </c>
      <c r="G1024" s="1">
        <f t="shared" si="27"/>
        <v>43942.029999999992</v>
      </c>
    </row>
    <row r="1025" spans="1:7" x14ac:dyDescent="0.25">
      <c r="A1025" s="501"/>
      <c r="B1025" s="507"/>
      <c r="C1025" s="1" t="s">
        <v>20</v>
      </c>
      <c r="D1025" s="1">
        <v>1000</v>
      </c>
      <c r="E1025" s="1"/>
      <c r="F1025" s="1"/>
      <c r="G1025" s="1">
        <f t="shared" si="27"/>
        <v>42942.029999999992</v>
      </c>
    </row>
    <row r="1026" spans="1:7" x14ac:dyDescent="0.25">
      <c r="A1026" s="501"/>
      <c r="B1026" s="507"/>
      <c r="C1026" s="1" t="s">
        <v>17</v>
      </c>
      <c r="D1026" s="1">
        <v>447</v>
      </c>
      <c r="E1026" s="1"/>
      <c r="F1026" s="1"/>
      <c r="G1026" s="1">
        <f t="shared" si="27"/>
        <v>42495.029999999992</v>
      </c>
    </row>
    <row r="1027" spans="1:7" x14ac:dyDescent="0.25">
      <c r="A1027" s="501"/>
      <c r="B1027" s="507"/>
      <c r="C1027" s="1"/>
      <c r="D1027" s="1"/>
      <c r="E1027" s="1"/>
      <c r="F1027" s="1"/>
      <c r="G1027" s="1">
        <f t="shared" si="27"/>
        <v>42495.029999999992</v>
      </c>
    </row>
    <row r="1028" spans="1:7" x14ac:dyDescent="0.25">
      <c r="A1028" s="501"/>
      <c r="B1028" s="507"/>
      <c r="C1028" s="1"/>
      <c r="D1028" s="1"/>
      <c r="E1028" s="1"/>
      <c r="F1028" s="1"/>
      <c r="G1028" s="1">
        <f t="shared" si="27"/>
        <v>42495.029999999992</v>
      </c>
    </row>
    <row r="1029" spans="1:7" x14ac:dyDescent="0.25">
      <c r="A1029" s="501"/>
      <c r="B1029" s="507"/>
      <c r="C1029" s="1"/>
      <c r="D1029" s="1"/>
      <c r="E1029" s="1"/>
      <c r="F1029" s="1"/>
      <c r="G1029" s="1">
        <f t="shared" si="27"/>
        <v>42495.029999999992</v>
      </c>
    </row>
    <row r="1030" spans="1:7" x14ac:dyDescent="0.25">
      <c r="A1030" s="502"/>
      <c r="B1030" s="508"/>
      <c r="C1030" s="1"/>
      <c r="D1030" s="1"/>
      <c r="E1030" s="20" t="s">
        <v>309</v>
      </c>
      <c r="F1030" s="20">
        <v>6700</v>
      </c>
      <c r="G1030" s="1">
        <f t="shared" si="27"/>
        <v>49195.029999999992</v>
      </c>
    </row>
    <row r="1031" spans="1:7" x14ac:dyDescent="0.25">
      <c r="A1031" s="500" t="s">
        <v>90</v>
      </c>
      <c r="B1031" s="503"/>
      <c r="C1031" s="1"/>
      <c r="D1031" s="1"/>
      <c r="E1031" s="20" t="s">
        <v>310</v>
      </c>
      <c r="F1031" s="20">
        <v>39650</v>
      </c>
      <c r="G1031" s="1">
        <f t="shared" si="27"/>
        <v>88845.03</v>
      </c>
    </row>
    <row r="1032" spans="1:7" x14ac:dyDescent="0.25">
      <c r="A1032" s="501"/>
      <c r="B1032" s="504"/>
      <c r="C1032" s="1" t="s">
        <v>22</v>
      </c>
      <c r="D1032" s="1">
        <v>300</v>
      </c>
      <c r="E1032" s="1"/>
      <c r="F1032" s="1"/>
      <c r="G1032" s="1">
        <f t="shared" si="27"/>
        <v>88545.03</v>
      </c>
    </row>
    <row r="1033" spans="1:7" x14ac:dyDescent="0.25">
      <c r="A1033" s="501"/>
      <c r="B1033" s="504"/>
      <c r="C1033" s="1" t="s">
        <v>67</v>
      </c>
      <c r="D1033" s="1">
        <v>26000</v>
      </c>
      <c r="E1033" s="1"/>
      <c r="F1033" s="1"/>
      <c r="G1033" s="1">
        <f t="shared" si="27"/>
        <v>62545.03</v>
      </c>
    </row>
    <row r="1034" spans="1:7" x14ac:dyDescent="0.25">
      <c r="A1034" s="501"/>
      <c r="B1034" s="504"/>
      <c r="C1034" s="1" t="s">
        <v>69</v>
      </c>
      <c r="D1034" s="1">
        <v>5500</v>
      </c>
      <c r="E1034" s="1"/>
      <c r="F1034" s="1"/>
      <c r="G1034" s="1">
        <f t="shared" si="27"/>
        <v>57045.03</v>
      </c>
    </row>
    <row r="1035" spans="1:7" x14ac:dyDescent="0.25">
      <c r="A1035" s="501"/>
      <c r="B1035" s="504"/>
      <c r="C1035" s="1" t="s">
        <v>71</v>
      </c>
      <c r="D1035" s="1">
        <v>2500</v>
      </c>
      <c r="E1035" s="1"/>
      <c r="F1035" s="1"/>
      <c r="G1035" s="1">
        <f t="shared" si="27"/>
        <v>54545.03</v>
      </c>
    </row>
    <row r="1036" spans="1:7" x14ac:dyDescent="0.25">
      <c r="A1036" s="501"/>
      <c r="B1036" s="504"/>
      <c r="C1036" s="1" t="s">
        <v>48</v>
      </c>
      <c r="D1036" s="1">
        <v>480</v>
      </c>
      <c r="E1036" s="1"/>
      <c r="F1036" s="1"/>
      <c r="G1036" s="1">
        <f t="shared" si="27"/>
        <v>54065.03</v>
      </c>
    </row>
    <row r="1037" spans="1:7" x14ac:dyDescent="0.25">
      <c r="A1037" s="501"/>
      <c r="B1037" s="504"/>
      <c r="C1037" s="1" t="s">
        <v>43</v>
      </c>
      <c r="D1037" s="1">
        <v>90</v>
      </c>
      <c r="E1037" s="1"/>
      <c r="F1037" s="1"/>
      <c r="G1037" s="1">
        <f t="shared" si="27"/>
        <v>53975.03</v>
      </c>
    </row>
    <row r="1038" spans="1:7" x14ac:dyDescent="0.25">
      <c r="A1038" s="501"/>
      <c r="B1038" s="504"/>
      <c r="C1038" s="1" t="s">
        <v>311</v>
      </c>
      <c r="D1038" s="1">
        <v>524</v>
      </c>
      <c r="E1038" s="1"/>
      <c r="F1038" s="1"/>
      <c r="G1038" s="1">
        <f t="shared" si="27"/>
        <v>53451.03</v>
      </c>
    </row>
    <row r="1039" spans="1:7" x14ac:dyDescent="0.25">
      <c r="A1039" s="501"/>
      <c r="B1039" s="504"/>
      <c r="C1039" s="1" t="s">
        <v>312</v>
      </c>
      <c r="D1039" s="1">
        <v>500</v>
      </c>
      <c r="E1039" s="1"/>
      <c r="F1039" s="1"/>
      <c r="G1039" s="1">
        <f t="shared" si="27"/>
        <v>52951.03</v>
      </c>
    </row>
    <row r="1040" spans="1:7" x14ac:dyDescent="0.25">
      <c r="A1040" s="501"/>
      <c r="B1040" s="504"/>
      <c r="C1040" s="1"/>
      <c r="D1040" s="1"/>
      <c r="E1040" s="1"/>
      <c r="F1040" s="1"/>
      <c r="G1040" s="1">
        <f t="shared" si="27"/>
        <v>52951.03</v>
      </c>
    </row>
    <row r="1041" spans="1:7" x14ac:dyDescent="0.25">
      <c r="A1041" s="501"/>
      <c r="B1041" s="505"/>
      <c r="C1041" s="1"/>
      <c r="D1041" s="1"/>
      <c r="E1041" s="1"/>
      <c r="F1041" s="1"/>
      <c r="G1041" s="1">
        <f t="shared" si="27"/>
        <v>52951.03</v>
      </c>
    </row>
    <row r="1042" spans="1:7" x14ac:dyDescent="0.25">
      <c r="A1042" s="501"/>
      <c r="B1042" s="506"/>
      <c r="C1042" s="1" t="s">
        <v>22</v>
      </c>
      <c r="D1042" s="1">
        <v>300</v>
      </c>
      <c r="E1042" s="1"/>
      <c r="F1042" s="1"/>
      <c r="G1042" s="1">
        <f t="shared" si="27"/>
        <v>52651.03</v>
      </c>
    </row>
    <row r="1043" spans="1:7" x14ac:dyDescent="0.25">
      <c r="A1043" s="501"/>
      <c r="B1043" s="507"/>
      <c r="C1043" s="1" t="s">
        <v>51</v>
      </c>
      <c r="D1043" s="1">
        <v>950</v>
      </c>
      <c r="E1043" s="1"/>
      <c r="F1043" s="1"/>
      <c r="G1043" s="1">
        <f t="shared" si="27"/>
        <v>51701.03</v>
      </c>
    </row>
    <row r="1044" spans="1:7" x14ac:dyDescent="0.25">
      <c r="A1044" s="501"/>
      <c r="B1044" s="507"/>
      <c r="C1044" s="55" t="s">
        <v>78</v>
      </c>
      <c r="D1044" s="1"/>
      <c r="E1044" s="29" t="s">
        <v>313</v>
      </c>
      <c r="F1044" s="29">
        <v>7500</v>
      </c>
      <c r="G1044" s="1">
        <f t="shared" si="27"/>
        <v>59201.03</v>
      </c>
    </row>
    <row r="1045" spans="1:7" x14ac:dyDescent="0.25">
      <c r="A1045" s="501"/>
      <c r="B1045" s="507"/>
      <c r="C1045" s="1" t="s">
        <v>80</v>
      </c>
      <c r="D1045" s="1">
        <v>2100</v>
      </c>
      <c r="E1045" s="28" t="s">
        <v>314</v>
      </c>
      <c r="F1045" s="28">
        <v>2184</v>
      </c>
      <c r="G1045" s="1">
        <f t="shared" si="27"/>
        <v>59285.03</v>
      </c>
    </row>
    <row r="1046" spans="1:7" x14ac:dyDescent="0.25">
      <c r="A1046" s="501"/>
      <c r="B1046" s="507"/>
      <c r="C1046" s="1"/>
      <c r="D1046" s="1"/>
      <c r="E1046" s="20" t="s">
        <v>315</v>
      </c>
      <c r="F1046" s="20">
        <v>2000</v>
      </c>
      <c r="G1046" s="1">
        <f t="shared" si="27"/>
        <v>61285.03</v>
      </c>
    </row>
    <row r="1047" spans="1:7" x14ac:dyDescent="0.25">
      <c r="A1047" s="501"/>
      <c r="B1047" s="507"/>
      <c r="C1047" s="1"/>
      <c r="D1047" s="1"/>
      <c r="E1047" s="28" t="s">
        <v>111</v>
      </c>
      <c r="F1047" s="28">
        <v>1700</v>
      </c>
      <c r="G1047" s="1">
        <f t="shared" si="27"/>
        <v>62985.03</v>
      </c>
    </row>
    <row r="1048" spans="1:7" x14ac:dyDescent="0.25">
      <c r="A1048" s="501"/>
      <c r="B1048" s="508"/>
      <c r="C1048" s="1"/>
      <c r="D1048" s="1"/>
      <c r="E1048" s="1"/>
      <c r="F1048" s="1"/>
      <c r="G1048" s="1">
        <f t="shared" si="27"/>
        <v>62985.03</v>
      </c>
    </row>
    <row r="1049" spans="1:7" x14ac:dyDescent="0.25">
      <c r="A1049" s="501"/>
      <c r="B1049" s="506"/>
      <c r="C1049" s="1" t="s">
        <v>22</v>
      </c>
      <c r="D1049" s="1">
        <v>300</v>
      </c>
      <c r="E1049" s="1"/>
      <c r="F1049" s="1"/>
      <c r="G1049" s="1">
        <f t="shared" si="27"/>
        <v>62685.03</v>
      </c>
    </row>
    <row r="1050" spans="1:7" x14ac:dyDescent="0.25">
      <c r="A1050" s="501"/>
      <c r="B1050" s="507"/>
      <c r="C1050" s="55" t="s">
        <v>30</v>
      </c>
      <c r="D1050" s="1">
        <v>1800</v>
      </c>
      <c r="E1050" s="1"/>
      <c r="F1050" s="1"/>
      <c r="G1050" s="1">
        <f t="shared" si="27"/>
        <v>60885.03</v>
      </c>
    </row>
    <row r="1051" spans="1:7" x14ac:dyDescent="0.25">
      <c r="A1051" s="501"/>
      <c r="B1051" s="507"/>
      <c r="C1051" s="1" t="s">
        <v>48</v>
      </c>
      <c r="D1051" s="1">
        <v>480</v>
      </c>
      <c r="E1051" s="1"/>
      <c r="F1051" s="1"/>
      <c r="G1051" s="1">
        <f t="shared" si="27"/>
        <v>60405.03</v>
      </c>
    </row>
    <row r="1052" spans="1:7" x14ac:dyDescent="0.25">
      <c r="A1052" s="501"/>
      <c r="B1052" s="507"/>
      <c r="C1052" s="1" t="s">
        <v>58</v>
      </c>
      <c r="D1052" s="1">
        <v>279</v>
      </c>
      <c r="E1052" s="1"/>
      <c r="F1052" s="1"/>
      <c r="G1052" s="1">
        <f t="shared" si="27"/>
        <v>60126.03</v>
      </c>
    </row>
    <row r="1053" spans="1:7" x14ac:dyDescent="0.25">
      <c r="A1053" s="501"/>
      <c r="B1053" s="507"/>
      <c r="C1053" s="1" t="s">
        <v>83</v>
      </c>
      <c r="D1053" s="1">
        <v>1600</v>
      </c>
      <c r="E1053" s="1"/>
      <c r="F1053" s="1"/>
      <c r="G1053" s="1">
        <f t="shared" si="27"/>
        <v>58526.03</v>
      </c>
    </row>
    <row r="1054" spans="1:7" x14ac:dyDescent="0.25">
      <c r="A1054" s="501"/>
      <c r="B1054" s="507"/>
      <c r="C1054" s="1"/>
      <c r="D1054" s="1"/>
      <c r="E1054" s="1"/>
      <c r="F1054" s="1"/>
      <c r="G1054" s="1">
        <f t="shared" si="27"/>
        <v>58526.03</v>
      </c>
    </row>
    <row r="1055" spans="1:7" x14ac:dyDescent="0.25">
      <c r="A1055" s="501"/>
      <c r="B1055" s="508"/>
      <c r="C1055" s="1"/>
      <c r="D1055" s="1"/>
      <c r="E1055" s="1"/>
      <c r="F1055" s="1"/>
      <c r="G1055" s="1">
        <f t="shared" si="27"/>
        <v>58526.03</v>
      </c>
    </row>
    <row r="1056" spans="1:7" x14ac:dyDescent="0.25">
      <c r="A1056" s="501"/>
      <c r="B1056" s="506"/>
      <c r="C1056" s="1" t="s">
        <v>22</v>
      </c>
      <c r="D1056" s="1">
        <v>300</v>
      </c>
      <c r="E1056" s="1"/>
      <c r="F1056" s="1"/>
      <c r="G1056" s="1">
        <f t="shared" si="27"/>
        <v>58226.03</v>
      </c>
    </row>
    <row r="1057" spans="1:8" x14ac:dyDescent="0.25">
      <c r="A1057" s="501"/>
      <c r="B1057" s="507"/>
      <c r="C1057" s="1" t="s">
        <v>86</v>
      </c>
      <c r="D1057" s="1">
        <v>120</v>
      </c>
      <c r="E1057" s="1"/>
      <c r="F1057" s="1"/>
      <c r="G1057" s="1">
        <f t="shared" si="27"/>
        <v>58106.03</v>
      </c>
    </row>
    <row r="1058" spans="1:8" x14ac:dyDescent="0.25">
      <c r="A1058" s="501"/>
      <c r="B1058" s="507"/>
      <c r="C1058" s="1" t="s">
        <v>16</v>
      </c>
      <c r="D1058" s="1"/>
      <c r="E1058" s="1"/>
      <c r="F1058" s="1"/>
      <c r="G1058" s="1">
        <f t="shared" si="27"/>
        <v>58106.03</v>
      </c>
    </row>
    <row r="1059" spans="1:8" x14ac:dyDescent="0.25">
      <c r="A1059" s="501"/>
      <c r="B1059" s="507"/>
      <c r="C1059" s="1" t="s">
        <v>44</v>
      </c>
      <c r="D1059" s="1">
        <v>375.16</v>
      </c>
      <c r="E1059" s="1"/>
      <c r="F1059" s="1"/>
      <c r="G1059" s="1">
        <f t="shared" si="27"/>
        <v>57730.869999999995</v>
      </c>
    </row>
    <row r="1060" spans="1:8" x14ac:dyDescent="0.25">
      <c r="A1060" s="501"/>
      <c r="B1060" s="507"/>
      <c r="C1060" s="1" t="s">
        <v>87</v>
      </c>
      <c r="D1060" s="1">
        <v>375.18</v>
      </c>
      <c r="E1060" s="1"/>
      <c r="F1060" s="1"/>
      <c r="G1060" s="1">
        <f>G1059-D1060+F1060</f>
        <v>57355.689999999995</v>
      </c>
    </row>
    <row r="1061" spans="1:8" x14ac:dyDescent="0.25">
      <c r="A1061" s="501"/>
      <c r="B1061" s="507"/>
      <c r="C1061" s="1"/>
      <c r="D1061" s="1"/>
      <c r="E1061" s="1"/>
      <c r="F1061" s="1"/>
      <c r="G1061" s="1">
        <f>G1060-D1061+F1061</f>
        <v>57355.689999999995</v>
      </c>
    </row>
    <row r="1062" spans="1:8" x14ac:dyDescent="0.25">
      <c r="A1062" s="501"/>
      <c r="B1062" s="508"/>
      <c r="C1062" s="29" t="s">
        <v>316</v>
      </c>
      <c r="D1062" s="29">
        <v>8000</v>
      </c>
      <c r="E1062" s="1"/>
      <c r="F1062" s="1"/>
      <c r="G1062" s="1">
        <f>G1061-D1062+F1062</f>
        <v>49355.689999999995</v>
      </c>
    </row>
    <row r="1063" spans="1:8" x14ac:dyDescent="0.25">
      <c r="A1063" s="501"/>
      <c r="B1063" s="506"/>
      <c r="C1063" s="1" t="s">
        <v>22</v>
      </c>
      <c r="D1063" s="1">
        <v>300</v>
      </c>
      <c r="E1063" s="1"/>
      <c r="F1063" s="1"/>
      <c r="G1063" s="1">
        <v>38899</v>
      </c>
      <c r="H1063" s="25" t="s">
        <v>317</v>
      </c>
    </row>
    <row r="1064" spans="1:8" x14ac:dyDescent="0.25">
      <c r="A1064" s="501"/>
      <c r="B1064" s="507"/>
      <c r="C1064" s="1" t="s">
        <v>20</v>
      </c>
      <c r="D1064" s="1">
        <v>1000</v>
      </c>
      <c r="E1064" s="1"/>
      <c r="F1064" s="1"/>
      <c r="G1064" s="1">
        <f>G1063-D1064+F1064</f>
        <v>37899</v>
      </c>
    </row>
    <row r="1065" spans="1:8" x14ac:dyDescent="0.25">
      <c r="A1065" s="501"/>
      <c r="B1065" s="507"/>
      <c r="C1065" s="1" t="s">
        <v>17</v>
      </c>
      <c r="D1065" s="1">
        <v>447</v>
      </c>
      <c r="E1065" s="1"/>
      <c r="F1065" s="1"/>
      <c r="G1065" s="1">
        <f t="shared" ref="G1065:G1128" si="28">G1064-D1065+F1065</f>
        <v>37452</v>
      </c>
    </row>
    <row r="1066" spans="1:8" x14ac:dyDescent="0.25">
      <c r="A1066" s="501"/>
      <c r="B1066" s="507"/>
      <c r="C1066" s="1" t="s">
        <v>44</v>
      </c>
      <c r="D1066" s="1">
        <v>2650</v>
      </c>
      <c r="E1066" s="1"/>
      <c r="F1066" s="1"/>
      <c r="G1066" s="1">
        <f t="shared" si="28"/>
        <v>34802</v>
      </c>
    </row>
    <row r="1067" spans="1:8" x14ac:dyDescent="0.25">
      <c r="A1067" s="501"/>
      <c r="B1067" s="507"/>
      <c r="C1067" s="1" t="s">
        <v>318</v>
      </c>
      <c r="D1067" s="1">
        <v>497</v>
      </c>
      <c r="E1067" s="1"/>
      <c r="F1067" s="1"/>
      <c r="G1067" s="1">
        <f t="shared" si="28"/>
        <v>34305</v>
      </c>
    </row>
    <row r="1068" spans="1:8" x14ac:dyDescent="0.25">
      <c r="A1068" s="501"/>
      <c r="B1068" s="507"/>
      <c r="C1068" s="1"/>
      <c r="D1068" s="1"/>
      <c r="E1068" s="1"/>
      <c r="F1068" s="1"/>
      <c r="G1068" s="1">
        <f t="shared" si="28"/>
        <v>34305</v>
      </c>
    </row>
    <row r="1069" spans="1:8" x14ac:dyDescent="0.25">
      <c r="A1069" s="502"/>
      <c r="B1069" s="508"/>
      <c r="C1069" s="1"/>
      <c r="D1069" s="1"/>
      <c r="E1069" s="1"/>
      <c r="F1069" s="1"/>
      <c r="G1069" s="1">
        <f t="shared" si="28"/>
        <v>34305</v>
      </c>
    </row>
    <row r="1070" spans="1:8" x14ac:dyDescent="0.25">
      <c r="A1070" s="500" t="s">
        <v>107</v>
      </c>
      <c r="B1070" s="503"/>
      <c r="C1070" s="1"/>
      <c r="D1070" s="1"/>
      <c r="E1070" s="20" t="s">
        <v>314</v>
      </c>
      <c r="F1070" s="20">
        <v>2184</v>
      </c>
      <c r="G1070" s="1">
        <f t="shared" si="28"/>
        <v>36489</v>
      </c>
    </row>
    <row r="1071" spans="1:8" x14ac:dyDescent="0.25">
      <c r="A1071" s="501"/>
      <c r="B1071" s="504"/>
      <c r="C1071" s="1" t="s">
        <v>22</v>
      </c>
      <c r="D1071" s="1">
        <v>400</v>
      </c>
      <c r="E1071" s="20" t="s">
        <v>319</v>
      </c>
      <c r="F1071" s="20">
        <v>3319</v>
      </c>
      <c r="G1071" s="1">
        <f t="shared" si="28"/>
        <v>39408</v>
      </c>
    </row>
    <row r="1072" spans="1:8" x14ac:dyDescent="0.25">
      <c r="A1072" s="501"/>
      <c r="B1072" s="504"/>
      <c r="C1072" s="1" t="s">
        <v>67</v>
      </c>
      <c r="D1072" s="1">
        <v>37500</v>
      </c>
      <c r="E1072" s="20" t="s">
        <v>283</v>
      </c>
      <c r="F1072" s="20">
        <v>34812</v>
      </c>
      <c r="G1072" s="1">
        <f t="shared" si="28"/>
        <v>36720</v>
      </c>
    </row>
    <row r="1073" spans="1:8" x14ac:dyDescent="0.25">
      <c r="A1073" s="501"/>
      <c r="B1073" s="504"/>
      <c r="C1073" s="1" t="s">
        <v>69</v>
      </c>
      <c r="D1073" s="1">
        <v>7000</v>
      </c>
      <c r="E1073" s="1"/>
      <c r="F1073" s="1"/>
      <c r="G1073" s="1">
        <f t="shared" si="28"/>
        <v>29720</v>
      </c>
    </row>
    <row r="1074" spans="1:8" x14ac:dyDescent="0.25">
      <c r="A1074" s="501"/>
      <c r="B1074" s="504"/>
      <c r="C1074" s="1" t="s">
        <v>71</v>
      </c>
      <c r="D1074" s="1">
        <v>3000</v>
      </c>
      <c r="E1074" s="1"/>
      <c r="F1074" s="1"/>
      <c r="G1074" s="1">
        <f t="shared" si="28"/>
        <v>26720</v>
      </c>
    </row>
    <row r="1075" spans="1:8" x14ac:dyDescent="0.25">
      <c r="A1075" s="501"/>
      <c r="B1075" s="504"/>
      <c r="C1075" s="1" t="s">
        <v>48</v>
      </c>
      <c r="D1075" s="1">
        <v>480</v>
      </c>
      <c r="E1075" s="1"/>
      <c r="F1075" s="1"/>
      <c r="G1075" s="1">
        <f t="shared" si="28"/>
        <v>26240</v>
      </c>
    </row>
    <row r="1076" spans="1:8" x14ac:dyDescent="0.25">
      <c r="A1076" s="501"/>
      <c r="B1076" s="504"/>
      <c r="C1076" s="1" t="s">
        <v>43</v>
      </c>
      <c r="D1076" s="1">
        <v>90</v>
      </c>
      <c r="E1076" s="1"/>
      <c r="F1076" s="1"/>
      <c r="G1076" s="1">
        <f t="shared" si="28"/>
        <v>26150</v>
      </c>
    </row>
    <row r="1077" spans="1:8" x14ac:dyDescent="0.25">
      <c r="A1077" s="501"/>
      <c r="B1077" s="504"/>
      <c r="C1077" s="1" t="s">
        <v>311</v>
      </c>
      <c r="D1077" s="1">
        <v>524</v>
      </c>
      <c r="E1077" s="1"/>
      <c r="F1077" s="1"/>
      <c r="G1077" s="1">
        <f t="shared" si="28"/>
        <v>25626</v>
      </c>
    </row>
    <row r="1078" spans="1:8" x14ac:dyDescent="0.25">
      <c r="A1078" s="501"/>
      <c r="B1078" s="504"/>
      <c r="C1078" s="20" t="s">
        <v>44</v>
      </c>
      <c r="D1078" s="20">
        <v>4902</v>
      </c>
      <c r="E1078" s="1"/>
      <c r="F1078" s="1"/>
      <c r="G1078" s="1">
        <f t="shared" si="28"/>
        <v>20724</v>
      </c>
    </row>
    <row r="1079" spans="1:8" x14ac:dyDescent="0.25">
      <c r="A1079" s="501"/>
      <c r="B1079" s="504"/>
      <c r="C1079" s="20" t="s">
        <v>320</v>
      </c>
      <c r="D1079" s="20">
        <v>4723</v>
      </c>
      <c r="E1079" s="20" t="s">
        <v>321</v>
      </c>
      <c r="F1079" s="20">
        <v>23400</v>
      </c>
      <c r="G1079" s="1">
        <f t="shared" si="28"/>
        <v>39401</v>
      </c>
    </row>
    <row r="1080" spans="1:8" x14ac:dyDescent="0.25">
      <c r="A1080" s="501"/>
      <c r="B1080" s="505"/>
      <c r="C1080" s="1" t="s">
        <v>322</v>
      </c>
      <c r="D1080" s="1">
        <v>1500</v>
      </c>
      <c r="E1080" s="20" t="s">
        <v>313</v>
      </c>
      <c r="F1080" s="20">
        <v>7500</v>
      </c>
      <c r="G1080" s="1">
        <f t="shared" si="28"/>
        <v>45401</v>
      </c>
    </row>
    <row r="1081" spans="1:8" x14ac:dyDescent="0.25">
      <c r="A1081" s="501"/>
      <c r="B1081" s="506"/>
      <c r="C1081" s="1" t="s">
        <v>22</v>
      </c>
      <c r="D1081" s="1">
        <v>400</v>
      </c>
      <c r="E1081" s="1"/>
      <c r="F1081" s="1"/>
      <c r="G1081" s="1">
        <f t="shared" si="28"/>
        <v>45001</v>
      </c>
    </row>
    <row r="1082" spans="1:8" x14ac:dyDescent="0.25">
      <c r="A1082" s="501"/>
      <c r="B1082" s="507"/>
      <c r="C1082" s="1" t="s">
        <v>51</v>
      </c>
      <c r="D1082" s="1">
        <v>950</v>
      </c>
      <c r="E1082" s="1"/>
      <c r="F1082" s="1"/>
      <c r="G1082" s="1">
        <f t="shared" si="28"/>
        <v>44051</v>
      </c>
    </row>
    <row r="1083" spans="1:8" x14ac:dyDescent="0.25">
      <c r="A1083" s="501"/>
      <c r="B1083" s="507"/>
      <c r="C1083" s="55" t="s">
        <v>78</v>
      </c>
      <c r="D1083" s="1"/>
      <c r="E1083" s="1"/>
      <c r="F1083" s="1"/>
      <c r="G1083" s="1">
        <f t="shared" si="28"/>
        <v>44051</v>
      </c>
    </row>
    <row r="1084" spans="1:8" x14ac:dyDescent="0.25">
      <c r="A1084" s="501"/>
      <c r="B1084" s="507"/>
      <c r="C1084" s="1" t="s">
        <v>80</v>
      </c>
      <c r="D1084" s="1">
        <v>2100</v>
      </c>
      <c r="E1084" s="1"/>
      <c r="F1084" s="1"/>
      <c r="G1084" s="1">
        <f t="shared" si="28"/>
        <v>41951</v>
      </c>
    </row>
    <row r="1085" spans="1:8" x14ac:dyDescent="0.25">
      <c r="A1085" s="501"/>
      <c r="B1085" s="507"/>
      <c r="C1085" s="1"/>
      <c r="D1085" s="1"/>
      <c r="E1085" s="1"/>
      <c r="F1085" s="1"/>
      <c r="G1085" s="1">
        <v>48679</v>
      </c>
      <c r="H1085" s="25" t="s">
        <v>323</v>
      </c>
    </row>
    <row r="1086" spans="1:8" x14ac:dyDescent="0.25">
      <c r="A1086" s="501"/>
      <c r="B1086" s="507"/>
      <c r="C1086" s="1" t="s">
        <v>324</v>
      </c>
      <c r="D1086" s="1">
        <v>1200</v>
      </c>
      <c r="E1086" s="1"/>
      <c r="F1086" s="1"/>
      <c r="G1086" s="1">
        <f t="shared" si="28"/>
        <v>47479</v>
      </c>
    </row>
    <row r="1087" spans="1:8" x14ac:dyDescent="0.25">
      <c r="A1087" s="501"/>
      <c r="B1087" s="508"/>
      <c r="C1087" s="1"/>
      <c r="D1087" s="1"/>
      <c r="E1087" s="1"/>
      <c r="F1087" s="1"/>
      <c r="G1087" s="1">
        <f t="shared" si="28"/>
        <v>47479</v>
      </c>
    </row>
    <row r="1088" spans="1:8" x14ac:dyDescent="0.25">
      <c r="A1088" s="501"/>
      <c r="B1088" s="506"/>
      <c r="C1088" s="1" t="s">
        <v>22</v>
      </c>
      <c r="D1088" s="1">
        <v>400</v>
      </c>
      <c r="E1088" s="1"/>
      <c r="F1088" s="1"/>
      <c r="G1088" s="1">
        <f t="shared" si="28"/>
        <v>47079</v>
      </c>
    </row>
    <row r="1089" spans="1:7" x14ac:dyDescent="0.25">
      <c r="A1089" s="501"/>
      <c r="B1089" s="507"/>
      <c r="C1089" s="55" t="s">
        <v>30</v>
      </c>
      <c r="D1089" s="1">
        <v>1800</v>
      </c>
      <c r="E1089" s="1"/>
      <c r="F1089" s="1"/>
      <c r="G1089" s="1">
        <f t="shared" si="28"/>
        <v>45279</v>
      </c>
    </row>
    <row r="1090" spans="1:7" x14ac:dyDescent="0.25">
      <c r="A1090" s="501"/>
      <c r="B1090" s="507"/>
      <c r="C1090" s="1" t="s">
        <v>48</v>
      </c>
      <c r="D1090" s="1">
        <v>480</v>
      </c>
      <c r="E1090" s="1"/>
      <c r="F1090" s="1"/>
      <c r="G1090" s="1">
        <f t="shared" si="28"/>
        <v>44799</v>
      </c>
    </row>
    <row r="1091" spans="1:7" x14ac:dyDescent="0.25">
      <c r="A1091" s="501"/>
      <c r="B1091" s="507"/>
      <c r="C1091" s="1" t="s">
        <v>58</v>
      </c>
      <c r="D1091" s="1">
        <v>279</v>
      </c>
      <c r="E1091" s="28" t="s">
        <v>111</v>
      </c>
      <c r="F1091" s="28">
        <v>1700</v>
      </c>
      <c r="G1091" s="1">
        <f t="shared" si="28"/>
        <v>46220</v>
      </c>
    </row>
    <row r="1092" spans="1:7" x14ac:dyDescent="0.25">
      <c r="A1092" s="501"/>
      <c r="B1092" s="507"/>
      <c r="C1092" s="1" t="s">
        <v>83</v>
      </c>
      <c r="D1092" s="1">
        <v>1600</v>
      </c>
      <c r="E1092" s="1"/>
      <c r="F1092" s="1"/>
      <c r="G1092" s="1">
        <f t="shared" si="28"/>
        <v>44620</v>
      </c>
    </row>
    <row r="1093" spans="1:7" x14ac:dyDescent="0.25">
      <c r="A1093" s="501"/>
      <c r="B1093" s="507"/>
      <c r="C1093" s="1"/>
      <c r="D1093" s="1"/>
      <c r="E1093" s="1"/>
      <c r="F1093" s="1"/>
      <c r="G1093" s="1">
        <f t="shared" si="28"/>
        <v>44620</v>
      </c>
    </row>
    <row r="1094" spans="1:7" x14ac:dyDescent="0.25">
      <c r="A1094" s="501"/>
      <c r="B1094" s="508"/>
      <c r="C1094" s="1"/>
      <c r="D1094" s="1"/>
      <c r="E1094" s="1"/>
      <c r="F1094" s="1"/>
      <c r="G1094" s="1">
        <f t="shared" si="28"/>
        <v>44620</v>
      </c>
    </row>
    <row r="1095" spans="1:7" x14ac:dyDescent="0.25">
      <c r="A1095" s="501"/>
      <c r="B1095" s="506"/>
      <c r="C1095" s="1" t="s">
        <v>22</v>
      </c>
      <c r="D1095" s="1">
        <v>400</v>
      </c>
      <c r="E1095" s="1"/>
      <c r="F1095" s="1"/>
      <c r="G1095" s="1">
        <f t="shared" si="28"/>
        <v>44220</v>
      </c>
    </row>
    <row r="1096" spans="1:7" x14ac:dyDescent="0.25">
      <c r="A1096" s="501"/>
      <c r="B1096" s="507"/>
      <c r="C1096" s="1" t="s">
        <v>86</v>
      </c>
      <c r="D1096" s="1">
        <v>120</v>
      </c>
      <c r="E1096" s="1"/>
      <c r="F1096" s="1"/>
      <c r="G1096" s="1">
        <f t="shared" si="28"/>
        <v>44100</v>
      </c>
    </row>
    <row r="1097" spans="1:7" x14ac:dyDescent="0.25">
      <c r="A1097" s="501"/>
      <c r="B1097" s="507"/>
      <c r="C1097" s="1" t="s">
        <v>16</v>
      </c>
      <c r="D1097" s="1">
        <v>2000</v>
      </c>
      <c r="E1097" s="1"/>
      <c r="F1097" s="1"/>
      <c r="G1097" s="1">
        <f t="shared" si="28"/>
        <v>42100</v>
      </c>
    </row>
    <row r="1098" spans="1:7" x14ac:dyDescent="0.25">
      <c r="A1098" s="501"/>
      <c r="B1098" s="507"/>
      <c r="C1098" s="1" t="s">
        <v>44</v>
      </c>
      <c r="D1098" s="1">
        <v>375.16</v>
      </c>
      <c r="E1098" s="1"/>
      <c r="F1098" s="1"/>
      <c r="G1098" s="1">
        <f t="shared" si="28"/>
        <v>41724.839999999997</v>
      </c>
    </row>
    <row r="1099" spans="1:7" x14ac:dyDescent="0.25">
      <c r="A1099" s="501"/>
      <c r="B1099" s="507"/>
      <c r="C1099" s="1" t="s">
        <v>87</v>
      </c>
      <c r="D1099" s="1">
        <v>375.18</v>
      </c>
      <c r="E1099" s="1"/>
      <c r="F1099" s="1"/>
      <c r="G1099" s="1">
        <f t="shared" si="28"/>
        <v>41349.659999999996</v>
      </c>
    </row>
    <row r="1100" spans="1:7" x14ac:dyDescent="0.25">
      <c r="A1100" s="501"/>
      <c r="B1100" s="507"/>
      <c r="C1100" s="1"/>
      <c r="D1100" s="1"/>
      <c r="E1100" s="1"/>
      <c r="F1100" s="1"/>
      <c r="G1100" s="1">
        <f t="shared" si="28"/>
        <v>41349.659999999996</v>
      </c>
    </row>
    <row r="1101" spans="1:7" x14ac:dyDescent="0.25">
      <c r="A1101" s="501"/>
      <c r="B1101" s="508"/>
      <c r="C1101" s="1"/>
      <c r="D1101" s="1"/>
      <c r="E1101" s="1"/>
      <c r="F1101" s="1"/>
      <c r="G1101" s="1">
        <f t="shared" si="28"/>
        <v>41349.659999999996</v>
      </c>
    </row>
    <row r="1102" spans="1:7" x14ac:dyDescent="0.25">
      <c r="A1102" s="501"/>
      <c r="B1102" s="506"/>
      <c r="C1102" s="1" t="s">
        <v>22</v>
      </c>
      <c r="D1102" s="1">
        <v>300</v>
      </c>
      <c r="E1102" s="1"/>
      <c r="F1102" s="1"/>
      <c r="G1102" s="1">
        <f t="shared" si="28"/>
        <v>41049.659999999996</v>
      </c>
    </row>
    <row r="1103" spans="1:7" x14ac:dyDescent="0.25">
      <c r="A1103" s="501"/>
      <c r="B1103" s="507"/>
      <c r="C1103" s="1" t="s">
        <v>20</v>
      </c>
      <c r="D1103" s="1">
        <v>1000</v>
      </c>
      <c r="E1103" s="1"/>
      <c r="F1103" s="1"/>
      <c r="G1103" s="1">
        <f t="shared" si="28"/>
        <v>40049.659999999996</v>
      </c>
    </row>
    <row r="1104" spans="1:7" x14ac:dyDescent="0.25">
      <c r="A1104" s="501"/>
      <c r="B1104" s="507"/>
      <c r="C1104" s="1" t="s">
        <v>17</v>
      </c>
      <c r="D1104" s="1">
        <v>447</v>
      </c>
      <c r="E1104" s="1"/>
      <c r="F1104" s="1"/>
      <c r="G1104" s="1">
        <f t="shared" si="28"/>
        <v>39602.659999999996</v>
      </c>
    </row>
    <row r="1105" spans="1:7" x14ac:dyDescent="0.25">
      <c r="A1105" s="501"/>
      <c r="B1105" s="507"/>
      <c r="C1105" s="1" t="s">
        <v>325</v>
      </c>
      <c r="D1105" s="1"/>
      <c r="E1105" s="1"/>
      <c r="F1105" s="1"/>
      <c r="G1105" s="1">
        <f t="shared" si="28"/>
        <v>39602.659999999996</v>
      </c>
    </row>
    <row r="1106" spans="1:7" x14ac:dyDescent="0.25">
      <c r="A1106" s="501"/>
      <c r="B1106" s="507"/>
      <c r="C1106" s="1"/>
      <c r="D1106" s="1"/>
      <c r="E1106" s="1"/>
      <c r="F1106" s="1"/>
      <c r="G1106" s="1">
        <f t="shared" si="28"/>
        <v>39602.659999999996</v>
      </c>
    </row>
    <row r="1107" spans="1:7" x14ac:dyDescent="0.25">
      <c r="A1107" s="501"/>
      <c r="B1107" s="507"/>
      <c r="C1107" s="1"/>
      <c r="D1107" s="1"/>
      <c r="E1107" s="1"/>
      <c r="F1107" s="1"/>
      <c r="G1107" s="1">
        <f t="shared" si="28"/>
        <v>39602.659999999996</v>
      </c>
    </row>
    <row r="1108" spans="1:7" x14ac:dyDescent="0.25">
      <c r="A1108" s="502"/>
      <c r="B1108" s="508"/>
      <c r="C1108" s="1" t="s">
        <v>8</v>
      </c>
      <c r="D1108" s="1">
        <v>1695</v>
      </c>
      <c r="E1108" s="1"/>
      <c r="F1108" s="1"/>
      <c r="G1108" s="1">
        <f t="shared" si="28"/>
        <v>37907.659999999996</v>
      </c>
    </row>
    <row r="1109" spans="1:7" x14ac:dyDescent="0.25">
      <c r="A1109" s="500" t="s">
        <v>126</v>
      </c>
      <c r="B1109" s="503"/>
      <c r="C1109" s="1"/>
      <c r="D1109" s="1"/>
      <c r="E1109" s="1"/>
      <c r="F1109" s="1"/>
      <c r="G1109" s="1">
        <f t="shared" si="28"/>
        <v>37907.659999999996</v>
      </c>
    </row>
    <row r="1110" spans="1:7" x14ac:dyDescent="0.25">
      <c r="A1110" s="501"/>
      <c r="B1110" s="504"/>
      <c r="C1110" s="1" t="s">
        <v>22</v>
      </c>
      <c r="D1110" s="1">
        <v>400</v>
      </c>
      <c r="E1110" s="1"/>
      <c r="F1110" s="1"/>
      <c r="G1110" s="1">
        <f t="shared" si="28"/>
        <v>37507.659999999996</v>
      </c>
    </row>
    <row r="1111" spans="1:7" x14ac:dyDescent="0.25">
      <c r="A1111" s="501"/>
      <c r="B1111" s="504"/>
      <c r="C1111" s="1" t="s">
        <v>67</v>
      </c>
      <c r="D1111" s="1">
        <v>17500</v>
      </c>
      <c r="E1111" s="1"/>
      <c r="F1111" s="1"/>
      <c r="G1111" s="1">
        <f t="shared" si="28"/>
        <v>20007.659999999996</v>
      </c>
    </row>
    <row r="1112" spans="1:7" x14ac:dyDescent="0.25">
      <c r="A1112" s="501"/>
      <c r="B1112" s="504"/>
      <c r="C1112" s="1" t="s">
        <v>69</v>
      </c>
      <c r="D1112" s="1">
        <v>7000</v>
      </c>
      <c r="E1112" s="1"/>
      <c r="F1112" s="1"/>
      <c r="G1112" s="1">
        <f t="shared" si="28"/>
        <v>13007.659999999996</v>
      </c>
    </row>
    <row r="1113" spans="1:7" x14ac:dyDescent="0.25">
      <c r="A1113" s="501"/>
      <c r="B1113" s="504"/>
      <c r="C1113" s="1" t="s">
        <v>71</v>
      </c>
      <c r="D1113" s="1">
        <v>3000</v>
      </c>
      <c r="E1113" s="1"/>
      <c r="F1113" s="1"/>
      <c r="G1113" s="1">
        <f t="shared" si="28"/>
        <v>10007.659999999996</v>
      </c>
    </row>
    <row r="1114" spans="1:7" x14ac:dyDescent="0.25">
      <c r="A1114" s="501"/>
      <c r="B1114" s="504"/>
      <c r="C1114" s="1" t="s">
        <v>48</v>
      </c>
      <c r="D1114" s="1">
        <v>480</v>
      </c>
      <c r="E1114" s="28" t="s">
        <v>326</v>
      </c>
      <c r="F1114" s="28">
        <v>14800</v>
      </c>
      <c r="G1114" s="1">
        <f t="shared" si="28"/>
        <v>24327.659999999996</v>
      </c>
    </row>
    <row r="1115" spans="1:7" x14ac:dyDescent="0.25">
      <c r="A1115" s="501"/>
      <c r="B1115" s="504"/>
      <c r="C1115" s="1" t="s">
        <v>43</v>
      </c>
      <c r="D1115" s="1">
        <v>90</v>
      </c>
      <c r="E1115" s="1"/>
      <c r="F1115" s="1"/>
      <c r="G1115" s="1">
        <f t="shared" si="28"/>
        <v>24237.659999999996</v>
      </c>
    </row>
    <row r="1116" spans="1:7" x14ac:dyDescent="0.25">
      <c r="A1116" s="501"/>
      <c r="B1116" s="504"/>
      <c r="C1116" s="1" t="s">
        <v>311</v>
      </c>
      <c r="D1116" s="1">
        <v>524</v>
      </c>
      <c r="E1116" s="1"/>
      <c r="F1116" s="1"/>
      <c r="G1116" s="1">
        <f t="shared" si="28"/>
        <v>23713.659999999996</v>
      </c>
    </row>
    <row r="1117" spans="1:7" x14ac:dyDescent="0.25">
      <c r="A1117" s="501"/>
      <c r="B1117" s="504"/>
      <c r="C1117" s="417" t="s">
        <v>327</v>
      </c>
      <c r="D1117" s="417">
        <v>7943</v>
      </c>
      <c r="E1117" s="1"/>
      <c r="F1117" s="1"/>
      <c r="G1117" s="1">
        <f t="shared" si="28"/>
        <v>15770.659999999996</v>
      </c>
    </row>
    <row r="1118" spans="1:7" x14ac:dyDescent="0.25">
      <c r="A1118" s="501"/>
      <c r="B1118" s="504"/>
      <c r="C1118" s="1" t="s">
        <v>328</v>
      </c>
      <c r="D1118" s="1">
        <v>255</v>
      </c>
      <c r="E1118" s="1"/>
      <c r="F1118" s="1"/>
      <c r="G1118" s="1">
        <f t="shared" si="28"/>
        <v>15515.659999999996</v>
      </c>
    </row>
    <row r="1119" spans="1:7" x14ac:dyDescent="0.25">
      <c r="A1119" s="501"/>
      <c r="B1119" s="505"/>
      <c r="C1119" s="1" t="s">
        <v>7</v>
      </c>
      <c r="D1119" s="1">
        <v>2678.4</v>
      </c>
      <c r="E1119" s="1"/>
      <c r="F1119" s="1"/>
      <c r="G1119" s="1">
        <f t="shared" si="28"/>
        <v>12837.259999999997</v>
      </c>
    </row>
    <row r="1120" spans="1:7" x14ac:dyDescent="0.25">
      <c r="A1120" s="501"/>
      <c r="B1120" s="506"/>
      <c r="C1120" s="1" t="s">
        <v>22</v>
      </c>
      <c r="D1120" s="1">
        <v>400</v>
      </c>
      <c r="E1120" s="1"/>
      <c r="F1120" s="1"/>
      <c r="G1120" s="1">
        <f t="shared" si="28"/>
        <v>12437.259999999997</v>
      </c>
    </row>
    <row r="1121" spans="1:8" x14ac:dyDescent="0.25">
      <c r="A1121" s="501"/>
      <c r="B1121" s="507"/>
      <c r="C1121" s="1" t="s">
        <v>51</v>
      </c>
      <c r="D1121" s="1">
        <v>950</v>
      </c>
      <c r="E1121" s="1"/>
      <c r="F1121" s="1"/>
      <c r="G1121" s="1">
        <f t="shared" si="28"/>
        <v>11487.259999999997</v>
      </c>
    </row>
    <row r="1122" spans="1:8" x14ac:dyDescent="0.25">
      <c r="A1122" s="501"/>
      <c r="B1122" s="507"/>
      <c r="C1122" s="55" t="s">
        <v>78</v>
      </c>
      <c r="D1122" s="1"/>
      <c r="E1122" s="1"/>
      <c r="F1122" s="1"/>
      <c r="G1122" s="1">
        <f t="shared" si="28"/>
        <v>11487.259999999997</v>
      </c>
    </row>
    <row r="1123" spans="1:8" x14ac:dyDescent="0.25">
      <c r="A1123" s="501"/>
      <c r="B1123" s="507"/>
      <c r="C1123" s="1" t="s">
        <v>80</v>
      </c>
      <c r="D1123" s="1">
        <v>2100</v>
      </c>
      <c r="E1123" s="1"/>
      <c r="F1123" s="1"/>
      <c r="G1123" s="1">
        <f t="shared" si="28"/>
        <v>9387.2599999999966</v>
      </c>
    </row>
    <row r="1124" spans="1:8" x14ac:dyDescent="0.25">
      <c r="A1124" s="501"/>
      <c r="B1124" s="507"/>
      <c r="C1124" s="1" t="s">
        <v>329</v>
      </c>
      <c r="D1124" s="1">
        <v>970</v>
      </c>
      <c r="E1124" s="1"/>
      <c r="F1124" s="1"/>
      <c r="G1124" s="1">
        <f t="shared" si="28"/>
        <v>8417.2599999999966</v>
      </c>
    </row>
    <row r="1125" spans="1:8" x14ac:dyDescent="0.25">
      <c r="A1125" s="501"/>
      <c r="B1125" s="507"/>
      <c r="C1125" s="1" t="s">
        <v>97</v>
      </c>
      <c r="D1125" s="1">
        <v>350</v>
      </c>
      <c r="E1125" s="1"/>
      <c r="F1125" s="1"/>
      <c r="G1125" s="1">
        <f t="shared" si="28"/>
        <v>8067.2599999999966</v>
      </c>
    </row>
    <row r="1126" spans="1:8" x14ac:dyDescent="0.25">
      <c r="A1126" s="501"/>
      <c r="B1126" s="508"/>
      <c r="C1126" s="1"/>
      <c r="D1126" s="1"/>
      <c r="E1126" s="1"/>
      <c r="F1126" s="1"/>
      <c r="G1126" s="1">
        <f t="shared" si="28"/>
        <v>8067.2599999999966</v>
      </c>
    </row>
    <row r="1127" spans="1:8" x14ac:dyDescent="0.25">
      <c r="A1127" s="501"/>
      <c r="B1127" s="506"/>
      <c r="C1127" s="1" t="s">
        <v>22</v>
      </c>
      <c r="D1127" s="1">
        <v>400</v>
      </c>
      <c r="E1127" s="1"/>
      <c r="F1127" s="1"/>
      <c r="G1127" s="1">
        <f t="shared" si="28"/>
        <v>7667.2599999999966</v>
      </c>
    </row>
    <row r="1128" spans="1:8" x14ac:dyDescent="0.25">
      <c r="A1128" s="501"/>
      <c r="B1128" s="507"/>
      <c r="C1128" s="55" t="s">
        <v>30</v>
      </c>
      <c r="D1128" s="1">
        <v>1800</v>
      </c>
      <c r="E1128" s="20" t="s">
        <v>330</v>
      </c>
      <c r="F1128" s="20">
        <v>300</v>
      </c>
      <c r="G1128" s="1">
        <f t="shared" si="28"/>
        <v>6167.2599999999966</v>
      </c>
    </row>
    <row r="1129" spans="1:8" x14ac:dyDescent="0.25">
      <c r="A1129" s="501"/>
      <c r="B1129" s="507"/>
      <c r="C1129" s="1" t="s">
        <v>48</v>
      </c>
      <c r="D1129" s="1">
        <v>480</v>
      </c>
      <c r="E1129" s="1"/>
      <c r="F1129" s="1"/>
      <c r="G1129" s="1">
        <f t="shared" ref="G1129:G1192" si="29">G1128-D1129+F1129</f>
        <v>5687.2599999999966</v>
      </c>
    </row>
    <row r="1130" spans="1:8" x14ac:dyDescent="0.25">
      <c r="A1130" s="501"/>
      <c r="B1130" s="507"/>
      <c r="C1130" s="1" t="s">
        <v>58</v>
      </c>
      <c r="D1130" s="1">
        <v>279</v>
      </c>
      <c r="E1130" s="1"/>
      <c r="F1130" s="1"/>
      <c r="G1130" s="1">
        <f t="shared" si="29"/>
        <v>5408.2599999999966</v>
      </c>
    </row>
    <row r="1131" spans="1:8" x14ac:dyDescent="0.25">
      <c r="A1131" s="501"/>
      <c r="B1131" s="507"/>
      <c r="C1131" s="1" t="s">
        <v>83</v>
      </c>
      <c r="D1131" s="1">
        <v>1600</v>
      </c>
      <c r="E1131" s="1"/>
      <c r="F1131" s="1"/>
      <c r="G1131" s="1">
        <f t="shared" si="29"/>
        <v>3808.2599999999966</v>
      </c>
    </row>
    <row r="1132" spans="1:8" x14ac:dyDescent="0.25">
      <c r="A1132" s="501"/>
      <c r="B1132" s="507"/>
      <c r="C1132" s="1"/>
      <c r="D1132" s="1"/>
      <c r="E1132" s="1"/>
      <c r="F1132" s="1"/>
      <c r="G1132" s="1">
        <f t="shared" si="29"/>
        <v>3808.2599999999966</v>
      </c>
    </row>
    <row r="1133" spans="1:8" x14ac:dyDescent="0.25">
      <c r="A1133" s="501"/>
      <c r="B1133" s="508"/>
      <c r="C1133" s="1"/>
      <c r="D1133" s="1"/>
      <c r="E1133" s="1"/>
      <c r="F1133" s="1"/>
      <c r="G1133" s="1">
        <f t="shared" si="29"/>
        <v>3808.2599999999966</v>
      </c>
    </row>
    <row r="1134" spans="1:8" x14ac:dyDescent="0.25">
      <c r="A1134" s="501"/>
      <c r="B1134" s="506"/>
      <c r="C1134" s="1" t="s">
        <v>22</v>
      </c>
      <c r="D1134" s="1">
        <v>400</v>
      </c>
      <c r="E1134" s="1"/>
      <c r="F1134" s="1"/>
      <c r="G1134" s="1">
        <f t="shared" si="29"/>
        <v>3408.2599999999966</v>
      </c>
    </row>
    <row r="1135" spans="1:8" x14ac:dyDescent="0.25">
      <c r="A1135" s="501"/>
      <c r="B1135" s="507"/>
      <c r="C1135" s="1" t="s">
        <v>86</v>
      </c>
      <c r="D1135" s="1">
        <v>120</v>
      </c>
      <c r="E1135" s="1"/>
      <c r="F1135" s="1"/>
      <c r="G1135" s="28">
        <v>5674</v>
      </c>
      <c r="H1135" s="28" t="s">
        <v>331</v>
      </c>
    </row>
    <row r="1136" spans="1:8" x14ac:dyDescent="0.25">
      <c r="A1136" s="501"/>
      <c r="B1136" s="507"/>
      <c r="C1136" s="1"/>
      <c r="D1136" s="1"/>
      <c r="E1136" s="1"/>
      <c r="F1136" s="1"/>
      <c r="G1136" s="1">
        <f t="shared" si="29"/>
        <v>5674</v>
      </c>
    </row>
    <row r="1137" spans="1:7" x14ac:dyDescent="0.25">
      <c r="A1137" s="501"/>
      <c r="B1137" s="507"/>
      <c r="C1137" s="1" t="s">
        <v>44</v>
      </c>
      <c r="D1137" s="1">
        <v>375.16</v>
      </c>
      <c r="E1137" s="1"/>
      <c r="F1137" s="1"/>
      <c r="G1137" s="1">
        <f t="shared" si="29"/>
        <v>5298.84</v>
      </c>
    </row>
    <row r="1138" spans="1:7" x14ac:dyDescent="0.25">
      <c r="A1138" s="501"/>
      <c r="B1138" s="507"/>
      <c r="C1138" s="1" t="s">
        <v>87</v>
      </c>
      <c r="D1138" s="1">
        <v>375.18</v>
      </c>
      <c r="E1138" s="1"/>
      <c r="F1138" s="1"/>
      <c r="G1138" s="1">
        <f t="shared" si="29"/>
        <v>4923.66</v>
      </c>
    </row>
    <row r="1139" spans="1:7" x14ac:dyDescent="0.25">
      <c r="A1139" s="501"/>
      <c r="B1139" s="507"/>
      <c r="C1139" s="1" t="s">
        <v>97</v>
      </c>
      <c r="D1139" s="1">
        <v>350</v>
      </c>
      <c r="E1139" s="1"/>
      <c r="F1139" s="1"/>
      <c r="G1139" s="1">
        <f t="shared" si="29"/>
        <v>4573.66</v>
      </c>
    </row>
    <row r="1140" spans="1:7" x14ac:dyDescent="0.25">
      <c r="A1140" s="501"/>
      <c r="B1140" s="508"/>
      <c r="C1140" s="1"/>
      <c r="D1140" s="1"/>
      <c r="E1140" s="1"/>
      <c r="F1140" s="1"/>
      <c r="G1140" s="1">
        <f t="shared" si="29"/>
        <v>4573.66</v>
      </c>
    </row>
    <row r="1141" spans="1:7" x14ac:dyDescent="0.25">
      <c r="A1141" s="501"/>
      <c r="B1141" s="506"/>
      <c r="C1141" s="1" t="s">
        <v>22</v>
      </c>
      <c r="D1141" s="1">
        <v>400</v>
      </c>
      <c r="E1141" s="1"/>
      <c r="F1141" s="1"/>
      <c r="G1141" s="1">
        <f t="shared" si="29"/>
        <v>4173.66</v>
      </c>
    </row>
    <row r="1142" spans="1:7" x14ac:dyDescent="0.25">
      <c r="A1142" s="501"/>
      <c r="B1142" s="507"/>
      <c r="C1142" s="1" t="s">
        <v>20</v>
      </c>
      <c r="D1142" s="1">
        <v>1000</v>
      </c>
      <c r="E1142" s="1"/>
      <c r="F1142" s="1"/>
      <c r="G1142" s="1">
        <f t="shared" si="29"/>
        <v>3173.66</v>
      </c>
    </row>
    <row r="1143" spans="1:7" x14ac:dyDescent="0.25">
      <c r="A1143" s="501"/>
      <c r="B1143" s="507"/>
      <c r="C1143" s="1" t="s">
        <v>17</v>
      </c>
      <c r="D1143" s="1">
        <v>447</v>
      </c>
      <c r="E1143" s="1"/>
      <c r="F1143" s="1"/>
      <c r="G1143" s="1">
        <f t="shared" si="29"/>
        <v>2726.66</v>
      </c>
    </row>
    <row r="1144" spans="1:7" x14ac:dyDescent="0.25">
      <c r="A1144" s="501"/>
      <c r="B1144" s="507"/>
      <c r="C1144" s="1" t="s">
        <v>332</v>
      </c>
      <c r="D1144" s="1">
        <v>1000</v>
      </c>
      <c r="E1144" s="1"/>
      <c r="F1144" s="1"/>
      <c r="G1144" s="1">
        <f t="shared" si="29"/>
        <v>1726.6599999999999</v>
      </c>
    </row>
    <row r="1145" spans="1:7" x14ac:dyDescent="0.25">
      <c r="A1145" s="501"/>
      <c r="B1145" s="507"/>
      <c r="C1145" s="1"/>
      <c r="D1145" s="1"/>
      <c r="E1145" s="1"/>
      <c r="F1145" s="1"/>
      <c r="G1145" s="1">
        <f t="shared" si="29"/>
        <v>1726.6599999999999</v>
      </c>
    </row>
    <row r="1146" spans="1:7" x14ac:dyDescent="0.25">
      <c r="A1146" s="501"/>
      <c r="B1146" s="507"/>
      <c r="C1146" s="1" t="s">
        <v>83</v>
      </c>
      <c r="D1146" s="1">
        <v>1000</v>
      </c>
      <c r="E1146" s="1"/>
      <c r="F1146" s="1"/>
      <c r="G1146" s="1">
        <f t="shared" si="29"/>
        <v>726.65999999999985</v>
      </c>
    </row>
    <row r="1147" spans="1:7" x14ac:dyDescent="0.25">
      <c r="A1147" s="502"/>
      <c r="B1147" s="508"/>
      <c r="C1147" s="1"/>
      <c r="D1147" s="1"/>
      <c r="E1147" s="20" t="s">
        <v>333</v>
      </c>
      <c r="F1147" s="20">
        <v>12279</v>
      </c>
      <c r="G1147" s="1">
        <f t="shared" si="29"/>
        <v>13005.66</v>
      </c>
    </row>
    <row r="1148" spans="1:7" x14ac:dyDescent="0.25">
      <c r="A1148" s="500" t="s">
        <v>135</v>
      </c>
      <c r="B1148" s="503"/>
      <c r="C1148" s="1" t="s">
        <v>7</v>
      </c>
      <c r="D1148" s="1">
        <v>1620</v>
      </c>
      <c r="E1148" s="20" t="s">
        <v>334</v>
      </c>
      <c r="F1148" s="20">
        <v>25825.32</v>
      </c>
      <c r="G1148" s="1">
        <f t="shared" si="29"/>
        <v>37210.979999999996</v>
      </c>
    </row>
    <row r="1149" spans="1:7" x14ac:dyDescent="0.25">
      <c r="A1149" s="501"/>
      <c r="B1149" s="504"/>
      <c r="C1149" s="1" t="s">
        <v>22</v>
      </c>
      <c r="D1149" s="1">
        <v>300</v>
      </c>
      <c r="E1149" s="1"/>
      <c r="F1149" s="1"/>
      <c r="G1149" s="1">
        <f t="shared" si="29"/>
        <v>36910.979999999996</v>
      </c>
    </row>
    <row r="1150" spans="1:7" x14ac:dyDescent="0.25">
      <c r="A1150" s="501"/>
      <c r="B1150" s="504"/>
      <c r="C1150" s="1" t="s">
        <v>67</v>
      </c>
      <c r="D1150" s="1">
        <v>16000</v>
      </c>
      <c r="E1150" s="1"/>
      <c r="F1150" s="1"/>
      <c r="G1150" s="1">
        <f t="shared" si="29"/>
        <v>20910.979999999996</v>
      </c>
    </row>
    <row r="1151" spans="1:7" x14ac:dyDescent="0.25">
      <c r="A1151" s="501"/>
      <c r="B1151" s="504"/>
      <c r="C1151" s="1" t="s">
        <v>69</v>
      </c>
      <c r="D1151" s="1">
        <v>7000</v>
      </c>
      <c r="E1151" s="1"/>
      <c r="F1151" s="1"/>
      <c r="G1151" s="1">
        <f t="shared" si="29"/>
        <v>13910.979999999996</v>
      </c>
    </row>
    <row r="1152" spans="1:7" x14ac:dyDescent="0.25">
      <c r="A1152" s="501"/>
      <c r="B1152" s="504"/>
      <c r="C1152" s="1" t="s">
        <v>71</v>
      </c>
      <c r="D1152" s="1">
        <v>3000</v>
      </c>
      <c r="E1152" s="20" t="s">
        <v>335</v>
      </c>
      <c r="F1152" s="20">
        <v>774</v>
      </c>
      <c r="G1152" s="1">
        <f t="shared" si="29"/>
        <v>11684.979999999996</v>
      </c>
    </row>
    <row r="1153" spans="1:7" x14ac:dyDescent="0.25">
      <c r="A1153" s="501"/>
      <c r="B1153" s="504"/>
      <c r="C1153" s="1" t="s">
        <v>48</v>
      </c>
      <c r="D1153" s="1">
        <v>480</v>
      </c>
      <c r="E1153" s="20" t="s">
        <v>336</v>
      </c>
      <c r="F1153" s="20">
        <v>16500</v>
      </c>
      <c r="G1153" s="1">
        <f t="shared" si="29"/>
        <v>27704.979999999996</v>
      </c>
    </row>
    <row r="1154" spans="1:7" x14ac:dyDescent="0.25">
      <c r="A1154" s="501"/>
      <c r="B1154" s="504"/>
      <c r="C1154" s="1" t="s">
        <v>43</v>
      </c>
      <c r="D1154" s="1">
        <v>90</v>
      </c>
      <c r="E1154" s="20" t="s">
        <v>337</v>
      </c>
      <c r="F1154" s="20">
        <v>5200</v>
      </c>
      <c r="G1154" s="1">
        <f t="shared" si="29"/>
        <v>32814.979999999996</v>
      </c>
    </row>
    <row r="1155" spans="1:7" x14ac:dyDescent="0.25">
      <c r="A1155" s="501"/>
      <c r="B1155" s="504"/>
      <c r="C1155" s="1" t="s">
        <v>311</v>
      </c>
      <c r="D1155" s="1">
        <v>1000</v>
      </c>
      <c r="E1155" s="1"/>
      <c r="F1155" s="1"/>
      <c r="G1155" s="1">
        <f t="shared" si="29"/>
        <v>31814.979999999996</v>
      </c>
    </row>
    <row r="1156" spans="1:7" x14ac:dyDescent="0.25">
      <c r="A1156" s="501"/>
      <c r="B1156" s="504"/>
      <c r="C1156" s="1" t="s">
        <v>44</v>
      </c>
      <c r="D1156" s="1">
        <v>2583</v>
      </c>
      <c r="E1156" s="1"/>
      <c r="F1156" s="1"/>
      <c r="G1156" s="1">
        <f t="shared" si="29"/>
        <v>29231.979999999996</v>
      </c>
    </row>
    <row r="1157" spans="1:7" x14ac:dyDescent="0.25">
      <c r="A1157" s="501"/>
      <c r="B1157" s="504"/>
      <c r="C1157" s="1" t="s">
        <v>208</v>
      </c>
      <c r="D1157" s="1"/>
      <c r="E1157" s="1"/>
      <c r="F1157" s="1"/>
      <c r="G1157" s="1">
        <f t="shared" si="29"/>
        <v>29231.979999999996</v>
      </c>
    </row>
    <row r="1158" spans="1:7" x14ac:dyDescent="0.25">
      <c r="A1158" s="501"/>
      <c r="B1158" s="505"/>
      <c r="C1158" s="417" t="s">
        <v>320</v>
      </c>
      <c r="D1158" s="417">
        <v>6345</v>
      </c>
      <c r="E1158" s="1"/>
      <c r="F1158" s="1"/>
      <c r="G1158" s="1">
        <f t="shared" si="29"/>
        <v>22886.979999999996</v>
      </c>
    </row>
    <row r="1159" spans="1:7" x14ac:dyDescent="0.25">
      <c r="A1159" s="501"/>
      <c r="B1159" s="506"/>
      <c r="C1159" s="1" t="s">
        <v>22</v>
      </c>
      <c r="D1159" s="1">
        <v>300</v>
      </c>
      <c r="E1159" s="1"/>
      <c r="F1159" s="1"/>
      <c r="G1159" s="1">
        <f t="shared" si="29"/>
        <v>22586.979999999996</v>
      </c>
    </row>
    <row r="1160" spans="1:7" x14ac:dyDescent="0.25">
      <c r="A1160" s="501"/>
      <c r="B1160" s="507"/>
      <c r="C1160" s="1" t="s">
        <v>51</v>
      </c>
      <c r="D1160" s="1">
        <v>950</v>
      </c>
      <c r="E1160" s="1"/>
      <c r="F1160" s="1"/>
      <c r="G1160" s="1">
        <f t="shared" si="29"/>
        <v>21636.979999999996</v>
      </c>
    </row>
    <row r="1161" spans="1:7" x14ac:dyDescent="0.25">
      <c r="A1161" s="501"/>
      <c r="B1161" s="507"/>
      <c r="C1161" s="55" t="s">
        <v>78</v>
      </c>
      <c r="D1161" s="1"/>
      <c r="E1161" s="1"/>
      <c r="F1161" s="1"/>
      <c r="G1161" s="1">
        <f t="shared" si="29"/>
        <v>21636.979999999996</v>
      </c>
    </row>
    <row r="1162" spans="1:7" x14ac:dyDescent="0.25">
      <c r="A1162" s="501"/>
      <c r="B1162" s="507"/>
      <c r="C1162" s="1" t="s">
        <v>80</v>
      </c>
      <c r="D1162" s="1">
        <v>2100</v>
      </c>
      <c r="E1162" s="1"/>
      <c r="F1162" s="1"/>
      <c r="G1162" s="1">
        <f t="shared" si="29"/>
        <v>19536.979999999996</v>
      </c>
    </row>
    <row r="1163" spans="1:7" x14ac:dyDescent="0.25">
      <c r="A1163" s="501"/>
      <c r="B1163" s="507"/>
      <c r="C1163" s="1"/>
      <c r="D1163" s="1"/>
      <c r="E1163" s="1"/>
      <c r="F1163" s="1"/>
      <c r="G1163" s="1">
        <f t="shared" si="29"/>
        <v>19536.979999999996</v>
      </c>
    </row>
    <row r="1164" spans="1:7" x14ac:dyDescent="0.25">
      <c r="A1164" s="501"/>
      <c r="B1164" s="507"/>
      <c r="C1164" s="1"/>
      <c r="D1164" s="1"/>
      <c r="E1164" s="1"/>
      <c r="F1164" s="1"/>
      <c r="G1164" s="1">
        <f t="shared" si="29"/>
        <v>19536.979999999996</v>
      </c>
    </row>
    <row r="1165" spans="1:7" x14ac:dyDescent="0.25">
      <c r="A1165" s="501"/>
      <c r="B1165" s="508"/>
      <c r="C1165" s="1"/>
      <c r="D1165" s="1"/>
      <c r="E1165" s="1"/>
      <c r="F1165" s="1"/>
      <c r="G1165" s="1">
        <f t="shared" si="29"/>
        <v>19536.979999999996</v>
      </c>
    </row>
    <row r="1166" spans="1:7" x14ac:dyDescent="0.25">
      <c r="A1166" s="501"/>
      <c r="B1166" s="506"/>
      <c r="C1166" s="1" t="s">
        <v>22</v>
      </c>
      <c r="D1166" s="1">
        <v>300</v>
      </c>
      <c r="E1166" s="1"/>
      <c r="F1166" s="1"/>
      <c r="G1166" s="1">
        <f t="shared" si="29"/>
        <v>19236.979999999996</v>
      </c>
    </row>
    <row r="1167" spans="1:7" x14ac:dyDescent="0.25">
      <c r="A1167" s="501"/>
      <c r="B1167" s="507"/>
      <c r="C1167" s="55" t="s">
        <v>30</v>
      </c>
      <c r="D1167" s="1">
        <v>1800</v>
      </c>
      <c r="E1167" s="1"/>
      <c r="F1167" s="1"/>
      <c r="G1167" s="1">
        <f t="shared" si="29"/>
        <v>17436.979999999996</v>
      </c>
    </row>
    <row r="1168" spans="1:7" x14ac:dyDescent="0.25">
      <c r="A1168" s="501"/>
      <c r="B1168" s="507"/>
      <c r="C1168" s="1" t="s">
        <v>48</v>
      </c>
      <c r="D1168" s="1">
        <v>480</v>
      </c>
      <c r="E1168" s="1"/>
      <c r="F1168" s="1"/>
      <c r="G1168" s="1">
        <f t="shared" si="29"/>
        <v>16956.979999999996</v>
      </c>
    </row>
    <row r="1169" spans="1:7" x14ac:dyDescent="0.25">
      <c r="A1169" s="501"/>
      <c r="B1169" s="507"/>
      <c r="C1169" s="1" t="s">
        <v>58</v>
      </c>
      <c r="D1169" s="1">
        <v>279</v>
      </c>
      <c r="E1169" s="1"/>
      <c r="F1169" s="1"/>
      <c r="G1169" s="1">
        <f t="shared" si="29"/>
        <v>16677.979999999996</v>
      </c>
    </row>
    <row r="1170" spans="1:7" x14ac:dyDescent="0.25">
      <c r="A1170" s="501"/>
      <c r="B1170" s="507"/>
      <c r="C1170" s="1" t="s">
        <v>83</v>
      </c>
      <c r="D1170" s="1">
        <v>1600</v>
      </c>
      <c r="E1170" s="1"/>
      <c r="F1170" s="1"/>
      <c r="G1170" s="1">
        <f t="shared" si="29"/>
        <v>15077.979999999996</v>
      </c>
    </row>
    <row r="1171" spans="1:7" x14ac:dyDescent="0.25">
      <c r="A1171" s="501"/>
      <c r="B1171" s="507"/>
      <c r="C1171" s="1"/>
      <c r="D1171" s="1"/>
      <c r="E1171" s="1"/>
      <c r="F1171" s="1"/>
      <c r="G1171" s="1">
        <f t="shared" si="29"/>
        <v>15077.979999999996</v>
      </c>
    </row>
    <row r="1172" spans="1:7" x14ac:dyDescent="0.25">
      <c r="A1172" s="501"/>
      <c r="B1172" s="508"/>
      <c r="C1172" s="1"/>
      <c r="D1172" s="1"/>
      <c r="E1172" s="1"/>
      <c r="F1172" s="1"/>
      <c r="G1172" s="1">
        <f t="shared" si="29"/>
        <v>15077.979999999996</v>
      </c>
    </row>
    <row r="1173" spans="1:7" x14ac:dyDescent="0.25">
      <c r="A1173" s="501"/>
      <c r="B1173" s="506"/>
      <c r="C1173" s="1" t="s">
        <v>22</v>
      </c>
      <c r="D1173" s="1">
        <v>300</v>
      </c>
      <c r="E1173" s="1"/>
      <c r="F1173" s="1"/>
      <c r="G1173" s="1">
        <f t="shared" si="29"/>
        <v>14777.979999999996</v>
      </c>
    </row>
    <row r="1174" spans="1:7" x14ac:dyDescent="0.25">
      <c r="A1174" s="501"/>
      <c r="B1174" s="507"/>
      <c r="C1174" s="1" t="s">
        <v>86</v>
      </c>
      <c r="D1174" s="1">
        <v>120</v>
      </c>
      <c r="E1174" s="1"/>
      <c r="F1174" s="1"/>
      <c r="G1174" s="1">
        <f t="shared" si="29"/>
        <v>14657.979999999996</v>
      </c>
    </row>
    <row r="1175" spans="1:7" x14ac:dyDescent="0.25">
      <c r="A1175" s="501"/>
      <c r="B1175" s="507"/>
      <c r="C1175" s="1" t="s">
        <v>16</v>
      </c>
      <c r="D1175" s="1"/>
      <c r="E1175" s="1"/>
      <c r="F1175" s="1"/>
      <c r="G1175" s="1">
        <f t="shared" si="29"/>
        <v>14657.979999999996</v>
      </c>
    </row>
    <row r="1176" spans="1:7" x14ac:dyDescent="0.25">
      <c r="A1176" s="501"/>
      <c r="B1176" s="507"/>
      <c r="C1176" s="1" t="s">
        <v>44</v>
      </c>
      <c r="D1176" s="1">
        <v>375.16</v>
      </c>
      <c r="E1176" s="1"/>
      <c r="F1176" s="1"/>
      <c r="G1176" s="1">
        <f t="shared" si="29"/>
        <v>14282.819999999996</v>
      </c>
    </row>
    <row r="1177" spans="1:7" x14ac:dyDescent="0.25">
      <c r="A1177" s="501"/>
      <c r="B1177" s="507"/>
      <c r="C1177" s="1" t="s">
        <v>87</v>
      </c>
      <c r="D1177" s="1">
        <v>375.18</v>
      </c>
      <c r="E1177" s="1"/>
      <c r="F1177" s="1"/>
      <c r="G1177" s="1">
        <f t="shared" si="29"/>
        <v>13907.639999999996</v>
      </c>
    </row>
    <row r="1178" spans="1:7" x14ac:dyDescent="0.25">
      <c r="A1178" s="501"/>
      <c r="B1178" s="507"/>
      <c r="C1178" s="1"/>
      <c r="D1178" s="1"/>
      <c r="E1178" s="1"/>
      <c r="F1178" s="1"/>
      <c r="G1178" s="1">
        <f t="shared" si="29"/>
        <v>13907.639999999996</v>
      </c>
    </row>
    <row r="1179" spans="1:7" x14ac:dyDescent="0.25">
      <c r="A1179" s="501"/>
      <c r="B1179" s="508"/>
      <c r="C1179" s="1"/>
      <c r="D1179" s="1"/>
      <c r="E1179" s="1"/>
      <c r="F1179" s="1"/>
      <c r="G1179" s="1">
        <f t="shared" si="29"/>
        <v>13907.639999999996</v>
      </c>
    </row>
    <row r="1180" spans="1:7" x14ac:dyDescent="0.25">
      <c r="A1180" s="501"/>
      <c r="B1180" s="506"/>
      <c r="C1180" s="1" t="s">
        <v>22</v>
      </c>
      <c r="D1180" s="1">
        <v>300</v>
      </c>
      <c r="E1180" s="1"/>
      <c r="F1180" s="1"/>
      <c r="G1180" s="1">
        <f t="shared" si="29"/>
        <v>13607.639999999996</v>
      </c>
    </row>
    <row r="1181" spans="1:7" x14ac:dyDescent="0.25">
      <c r="A1181" s="501"/>
      <c r="B1181" s="507"/>
      <c r="C1181" s="1" t="s">
        <v>20</v>
      </c>
      <c r="D1181" s="1">
        <v>1000</v>
      </c>
      <c r="E1181" s="1"/>
      <c r="F1181" s="1"/>
      <c r="G1181" s="1">
        <f t="shared" si="29"/>
        <v>12607.639999999996</v>
      </c>
    </row>
    <row r="1182" spans="1:7" x14ac:dyDescent="0.25">
      <c r="A1182" s="501"/>
      <c r="B1182" s="507"/>
      <c r="C1182" s="1" t="s">
        <v>17</v>
      </c>
      <c r="D1182" s="1">
        <v>447</v>
      </c>
      <c r="E1182" s="20" t="s">
        <v>338</v>
      </c>
      <c r="F1182" s="20">
        <v>8500</v>
      </c>
      <c r="G1182" s="1">
        <f t="shared" si="29"/>
        <v>20660.639999999996</v>
      </c>
    </row>
    <row r="1183" spans="1:7" x14ac:dyDescent="0.25">
      <c r="A1183" s="501"/>
      <c r="B1183" s="507"/>
      <c r="C1183" s="1" t="s">
        <v>8</v>
      </c>
      <c r="D1183" s="1">
        <v>339</v>
      </c>
      <c r="E1183" s="1"/>
      <c r="F1183" s="1"/>
      <c r="G1183" s="1">
        <f t="shared" si="29"/>
        <v>20321.639999999996</v>
      </c>
    </row>
    <row r="1184" spans="1:7" x14ac:dyDescent="0.25">
      <c r="A1184" s="501"/>
      <c r="B1184" s="507"/>
      <c r="C1184" s="1"/>
      <c r="D1184" s="1"/>
      <c r="E1184" s="1"/>
      <c r="F1184" s="1"/>
      <c r="G1184" s="1">
        <f t="shared" si="29"/>
        <v>20321.639999999996</v>
      </c>
    </row>
    <row r="1185" spans="1:7" x14ac:dyDescent="0.25">
      <c r="A1185" s="501"/>
      <c r="B1185" s="507"/>
      <c r="C1185" s="1"/>
      <c r="D1185" s="1"/>
      <c r="E1185" s="1"/>
      <c r="F1185" s="1"/>
      <c r="G1185" s="1">
        <f t="shared" si="29"/>
        <v>20321.639999999996</v>
      </c>
    </row>
    <row r="1186" spans="1:7" x14ac:dyDescent="0.25">
      <c r="A1186" s="502"/>
      <c r="B1186" s="508"/>
      <c r="C1186" s="1"/>
      <c r="D1186" s="1"/>
      <c r="E1186" s="20" t="s">
        <v>339</v>
      </c>
      <c r="F1186" s="20">
        <v>17500</v>
      </c>
      <c r="G1186" s="1">
        <f t="shared" si="29"/>
        <v>37821.64</v>
      </c>
    </row>
    <row r="1187" spans="1:7" x14ac:dyDescent="0.25">
      <c r="A1187" s="500" t="s">
        <v>153</v>
      </c>
      <c r="B1187" s="503"/>
      <c r="C1187" s="1"/>
      <c r="D1187" s="1"/>
      <c r="E1187" s="1"/>
      <c r="F1187" s="1"/>
      <c r="G1187" s="1">
        <f t="shared" si="29"/>
        <v>37821.64</v>
      </c>
    </row>
    <row r="1188" spans="1:7" x14ac:dyDescent="0.25">
      <c r="A1188" s="501"/>
      <c r="B1188" s="504"/>
      <c r="C1188" s="1" t="s">
        <v>22</v>
      </c>
      <c r="D1188" s="1">
        <v>300</v>
      </c>
      <c r="E1188" s="1"/>
      <c r="F1188" s="1"/>
      <c r="G1188" s="1">
        <f t="shared" si="29"/>
        <v>37521.64</v>
      </c>
    </row>
    <row r="1189" spans="1:7" x14ac:dyDescent="0.25">
      <c r="A1189" s="501"/>
      <c r="B1189" s="504"/>
      <c r="C1189" s="1" t="s">
        <v>67</v>
      </c>
      <c r="D1189" s="1">
        <v>40000</v>
      </c>
      <c r="E1189" s="1"/>
      <c r="F1189" s="1"/>
      <c r="G1189" s="1">
        <f t="shared" si="29"/>
        <v>-2478.3600000000006</v>
      </c>
    </row>
    <row r="1190" spans="1:7" x14ac:dyDescent="0.25">
      <c r="A1190" s="501"/>
      <c r="B1190" s="504"/>
      <c r="C1190" s="1" t="s">
        <v>69</v>
      </c>
      <c r="D1190" s="1">
        <v>7000</v>
      </c>
      <c r="E1190" s="1"/>
      <c r="F1190" s="1"/>
      <c r="G1190" s="1">
        <f t="shared" si="29"/>
        <v>-9478.36</v>
      </c>
    </row>
    <row r="1191" spans="1:7" x14ac:dyDescent="0.25">
      <c r="A1191" s="501"/>
      <c r="B1191" s="504"/>
      <c r="C1191" s="1" t="s">
        <v>71</v>
      </c>
      <c r="D1191" s="1">
        <v>3000</v>
      </c>
      <c r="E1191" s="20" t="s">
        <v>340</v>
      </c>
      <c r="F1191" s="20">
        <v>9680</v>
      </c>
      <c r="G1191" s="1">
        <f t="shared" si="29"/>
        <v>-2798.3600000000006</v>
      </c>
    </row>
    <row r="1192" spans="1:7" x14ac:dyDescent="0.25">
      <c r="A1192" s="501"/>
      <c r="B1192" s="504"/>
      <c r="C1192" s="1" t="s">
        <v>48</v>
      </c>
      <c r="D1192" s="1">
        <v>480</v>
      </c>
      <c r="E1192" s="1"/>
      <c r="F1192" s="1"/>
      <c r="G1192" s="1">
        <f t="shared" si="29"/>
        <v>-3278.3600000000006</v>
      </c>
    </row>
    <row r="1193" spans="1:7" x14ac:dyDescent="0.25">
      <c r="A1193" s="501"/>
      <c r="B1193" s="504"/>
      <c r="C1193" s="1" t="s">
        <v>43</v>
      </c>
      <c r="D1193" s="1">
        <v>90</v>
      </c>
      <c r="E1193" s="1"/>
      <c r="F1193" s="1"/>
      <c r="G1193" s="1">
        <f t="shared" ref="G1193:G1256" si="30">G1192-D1193+F1193</f>
        <v>-3368.3600000000006</v>
      </c>
    </row>
    <row r="1194" spans="1:7" x14ac:dyDescent="0.25">
      <c r="A1194" s="501"/>
      <c r="B1194" s="504"/>
      <c r="C1194" s="1" t="s">
        <v>311</v>
      </c>
      <c r="D1194" s="1">
        <v>1000</v>
      </c>
      <c r="E1194" s="1"/>
      <c r="F1194" s="1"/>
      <c r="G1194" s="1">
        <f t="shared" si="30"/>
        <v>-4368.3600000000006</v>
      </c>
    </row>
    <row r="1195" spans="1:7" x14ac:dyDescent="0.25">
      <c r="A1195" s="501"/>
      <c r="B1195" s="504"/>
      <c r="C1195" s="1"/>
      <c r="D1195" s="1"/>
      <c r="E1195" s="1"/>
      <c r="F1195" s="1"/>
      <c r="G1195" s="1">
        <f t="shared" si="30"/>
        <v>-4368.3600000000006</v>
      </c>
    </row>
    <row r="1196" spans="1:7" x14ac:dyDescent="0.25">
      <c r="A1196" s="501"/>
      <c r="B1196" s="504"/>
      <c r="C1196" s="1"/>
      <c r="D1196" s="1"/>
      <c r="E1196" s="1"/>
      <c r="F1196" s="1"/>
      <c r="G1196" s="1">
        <f t="shared" si="30"/>
        <v>-4368.3600000000006</v>
      </c>
    </row>
    <row r="1197" spans="1:7" x14ac:dyDescent="0.25">
      <c r="A1197" s="501"/>
      <c r="B1197" s="505"/>
      <c r="C1197" s="1"/>
      <c r="D1197" s="1"/>
      <c r="E1197" s="1"/>
      <c r="F1197" s="1"/>
      <c r="G1197" s="1">
        <f t="shared" si="30"/>
        <v>-4368.3600000000006</v>
      </c>
    </row>
    <row r="1198" spans="1:7" x14ac:dyDescent="0.25">
      <c r="A1198" s="501"/>
      <c r="B1198" s="506"/>
      <c r="C1198" s="1" t="s">
        <v>22</v>
      </c>
      <c r="D1198" s="1">
        <v>300</v>
      </c>
      <c r="E1198" s="1"/>
      <c r="F1198" s="1"/>
      <c r="G1198" s="1">
        <f t="shared" si="30"/>
        <v>-4668.3600000000006</v>
      </c>
    </row>
    <row r="1199" spans="1:7" x14ac:dyDescent="0.25">
      <c r="A1199" s="501"/>
      <c r="B1199" s="507"/>
      <c r="C1199" s="1"/>
      <c r="D1199" s="1"/>
      <c r="E1199" s="1"/>
      <c r="F1199" s="1"/>
      <c r="G1199" s="1">
        <f t="shared" si="30"/>
        <v>-4668.3600000000006</v>
      </c>
    </row>
    <row r="1200" spans="1:7" x14ac:dyDescent="0.25">
      <c r="A1200" s="501"/>
      <c r="B1200" s="507"/>
      <c r="C1200" s="55" t="s">
        <v>78</v>
      </c>
      <c r="D1200" s="1"/>
      <c r="E1200" s="1"/>
      <c r="F1200" s="1"/>
      <c r="G1200" s="1">
        <f t="shared" si="30"/>
        <v>-4668.3600000000006</v>
      </c>
    </row>
    <row r="1201" spans="1:8" x14ac:dyDescent="0.25">
      <c r="A1201" s="501"/>
      <c r="B1201" s="507"/>
      <c r="C1201" s="1" t="s">
        <v>80</v>
      </c>
      <c r="D1201" s="1">
        <v>2100</v>
      </c>
      <c r="E1201" s="1"/>
      <c r="F1201" s="1"/>
      <c r="G1201" s="1">
        <f t="shared" si="30"/>
        <v>-6768.3600000000006</v>
      </c>
    </row>
    <row r="1202" spans="1:8" x14ac:dyDescent="0.25">
      <c r="A1202" s="501"/>
      <c r="B1202" s="507"/>
      <c r="C1202" s="417" t="s">
        <v>320</v>
      </c>
      <c r="D1202" s="417">
        <v>6300</v>
      </c>
      <c r="E1202" s="1"/>
      <c r="F1202" s="1"/>
      <c r="G1202" s="1">
        <f t="shared" si="30"/>
        <v>-13068.36</v>
      </c>
    </row>
    <row r="1203" spans="1:8" x14ac:dyDescent="0.25">
      <c r="A1203" s="501"/>
      <c r="B1203" s="507"/>
      <c r="C1203" s="1" t="s">
        <v>341</v>
      </c>
      <c r="D1203" s="1">
        <v>527</v>
      </c>
      <c r="E1203" s="1"/>
      <c r="F1203" s="1"/>
      <c r="G1203" s="1">
        <f t="shared" si="30"/>
        <v>-13595.36</v>
      </c>
    </row>
    <row r="1204" spans="1:8" x14ac:dyDescent="0.25">
      <c r="A1204" s="501"/>
      <c r="B1204" s="508"/>
      <c r="C1204" s="1"/>
      <c r="D1204" s="1"/>
      <c r="E1204" s="1"/>
      <c r="F1204" s="1"/>
      <c r="G1204" s="28">
        <v>-7093</v>
      </c>
      <c r="H1204" s="25" t="s">
        <v>342</v>
      </c>
    </row>
    <row r="1205" spans="1:8" x14ac:dyDescent="0.25">
      <c r="A1205" s="501"/>
      <c r="B1205" s="506"/>
      <c r="C1205" s="1" t="s">
        <v>22</v>
      </c>
      <c r="D1205" s="1">
        <v>300</v>
      </c>
      <c r="E1205" s="1"/>
      <c r="F1205" s="1"/>
      <c r="G1205" s="1">
        <f t="shared" si="30"/>
        <v>-7393</v>
      </c>
    </row>
    <row r="1206" spans="1:8" x14ac:dyDescent="0.25">
      <c r="A1206" s="501"/>
      <c r="B1206" s="507"/>
      <c r="C1206" s="55" t="s">
        <v>30</v>
      </c>
      <c r="D1206" s="1">
        <v>1926</v>
      </c>
      <c r="E1206" s="1"/>
      <c r="F1206" s="1"/>
      <c r="G1206" s="1">
        <f t="shared" si="30"/>
        <v>-9319</v>
      </c>
    </row>
    <row r="1207" spans="1:8" x14ac:dyDescent="0.25">
      <c r="A1207" s="501"/>
      <c r="B1207" s="507"/>
      <c r="C1207" s="1" t="s">
        <v>48</v>
      </c>
      <c r="D1207" s="1">
        <v>480</v>
      </c>
      <c r="E1207" s="1"/>
      <c r="F1207" s="1"/>
      <c r="G1207" s="1">
        <f t="shared" si="30"/>
        <v>-9799</v>
      </c>
    </row>
    <row r="1208" spans="1:8" x14ac:dyDescent="0.25">
      <c r="A1208" s="501"/>
      <c r="B1208" s="507"/>
      <c r="C1208" s="1" t="s">
        <v>58</v>
      </c>
      <c r="D1208" s="1">
        <v>279</v>
      </c>
      <c r="E1208" s="20" t="s">
        <v>164</v>
      </c>
      <c r="F1208" s="20">
        <v>3547</v>
      </c>
      <c r="G1208" s="1">
        <f t="shared" si="30"/>
        <v>-6531</v>
      </c>
    </row>
    <row r="1209" spans="1:8" x14ac:dyDescent="0.25">
      <c r="A1209" s="501"/>
      <c r="B1209" s="507"/>
      <c r="C1209" s="1" t="s">
        <v>83</v>
      </c>
      <c r="D1209" s="1">
        <v>1600</v>
      </c>
      <c r="E1209" s="20" t="s">
        <v>343</v>
      </c>
      <c r="F1209" s="20">
        <v>1998</v>
      </c>
      <c r="G1209" s="1">
        <f t="shared" si="30"/>
        <v>-6133</v>
      </c>
    </row>
    <row r="1210" spans="1:8" x14ac:dyDescent="0.25">
      <c r="A1210" s="501"/>
      <c r="B1210" s="507"/>
      <c r="C1210" s="1" t="s">
        <v>80</v>
      </c>
      <c r="D1210" s="1">
        <v>2100</v>
      </c>
      <c r="E1210" s="421" t="s">
        <v>336</v>
      </c>
      <c r="F1210" s="421">
        <v>16000</v>
      </c>
      <c r="G1210" s="1">
        <f t="shared" si="30"/>
        <v>7767</v>
      </c>
    </row>
    <row r="1211" spans="1:8" x14ac:dyDescent="0.25">
      <c r="A1211" s="501"/>
      <c r="B1211" s="508"/>
      <c r="C1211" s="1" t="s">
        <v>51</v>
      </c>
      <c r="D1211" s="1">
        <v>950</v>
      </c>
      <c r="E1211" s="1"/>
      <c r="F1211" s="1"/>
      <c r="G1211" s="1">
        <f t="shared" si="30"/>
        <v>6817</v>
      </c>
    </row>
    <row r="1212" spans="1:8" x14ac:dyDescent="0.25">
      <c r="A1212" s="501"/>
      <c r="B1212" s="506"/>
      <c r="C1212" s="1" t="s">
        <v>22</v>
      </c>
      <c r="D1212" s="1">
        <v>300</v>
      </c>
      <c r="E1212" s="1"/>
      <c r="F1212" s="1"/>
      <c r="G1212" s="1">
        <f t="shared" si="30"/>
        <v>6517</v>
      </c>
    </row>
    <row r="1213" spans="1:8" x14ac:dyDescent="0.25">
      <c r="A1213" s="501"/>
      <c r="B1213" s="507"/>
      <c r="C1213" s="1" t="s">
        <v>86</v>
      </c>
      <c r="D1213" s="1">
        <v>120</v>
      </c>
      <c r="E1213" s="1"/>
      <c r="F1213" s="1"/>
      <c r="G1213" s="1">
        <f t="shared" si="30"/>
        <v>6397</v>
      </c>
    </row>
    <row r="1214" spans="1:8" x14ac:dyDescent="0.25">
      <c r="A1214" s="501"/>
      <c r="B1214" s="507"/>
      <c r="C1214" s="1" t="s">
        <v>16</v>
      </c>
      <c r="D1214" s="1"/>
      <c r="E1214" s="1"/>
      <c r="F1214" s="1"/>
      <c r="G1214" s="1">
        <f t="shared" si="30"/>
        <v>6397</v>
      </c>
    </row>
    <row r="1215" spans="1:8" x14ac:dyDescent="0.25">
      <c r="A1215" s="501"/>
      <c r="B1215" s="507"/>
      <c r="C1215" s="1" t="s">
        <v>44</v>
      </c>
      <c r="D1215" s="1">
        <v>375.16</v>
      </c>
      <c r="E1215" s="1"/>
      <c r="F1215" s="1"/>
      <c r="G1215" s="1">
        <f t="shared" si="30"/>
        <v>6021.84</v>
      </c>
    </row>
    <row r="1216" spans="1:8" x14ac:dyDescent="0.25">
      <c r="A1216" s="501"/>
      <c r="B1216" s="507"/>
      <c r="C1216" s="1" t="s">
        <v>87</v>
      </c>
      <c r="D1216" s="1">
        <v>375.18</v>
      </c>
      <c r="E1216" s="1"/>
      <c r="F1216" s="1"/>
      <c r="G1216" s="1">
        <f t="shared" si="30"/>
        <v>5646.66</v>
      </c>
    </row>
    <row r="1217" spans="1:8" x14ac:dyDescent="0.25">
      <c r="A1217" s="501"/>
      <c r="B1217" s="507"/>
      <c r="C1217" s="1"/>
      <c r="D1217" s="1"/>
      <c r="E1217" s="1"/>
      <c r="F1217" s="1"/>
      <c r="G1217" s="1">
        <f t="shared" si="30"/>
        <v>5646.66</v>
      </c>
    </row>
    <row r="1218" spans="1:8" x14ac:dyDescent="0.25">
      <c r="A1218" s="501"/>
      <c r="B1218" s="508"/>
      <c r="C1218" s="1"/>
      <c r="D1218" s="1"/>
      <c r="E1218" s="28"/>
      <c r="F1218" s="28"/>
      <c r="G1218" s="1">
        <f t="shared" si="30"/>
        <v>5646.66</v>
      </c>
    </row>
    <row r="1219" spans="1:8" x14ac:dyDescent="0.25">
      <c r="A1219" s="501"/>
      <c r="B1219" s="506"/>
      <c r="C1219" s="1" t="s">
        <v>22</v>
      </c>
      <c r="D1219" s="1">
        <v>300</v>
      </c>
      <c r="E1219" s="1"/>
      <c r="F1219" s="1"/>
      <c r="G1219" s="1">
        <f>G1218-D1219+F1219</f>
        <v>5346.66</v>
      </c>
    </row>
    <row r="1220" spans="1:8" x14ac:dyDescent="0.25">
      <c r="A1220" s="501"/>
      <c r="B1220" s="507"/>
      <c r="C1220" s="1" t="s">
        <v>20</v>
      </c>
      <c r="D1220" s="1">
        <v>1000</v>
      </c>
      <c r="E1220" s="1"/>
      <c r="F1220" s="1"/>
      <c r="G1220" s="1">
        <f t="shared" si="30"/>
        <v>4346.66</v>
      </c>
    </row>
    <row r="1221" spans="1:8" x14ac:dyDescent="0.25">
      <c r="A1221" s="501"/>
      <c r="B1221" s="507"/>
      <c r="C1221" s="1" t="s">
        <v>17</v>
      </c>
      <c r="D1221" s="1">
        <v>447</v>
      </c>
      <c r="E1221" s="1"/>
      <c r="F1221" s="1"/>
      <c r="G1221" s="28">
        <v>6629</v>
      </c>
      <c r="H1221" t="s">
        <v>342</v>
      </c>
    </row>
    <row r="1222" spans="1:8" x14ac:dyDescent="0.25">
      <c r="A1222" s="501"/>
      <c r="B1222" s="507"/>
      <c r="C1222" s="1"/>
      <c r="D1222" s="1"/>
      <c r="E1222" s="20" t="s">
        <v>343</v>
      </c>
      <c r="F1222" s="20">
        <v>1998</v>
      </c>
      <c r="G1222" s="1">
        <f t="shared" si="30"/>
        <v>8627</v>
      </c>
    </row>
    <row r="1223" spans="1:8" x14ac:dyDescent="0.25">
      <c r="A1223" s="501"/>
      <c r="B1223" s="507"/>
      <c r="C1223" s="1"/>
      <c r="D1223" s="1"/>
      <c r="E1223" s="28" t="s">
        <v>344</v>
      </c>
      <c r="F1223" s="28">
        <v>512</v>
      </c>
      <c r="G1223" s="1">
        <f t="shared" si="30"/>
        <v>9139</v>
      </c>
    </row>
    <row r="1224" spans="1:8" x14ac:dyDescent="0.25">
      <c r="A1224" s="501"/>
      <c r="B1224" s="507"/>
      <c r="C1224" s="1" t="s">
        <v>83</v>
      </c>
      <c r="D1224" s="1">
        <v>2120</v>
      </c>
      <c r="E1224" s="20" t="s">
        <v>345</v>
      </c>
      <c r="F1224" s="20">
        <v>15122</v>
      </c>
      <c r="G1224" s="1">
        <f t="shared" si="30"/>
        <v>22141</v>
      </c>
    </row>
    <row r="1225" spans="1:8" x14ac:dyDescent="0.25">
      <c r="A1225" s="502"/>
      <c r="B1225" s="508"/>
      <c r="C1225" s="1" t="s">
        <v>346</v>
      </c>
      <c r="D1225" s="1">
        <v>3042</v>
      </c>
      <c r="E1225" s="29"/>
      <c r="F1225" s="29"/>
      <c r="G1225" s="1">
        <f t="shared" si="30"/>
        <v>19099</v>
      </c>
    </row>
    <row r="1226" spans="1:8" x14ac:dyDescent="0.25">
      <c r="A1226" s="500" t="s">
        <v>167</v>
      </c>
      <c r="B1226" s="503"/>
      <c r="C1226" s="1"/>
      <c r="D1226" s="1"/>
      <c r="E1226" s="1"/>
      <c r="F1226" s="1"/>
      <c r="G1226" s="1">
        <f t="shared" si="30"/>
        <v>19099</v>
      </c>
    </row>
    <row r="1227" spans="1:8" x14ac:dyDescent="0.25">
      <c r="A1227" s="501"/>
      <c r="B1227" s="504"/>
      <c r="C1227" s="1" t="s">
        <v>22</v>
      </c>
      <c r="D1227" s="1">
        <v>300</v>
      </c>
      <c r="E1227" s="1"/>
      <c r="F1227" s="1"/>
      <c r="G1227" s="1">
        <f t="shared" si="30"/>
        <v>18799</v>
      </c>
    </row>
    <row r="1228" spans="1:8" x14ac:dyDescent="0.25">
      <c r="A1228" s="501"/>
      <c r="B1228" s="504"/>
      <c r="C1228" s="1" t="s">
        <v>67</v>
      </c>
      <c r="D1228" s="1">
        <v>23500</v>
      </c>
      <c r="E1228" s="1"/>
      <c r="F1228" s="1"/>
      <c r="G1228" s="1">
        <f t="shared" si="30"/>
        <v>-4701</v>
      </c>
    </row>
    <row r="1229" spans="1:8" x14ac:dyDescent="0.25">
      <c r="A1229" s="501"/>
      <c r="B1229" s="504"/>
      <c r="C1229" s="1" t="s">
        <v>69</v>
      </c>
      <c r="D1229" s="1">
        <v>8000</v>
      </c>
      <c r="E1229" s="1"/>
      <c r="F1229" s="1"/>
      <c r="G1229" s="1">
        <f t="shared" si="30"/>
        <v>-12701</v>
      </c>
    </row>
    <row r="1230" spans="1:8" x14ac:dyDescent="0.25">
      <c r="A1230" s="501"/>
      <c r="B1230" s="504"/>
      <c r="C1230" s="1" t="s">
        <v>71</v>
      </c>
      <c r="D1230" s="1">
        <v>3000</v>
      </c>
      <c r="E1230" s="1"/>
      <c r="F1230" s="1"/>
      <c r="G1230" s="1">
        <f t="shared" si="30"/>
        <v>-15701</v>
      </c>
    </row>
    <row r="1231" spans="1:8" x14ac:dyDescent="0.25">
      <c r="A1231" s="501"/>
      <c r="B1231" s="504"/>
      <c r="C1231" s="1" t="s">
        <v>48</v>
      </c>
      <c r="D1231" s="1">
        <v>480</v>
      </c>
      <c r="E1231" s="20" t="s">
        <v>347</v>
      </c>
      <c r="F1231" s="20">
        <v>3000</v>
      </c>
      <c r="G1231" s="1">
        <f t="shared" si="30"/>
        <v>-13181</v>
      </c>
    </row>
    <row r="1232" spans="1:8" x14ac:dyDescent="0.25">
      <c r="A1232" s="501"/>
      <c r="B1232" s="504"/>
      <c r="C1232" s="1" t="s">
        <v>43</v>
      </c>
      <c r="D1232" s="1">
        <v>90</v>
      </c>
      <c r="E1232" s="20" t="s">
        <v>348</v>
      </c>
      <c r="F1232" s="20">
        <v>4695</v>
      </c>
      <c r="G1232" s="1">
        <f t="shared" si="30"/>
        <v>-8576</v>
      </c>
    </row>
    <row r="1233" spans="1:7" x14ac:dyDescent="0.25">
      <c r="A1233" s="501"/>
      <c r="B1233" s="504"/>
      <c r="C1233" s="1" t="s">
        <v>311</v>
      </c>
      <c r="D1233" s="1">
        <v>1000</v>
      </c>
      <c r="E1233" s="20" t="s">
        <v>349</v>
      </c>
      <c r="F1233" s="20">
        <v>1620</v>
      </c>
      <c r="G1233" s="1">
        <f t="shared" si="30"/>
        <v>-7956</v>
      </c>
    </row>
    <row r="1234" spans="1:7" x14ac:dyDescent="0.25">
      <c r="A1234" s="501"/>
      <c r="B1234" s="504"/>
      <c r="C1234" s="1" t="s">
        <v>320</v>
      </c>
      <c r="D1234" s="1">
        <v>6070.99</v>
      </c>
      <c r="E1234" s="1"/>
      <c r="F1234" s="1"/>
      <c r="G1234" s="1">
        <f t="shared" si="30"/>
        <v>-14026.99</v>
      </c>
    </row>
    <row r="1235" spans="1:7" x14ac:dyDescent="0.25">
      <c r="A1235" s="501"/>
      <c r="B1235" s="504"/>
      <c r="C1235" s="1" t="s">
        <v>350</v>
      </c>
      <c r="D1235" s="1">
        <v>500</v>
      </c>
      <c r="E1235" s="1"/>
      <c r="F1235" s="1"/>
      <c r="G1235" s="1">
        <f t="shared" si="30"/>
        <v>-14526.99</v>
      </c>
    </row>
    <row r="1236" spans="1:7" x14ac:dyDescent="0.25">
      <c r="A1236" s="501"/>
      <c r="B1236" s="505"/>
      <c r="C1236" s="29" t="s">
        <v>257</v>
      </c>
      <c r="D1236" s="29">
        <v>2600</v>
      </c>
      <c r="E1236" s="20" t="s">
        <v>351</v>
      </c>
      <c r="F1236" s="20">
        <v>784</v>
      </c>
      <c r="G1236" s="1">
        <f t="shared" si="30"/>
        <v>-16342.989999999998</v>
      </c>
    </row>
    <row r="1237" spans="1:7" x14ac:dyDescent="0.25">
      <c r="A1237" s="501"/>
      <c r="B1237" s="506"/>
      <c r="C1237" s="1" t="s">
        <v>22</v>
      </c>
      <c r="D1237" s="1">
        <v>300</v>
      </c>
      <c r="E1237" s="20" t="s">
        <v>347</v>
      </c>
      <c r="F1237" s="20">
        <v>3000</v>
      </c>
      <c r="G1237" s="1">
        <f t="shared" si="30"/>
        <v>-13642.989999999998</v>
      </c>
    </row>
    <row r="1238" spans="1:7" x14ac:dyDescent="0.25">
      <c r="A1238" s="501"/>
      <c r="B1238" s="507"/>
      <c r="C1238" s="1" t="s">
        <v>51</v>
      </c>
      <c r="D1238" s="1">
        <v>950</v>
      </c>
      <c r="E1238" s="1"/>
      <c r="F1238" s="1"/>
      <c r="G1238" s="1">
        <f t="shared" si="30"/>
        <v>-14592.989999999998</v>
      </c>
    </row>
    <row r="1239" spans="1:7" x14ac:dyDescent="0.25">
      <c r="A1239" s="501"/>
      <c r="B1239" s="507"/>
      <c r="C1239" s="55" t="s">
        <v>78</v>
      </c>
      <c r="D1239" s="1"/>
      <c r="E1239" s="1"/>
      <c r="F1239" s="1"/>
      <c r="G1239" s="1">
        <f t="shared" si="30"/>
        <v>-14592.989999999998</v>
      </c>
    </row>
    <row r="1240" spans="1:7" x14ac:dyDescent="0.25">
      <c r="A1240" s="501"/>
      <c r="B1240" s="507"/>
      <c r="C1240" s="1" t="s">
        <v>80</v>
      </c>
      <c r="D1240" s="1">
        <v>2100</v>
      </c>
      <c r="E1240" s="1"/>
      <c r="F1240" s="1"/>
      <c r="G1240" s="1">
        <f t="shared" si="30"/>
        <v>-16692.989999999998</v>
      </c>
    </row>
    <row r="1241" spans="1:7" x14ac:dyDescent="0.25">
      <c r="A1241" s="501"/>
      <c r="B1241" s="507"/>
      <c r="C1241" s="1" t="s">
        <v>341</v>
      </c>
      <c r="D1241" s="1">
        <v>527</v>
      </c>
      <c r="E1241" s="20" t="s">
        <v>283</v>
      </c>
      <c r="F1241" s="20">
        <v>486.27</v>
      </c>
      <c r="G1241" s="1">
        <f t="shared" si="30"/>
        <v>-16733.719999999998</v>
      </c>
    </row>
    <row r="1242" spans="1:7" x14ac:dyDescent="0.25">
      <c r="A1242" s="501"/>
      <c r="B1242" s="507"/>
      <c r="C1242" s="1" t="s">
        <v>7</v>
      </c>
      <c r="D1242" s="1">
        <v>3072</v>
      </c>
      <c r="E1242" s="1"/>
      <c r="F1242" s="1"/>
      <c r="G1242" s="1">
        <f t="shared" si="30"/>
        <v>-19805.719999999998</v>
      </c>
    </row>
    <row r="1243" spans="1:7" x14ac:dyDescent="0.25">
      <c r="A1243" s="501"/>
      <c r="B1243" s="508"/>
      <c r="C1243" s="1"/>
      <c r="D1243" s="1"/>
      <c r="E1243" s="20" t="s">
        <v>313</v>
      </c>
      <c r="F1243" s="20">
        <v>17170</v>
      </c>
      <c r="G1243" s="1">
        <f t="shared" si="30"/>
        <v>-2635.7199999999975</v>
      </c>
    </row>
    <row r="1244" spans="1:7" x14ac:dyDescent="0.25">
      <c r="A1244" s="501"/>
      <c r="B1244" s="506"/>
      <c r="C1244" s="1" t="s">
        <v>22</v>
      </c>
      <c r="D1244" s="1">
        <v>300</v>
      </c>
      <c r="E1244" s="20" t="s">
        <v>352</v>
      </c>
      <c r="F1244" s="20">
        <v>37545</v>
      </c>
      <c r="G1244" s="1">
        <f t="shared" si="30"/>
        <v>34609.279999999999</v>
      </c>
    </row>
    <row r="1245" spans="1:7" x14ac:dyDescent="0.25">
      <c r="A1245" s="501"/>
      <c r="B1245" s="507"/>
      <c r="C1245" s="55" t="s">
        <v>30</v>
      </c>
      <c r="D1245" s="1">
        <v>1800</v>
      </c>
      <c r="E1245" s="1" t="s">
        <v>353</v>
      </c>
      <c r="F1245" s="1">
        <v>264</v>
      </c>
      <c r="G1245" s="1">
        <f t="shared" si="30"/>
        <v>33073.279999999999</v>
      </c>
    </row>
    <row r="1246" spans="1:7" x14ac:dyDescent="0.25">
      <c r="A1246" s="501"/>
      <c r="B1246" s="507"/>
      <c r="C1246" s="1" t="s">
        <v>48</v>
      </c>
      <c r="D1246" s="1">
        <v>480</v>
      </c>
      <c r="E1246" s="1"/>
      <c r="F1246" s="1"/>
      <c r="G1246" s="1">
        <f t="shared" si="30"/>
        <v>32593.279999999999</v>
      </c>
    </row>
    <row r="1247" spans="1:7" x14ac:dyDescent="0.25">
      <c r="A1247" s="501"/>
      <c r="B1247" s="507"/>
      <c r="C1247" s="1" t="s">
        <v>58</v>
      </c>
      <c r="D1247" s="1">
        <v>279</v>
      </c>
      <c r="E1247" s="1"/>
      <c r="F1247" s="1"/>
      <c r="G1247" s="1">
        <f t="shared" si="30"/>
        <v>32314.28</v>
      </c>
    </row>
    <row r="1248" spans="1:7" x14ac:dyDescent="0.25">
      <c r="A1248" s="501"/>
      <c r="B1248" s="507"/>
      <c r="C1248" s="1" t="s">
        <v>83</v>
      </c>
      <c r="D1248" s="1">
        <v>1600</v>
      </c>
      <c r="E1248" s="1"/>
      <c r="F1248" s="1"/>
      <c r="G1248" s="1">
        <f t="shared" si="30"/>
        <v>30714.28</v>
      </c>
    </row>
    <row r="1249" spans="1:7" x14ac:dyDescent="0.25">
      <c r="A1249" s="501"/>
      <c r="B1249" s="507"/>
      <c r="C1249" s="1"/>
      <c r="D1249" s="1"/>
      <c r="E1249" s="1"/>
      <c r="F1249" s="1"/>
      <c r="G1249" s="1">
        <f t="shared" si="30"/>
        <v>30714.28</v>
      </c>
    </row>
    <row r="1250" spans="1:7" x14ac:dyDescent="0.25">
      <c r="A1250" s="501"/>
      <c r="B1250" s="508"/>
      <c r="C1250" s="1"/>
      <c r="D1250" s="1"/>
      <c r="E1250" s="1"/>
      <c r="F1250" s="1"/>
      <c r="G1250" s="1">
        <f t="shared" si="30"/>
        <v>30714.28</v>
      </c>
    </row>
    <row r="1251" spans="1:7" x14ac:dyDescent="0.25">
      <c r="A1251" s="501"/>
      <c r="B1251" s="506"/>
      <c r="C1251" s="1" t="s">
        <v>22</v>
      </c>
      <c r="D1251" s="1">
        <v>300</v>
      </c>
      <c r="E1251" s="1"/>
      <c r="F1251" s="1"/>
      <c r="G1251" s="1">
        <f t="shared" si="30"/>
        <v>30414.28</v>
      </c>
    </row>
    <row r="1252" spans="1:7" x14ac:dyDescent="0.25">
      <c r="A1252" s="501"/>
      <c r="B1252" s="507"/>
      <c r="C1252" s="1" t="s">
        <v>86</v>
      </c>
      <c r="D1252" s="1">
        <v>120</v>
      </c>
      <c r="E1252" s="1"/>
      <c r="F1252" s="1"/>
      <c r="G1252" s="1">
        <f t="shared" si="30"/>
        <v>30294.28</v>
      </c>
    </row>
    <row r="1253" spans="1:7" x14ac:dyDescent="0.25">
      <c r="A1253" s="501"/>
      <c r="B1253" s="507"/>
      <c r="C1253" s="1" t="s">
        <v>16</v>
      </c>
      <c r="D1253" s="1">
        <v>2000</v>
      </c>
      <c r="E1253" s="1"/>
      <c r="F1253" s="1"/>
      <c r="G1253" s="1">
        <f t="shared" si="30"/>
        <v>28294.28</v>
      </c>
    </row>
    <row r="1254" spans="1:7" x14ac:dyDescent="0.25">
      <c r="A1254" s="501"/>
      <c r="B1254" s="507"/>
      <c r="C1254" s="1" t="s">
        <v>44</v>
      </c>
      <c r="D1254" s="1">
        <v>375.16</v>
      </c>
      <c r="E1254" s="1"/>
      <c r="F1254" s="1"/>
      <c r="G1254" s="1">
        <f t="shared" si="30"/>
        <v>27919.119999999999</v>
      </c>
    </row>
    <row r="1255" spans="1:7" x14ac:dyDescent="0.25">
      <c r="A1255" s="501"/>
      <c r="B1255" s="507"/>
      <c r="C1255" s="1" t="s">
        <v>87</v>
      </c>
      <c r="D1255" s="1">
        <v>375.18</v>
      </c>
      <c r="E1255" s="1"/>
      <c r="F1255" s="1"/>
      <c r="G1255" s="1">
        <f t="shared" si="30"/>
        <v>27543.94</v>
      </c>
    </row>
    <row r="1256" spans="1:7" x14ac:dyDescent="0.25">
      <c r="A1256" s="501"/>
      <c r="B1256" s="507"/>
      <c r="C1256" s="1"/>
      <c r="D1256" s="1"/>
      <c r="E1256" s="1"/>
      <c r="F1256" s="1"/>
      <c r="G1256" s="1">
        <f t="shared" si="30"/>
        <v>27543.94</v>
      </c>
    </row>
    <row r="1257" spans="1:7" x14ac:dyDescent="0.25">
      <c r="A1257" s="501"/>
      <c r="B1257" s="508"/>
      <c r="C1257" s="1"/>
      <c r="D1257" s="1"/>
      <c r="E1257" s="1"/>
      <c r="F1257" s="1"/>
      <c r="G1257" s="1">
        <f t="shared" ref="G1257:G1266" si="31">G1256-D1257+F1257</f>
        <v>27543.94</v>
      </c>
    </row>
    <row r="1258" spans="1:7" x14ac:dyDescent="0.25">
      <c r="A1258" s="501"/>
      <c r="B1258" s="506"/>
      <c r="C1258" s="1" t="s">
        <v>22</v>
      </c>
      <c r="D1258" s="1">
        <v>300</v>
      </c>
      <c r="E1258" s="1"/>
      <c r="F1258" s="1"/>
      <c r="G1258" s="1">
        <f t="shared" si="31"/>
        <v>27243.94</v>
      </c>
    </row>
    <row r="1259" spans="1:7" x14ac:dyDescent="0.25">
      <c r="A1259" s="501"/>
      <c r="B1259" s="507"/>
      <c r="C1259" s="1" t="s">
        <v>20</v>
      </c>
      <c r="D1259" s="1">
        <v>1000</v>
      </c>
      <c r="E1259" s="1"/>
      <c r="F1259" s="1"/>
      <c r="G1259" s="1">
        <f t="shared" si="31"/>
        <v>26243.94</v>
      </c>
    </row>
    <row r="1260" spans="1:7" x14ac:dyDescent="0.25">
      <c r="A1260" s="501"/>
      <c r="B1260" s="507"/>
      <c r="C1260" s="1" t="s">
        <v>17</v>
      </c>
      <c r="D1260" s="1">
        <v>447</v>
      </c>
      <c r="E1260" s="1"/>
      <c r="F1260" s="1"/>
      <c r="G1260" s="1">
        <f t="shared" si="31"/>
        <v>25796.94</v>
      </c>
    </row>
    <row r="1261" spans="1:7" x14ac:dyDescent="0.25">
      <c r="A1261" s="501"/>
      <c r="B1261" s="507"/>
      <c r="C1261" s="1"/>
      <c r="D1261" s="1"/>
      <c r="E1261" s="1"/>
      <c r="F1261" s="1"/>
      <c r="G1261" s="1">
        <f t="shared" si="31"/>
        <v>25796.94</v>
      </c>
    </row>
    <row r="1262" spans="1:7" x14ac:dyDescent="0.25">
      <c r="A1262" s="501"/>
      <c r="B1262" s="507"/>
      <c r="C1262" s="1"/>
      <c r="D1262" s="1"/>
      <c r="E1262" s="1"/>
      <c r="F1262" s="1"/>
      <c r="G1262" s="1">
        <f t="shared" si="31"/>
        <v>25796.94</v>
      </c>
    </row>
    <row r="1263" spans="1:7" x14ac:dyDescent="0.25">
      <c r="A1263" s="501"/>
      <c r="B1263" s="507"/>
      <c r="C1263" s="1"/>
      <c r="D1263" s="1"/>
      <c r="E1263" s="1"/>
      <c r="F1263" s="1"/>
      <c r="G1263" s="1">
        <f t="shared" si="31"/>
        <v>25796.94</v>
      </c>
    </row>
    <row r="1264" spans="1:7" x14ac:dyDescent="0.25">
      <c r="A1264" s="502"/>
      <c r="B1264" s="508"/>
      <c r="C1264" s="1"/>
      <c r="D1264" s="1"/>
      <c r="E1264" s="1"/>
      <c r="F1264" s="1"/>
      <c r="G1264" s="1">
        <f t="shared" si="31"/>
        <v>25796.94</v>
      </c>
    </row>
    <row r="1265" spans="1:8" x14ac:dyDescent="0.25">
      <c r="A1265" s="500" t="s">
        <v>178</v>
      </c>
      <c r="B1265" s="503"/>
      <c r="C1265" s="1" t="s">
        <v>354</v>
      </c>
      <c r="D1265" s="1">
        <v>3042</v>
      </c>
      <c r="E1265" s="1"/>
      <c r="F1265" s="1"/>
      <c r="G1265" s="1">
        <f t="shared" si="31"/>
        <v>22754.94</v>
      </c>
    </row>
    <row r="1266" spans="1:8" x14ac:dyDescent="0.25">
      <c r="A1266" s="501"/>
      <c r="B1266" s="504"/>
      <c r="C1266" s="1" t="s">
        <v>22</v>
      </c>
      <c r="D1266" s="1">
        <v>300</v>
      </c>
      <c r="E1266" s="1"/>
      <c r="F1266" s="1"/>
      <c r="G1266" s="1">
        <f t="shared" si="31"/>
        <v>22454.94</v>
      </c>
    </row>
    <row r="1267" spans="1:8" x14ac:dyDescent="0.25">
      <c r="A1267" s="501"/>
      <c r="B1267" s="504"/>
      <c r="C1267" s="1" t="s">
        <v>67</v>
      </c>
      <c r="D1267" s="1">
        <v>15000</v>
      </c>
      <c r="E1267" s="1"/>
      <c r="F1267" s="1"/>
      <c r="G1267" s="1">
        <f>G1266-D1267+F1267</f>
        <v>7454.9399999999987</v>
      </c>
    </row>
    <row r="1268" spans="1:8" x14ac:dyDescent="0.25">
      <c r="A1268" s="501"/>
      <c r="B1268" s="504"/>
      <c r="C1268" s="1" t="s">
        <v>69</v>
      </c>
      <c r="D1268" s="1">
        <v>7000</v>
      </c>
      <c r="E1268" s="1"/>
      <c r="F1268" s="1"/>
      <c r="G1268" s="1">
        <v>2900</v>
      </c>
      <c r="H1268" s="25" t="s">
        <v>355</v>
      </c>
    </row>
    <row r="1269" spans="1:8" x14ac:dyDescent="0.25">
      <c r="A1269" s="501"/>
      <c r="B1269" s="504"/>
      <c r="C1269" s="1" t="s">
        <v>356</v>
      </c>
      <c r="D1269" s="1">
        <v>2000</v>
      </c>
      <c r="E1269" s="1"/>
      <c r="F1269" s="1"/>
      <c r="G1269" s="1">
        <f>G1268-D1269+F1269</f>
        <v>900</v>
      </c>
    </row>
    <row r="1270" spans="1:8" x14ac:dyDescent="0.25">
      <c r="A1270" s="501"/>
      <c r="B1270" s="504"/>
      <c r="C1270" s="1" t="s">
        <v>325</v>
      </c>
      <c r="D1270" s="1">
        <v>8718</v>
      </c>
      <c r="E1270" s="20" t="s">
        <v>300</v>
      </c>
      <c r="F1270" s="20">
        <v>1900</v>
      </c>
      <c r="G1270" s="1">
        <f t="shared" ref="G1270:G1298" si="32">G1269-D1270+F1270</f>
        <v>-5918</v>
      </c>
    </row>
    <row r="1271" spans="1:8" x14ac:dyDescent="0.25">
      <c r="A1271" s="501"/>
      <c r="B1271" s="504"/>
      <c r="C1271" s="1" t="s">
        <v>71</v>
      </c>
      <c r="D1271" s="1">
        <v>3000</v>
      </c>
      <c r="E1271" s="1"/>
      <c r="F1271" s="1"/>
      <c r="G1271" s="1">
        <f t="shared" si="32"/>
        <v>-8918</v>
      </c>
    </row>
    <row r="1272" spans="1:8" x14ac:dyDescent="0.25">
      <c r="A1272" s="501"/>
      <c r="B1272" s="504"/>
      <c r="C1272" s="1" t="s">
        <v>48</v>
      </c>
      <c r="D1272" s="1">
        <v>480</v>
      </c>
      <c r="E1272" s="20" t="s">
        <v>313</v>
      </c>
      <c r="F1272" s="20">
        <v>1500</v>
      </c>
      <c r="G1272" s="1">
        <f t="shared" si="32"/>
        <v>-7898</v>
      </c>
    </row>
    <row r="1273" spans="1:8" x14ac:dyDescent="0.25">
      <c r="A1273" s="501"/>
      <c r="B1273" s="504"/>
      <c r="C1273" s="1" t="s">
        <v>43</v>
      </c>
      <c r="D1273" s="1">
        <v>90</v>
      </c>
      <c r="E1273" s="1"/>
      <c r="F1273" s="1"/>
      <c r="G1273" s="1">
        <f t="shared" si="32"/>
        <v>-7988</v>
      </c>
    </row>
    <row r="1274" spans="1:8" x14ac:dyDescent="0.25">
      <c r="A1274" s="501"/>
      <c r="B1274" s="504"/>
      <c r="C1274" s="1" t="s">
        <v>311</v>
      </c>
      <c r="D1274" s="1">
        <v>1000</v>
      </c>
      <c r="E1274" s="1"/>
      <c r="F1274" s="1"/>
      <c r="G1274" s="1">
        <f t="shared" si="32"/>
        <v>-8988</v>
      </c>
    </row>
    <row r="1275" spans="1:8" x14ac:dyDescent="0.25">
      <c r="A1275" s="501"/>
      <c r="B1275" s="504"/>
      <c r="C1275" s="1" t="s">
        <v>341</v>
      </c>
      <c r="D1275" s="1">
        <v>527</v>
      </c>
      <c r="E1275" s="20" t="s">
        <v>357</v>
      </c>
      <c r="F1275" s="20">
        <v>26500</v>
      </c>
      <c r="G1275" s="1">
        <f t="shared" si="32"/>
        <v>16985</v>
      </c>
    </row>
    <row r="1276" spans="1:8" x14ac:dyDescent="0.25">
      <c r="A1276" s="501"/>
      <c r="B1276" s="504"/>
      <c r="C1276" s="1" t="s">
        <v>358</v>
      </c>
      <c r="D1276" s="1">
        <v>1500</v>
      </c>
      <c r="E1276" s="20" t="s">
        <v>359</v>
      </c>
      <c r="F1276" s="20">
        <v>11500</v>
      </c>
      <c r="G1276" s="1">
        <f t="shared" si="32"/>
        <v>26985</v>
      </c>
    </row>
    <row r="1277" spans="1:8" x14ac:dyDescent="0.25">
      <c r="A1277" s="501"/>
      <c r="B1277" s="505"/>
      <c r="C1277" s="1" t="s">
        <v>360</v>
      </c>
      <c r="D1277" s="1">
        <v>25000</v>
      </c>
      <c r="E1277" s="1"/>
      <c r="F1277" s="1"/>
      <c r="G1277" s="1">
        <f t="shared" si="32"/>
        <v>1985</v>
      </c>
    </row>
    <row r="1278" spans="1:8" x14ac:dyDescent="0.25">
      <c r="A1278" s="501"/>
      <c r="B1278" s="506"/>
      <c r="C1278" s="1" t="s">
        <v>22</v>
      </c>
      <c r="D1278" s="1">
        <v>300</v>
      </c>
      <c r="E1278" s="1"/>
      <c r="F1278" s="1"/>
      <c r="G1278" s="1">
        <f t="shared" si="32"/>
        <v>1685</v>
      </c>
    </row>
    <row r="1279" spans="1:8" x14ac:dyDescent="0.25">
      <c r="A1279" s="501"/>
      <c r="B1279" s="507"/>
      <c r="C1279" s="1" t="s">
        <v>51</v>
      </c>
      <c r="D1279" s="1">
        <v>950</v>
      </c>
      <c r="E1279" s="1"/>
      <c r="F1279" s="1"/>
      <c r="G1279" s="1">
        <f t="shared" si="32"/>
        <v>735</v>
      </c>
    </row>
    <row r="1280" spans="1:8" x14ac:dyDescent="0.25">
      <c r="A1280" s="501"/>
      <c r="B1280" s="507"/>
      <c r="C1280" s="55" t="s">
        <v>78</v>
      </c>
      <c r="D1280" s="1"/>
      <c r="E1280" s="1"/>
      <c r="F1280" s="1"/>
      <c r="G1280" s="1">
        <f t="shared" si="32"/>
        <v>735</v>
      </c>
    </row>
    <row r="1281" spans="1:7" x14ac:dyDescent="0.25">
      <c r="A1281" s="501"/>
      <c r="B1281" s="507"/>
      <c r="C1281" s="1" t="s">
        <v>80</v>
      </c>
      <c r="D1281" s="1">
        <v>2100</v>
      </c>
      <c r="E1281" s="28" t="s">
        <v>361</v>
      </c>
      <c r="F1281" s="28">
        <v>2120</v>
      </c>
      <c r="G1281" s="1">
        <f t="shared" si="32"/>
        <v>755</v>
      </c>
    </row>
    <row r="1282" spans="1:7" x14ac:dyDescent="0.25">
      <c r="A1282" s="501"/>
      <c r="B1282" s="507"/>
      <c r="C1282" s="417" t="s">
        <v>320</v>
      </c>
      <c r="D1282" s="417">
        <v>6990.31</v>
      </c>
      <c r="E1282" s="20" t="s">
        <v>344</v>
      </c>
      <c r="F1282" s="20">
        <v>512</v>
      </c>
      <c r="G1282" s="1">
        <f t="shared" si="32"/>
        <v>-5723.31</v>
      </c>
    </row>
    <row r="1283" spans="1:7" x14ac:dyDescent="0.25">
      <c r="A1283" s="501"/>
      <c r="B1283" s="507"/>
      <c r="C1283" s="1"/>
      <c r="D1283" s="1"/>
      <c r="E1283" s="28" t="s">
        <v>362</v>
      </c>
      <c r="F1283" s="28">
        <v>14850</v>
      </c>
      <c r="G1283" s="1">
        <f t="shared" si="32"/>
        <v>9126.6899999999987</v>
      </c>
    </row>
    <row r="1284" spans="1:7" x14ac:dyDescent="0.25">
      <c r="A1284" s="501"/>
      <c r="B1284" s="508"/>
      <c r="C1284" s="1"/>
      <c r="D1284" s="1"/>
      <c r="E1284" s="1"/>
      <c r="F1284" s="1"/>
      <c r="G1284" s="1">
        <f t="shared" si="32"/>
        <v>9126.6899999999987</v>
      </c>
    </row>
    <row r="1285" spans="1:7" x14ac:dyDescent="0.25">
      <c r="A1285" s="501"/>
      <c r="B1285" s="506"/>
      <c r="C1285" s="1" t="s">
        <v>22</v>
      </c>
      <c r="D1285" s="1">
        <v>300</v>
      </c>
      <c r="E1285" s="1"/>
      <c r="F1285" s="1"/>
      <c r="G1285" s="1">
        <f t="shared" si="32"/>
        <v>8826.6899999999987</v>
      </c>
    </row>
    <row r="1286" spans="1:7" x14ac:dyDescent="0.25">
      <c r="A1286" s="501"/>
      <c r="B1286" s="507"/>
      <c r="C1286" s="55" t="s">
        <v>30</v>
      </c>
      <c r="D1286" s="1">
        <v>1800</v>
      </c>
      <c r="E1286" s="20" t="s">
        <v>363</v>
      </c>
      <c r="F1286" s="20">
        <v>12500</v>
      </c>
      <c r="G1286" s="1">
        <f t="shared" si="32"/>
        <v>19526.689999999999</v>
      </c>
    </row>
    <row r="1287" spans="1:7" x14ac:dyDescent="0.25">
      <c r="A1287" s="501"/>
      <c r="B1287" s="507"/>
      <c r="C1287" s="1" t="s">
        <v>48</v>
      </c>
      <c r="D1287" s="1">
        <v>480</v>
      </c>
      <c r="E1287" s="1" t="s">
        <v>364</v>
      </c>
      <c r="F1287" s="1">
        <v>500</v>
      </c>
      <c r="G1287" s="1">
        <f t="shared" si="32"/>
        <v>19546.689999999999</v>
      </c>
    </row>
    <row r="1288" spans="1:7" x14ac:dyDescent="0.25">
      <c r="A1288" s="501"/>
      <c r="B1288" s="507"/>
      <c r="C1288" s="1" t="s">
        <v>58</v>
      </c>
      <c r="D1288" s="1">
        <v>279</v>
      </c>
      <c r="E1288" s="28" t="s">
        <v>336</v>
      </c>
      <c r="F1288" s="28">
        <v>13367</v>
      </c>
      <c r="G1288" s="1">
        <f t="shared" si="32"/>
        <v>32634.69</v>
      </c>
    </row>
    <row r="1289" spans="1:7" x14ac:dyDescent="0.25">
      <c r="A1289" s="501"/>
      <c r="B1289" s="507"/>
      <c r="C1289" s="1" t="s">
        <v>83</v>
      </c>
      <c r="D1289" s="1">
        <v>1600</v>
      </c>
      <c r="E1289" s="1"/>
      <c r="F1289" s="1"/>
      <c r="G1289" s="1">
        <f t="shared" si="32"/>
        <v>31034.69</v>
      </c>
    </row>
    <row r="1290" spans="1:7" x14ac:dyDescent="0.25">
      <c r="A1290" s="501"/>
      <c r="B1290" s="507"/>
      <c r="C1290" s="29" t="s">
        <v>365</v>
      </c>
      <c r="D1290" s="29">
        <v>386</v>
      </c>
      <c r="E1290" s="1"/>
      <c r="F1290" s="1"/>
      <c r="G1290" s="1">
        <f t="shared" si="32"/>
        <v>30648.69</v>
      </c>
    </row>
    <row r="1291" spans="1:7" x14ac:dyDescent="0.25">
      <c r="A1291" s="501"/>
      <c r="B1291" s="508"/>
      <c r="C1291" s="1"/>
      <c r="D1291" s="1"/>
      <c r="E1291" s="1"/>
      <c r="F1291" s="1"/>
      <c r="G1291" s="1">
        <f t="shared" si="32"/>
        <v>30648.69</v>
      </c>
    </row>
    <row r="1292" spans="1:7" x14ac:dyDescent="0.25">
      <c r="A1292" s="501"/>
      <c r="B1292" s="506"/>
      <c r="C1292" s="1" t="s">
        <v>22</v>
      </c>
      <c r="D1292" s="1">
        <v>300</v>
      </c>
      <c r="E1292" s="1"/>
      <c r="F1292" s="1"/>
      <c r="G1292" s="1">
        <f t="shared" si="32"/>
        <v>30348.69</v>
      </c>
    </row>
    <row r="1293" spans="1:7" x14ac:dyDescent="0.25">
      <c r="A1293" s="501"/>
      <c r="B1293" s="507"/>
      <c r="C1293" s="1" t="s">
        <v>86</v>
      </c>
      <c r="D1293" s="1">
        <v>120</v>
      </c>
      <c r="E1293" s="1"/>
      <c r="F1293" s="1"/>
      <c r="G1293" s="1">
        <f t="shared" si="32"/>
        <v>30228.69</v>
      </c>
    </row>
    <row r="1294" spans="1:7" x14ac:dyDescent="0.25">
      <c r="A1294" s="501"/>
      <c r="B1294" s="507"/>
      <c r="C1294" s="1" t="s">
        <v>16</v>
      </c>
      <c r="D1294" s="1"/>
      <c r="E1294" s="1"/>
      <c r="F1294" s="1"/>
      <c r="G1294" s="1">
        <f t="shared" si="32"/>
        <v>30228.69</v>
      </c>
    </row>
    <row r="1295" spans="1:7" x14ac:dyDescent="0.25">
      <c r="A1295" s="501"/>
      <c r="B1295" s="507"/>
      <c r="C1295" s="1" t="s">
        <v>44</v>
      </c>
      <c r="D1295" s="1">
        <v>375.16</v>
      </c>
      <c r="E1295" s="1"/>
      <c r="F1295" s="1"/>
      <c r="G1295" s="1">
        <f t="shared" si="32"/>
        <v>29853.53</v>
      </c>
    </row>
    <row r="1296" spans="1:7" x14ac:dyDescent="0.25">
      <c r="A1296" s="501"/>
      <c r="B1296" s="507"/>
      <c r="C1296" s="1" t="s">
        <v>87</v>
      </c>
      <c r="D1296" s="1">
        <v>375.18</v>
      </c>
      <c r="E1296" s="1"/>
      <c r="F1296" s="1"/>
      <c r="G1296" s="1">
        <f t="shared" si="32"/>
        <v>29478.35</v>
      </c>
    </row>
    <row r="1297" spans="1:8" x14ac:dyDescent="0.25">
      <c r="A1297" s="501"/>
      <c r="B1297" s="507"/>
      <c r="C1297" s="1"/>
      <c r="D1297" s="1"/>
      <c r="E1297" s="1"/>
      <c r="F1297" s="1"/>
      <c r="G1297" s="1">
        <f t="shared" si="32"/>
        <v>29478.35</v>
      </c>
    </row>
    <row r="1298" spans="1:8" x14ac:dyDescent="0.25">
      <c r="A1298" s="501"/>
      <c r="B1298" s="508"/>
      <c r="C1298" s="1"/>
      <c r="D1298" s="1"/>
      <c r="E1298" s="1"/>
      <c r="F1298" s="1"/>
      <c r="G1298" s="1">
        <f t="shared" si="32"/>
        <v>29478.35</v>
      </c>
    </row>
    <row r="1299" spans="1:8" x14ac:dyDescent="0.25">
      <c r="A1299" s="501"/>
      <c r="B1299" s="422"/>
      <c r="C1299" s="1"/>
      <c r="D1299" s="1"/>
      <c r="E1299" s="1"/>
      <c r="F1299" s="1"/>
      <c r="G1299" s="28">
        <v>35000</v>
      </c>
      <c r="H1299" s="25" t="s">
        <v>366</v>
      </c>
    </row>
    <row r="1300" spans="1:8" x14ac:dyDescent="0.25">
      <c r="A1300" s="501"/>
      <c r="B1300" s="422"/>
      <c r="C1300" s="1"/>
      <c r="D1300" s="1"/>
      <c r="E1300" s="1"/>
      <c r="F1300" s="1"/>
      <c r="G1300" s="1">
        <f>G1299-D1300+F1300</f>
        <v>35000</v>
      </c>
    </row>
    <row r="1301" spans="1:8" x14ac:dyDescent="0.25">
      <c r="A1301" s="501"/>
      <c r="B1301" s="422"/>
      <c r="C1301" s="1"/>
      <c r="D1301" s="1"/>
      <c r="E1301" s="1"/>
      <c r="F1301" s="1"/>
      <c r="G1301" s="1">
        <f t="shared" ref="G1301:G1351" si="33">G1300-D1301+F1301</f>
        <v>35000</v>
      </c>
    </row>
    <row r="1302" spans="1:8" x14ac:dyDescent="0.25">
      <c r="A1302" s="501"/>
      <c r="B1302" s="422"/>
      <c r="C1302" s="1"/>
      <c r="D1302" s="1"/>
      <c r="E1302" s="1"/>
      <c r="F1302" s="1"/>
      <c r="G1302" s="1">
        <f t="shared" si="33"/>
        <v>35000</v>
      </c>
    </row>
    <row r="1303" spans="1:8" x14ac:dyDescent="0.25">
      <c r="A1303" s="501"/>
      <c r="B1303" s="422"/>
      <c r="C1303" s="1"/>
      <c r="D1303" s="1"/>
      <c r="E1303" s="1"/>
      <c r="F1303" s="1"/>
      <c r="G1303" s="1">
        <f t="shared" si="33"/>
        <v>35000</v>
      </c>
    </row>
    <row r="1304" spans="1:8" x14ac:dyDescent="0.25">
      <c r="A1304" s="501"/>
      <c r="B1304" s="422"/>
      <c r="C1304" s="1" t="s">
        <v>360</v>
      </c>
      <c r="D1304" s="1">
        <v>25000</v>
      </c>
      <c r="E1304" s="1"/>
      <c r="F1304" s="1"/>
      <c r="G1304" s="1">
        <f t="shared" si="33"/>
        <v>10000</v>
      </c>
    </row>
    <row r="1305" spans="1:8" x14ac:dyDescent="0.25">
      <c r="A1305" s="501"/>
      <c r="B1305" s="422"/>
      <c r="C1305" s="1"/>
      <c r="D1305" s="1"/>
      <c r="E1305" s="20" t="s">
        <v>367</v>
      </c>
      <c r="F1305" s="20">
        <v>6800</v>
      </c>
      <c r="G1305" s="1">
        <f t="shared" si="33"/>
        <v>16800</v>
      </c>
    </row>
    <row r="1306" spans="1:8" x14ac:dyDescent="0.25">
      <c r="A1306" s="501"/>
      <c r="B1306" s="422"/>
      <c r="C1306" s="1"/>
      <c r="D1306" s="1"/>
      <c r="E1306" s="20" t="s">
        <v>361</v>
      </c>
      <c r="F1306" s="20">
        <v>2120</v>
      </c>
      <c r="G1306" s="1">
        <f t="shared" si="33"/>
        <v>18920</v>
      </c>
    </row>
    <row r="1307" spans="1:8" x14ac:dyDescent="0.25">
      <c r="A1307" s="501"/>
      <c r="B1307" s="506"/>
      <c r="C1307" s="1" t="s">
        <v>22</v>
      </c>
      <c r="D1307" s="1">
        <v>300</v>
      </c>
      <c r="E1307" s="1"/>
      <c r="F1307" s="1"/>
      <c r="G1307" s="1">
        <f t="shared" si="33"/>
        <v>18620</v>
      </c>
    </row>
    <row r="1308" spans="1:8" x14ac:dyDescent="0.25">
      <c r="A1308" s="501"/>
      <c r="B1308" s="507"/>
      <c r="C1308" s="1" t="s">
        <v>20</v>
      </c>
      <c r="D1308" s="1">
        <v>1000</v>
      </c>
      <c r="E1308" s="1"/>
      <c r="F1308" s="1"/>
      <c r="G1308" s="1">
        <f t="shared" si="33"/>
        <v>17620</v>
      </c>
    </row>
    <row r="1309" spans="1:8" x14ac:dyDescent="0.25">
      <c r="A1309" s="501"/>
      <c r="B1309" s="507"/>
      <c r="C1309" s="1" t="s">
        <v>17</v>
      </c>
      <c r="D1309" s="1">
        <v>447</v>
      </c>
      <c r="E1309" s="1"/>
      <c r="F1309" s="1"/>
      <c r="G1309" s="1">
        <f t="shared" si="33"/>
        <v>17173</v>
      </c>
    </row>
    <row r="1310" spans="1:8" x14ac:dyDescent="0.25">
      <c r="A1310" s="501"/>
      <c r="B1310" s="507"/>
      <c r="C1310" s="1"/>
      <c r="D1310" s="1"/>
      <c r="E1310" s="1"/>
      <c r="F1310" s="1"/>
      <c r="G1310" s="1">
        <f t="shared" si="33"/>
        <v>17173</v>
      </c>
    </row>
    <row r="1311" spans="1:8" x14ac:dyDescent="0.25">
      <c r="A1311" s="501"/>
      <c r="B1311" s="507"/>
      <c r="C1311" s="1"/>
      <c r="D1311" s="1"/>
      <c r="E1311" s="1"/>
      <c r="F1311" s="1"/>
      <c r="G1311" s="1">
        <f t="shared" si="33"/>
        <v>17173</v>
      </c>
    </row>
    <row r="1312" spans="1:8" x14ac:dyDescent="0.25">
      <c r="A1312" s="501"/>
      <c r="B1312" s="507"/>
      <c r="C1312" s="1"/>
      <c r="D1312" s="1"/>
      <c r="E1312" s="1"/>
      <c r="F1312" s="1"/>
      <c r="G1312" s="1">
        <f t="shared" si="33"/>
        <v>17173</v>
      </c>
    </row>
    <row r="1313" spans="1:7" x14ac:dyDescent="0.25">
      <c r="A1313" s="502"/>
      <c r="B1313" s="508"/>
      <c r="C1313" s="1" t="s">
        <v>368</v>
      </c>
      <c r="D1313" s="1">
        <v>4500</v>
      </c>
      <c r="E1313" s="1"/>
      <c r="F1313" s="1"/>
      <c r="G1313" s="1">
        <f t="shared" si="33"/>
        <v>12673</v>
      </c>
    </row>
    <row r="1314" spans="1:7" ht="15" customHeight="1" x14ac:dyDescent="0.25">
      <c r="A1314" s="500" t="s">
        <v>186</v>
      </c>
      <c r="B1314" s="503"/>
      <c r="C1314" s="1"/>
      <c r="D1314" s="1"/>
      <c r="E1314" s="1"/>
      <c r="F1314" s="1"/>
      <c r="G1314" s="1">
        <f t="shared" si="33"/>
        <v>12673</v>
      </c>
    </row>
    <row r="1315" spans="1:7" x14ac:dyDescent="0.25">
      <c r="A1315" s="501"/>
      <c r="B1315" s="504"/>
      <c r="C1315" s="1" t="s">
        <v>22</v>
      </c>
      <c r="D1315" s="1">
        <v>300</v>
      </c>
      <c r="E1315" s="1"/>
      <c r="F1315" s="1"/>
      <c r="G1315" s="1">
        <f t="shared" si="33"/>
        <v>12373</v>
      </c>
    </row>
    <row r="1316" spans="1:7" x14ac:dyDescent="0.25">
      <c r="A1316" s="501"/>
      <c r="B1316" s="504"/>
      <c r="C1316" s="1" t="s">
        <v>67</v>
      </c>
      <c r="D1316" s="1">
        <v>25000</v>
      </c>
      <c r="E1316" s="1"/>
      <c r="F1316" s="1"/>
      <c r="G1316" s="1">
        <f t="shared" si="33"/>
        <v>-12627</v>
      </c>
    </row>
    <row r="1317" spans="1:7" x14ac:dyDescent="0.25">
      <c r="A1317" s="501"/>
      <c r="B1317" s="504"/>
      <c r="C1317" s="1" t="s">
        <v>69</v>
      </c>
      <c r="D1317" s="1">
        <v>7000</v>
      </c>
      <c r="E1317" s="1"/>
      <c r="F1317" s="1"/>
      <c r="G1317" s="1">
        <f t="shared" si="33"/>
        <v>-19627</v>
      </c>
    </row>
    <row r="1318" spans="1:7" x14ac:dyDescent="0.25">
      <c r="A1318" s="501"/>
      <c r="B1318" s="504"/>
      <c r="C1318" s="1" t="s">
        <v>71</v>
      </c>
      <c r="D1318" s="1">
        <v>3000</v>
      </c>
      <c r="E1318" s="20" t="s">
        <v>369</v>
      </c>
      <c r="F1318" s="20">
        <v>35000</v>
      </c>
      <c r="G1318" s="1">
        <f t="shared" si="33"/>
        <v>12373</v>
      </c>
    </row>
    <row r="1319" spans="1:7" x14ac:dyDescent="0.25">
      <c r="A1319" s="501"/>
      <c r="B1319" s="504"/>
      <c r="C1319" s="1" t="s">
        <v>48</v>
      </c>
      <c r="D1319" s="1">
        <v>480</v>
      </c>
      <c r="E1319" s="20" t="s">
        <v>370</v>
      </c>
      <c r="F1319" s="20">
        <v>13137</v>
      </c>
      <c r="G1319" s="1">
        <f t="shared" si="33"/>
        <v>25030</v>
      </c>
    </row>
    <row r="1320" spans="1:7" x14ac:dyDescent="0.25">
      <c r="A1320" s="501"/>
      <c r="B1320" s="504"/>
      <c r="C1320" s="1" t="s">
        <v>43</v>
      </c>
      <c r="D1320" s="1">
        <v>90</v>
      </c>
      <c r="E1320" s="1"/>
      <c r="F1320" s="1"/>
      <c r="G1320" s="1">
        <f t="shared" si="33"/>
        <v>24940</v>
      </c>
    </row>
    <row r="1321" spans="1:7" x14ac:dyDescent="0.25">
      <c r="A1321" s="501"/>
      <c r="B1321" s="504"/>
      <c r="C1321" s="1" t="s">
        <v>311</v>
      </c>
      <c r="D1321" s="1">
        <v>1000</v>
      </c>
      <c r="E1321" s="1"/>
      <c r="F1321" s="1"/>
      <c r="G1321" s="1">
        <f t="shared" si="33"/>
        <v>23940</v>
      </c>
    </row>
    <row r="1322" spans="1:7" x14ac:dyDescent="0.25">
      <c r="A1322" s="501"/>
      <c r="B1322" s="504"/>
      <c r="C1322" s="1" t="s">
        <v>341</v>
      </c>
      <c r="D1322" s="1">
        <v>527</v>
      </c>
      <c r="E1322" s="1" t="s">
        <v>16</v>
      </c>
      <c r="F1322" s="1">
        <v>8500</v>
      </c>
      <c r="G1322" s="1">
        <f t="shared" si="33"/>
        <v>31913</v>
      </c>
    </row>
    <row r="1323" spans="1:7" x14ac:dyDescent="0.25">
      <c r="A1323" s="501"/>
      <c r="B1323" s="504"/>
      <c r="C1323" s="1" t="s">
        <v>371</v>
      </c>
      <c r="D1323" s="1">
        <v>926.4</v>
      </c>
      <c r="E1323" s="28" t="s">
        <v>336</v>
      </c>
      <c r="F1323" s="28">
        <v>13367</v>
      </c>
      <c r="G1323" s="1">
        <f t="shared" si="33"/>
        <v>44353.599999999999</v>
      </c>
    </row>
    <row r="1324" spans="1:7" x14ac:dyDescent="0.25">
      <c r="A1324" s="501"/>
      <c r="B1324" s="505"/>
      <c r="C1324" s="1" t="s">
        <v>372</v>
      </c>
      <c r="D1324" s="1">
        <v>1500</v>
      </c>
      <c r="E1324" s="1"/>
      <c r="F1324" s="1"/>
      <c r="G1324" s="1">
        <f t="shared" si="33"/>
        <v>42853.599999999999</v>
      </c>
    </row>
    <row r="1325" spans="1:7" x14ac:dyDescent="0.25">
      <c r="A1325" s="501"/>
      <c r="B1325" s="506"/>
      <c r="C1325" s="1" t="s">
        <v>22</v>
      </c>
      <c r="D1325" s="1">
        <v>300</v>
      </c>
      <c r="E1325" s="1"/>
      <c r="F1325" s="1"/>
      <c r="G1325" s="1">
        <f t="shared" si="33"/>
        <v>42553.599999999999</v>
      </c>
    </row>
    <row r="1326" spans="1:7" x14ac:dyDescent="0.25">
      <c r="A1326" s="501"/>
      <c r="B1326" s="507"/>
      <c r="C1326" s="1" t="s">
        <v>51</v>
      </c>
      <c r="D1326" s="1">
        <v>950</v>
      </c>
      <c r="E1326" s="1"/>
      <c r="F1326" s="1"/>
      <c r="G1326" s="1">
        <f t="shared" si="33"/>
        <v>41603.599999999999</v>
      </c>
    </row>
    <row r="1327" spans="1:7" x14ac:dyDescent="0.25">
      <c r="A1327" s="501"/>
      <c r="B1327" s="507"/>
      <c r="C1327" s="55" t="s">
        <v>78</v>
      </c>
      <c r="D1327" s="1"/>
      <c r="E1327" s="1"/>
      <c r="F1327" s="1"/>
      <c r="G1327" s="1">
        <f t="shared" si="33"/>
        <v>41603.599999999999</v>
      </c>
    </row>
    <row r="1328" spans="1:7" x14ac:dyDescent="0.25">
      <c r="A1328" s="501"/>
      <c r="B1328" s="507"/>
      <c r="C1328" s="1" t="s">
        <v>80</v>
      </c>
      <c r="D1328" s="1">
        <v>2100</v>
      </c>
      <c r="E1328" s="1"/>
      <c r="F1328" s="1"/>
      <c r="G1328" s="1">
        <f t="shared" si="33"/>
        <v>39503.599999999999</v>
      </c>
    </row>
    <row r="1329" spans="1:7" x14ac:dyDescent="0.25">
      <c r="A1329" s="501"/>
      <c r="B1329" s="507"/>
      <c r="C1329" s="417" t="s">
        <v>320</v>
      </c>
      <c r="D1329" s="417">
        <v>6000</v>
      </c>
      <c r="E1329" s="1"/>
      <c r="F1329" s="1"/>
      <c r="G1329" s="1">
        <f t="shared" si="33"/>
        <v>33503.599999999999</v>
      </c>
    </row>
    <row r="1330" spans="1:7" x14ac:dyDescent="0.25">
      <c r="A1330" s="501"/>
      <c r="B1330" s="507"/>
      <c r="C1330" s="1"/>
      <c r="D1330" s="1"/>
      <c r="E1330" s="1"/>
      <c r="F1330" s="1"/>
      <c r="G1330" s="1">
        <f t="shared" si="33"/>
        <v>33503.599999999999</v>
      </c>
    </row>
    <row r="1331" spans="1:7" x14ac:dyDescent="0.25">
      <c r="A1331" s="501"/>
      <c r="B1331" s="508"/>
      <c r="C1331" s="1"/>
      <c r="D1331" s="1"/>
      <c r="E1331" s="1"/>
      <c r="F1331" s="1"/>
      <c r="G1331" s="1">
        <f t="shared" si="33"/>
        <v>33503.599999999999</v>
      </c>
    </row>
    <row r="1332" spans="1:7" x14ac:dyDescent="0.25">
      <c r="A1332" s="501"/>
      <c r="B1332" s="506"/>
      <c r="C1332" s="1" t="s">
        <v>22</v>
      </c>
      <c r="D1332" s="1">
        <v>300</v>
      </c>
      <c r="E1332" s="1"/>
      <c r="F1332" s="1"/>
      <c r="G1332" s="1">
        <f t="shared" si="33"/>
        <v>33203.599999999999</v>
      </c>
    </row>
    <row r="1333" spans="1:7" x14ac:dyDescent="0.25">
      <c r="A1333" s="501"/>
      <c r="B1333" s="507"/>
      <c r="C1333" s="55" t="s">
        <v>30</v>
      </c>
      <c r="D1333" s="1">
        <v>1800</v>
      </c>
      <c r="E1333" s="1"/>
      <c r="F1333" s="1"/>
      <c r="G1333" s="1">
        <f t="shared" si="33"/>
        <v>31403.599999999999</v>
      </c>
    </row>
    <row r="1334" spans="1:7" x14ac:dyDescent="0.25">
      <c r="A1334" s="501"/>
      <c r="B1334" s="507"/>
      <c r="C1334" s="1" t="s">
        <v>48</v>
      </c>
      <c r="D1334" s="1">
        <v>480</v>
      </c>
      <c r="E1334" s="1"/>
      <c r="F1334" s="1"/>
      <c r="G1334" s="1">
        <f t="shared" si="33"/>
        <v>30923.599999999999</v>
      </c>
    </row>
    <row r="1335" spans="1:7" x14ac:dyDescent="0.25">
      <c r="A1335" s="501"/>
      <c r="B1335" s="507"/>
      <c r="C1335" s="1" t="s">
        <v>58</v>
      </c>
      <c r="D1335" s="1">
        <v>279</v>
      </c>
      <c r="E1335" s="1"/>
      <c r="F1335" s="1"/>
      <c r="G1335" s="1">
        <f t="shared" si="33"/>
        <v>30644.6</v>
      </c>
    </row>
    <row r="1336" spans="1:7" x14ac:dyDescent="0.25">
      <c r="A1336" s="501"/>
      <c r="B1336" s="507"/>
      <c r="C1336" s="1" t="s">
        <v>83</v>
      </c>
      <c r="D1336" s="1">
        <v>1600</v>
      </c>
      <c r="E1336" s="1"/>
      <c r="F1336" s="1"/>
      <c r="G1336" s="1">
        <f t="shared" si="33"/>
        <v>29044.6</v>
      </c>
    </row>
    <row r="1337" spans="1:7" x14ac:dyDescent="0.25">
      <c r="A1337" s="501"/>
      <c r="B1337" s="507"/>
      <c r="C1337" s="1"/>
      <c r="D1337" s="1"/>
      <c r="E1337" s="1"/>
      <c r="F1337" s="1"/>
      <c r="G1337" s="1">
        <f t="shared" si="33"/>
        <v>29044.6</v>
      </c>
    </row>
    <row r="1338" spans="1:7" x14ac:dyDescent="0.25">
      <c r="A1338" s="501"/>
      <c r="B1338" s="508"/>
      <c r="C1338" s="1"/>
      <c r="D1338" s="1"/>
      <c r="E1338" s="1"/>
      <c r="F1338" s="1"/>
      <c r="G1338" s="1">
        <f t="shared" si="33"/>
        <v>29044.6</v>
      </c>
    </row>
    <row r="1339" spans="1:7" x14ac:dyDescent="0.25">
      <c r="A1339" s="501"/>
      <c r="B1339" s="506"/>
      <c r="C1339" s="1" t="s">
        <v>22</v>
      </c>
      <c r="D1339" s="1">
        <v>300</v>
      </c>
      <c r="E1339" s="1"/>
      <c r="F1339" s="1"/>
      <c r="G1339" s="1">
        <f t="shared" si="33"/>
        <v>28744.6</v>
      </c>
    </row>
    <row r="1340" spans="1:7" x14ac:dyDescent="0.25">
      <c r="A1340" s="501"/>
      <c r="B1340" s="507"/>
      <c r="C1340" s="1" t="s">
        <v>86</v>
      </c>
      <c r="D1340" s="1">
        <v>120</v>
      </c>
      <c r="E1340" s="1"/>
      <c r="F1340" s="1"/>
      <c r="G1340" s="1">
        <f t="shared" si="33"/>
        <v>28624.6</v>
      </c>
    </row>
    <row r="1341" spans="1:7" x14ac:dyDescent="0.25">
      <c r="A1341" s="501"/>
      <c r="B1341" s="507"/>
      <c r="C1341" s="1" t="s">
        <v>16</v>
      </c>
      <c r="D1341" s="1">
        <v>2000</v>
      </c>
      <c r="E1341" s="1"/>
      <c r="F1341" s="1"/>
      <c r="G1341" s="1">
        <f t="shared" si="33"/>
        <v>26624.6</v>
      </c>
    </row>
    <row r="1342" spans="1:7" x14ac:dyDescent="0.25">
      <c r="A1342" s="501"/>
      <c r="B1342" s="507"/>
      <c r="C1342" s="1" t="s">
        <v>44</v>
      </c>
      <c r="D1342" s="1">
        <v>375.16</v>
      </c>
      <c r="E1342" s="1"/>
      <c r="F1342" s="1"/>
      <c r="G1342" s="1">
        <f t="shared" si="33"/>
        <v>26249.439999999999</v>
      </c>
    </row>
    <row r="1343" spans="1:7" x14ac:dyDescent="0.25">
      <c r="A1343" s="501"/>
      <c r="B1343" s="507"/>
      <c r="C1343" s="1" t="s">
        <v>87</v>
      </c>
      <c r="D1343" s="1">
        <v>375.18</v>
      </c>
      <c r="E1343" s="1"/>
      <c r="F1343" s="1"/>
      <c r="G1343" s="1">
        <f t="shared" si="33"/>
        <v>25874.26</v>
      </c>
    </row>
    <row r="1344" spans="1:7" x14ac:dyDescent="0.25">
      <c r="A1344" s="501"/>
      <c r="B1344" s="507"/>
      <c r="C1344" s="1"/>
      <c r="D1344" s="1"/>
      <c r="E1344" s="1"/>
      <c r="F1344" s="1"/>
      <c r="G1344" s="1">
        <f t="shared" si="33"/>
        <v>25874.26</v>
      </c>
    </row>
    <row r="1345" spans="1:8" x14ac:dyDescent="0.25">
      <c r="A1345" s="501"/>
      <c r="B1345" s="508"/>
      <c r="C1345" s="1"/>
      <c r="D1345" s="1"/>
      <c r="E1345" s="1"/>
      <c r="F1345" s="1"/>
      <c r="G1345" s="1">
        <f t="shared" si="33"/>
        <v>25874.26</v>
      </c>
    </row>
    <row r="1346" spans="1:8" x14ac:dyDescent="0.25">
      <c r="A1346" s="501"/>
      <c r="B1346" s="506"/>
      <c r="C1346" s="1" t="s">
        <v>22</v>
      </c>
      <c r="D1346" s="1">
        <v>300</v>
      </c>
      <c r="E1346" s="1"/>
      <c r="F1346" s="1"/>
      <c r="G1346" s="1">
        <f t="shared" si="33"/>
        <v>25574.26</v>
      </c>
    </row>
    <row r="1347" spans="1:8" x14ac:dyDescent="0.25">
      <c r="A1347" s="501"/>
      <c r="B1347" s="507"/>
      <c r="C1347" s="1" t="s">
        <v>20</v>
      </c>
      <c r="D1347" s="1">
        <v>1000</v>
      </c>
      <c r="E1347" s="1"/>
      <c r="F1347" s="1"/>
      <c r="G1347" s="1">
        <f t="shared" si="33"/>
        <v>24574.26</v>
      </c>
    </row>
    <row r="1348" spans="1:8" x14ac:dyDescent="0.25">
      <c r="A1348" s="501"/>
      <c r="B1348" s="507"/>
      <c r="C1348" s="1" t="s">
        <v>17</v>
      </c>
      <c r="D1348" s="1">
        <v>447</v>
      </c>
      <c r="E1348" s="1"/>
      <c r="F1348" s="1"/>
      <c r="G1348" s="1">
        <f t="shared" si="33"/>
        <v>24127.26</v>
      </c>
    </row>
    <row r="1349" spans="1:8" x14ac:dyDescent="0.25">
      <c r="A1349" s="501"/>
      <c r="B1349" s="507"/>
      <c r="C1349" s="1"/>
      <c r="D1349" s="1"/>
      <c r="E1349" s="1"/>
      <c r="F1349" s="1"/>
      <c r="G1349" s="1">
        <f t="shared" si="33"/>
        <v>24127.26</v>
      </c>
    </row>
    <row r="1350" spans="1:8" x14ac:dyDescent="0.25">
      <c r="A1350" s="501"/>
      <c r="B1350" s="507"/>
      <c r="C1350" s="1"/>
      <c r="D1350" s="1"/>
      <c r="E1350" s="1"/>
      <c r="F1350" s="1"/>
      <c r="G1350" s="1">
        <f t="shared" si="33"/>
        <v>24127.26</v>
      </c>
    </row>
    <row r="1351" spans="1:8" x14ac:dyDescent="0.25">
      <c r="A1351" s="501"/>
      <c r="B1351" s="507"/>
      <c r="C1351" s="1"/>
      <c r="D1351" s="1"/>
      <c r="E1351" s="1"/>
      <c r="F1351" s="1"/>
      <c r="G1351" s="1">
        <f t="shared" si="33"/>
        <v>24127.26</v>
      </c>
    </row>
    <row r="1352" spans="1:8" x14ac:dyDescent="0.25">
      <c r="A1352" s="502"/>
      <c r="B1352" s="508"/>
      <c r="C1352" s="1"/>
      <c r="D1352" s="1"/>
      <c r="E1352" s="1"/>
      <c r="F1352" s="1"/>
      <c r="G1352" s="28">
        <v>17000</v>
      </c>
      <c r="H1352" s="25" t="s">
        <v>373</v>
      </c>
    </row>
    <row r="1353" spans="1:8" x14ac:dyDescent="0.25">
      <c r="A1353" s="500" t="s">
        <v>194</v>
      </c>
      <c r="B1353" s="503"/>
      <c r="C1353" s="1" t="s">
        <v>374</v>
      </c>
      <c r="D1353" s="1">
        <v>2500</v>
      </c>
      <c r="E1353" s="20" t="s">
        <v>336</v>
      </c>
      <c r="F1353" s="20">
        <v>11300</v>
      </c>
      <c r="G1353" s="1">
        <f>G1352-D1353+F1353</f>
        <v>25800</v>
      </c>
    </row>
    <row r="1354" spans="1:8" x14ac:dyDescent="0.25">
      <c r="A1354" s="501"/>
      <c r="B1354" s="504"/>
      <c r="C1354" s="1" t="s">
        <v>22</v>
      </c>
      <c r="D1354" s="1">
        <v>300</v>
      </c>
      <c r="E1354" s="1"/>
      <c r="F1354" s="1"/>
      <c r="G1354" s="1">
        <f t="shared" ref="G1354:G1398" si="34">G1353-D1354+F1354</f>
        <v>25500</v>
      </c>
    </row>
    <row r="1355" spans="1:8" x14ac:dyDescent="0.25">
      <c r="A1355" s="501"/>
      <c r="B1355" s="504"/>
      <c r="C1355" s="1" t="s">
        <v>67</v>
      </c>
      <c r="D1355" s="1">
        <v>17000</v>
      </c>
      <c r="E1355" s="1"/>
      <c r="F1355" s="1"/>
      <c r="G1355" s="1">
        <f t="shared" si="34"/>
        <v>8500</v>
      </c>
    </row>
    <row r="1356" spans="1:8" x14ac:dyDescent="0.25">
      <c r="A1356" s="501"/>
      <c r="B1356" s="504"/>
      <c r="C1356" s="1" t="s">
        <v>69</v>
      </c>
      <c r="D1356" s="1">
        <v>7000</v>
      </c>
      <c r="E1356" s="1"/>
      <c r="F1356" s="1"/>
      <c r="G1356" s="1">
        <f t="shared" si="34"/>
        <v>1500</v>
      </c>
    </row>
    <row r="1357" spans="1:8" x14ac:dyDescent="0.25">
      <c r="A1357" s="501"/>
      <c r="B1357" s="504"/>
      <c r="C1357" s="1" t="s">
        <v>71</v>
      </c>
      <c r="D1357" s="1">
        <v>4000</v>
      </c>
      <c r="E1357" s="1"/>
      <c r="F1357" s="1"/>
      <c r="G1357" s="1">
        <f t="shared" si="34"/>
        <v>-2500</v>
      </c>
    </row>
    <row r="1358" spans="1:8" x14ac:dyDescent="0.25">
      <c r="A1358" s="501"/>
      <c r="B1358" s="504"/>
      <c r="C1358" s="1" t="s">
        <v>48</v>
      </c>
      <c r="D1358" s="1">
        <v>480</v>
      </c>
      <c r="E1358" s="1"/>
      <c r="F1358" s="1"/>
      <c r="G1358" s="1">
        <f t="shared" si="34"/>
        <v>-2980</v>
      </c>
    </row>
    <row r="1359" spans="1:8" x14ac:dyDescent="0.25">
      <c r="A1359" s="501"/>
      <c r="B1359" s="504"/>
      <c r="C1359" s="1" t="s">
        <v>43</v>
      </c>
      <c r="D1359" s="1">
        <v>90</v>
      </c>
      <c r="E1359" s="1"/>
      <c r="F1359" s="1"/>
      <c r="G1359" s="1">
        <f t="shared" si="34"/>
        <v>-3070</v>
      </c>
    </row>
    <row r="1360" spans="1:8" x14ac:dyDescent="0.25">
      <c r="A1360" s="501"/>
      <c r="B1360" s="504"/>
      <c r="C1360" s="1"/>
      <c r="D1360" s="1"/>
      <c r="E1360" s="1"/>
      <c r="F1360" s="1"/>
      <c r="G1360" s="1">
        <f t="shared" si="34"/>
        <v>-3070</v>
      </c>
    </row>
    <row r="1361" spans="1:7" x14ac:dyDescent="0.25">
      <c r="A1361" s="501"/>
      <c r="B1361" s="504"/>
      <c r="C1361" s="1"/>
      <c r="D1361" s="1"/>
      <c r="E1361" s="1"/>
      <c r="F1361" s="1"/>
      <c r="G1361" s="1">
        <f t="shared" si="34"/>
        <v>-3070</v>
      </c>
    </row>
    <row r="1362" spans="1:7" x14ac:dyDescent="0.25">
      <c r="A1362" s="501"/>
      <c r="B1362" s="504"/>
      <c r="C1362" s="29" t="s">
        <v>365</v>
      </c>
      <c r="D1362" s="29">
        <v>386</v>
      </c>
      <c r="E1362" s="20" t="s">
        <v>369</v>
      </c>
      <c r="F1362" s="20">
        <v>30000</v>
      </c>
      <c r="G1362" s="1">
        <f t="shared" si="34"/>
        <v>26544</v>
      </c>
    </row>
    <row r="1363" spans="1:7" x14ac:dyDescent="0.25">
      <c r="A1363" s="501"/>
      <c r="B1363" s="505"/>
      <c r="C1363" s="1" t="s">
        <v>44</v>
      </c>
      <c r="D1363" s="1">
        <v>10500</v>
      </c>
      <c r="E1363" s="1"/>
      <c r="F1363" s="1"/>
      <c r="G1363" s="1">
        <f t="shared" si="34"/>
        <v>16044</v>
      </c>
    </row>
    <row r="1364" spans="1:7" x14ac:dyDescent="0.25">
      <c r="A1364" s="501"/>
      <c r="B1364" s="506"/>
      <c r="C1364" s="1" t="s">
        <v>22</v>
      </c>
      <c r="D1364" s="1">
        <v>300</v>
      </c>
      <c r="E1364" s="20" t="s">
        <v>375</v>
      </c>
      <c r="F1364" s="20">
        <v>4250</v>
      </c>
      <c r="G1364" s="1">
        <f t="shared" si="34"/>
        <v>19994</v>
      </c>
    </row>
    <row r="1365" spans="1:7" x14ac:dyDescent="0.25">
      <c r="A1365" s="501"/>
      <c r="B1365" s="507"/>
      <c r="C1365" s="1" t="s">
        <v>51</v>
      </c>
      <c r="D1365" s="1">
        <v>950</v>
      </c>
      <c r="E1365" s="1"/>
      <c r="F1365" s="1"/>
      <c r="G1365" s="1">
        <f t="shared" si="34"/>
        <v>19044</v>
      </c>
    </row>
    <row r="1366" spans="1:7" x14ac:dyDescent="0.25">
      <c r="A1366" s="501"/>
      <c r="B1366" s="507"/>
      <c r="C1366" s="55" t="s">
        <v>78</v>
      </c>
      <c r="D1366" s="1"/>
      <c r="E1366" s="1"/>
      <c r="F1366" s="1"/>
      <c r="G1366" s="1">
        <f t="shared" si="34"/>
        <v>19044</v>
      </c>
    </row>
    <row r="1367" spans="1:7" x14ac:dyDescent="0.25">
      <c r="A1367" s="501"/>
      <c r="B1367" s="507"/>
      <c r="C1367" s="1" t="s">
        <v>80</v>
      </c>
      <c r="D1367" s="1">
        <v>2100</v>
      </c>
      <c r="E1367" s="1"/>
      <c r="F1367" s="1"/>
      <c r="G1367" s="1">
        <f t="shared" si="34"/>
        <v>16944</v>
      </c>
    </row>
    <row r="1368" spans="1:7" x14ac:dyDescent="0.25">
      <c r="A1368" s="501"/>
      <c r="B1368" s="507"/>
      <c r="C1368" s="1" t="s">
        <v>320</v>
      </c>
      <c r="D1368" s="1">
        <v>4099.99</v>
      </c>
      <c r="E1368" s="1"/>
      <c r="F1368" s="1"/>
      <c r="G1368" s="1">
        <f t="shared" si="34"/>
        <v>12844.01</v>
      </c>
    </row>
    <row r="1369" spans="1:7" x14ac:dyDescent="0.25">
      <c r="A1369" s="501"/>
      <c r="B1369" s="507"/>
      <c r="C1369" s="1" t="s">
        <v>9</v>
      </c>
      <c r="D1369" s="1">
        <v>1099</v>
      </c>
      <c r="E1369" s="1"/>
      <c r="F1369" s="1"/>
      <c r="G1369" s="1">
        <f t="shared" si="34"/>
        <v>11745.01</v>
      </c>
    </row>
    <row r="1370" spans="1:7" x14ac:dyDescent="0.25">
      <c r="A1370" s="501"/>
      <c r="B1370" s="508"/>
      <c r="C1370" s="1" t="s">
        <v>376</v>
      </c>
      <c r="D1370" s="1">
        <v>3647.43</v>
      </c>
      <c r="E1370" s="1"/>
      <c r="F1370" s="1"/>
      <c r="G1370" s="1">
        <f t="shared" si="34"/>
        <v>8097.58</v>
      </c>
    </row>
    <row r="1371" spans="1:7" x14ac:dyDescent="0.25">
      <c r="A1371" s="501"/>
      <c r="B1371" s="506"/>
      <c r="C1371" s="1" t="s">
        <v>22</v>
      </c>
      <c r="D1371" s="1">
        <v>300</v>
      </c>
      <c r="E1371" s="1"/>
      <c r="F1371" s="1"/>
      <c r="G1371" s="1">
        <f t="shared" si="34"/>
        <v>7797.58</v>
      </c>
    </row>
    <row r="1372" spans="1:7" x14ac:dyDescent="0.25">
      <c r="A1372" s="501"/>
      <c r="B1372" s="507"/>
      <c r="C1372" s="55" t="s">
        <v>30</v>
      </c>
      <c r="D1372" s="1">
        <v>1800</v>
      </c>
      <c r="E1372" s="1"/>
      <c r="F1372" s="1"/>
      <c r="G1372" s="1">
        <f t="shared" si="34"/>
        <v>5997.58</v>
      </c>
    </row>
    <row r="1373" spans="1:7" x14ac:dyDescent="0.25">
      <c r="A1373" s="501"/>
      <c r="B1373" s="507"/>
      <c r="C1373" s="1" t="s">
        <v>48</v>
      </c>
      <c r="D1373" s="1">
        <v>480</v>
      </c>
      <c r="E1373" s="1"/>
      <c r="F1373" s="1"/>
      <c r="G1373" s="1">
        <f t="shared" si="34"/>
        <v>5517.58</v>
      </c>
    </row>
    <row r="1374" spans="1:7" x14ac:dyDescent="0.25">
      <c r="A1374" s="501"/>
      <c r="B1374" s="507"/>
      <c r="C1374" s="1" t="s">
        <v>9</v>
      </c>
      <c r="D1374" s="1">
        <v>1980</v>
      </c>
      <c r="E1374" s="1"/>
      <c r="F1374" s="1"/>
      <c r="G1374" s="1">
        <f t="shared" si="34"/>
        <v>3537.58</v>
      </c>
    </row>
    <row r="1375" spans="1:7" x14ac:dyDescent="0.25">
      <c r="A1375" s="501"/>
      <c r="B1375" s="507"/>
      <c r="C1375" s="1" t="s">
        <v>377</v>
      </c>
      <c r="D1375" s="1">
        <v>3723</v>
      </c>
      <c r="E1375" s="1"/>
      <c r="F1375" s="1"/>
      <c r="G1375" s="1">
        <f t="shared" si="34"/>
        <v>-185.42000000000007</v>
      </c>
    </row>
    <row r="1376" spans="1:7" x14ac:dyDescent="0.25">
      <c r="A1376" s="501"/>
      <c r="B1376" s="507"/>
      <c r="C1376" s="1" t="s">
        <v>378</v>
      </c>
      <c r="D1376" s="1">
        <v>2000</v>
      </c>
      <c r="E1376" s="20" t="s">
        <v>379</v>
      </c>
      <c r="F1376" s="20">
        <v>30000</v>
      </c>
      <c r="G1376" s="1">
        <f t="shared" si="34"/>
        <v>27814.58</v>
      </c>
    </row>
    <row r="1377" spans="1:7" x14ac:dyDescent="0.25">
      <c r="A1377" s="501"/>
      <c r="B1377" s="508"/>
      <c r="C1377" s="1"/>
      <c r="D1377" s="1"/>
      <c r="E1377" s="1"/>
      <c r="F1377" s="1"/>
      <c r="G1377" s="1">
        <f t="shared" si="34"/>
        <v>27814.58</v>
      </c>
    </row>
    <row r="1378" spans="1:7" x14ac:dyDescent="0.25">
      <c r="A1378" s="501"/>
      <c r="B1378" s="506"/>
      <c r="C1378" s="1" t="s">
        <v>22</v>
      </c>
      <c r="D1378" s="1">
        <v>300</v>
      </c>
      <c r="E1378" s="1"/>
      <c r="F1378" s="1"/>
      <c r="G1378" s="1">
        <f t="shared" si="34"/>
        <v>27514.58</v>
      </c>
    </row>
    <row r="1379" spans="1:7" x14ac:dyDescent="0.25">
      <c r="A1379" s="501"/>
      <c r="B1379" s="507"/>
      <c r="C1379" s="1" t="s">
        <v>86</v>
      </c>
      <c r="D1379" s="1">
        <v>120</v>
      </c>
      <c r="E1379" s="1"/>
      <c r="F1379" s="1"/>
      <c r="G1379" s="1">
        <f t="shared" si="34"/>
        <v>27394.58</v>
      </c>
    </row>
    <row r="1380" spans="1:7" x14ac:dyDescent="0.25">
      <c r="A1380" s="501"/>
      <c r="B1380" s="507"/>
      <c r="C1380" s="1" t="s">
        <v>16</v>
      </c>
      <c r="D1380" s="1">
        <v>2000</v>
      </c>
      <c r="E1380" s="1"/>
      <c r="F1380" s="1"/>
      <c r="G1380" s="1">
        <f t="shared" si="34"/>
        <v>25394.58</v>
      </c>
    </row>
    <row r="1381" spans="1:7" x14ac:dyDescent="0.25">
      <c r="A1381" s="501"/>
      <c r="B1381" s="507"/>
      <c r="C1381" s="1" t="s">
        <v>44</v>
      </c>
      <c r="D1381" s="1">
        <v>375.16</v>
      </c>
      <c r="E1381" s="1"/>
      <c r="F1381" s="1"/>
      <c r="G1381" s="1">
        <f t="shared" si="34"/>
        <v>25019.420000000002</v>
      </c>
    </row>
    <row r="1382" spans="1:7" x14ac:dyDescent="0.25">
      <c r="A1382" s="501"/>
      <c r="B1382" s="507"/>
      <c r="C1382" s="1" t="s">
        <v>87</v>
      </c>
      <c r="D1382" s="1">
        <v>375.18</v>
      </c>
      <c r="E1382" s="1" t="s">
        <v>4</v>
      </c>
      <c r="F1382" s="1">
        <v>1350</v>
      </c>
      <c r="G1382" s="1">
        <f t="shared" si="34"/>
        <v>25994.240000000002</v>
      </c>
    </row>
    <row r="1383" spans="1:7" x14ac:dyDescent="0.25">
      <c r="A1383" s="501"/>
      <c r="B1383" s="507"/>
      <c r="C1383" s="1"/>
      <c r="D1383" s="1"/>
      <c r="E1383" s="1"/>
      <c r="F1383" s="1"/>
      <c r="G1383" s="1">
        <f t="shared" si="34"/>
        <v>25994.240000000002</v>
      </c>
    </row>
    <row r="1384" spans="1:7" x14ac:dyDescent="0.25">
      <c r="A1384" s="501"/>
      <c r="B1384" s="508"/>
      <c r="C1384" s="1"/>
      <c r="D1384" s="1"/>
      <c r="E1384" s="20" t="s">
        <v>349</v>
      </c>
      <c r="F1384" s="20">
        <v>3150</v>
      </c>
      <c r="G1384" s="1">
        <f t="shared" si="34"/>
        <v>29144.240000000002</v>
      </c>
    </row>
    <row r="1385" spans="1:7" x14ac:dyDescent="0.25">
      <c r="A1385" s="501"/>
      <c r="B1385" s="506"/>
      <c r="C1385" s="1" t="s">
        <v>22</v>
      </c>
      <c r="D1385" s="1">
        <v>300</v>
      </c>
      <c r="E1385" s="1"/>
      <c r="F1385" s="1"/>
      <c r="G1385" s="1">
        <f t="shared" si="34"/>
        <v>28844.240000000002</v>
      </c>
    </row>
    <row r="1386" spans="1:7" x14ac:dyDescent="0.25">
      <c r="A1386" s="501"/>
      <c r="B1386" s="507"/>
      <c r="C1386" s="1" t="s">
        <v>20</v>
      </c>
      <c r="D1386" s="1">
        <v>1000</v>
      </c>
      <c r="E1386" s="20" t="s">
        <v>300</v>
      </c>
      <c r="F1386" s="20">
        <v>4300</v>
      </c>
      <c r="G1386" s="1">
        <f t="shared" si="34"/>
        <v>32144.240000000002</v>
      </c>
    </row>
    <row r="1387" spans="1:7" x14ac:dyDescent="0.25">
      <c r="A1387" s="501"/>
      <c r="B1387" s="507"/>
      <c r="C1387" s="1"/>
      <c r="D1387" s="1"/>
      <c r="E1387" s="1"/>
      <c r="F1387" s="1"/>
      <c r="G1387" s="1">
        <f t="shared" si="34"/>
        <v>32144.240000000002</v>
      </c>
    </row>
    <row r="1388" spans="1:7" x14ac:dyDescent="0.25">
      <c r="A1388" s="501"/>
      <c r="B1388" s="507"/>
      <c r="C1388" s="28" t="s">
        <v>376</v>
      </c>
      <c r="D1388" s="1">
        <v>3647</v>
      </c>
      <c r="E1388" s="1"/>
      <c r="F1388" s="1"/>
      <c r="G1388" s="1">
        <f t="shared" si="34"/>
        <v>28497.24</v>
      </c>
    </row>
    <row r="1389" spans="1:7" x14ac:dyDescent="0.25">
      <c r="A1389" s="501"/>
      <c r="B1389" s="507"/>
      <c r="C1389" s="1"/>
      <c r="D1389" s="1"/>
      <c r="E1389" s="1" t="s">
        <v>111</v>
      </c>
      <c r="F1389" s="1">
        <v>1500</v>
      </c>
      <c r="G1389" s="1">
        <f t="shared" si="34"/>
        <v>29997.24</v>
      </c>
    </row>
    <row r="1390" spans="1:7" x14ac:dyDescent="0.25">
      <c r="A1390" s="501"/>
      <c r="B1390" s="507"/>
      <c r="C1390" s="1"/>
      <c r="D1390" s="1"/>
      <c r="E1390" s="1" t="s">
        <v>119</v>
      </c>
      <c r="F1390" s="1"/>
      <c r="G1390" s="1">
        <f t="shared" si="34"/>
        <v>29997.24</v>
      </c>
    </row>
    <row r="1391" spans="1:7" x14ac:dyDescent="0.25">
      <c r="A1391" s="502"/>
      <c r="B1391" s="508"/>
      <c r="C1391" s="1"/>
      <c r="D1391" s="1"/>
      <c r="E1391" s="1"/>
      <c r="F1391" s="1"/>
      <c r="G1391" s="1">
        <f t="shared" si="34"/>
        <v>29997.24</v>
      </c>
    </row>
    <row r="1392" spans="1:7" x14ac:dyDescent="0.25">
      <c r="A1392" s="500" t="s">
        <v>195</v>
      </c>
      <c r="B1392" s="503"/>
      <c r="C1392" s="1"/>
      <c r="D1392" s="1"/>
      <c r="E1392" s="1"/>
      <c r="F1392" s="1"/>
      <c r="G1392" s="1">
        <f t="shared" si="34"/>
        <v>29997.24</v>
      </c>
    </row>
    <row r="1393" spans="1:8" x14ac:dyDescent="0.25">
      <c r="A1393" s="501"/>
      <c r="B1393" s="504"/>
      <c r="C1393" s="1" t="s">
        <v>22</v>
      </c>
      <c r="D1393" s="1">
        <v>300</v>
      </c>
      <c r="E1393" s="1" t="s">
        <v>369</v>
      </c>
      <c r="F1393" s="1">
        <v>21030</v>
      </c>
      <c r="G1393" s="1">
        <f t="shared" si="34"/>
        <v>50727.240000000005</v>
      </c>
    </row>
    <row r="1394" spans="1:8" x14ac:dyDescent="0.25">
      <c r="A1394" s="501"/>
      <c r="B1394" s="504"/>
      <c r="C1394" s="1" t="s">
        <v>67</v>
      </c>
      <c r="D1394" s="1">
        <v>20000</v>
      </c>
      <c r="E1394" s="1"/>
      <c r="F1394" s="1"/>
      <c r="G1394" s="1">
        <f t="shared" si="34"/>
        <v>30727.240000000005</v>
      </c>
    </row>
    <row r="1395" spans="1:8" x14ac:dyDescent="0.25">
      <c r="A1395" s="501"/>
      <c r="B1395" s="504"/>
      <c r="C1395" s="1" t="s">
        <v>69</v>
      </c>
      <c r="D1395" s="1">
        <v>9000</v>
      </c>
      <c r="E1395" s="1"/>
      <c r="F1395" s="1"/>
      <c r="G1395" s="1">
        <f t="shared" si="34"/>
        <v>21727.240000000005</v>
      </c>
    </row>
    <row r="1396" spans="1:8" x14ac:dyDescent="0.25">
      <c r="A1396" s="501"/>
      <c r="B1396" s="504"/>
      <c r="C1396" s="1" t="s">
        <v>71</v>
      </c>
      <c r="D1396" s="1">
        <v>3500</v>
      </c>
      <c r="E1396" s="1"/>
      <c r="F1396" s="1"/>
      <c r="G1396" s="1">
        <f t="shared" si="34"/>
        <v>18227.240000000005</v>
      </c>
    </row>
    <row r="1397" spans="1:8" x14ac:dyDescent="0.25">
      <c r="A1397" s="501"/>
      <c r="B1397" s="504"/>
      <c r="C1397" s="1" t="s">
        <v>48</v>
      </c>
      <c r="D1397" s="1">
        <v>480</v>
      </c>
      <c r="E1397" s="1"/>
      <c r="F1397" s="1"/>
      <c r="G1397" s="1">
        <f t="shared" si="34"/>
        <v>17747.240000000005</v>
      </c>
    </row>
    <row r="1398" spans="1:8" x14ac:dyDescent="0.25">
      <c r="A1398" s="501"/>
      <c r="B1398" s="504"/>
      <c r="C1398" s="1" t="s">
        <v>43</v>
      </c>
      <c r="D1398" s="1">
        <v>90</v>
      </c>
      <c r="E1398" s="1"/>
      <c r="F1398" s="1"/>
      <c r="G1398" s="1">
        <f t="shared" si="34"/>
        <v>17657.240000000005</v>
      </c>
    </row>
    <row r="1399" spans="1:8" x14ac:dyDescent="0.25">
      <c r="A1399" s="501"/>
      <c r="B1399" s="504"/>
      <c r="C1399" s="1"/>
      <c r="D1399" s="1"/>
      <c r="E1399" s="1"/>
      <c r="F1399" s="1"/>
      <c r="G1399" s="1">
        <v>29311</v>
      </c>
      <c r="H1399" s="25" t="s">
        <v>380</v>
      </c>
    </row>
    <row r="1400" spans="1:8" x14ac:dyDescent="0.25">
      <c r="A1400" s="501"/>
      <c r="B1400" s="504"/>
      <c r="C1400" s="1" t="s">
        <v>208</v>
      </c>
      <c r="D1400" s="1">
        <v>2000</v>
      </c>
      <c r="E1400" s="1"/>
      <c r="F1400" s="1"/>
      <c r="G1400" s="1">
        <f>G1399-D1400+F1400</f>
        <v>27311</v>
      </c>
    </row>
    <row r="1401" spans="1:8" x14ac:dyDescent="0.25">
      <c r="A1401" s="501"/>
      <c r="B1401" s="504"/>
      <c r="C1401" s="28" t="s">
        <v>376</v>
      </c>
      <c r="D1401" s="1">
        <v>3647</v>
      </c>
      <c r="E1401" s="1"/>
      <c r="F1401" s="1"/>
      <c r="G1401" s="1">
        <f t="shared" ref="G1401:G1464" si="35">G1400-D1401+F1401</f>
        <v>23664</v>
      </c>
    </row>
    <row r="1402" spans="1:8" x14ac:dyDescent="0.25">
      <c r="A1402" s="501"/>
      <c r="B1402" s="505"/>
      <c r="C1402" s="1"/>
      <c r="D1402" s="1"/>
      <c r="E1402" s="1"/>
      <c r="F1402" s="1"/>
      <c r="G1402" s="1">
        <f t="shared" si="35"/>
        <v>23664</v>
      </c>
    </row>
    <row r="1403" spans="1:8" x14ac:dyDescent="0.25">
      <c r="A1403" s="501"/>
      <c r="B1403" s="506"/>
      <c r="C1403" s="1" t="s">
        <v>22</v>
      </c>
      <c r="D1403" s="1">
        <v>300</v>
      </c>
      <c r="E1403" s="1"/>
      <c r="F1403" s="1"/>
      <c r="G1403" s="1">
        <f t="shared" si="35"/>
        <v>23364</v>
      </c>
    </row>
    <row r="1404" spans="1:8" x14ac:dyDescent="0.25">
      <c r="A1404" s="501"/>
      <c r="B1404" s="507"/>
      <c r="C1404" s="1" t="s">
        <v>51</v>
      </c>
      <c r="D1404" s="1">
        <v>950</v>
      </c>
      <c r="E1404" s="1"/>
      <c r="F1404" s="1"/>
      <c r="G1404" s="1">
        <f t="shared" si="35"/>
        <v>22414</v>
      </c>
    </row>
    <row r="1405" spans="1:8" x14ac:dyDescent="0.25">
      <c r="A1405" s="501"/>
      <c r="B1405" s="507"/>
      <c r="C1405" s="55" t="s">
        <v>78</v>
      </c>
      <c r="D1405" s="1"/>
      <c r="E1405" s="1"/>
      <c r="F1405" s="1"/>
      <c r="G1405" s="1">
        <f t="shared" si="35"/>
        <v>22414</v>
      </c>
    </row>
    <row r="1406" spans="1:8" x14ac:dyDescent="0.25">
      <c r="A1406" s="501"/>
      <c r="B1406" s="507"/>
      <c r="C1406" s="1" t="s">
        <v>80</v>
      </c>
      <c r="D1406" s="1">
        <v>2100</v>
      </c>
      <c r="E1406" s="1"/>
      <c r="F1406" s="1"/>
      <c r="G1406" s="1">
        <f t="shared" si="35"/>
        <v>20314</v>
      </c>
    </row>
    <row r="1407" spans="1:8" x14ac:dyDescent="0.25">
      <c r="A1407" s="501"/>
      <c r="B1407" s="507"/>
      <c r="C1407" s="1"/>
      <c r="D1407" s="1"/>
      <c r="E1407" s="1"/>
      <c r="F1407" s="1"/>
      <c r="G1407" s="1">
        <f t="shared" si="35"/>
        <v>20314</v>
      </c>
    </row>
    <row r="1408" spans="1:8" x14ac:dyDescent="0.25">
      <c r="A1408" s="501"/>
      <c r="B1408" s="507"/>
      <c r="C1408" s="1"/>
      <c r="D1408" s="1"/>
      <c r="E1408" s="1"/>
      <c r="F1408" s="1"/>
      <c r="G1408" s="1">
        <f t="shared" si="35"/>
        <v>20314</v>
      </c>
    </row>
    <row r="1409" spans="1:7" x14ac:dyDescent="0.25">
      <c r="A1409" s="501"/>
      <c r="B1409" s="508"/>
      <c r="C1409" s="1" t="s">
        <v>377</v>
      </c>
      <c r="D1409" s="1">
        <v>3723</v>
      </c>
      <c r="E1409" s="1"/>
      <c r="F1409" s="1"/>
      <c r="G1409" s="1">
        <f t="shared" si="35"/>
        <v>16591</v>
      </c>
    </row>
    <row r="1410" spans="1:7" x14ac:dyDescent="0.25">
      <c r="A1410" s="501"/>
      <c r="B1410" s="506"/>
      <c r="C1410" s="1" t="s">
        <v>22</v>
      </c>
      <c r="D1410" s="1">
        <v>300</v>
      </c>
      <c r="E1410" s="1"/>
      <c r="F1410" s="1"/>
      <c r="G1410" s="1">
        <f t="shared" si="35"/>
        <v>16291</v>
      </c>
    </row>
    <row r="1411" spans="1:7" x14ac:dyDescent="0.25">
      <c r="A1411" s="501"/>
      <c r="B1411" s="507"/>
      <c r="C1411" s="55" t="s">
        <v>30</v>
      </c>
      <c r="D1411" s="1">
        <v>1800</v>
      </c>
      <c r="E1411" s="1"/>
      <c r="F1411" s="1"/>
      <c r="G1411" s="1">
        <f t="shared" si="35"/>
        <v>14491</v>
      </c>
    </row>
    <row r="1412" spans="1:7" x14ac:dyDescent="0.25">
      <c r="A1412" s="501"/>
      <c r="B1412" s="507"/>
      <c r="C1412" s="1" t="s">
        <v>48</v>
      </c>
      <c r="D1412" s="1">
        <v>480</v>
      </c>
      <c r="E1412" s="1"/>
      <c r="F1412" s="1"/>
      <c r="G1412" s="1">
        <f t="shared" si="35"/>
        <v>14011</v>
      </c>
    </row>
    <row r="1413" spans="1:7" x14ac:dyDescent="0.25">
      <c r="A1413" s="501"/>
      <c r="B1413" s="507"/>
      <c r="C1413" s="1" t="s">
        <v>58</v>
      </c>
      <c r="D1413" s="1">
        <v>279</v>
      </c>
      <c r="E1413" s="1"/>
      <c r="F1413" s="1"/>
      <c r="G1413" s="1">
        <f t="shared" si="35"/>
        <v>13732</v>
      </c>
    </row>
    <row r="1414" spans="1:7" x14ac:dyDescent="0.25">
      <c r="A1414" s="501"/>
      <c r="B1414" s="507"/>
      <c r="C1414" s="1"/>
      <c r="D1414" s="1"/>
      <c r="E1414" s="1"/>
      <c r="F1414" s="1"/>
      <c r="G1414" s="1">
        <f t="shared" si="35"/>
        <v>13732</v>
      </c>
    </row>
    <row r="1415" spans="1:7" x14ac:dyDescent="0.25">
      <c r="A1415" s="501"/>
      <c r="B1415" s="507"/>
      <c r="C1415" s="1"/>
      <c r="D1415" s="1"/>
      <c r="E1415" s="1"/>
      <c r="F1415" s="1"/>
      <c r="G1415" s="1">
        <f t="shared" si="35"/>
        <v>13732</v>
      </c>
    </row>
    <row r="1416" spans="1:7" x14ac:dyDescent="0.25">
      <c r="A1416" s="501"/>
      <c r="B1416" s="508"/>
      <c r="C1416" s="1"/>
      <c r="D1416" s="1"/>
      <c r="E1416" s="1"/>
      <c r="F1416" s="1"/>
      <c r="G1416" s="1">
        <f t="shared" si="35"/>
        <v>13732</v>
      </c>
    </row>
    <row r="1417" spans="1:7" x14ac:dyDescent="0.25">
      <c r="A1417" s="501"/>
      <c r="B1417" s="506"/>
      <c r="C1417" s="1" t="s">
        <v>22</v>
      </c>
      <c r="D1417" s="1">
        <v>300</v>
      </c>
      <c r="E1417" s="1"/>
      <c r="F1417" s="1"/>
      <c r="G1417" s="1">
        <f t="shared" si="35"/>
        <v>13432</v>
      </c>
    </row>
    <row r="1418" spans="1:7" x14ac:dyDescent="0.25">
      <c r="A1418" s="501"/>
      <c r="B1418" s="507"/>
      <c r="C1418" s="1" t="s">
        <v>86</v>
      </c>
      <c r="D1418" s="1">
        <v>120</v>
      </c>
      <c r="E1418" s="1"/>
      <c r="F1418" s="1"/>
      <c r="G1418" s="1">
        <f t="shared" si="35"/>
        <v>13312</v>
      </c>
    </row>
    <row r="1419" spans="1:7" x14ac:dyDescent="0.25">
      <c r="A1419" s="501"/>
      <c r="B1419" s="507"/>
      <c r="C1419" s="1" t="s">
        <v>16</v>
      </c>
      <c r="D1419" s="1">
        <v>5888</v>
      </c>
      <c r="E1419" s="1"/>
      <c r="F1419" s="1"/>
      <c r="G1419" s="1">
        <f t="shared" si="35"/>
        <v>7424</v>
      </c>
    </row>
    <row r="1420" spans="1:7" x14ac:dyDescent="0.25">
      <c r="A1420" s="501"/>
      <c r="B1420" s="507"/>
      <c r="C1420" s="1"/>
      <c r="D1420" s="1"/>
      <c r="E1420" s="1"/>
      <c r="F1420" s="1"/>
      <c r="G1420" s="1">
        <f t="shared" si="35"/>
        <v>7424</v>
      </c>
    </row>
    <row r="1421" spans="1:7" x14ac:dyDescent="0.25">
      <c r="A1421" s="501"/>
      <c r="B1421" s="507"/>
      <c r="C1421" s="1"/>
      <c r="D1421" s="1"/>
      <c r="E1421" s="1"/>
      <c r="F1421" s="1"/>
      <c r="G1421" s="1">
        <f t="shared" si="35"/>
        <v>7424</v>
      </c>
    </row>
    <row r="1422" spans="1:7" x14ac:dyDescent="0.25">
      <c r="A1422" s="501"/>
      <c r="B1422" s="507"/>
      <c r="C1422" s="1"/>
      <c r="D1422" s="1"/>
      <c r="E1422" s="1"/>
      <c r="F1422" s="1"/>
      <c r="G1422" s="1">
        <f t="shared" si="35"/>
        <v>7424</v>
      </c>
    </row>
    <row r="1423" spans="1:7" x14ac:dyDescent="0.25">
      <c r="A1423" s="501"/>
      <c r="B1423" s="508"/>
      <c r="C1423" s="1"/>
      <c r="D1423" s="1"/>
      <c r="E1423" s="1"/>
      <c r="F1423" s="1"/>
      <c r="G1423" s="1">
        <f t="shared" si="35"/>
        <v>7424</v>
      </c>
    </row>
    <row r="1424" spans="1:7" x14ac:dyDescent="0.25">
      <c r="A1424" s="501"/>
      <c r="B1424" s="506"/>
      <c r="C1424" s="1" t="s">
        <v>22</v>
      </c>
      <c r="D1424" s="1">
        <v>300</v>
      </c>
      <c r="E1424" s="1"/>
      <c r="F1424" s="1"/>
      <c r="G1424" s="1">
        <f t="shared" si="35"/>
        <v>7124</v>
      </c>
    </row>
    <row r="1425" spans="1:7" x14ac:dyDescent="0.25">
      <c r="A1425" s="501"/>
      <c r="B1425" s="507"/>
      <c r="C1425" s="1" t="s">
        <v>20</v>
      </c>
      <c r="D1425" s="1">
        <v>1000</v>
      </c>
      <c r="E1425" s="1"/>
      <c r="F1425" s="1"/>
      <c r="G1425" s="1">
        <f t="shared" si="35"/>
        <v>6124</v>
      </c>
    </row>
    <row r="1426" spans="1:7" x14ac:dyDescent="0.25">
      <c r="A1426" s="501"/>
      <c r="B1426" s="507"/>
      <c r="C1426" s="20" t="s">
        <v>381</v>
      </c>
      <c r="D1426" s="1">
        <v>384</v>
      </c>
      <c r="E1426" s="1"/>
      <c r="F1426" s="1"/>
      <c r="G1426" s="1">
        <f t="shared" si="35"/>
        <v>5740</v>
      </c>
    </row>
    <row r="1427" spans="1:7" x14ac:dyDescent="0.25">
      <c r="A1427" s="501"/>
      <c r="B1427" s="507"/>
      <c r="C1427" s="1" t="s">
        <v>382</v>
      </c>
      <c r="D1427" s="1">
        <v>1000</v>
      </c>
      <c r="E1427" s="1"/>
      <c r="F1427" s="1"/>
      <c r="G1427" s="1">
        <f t="shared" si="35"/>
        <v>4740</v>
      </c>
    </row>
    <row r="1428" spans="1:7" x14ac:dyDescent="0.25">
      <c r="A1428" s="501"/>
      <c r="B1428" s="507"/>
      <c r="C1428" s="1"/>
      <c r="D1428" s="1"/>
      <c r="E1428" s="1"/>
      <c r="F1428" s="1"/>
      <c r="G1428" s="1">
        <f t="shared" si="35"/>
        <v>4740</v>
      </c>
    </row>
    <row r="1429" spans="1:7" x14ac:dyDescent="0.25">
      <c r="A1429" s="501"/>
      <c r="B1429" s="507"/>
      <c r="C1429" s="1"/>
      <c r="D1429" s="1"/>
      <c r="E1429" s="20" t="s">
        <v>379</v>
      </c>
      <c r="F1429" s="20">
        <v>15000</v>
      </c>
      <c r="G1429" s="1">
        <f t="shared" si="35"/>
        <v>19740</v>
      </c>
    </row>
    <row r="1430" spans="1:7" x14ac:dyDescent="0.25">
      <c r="A1430" s="502"/>
      <c r="B1430" s="508"/>
      <c r="C1430" s="1"/>
      <c r="D1430" s="1"/>
      <c r="E1430" s="1"/>
      <c r="F1430" s="1"/>
      <c r="G1430" s="1">
        <f t="shared" si="35"/>
        <v>19740</v>
      </c>
    </row>
    <row r="1431" spans="1:7" ht="15" customHeight="1" x14ac:dyDescent="0.25">
      <c r="A1431" s="500" t="s">
        <v>27</v>
      </c>
      <c r="B1431" s="503"/>
      <c r="C1431" s="1"/>
      <c r="D1431" s="1"/>
      <c r="E1431" s="20" t="s">
        <v>4</v>
      </c>
      <c r="F1431" s="20">
        <v>1350</v>
      </c>
      <c r="G1431" s="1">
        <f t="shared" si="35"/>
        <v>21090</v>
      </c>
    </row>
    <row r="1432" spans="1:7" x14ac:dyDescent="0.25">
      <c r="A1432" s="501"/>
      <c r="B1432" s="504"/>
      <c r="C1432" s="1" t="s">
        <v>22</v>
      </c>
      <c r="D1432" s="1">
        <v>300</v>
      </c>
      <c r="E1432" s="1"/>
      <c r="F1432" s="1"/>
      <c r="G1432" s="1">
        <f t="shared" si="35"/>
        <v>20790</v>
      </c>
    </row>
    <row r="1433" spans="1:7" x14ac:dyDescent="0.25">
      <c r="A1433" s="501"/>
      <c r="B1433" s="504"/>
      <c r="C1433" s="1" t="s">
        <v>67</v>
      </c>
      <c r="D1433" s="1">
        <v>25000</v>
      </c>
      <c r="E1433" s="1"/>
      <c r="F1433" s="1"/>
      <c r="G1433" s="1">
        <f t="shared" si="35"/>
        <v>-4210</v>
      </c>
    </row>
    <row r="1434" spans="1:7" x14ac:dyDescent="0.25">
      <c r="A1434" s="501"/>
      <c r="B1434" s="504"/>
      <c r="C1434" s="1" t="s">
        <v>69</v>
      </c>
      <c r="D1434" s="1">
        <v>9000</v>
      </c>
      <c r="E1434" s="1"/>
      <c r="F1434" s="1"/>
      <c r="G1434" s="1">
        <f t="shared" si="35"/>
        <v>-13210</v>
      </c>
    </row>
    <row r="1435" spans="1:7" x14ac:dyDescent="0.25">
      <c r="A1435" s="501"/>
      <c r="B1435" s="504"/>
      <c r="C1435" s="1" t="s">
        <v>71</v>
      </c>
      <c r="D1435" s="1">
        <v>3500</v>
      </c>
      <c r="E1435" s="1"/>
      <c r="F1435" s="1"/>
      <c r="G1435" s="1">
        <f t="shared" si="35"/>
        <v>-16710</v>
      </c>
    </row>
    <row r="1436" spans="1:7" x14ac:dyDescent="0.25">
      <c r="A1436" s="501"/>
      <c r="B1436" s="504"/>
      <c r="C1436" s="1" t="s">
        <v>48</v>
      </c>
      <c r="D1436" s="1">
        <v>480</v>
      </c>
      <c r="E1436" s="1"/>
      <c r="F1436" s="1"/>
      <c r="G1436" s="1">
        <f t="shared" si="35"/>
        <v>-17190</v>
      </c>
    </row>
    <row r="1437" spans="1:7" x14ac:dyDescent="0.25">
      <c r="A1437" s="501"/>
      <c r="B1437" s="504"/>
      <c r="C1437" s="1" t="s">
        <v>43</v>
      </c>
      <c r="D1437" s="1">
        <v>90</v>
      </c>
      <c r="E1437" s="1"/>
      <c r="F1437" s="1"/>
      <c r="G1437" s="1">
        <f t="shared" si="35"/>
        <v>-17280</v>
      </c>
    </row>
    <row r="1438" spans="1:7" x14ac:dyDescent="0.25">
      <c r="A1438" s="501"/>
      <c r="B1438" s="504"/>
      <c r="C1438" s="1" t="s">
        <v>44</v>
      </c>
      <c r="D1438" s="1">
        <v>10000</v>
      </c>
      <c r="E1438" s="1"/>
      <c r="F1438" s="1"/>
      <c r="G1438" s="1">
        <f t="shared" si="35"/>
        <v>-27280</v>
      </c>
    </row>
    <row r="1439" spans="1:7" x14ac:dyDescent="0.25">
      <c r="A1439" s="501"/>
      <c r="B1439" s="504"/>
      <c r="C1439" s="1"/>
      <c r="D1439" s="1"/>
      <c r="E1439" s="1"/>
      <c r="F1439" s="1"/>
      <c r="G1439" s="1">
        <f t="shared" si="35"/>
        <v>-27280</v>
      </c>
    </row>
    <row r="1440" spans="1:7" x14ac:dyDescent="0.25">
      <c r="A1440" s="501"/>
      <c r="B1440" s="504"/>
      <c r="C1440" s="1"/>
      <c r="D1440" s="1"/>
      <c r="E1440" s="1"/>
      <c r="F1440" s="1"/>
      <c r="G1440" s="1">
        <f t="shared" si="35"/>
        <v>-27280</v>
      </c>
    </row>
    <row r="1441" spans="1:7" x14ac:dyDescent="0.25">
      <c r="A1441" s="501"/>
      <c r="B1441" s="505"/>
      <c r="C1441" s="1"/>
      <c r="D1441" s="1"/>
      <c r="E1441" s="1"/>
      <c r="F1441" s="1"/>
      <c r="G1441" s="1">
        <f t="shared" si="35"/>
        <v>-27280</v>
      </c>
    </row>
    <row r="1442" spans="1:7" x14ac:dyDescent="0.25">
      <c r="A1442" s="501"/>
      <c r="B1442" s="506"/>
      <c r="C1442" s="1" t="s">
        <v>22</v>
      </c>
      <c r="D1442" s="1">
        <v>300</v>
      </c>
      <c r="E1442" s="1"/>
      <c r="F1442" s="1"/>
      <c r="G1442" s="1">
        <f t="shared" si="35"/>
        <v>-27580</v>
      </c>
    </row>
    <row r="1443" spans="1:7" x14ac:dyDescent="0.25">
      <c r="A1443" s="501"/>
      <c r="B1443" s="507"/>
      <c r="C1443" s="1" t="s">
        <v>51</v>
      </c>
      <c r="D1443" s="1">
        <v>950</v>
      </c>
      <c r="E1443" s="1"/>
      <c r="F1443" s="1"/>
      <c r="G1443" s="1">
        <f t="shared" si="35"/>
        <v>-28530</v>
      </c>
    </row>
    <row r="1444" spans="1:7" x14ac:dyDescent="0.25">
      <c r="A1444" s="501"/>
      <c r="B1444" s="507"/>
      <c r="C1444" s="55" t="s">
        <v>78</v>
      </c>
      <c r="D1444" s="1"/>
      <c r="E1444" s="1" t="s">
        <v>283</v>
      </c>
      <c r="F1444" s="1">
        <v>2000</v>
      </c>
      <c r="G1444" s="1">
        <f t="shared" si="35"/>
        <v>-26530</v>
      </c>
    </row>
    <row r="1445" spans="1:7" x14ac:dyDescent="0.25">
      <c r="A1445" s="501"/>
      <c r="B1445" s="507"/>
      <c r="C1445" s="1" t="s">
        <v>80</v>
      </c>
      <c r="D1445" s="1">
        <v>2100</v>
      </c>
      <c r="E1445" s="1"/>
      <c r="F1445" s="1"/>
      <c r="G1445" s="1">
        <f t="shared" si="35"/>
        <v>-28630</v>
      </c>
    </row>
    <row r="1446" spans="1:7" x14ac:dyDescent="0.25">
      <c r="A1446" s="501"/>
      <c r="B1446" s="507"/>
      <c r="C1446" s="1"/>
      <c r="D1446" s="1"/>
      <c r="E1446" s="1"/>
      <c r="F1446" s="1"/>
      <c r="G1446" s="1">
        <f t="shared" si="35"/>
        <v>-28630</v>
      </c>
    </row>
    <row r="1447" spans="1:7" x14ac:dyDescent="0.25">
      <c r="A1447" s="501"/>
      <c r="B1447" s="507"/>
      <c r="C1447" s="1"/>
      <c r="D1447" s="1"/>
      <c r="E1447" s="1"/>
      <c r="F1447" s="1"/>
      <c r="G1447" s="1">
        <f t="shared" si="35"/>
        <v>-28630</v>
      </c>
    </row>
    <row r="1448" spans="1:7" x14ac:dyDescent="0.25">
      <c r="A1448" s="501"/>
      <c r="B1448" s="508"/>
      <c r="C1448" s="1"/>
      <c r="D1448" s="1"/>
      <c r="E1448" s="1"/>
      <c r="F1448" s="1"/>
      <c r="G1448" s="1">
        <f t="shared" si="35"/>
        <v>-28630</v>
      </c>
    </row>
    <row r="1449" spans="1:7" x14ac:dyDescent="0.25">
      <c r="A1449" s="501"/>
      <c r="B1449" s="506"/>
      <c r="C1449" s="1" t="s">
        <v>22</v>
      </c>
      <c r="D1449" s="1">
        <v>300</v>
      </c>
      <c r="E1449" s="20" t="s">
        <v>383</v>
      </c>
      <c r="F1449" s="20">
        <v>24000</v>
      </c>
      <c r="G1449" s="1">
        <f t="shared" si="35"/>
        <v>-4930</v>
      </c>
    </row>
    <row r="1450" spans="1:7" x14ac:dyDescent="0.25">
      <c r="A1450" s="501"/>
      <c r="B1450" s="507"/>
      <c r="C1450" s="55" t="s">
        <v>30</v>
      </c>
      <c r="D1450" s="1">
        <v>1800</v>
      </c>
      <c r="E1450" s="20" t="s">
        <v>384</v>
      </c>
      <c r="F1450" s="20">
        <v>9580</v>
      </c>
      <c r="G1450" s="1">
        <f t="shared" si="35"/>
        <v>2850</v>
      </c>
    </row>
    <row r="1451" spans="1:7" x14ac:dyDescent="0.25">
      <c r="A1451" s="501"/>
      <c r="B1451" s="507"/>
      <c r="C1451" s="1" t="s">
        <v>48</v>
      </c>
      <c r="D1451" s="1">
        <v>480</v>
      </c>
      <c r="E1451" s="1"/>
      <c r="F1451" s="1"/>
      <c r="G1451" s="1">
        <f t="shared" si="35"/>
        <v>2370</v>
      </c>
    </row>
    <row r="1452" spans="1:7" x14ac:dyDescent="0.25">
      <c r="A1452" s="501"/>
      <c r="B1452" s="507"/>
      <c r="C1452" s="1"/>
      <c r="D1452" s="1"/>
      <c r="E1452" s="1"/>
      <c r="F1452" s="1"/>
      <c r="G1452" s="1">
        <f t="shared" si="35"/>
        <v>2370</v>
      </c>
    </row>
    <row r="1453" spans="1:7" x14ac:dyDescent="0.25">
      <c r="A1453" s="501"/>
      <c r="B1453" s="507"/>
      <c r="C1453" s="1"/>
      <c r="D1453" s="1"/>
      <c r="E1453" s="20" t="s">
        <v>385</v>
      </c>
      <c r="F1453" s="20">
        <v>10000</v>
      </c>
      <c r="G1453" s="1">
        <f t="shared" si="35"/>
        <v>12370</v>
      </c>
    </row>
    <row r="1454" spans="1:7" x14ac:dyDescent="0.25">
      <c r="A1454" s="501"/>
      <c r="B1454" s="507"/>
      <c r="C1454" s="1"/>
      <c r="D1454" s="1"/>
      <c r="E1454" s="1"/>
      <c r="F1454" s="1"/>
      <c r="G1454" s="1">
        <f t="shared" si="35"/>
        <v>12370</v>
      </c>
    </row>
    <row r="1455" spans="1:7" x14ac:dyDescent="0.25">
      <c r="A1455" s="501"/>
      <c r="B1455" s="508"/>
      <c r="C1455" s="1" t="s">
        <v>377</v>
      </c>
      <c r="D1455" s="1">
        <v>3723</v>
      </c>
      <c r="E1455" s="1"/>
      <c r="F1455" s="1"/>
      <c r="G1455" s="1">
        <f t="shared" si="35"/>
        <v>8647</v>
      </c>
    </row>
    <row r="1456" spans="1:7" x14ac:dyDescent="0.25">
      <c r="A1456" s="501"/>
      <c r="B1456" s="506"/>
      <c r="C1456" s="1" t="s">
        <v>22</v>
      </c>
      <c r="D1456" s="1">
        <v>300</v>
      </c>
      <c r="E1456" s="20" t="s">
        <v>386</v>
      </c>
      <c r="F1456" s="20">
        <v>10950</v>
      </c>
      <c r="G1456" s="1">
        <f t="shared" si="35"/>
        <v>19297</v>
      </c>
    </row>
    <row r="1457" spans="1:7" x14ac:dyDescent="0.25">
      <c r="A1457" s="501"/>
      <c r="B1457" s="507"/>
      <c r="C1457" s="1" t="s">
        <v>86</v>
      </c>
      <c r="D1457" s="1">
        <v>120</v>
      </c>
      <c r="E1457" s="1"/>
      <c r="F1457" s="1"/>
      <c r="G1457" s="1">
        <f t="shared" si="35"/>
        <v>19177</v>
      </c>
    </row>
    <row r="1458" spans="1:7" x14ac:dyDescent="0.25">
      <c r="A1458" s="501"/>
      <c r="B1458" s="507"/>
      <c r="C1458" s="1"/>
      <c r="D1458" s="1"/>
      <c r="E1458" s="1"/>
      <c r="F1458" s="1"/>
      <c r="G1458" s="1">
        <f t="shared" si="35"/>
        <v>19177</v>
      </c>
    </row>
    <row r="1459" spans="1:7" x14ac:dyDescent="0.25">
      <c r="A1459" s="501"/>
      <c r="B1459" s="507"/>
      <c r="C1459" s="1" t="s">
        <v>44</v>
      </c>
      <c r="D1459" s="1">
        <v>375.16</v>
      </c>
      <c r="E1459" s="1"/>
      <c r="F1459" s="1"/>
      <c r="G1459" s="1">
        <f t="shared" si="35"/>
        <v>18801.84</v>
      </c>
    </row>
    <row r="1460" spans="1:7" x14ac:dyDescent="0.25">
      <c r="A1460" s="501"/>
      <c r="B1460" s="507"/>
      <c r="C1460" s="1" t="s">
        <v>87</v>
      </c>
      <c r="D1460" s="1">
        <v>375.18</v>
      </c>
      <c r="E1460" s="1"/>
      <c r="F1460" s="1"/>
      <c r="G1460" s="1">
        <f t="shared" si="35"/>
        <v>18426.66</v>
      </c>
    </row>
    <row r="1461" spans="1:7" x14ac:dyDescent="0.25">
      <c r="A1461" s="501"/>
      <c r="B1461" s="507"/>
      <c r="C1461" s="1"/>
      <c r="D1461" s="1"/>
      <c r="E1461" s="1"/>
      <c r="F1461" s="1"/>
      <c r="G1461" s="1">
        <f t="shared" si="35"/>
        <v>18426.66</v>
      </c>
    </row>
    <row r="1462" spans="1:7" x14ac:dyDescent="0.25">
      <c r="A1462" s="501"/>
      <c r="B1462" s="508"/>
      <c r="C1462" s="1"/>
      <c r="D1462" s="1"/>
      <c r="E1462" s="1"/>
      <c r="F1462" s="1"/>
      <c r="G1462" s="1">
        <f t="shared" si="35"/>
        <v>18426.66</v>
      </c>
    </row>
    <row r="1463" spans="1:7" x14ac:dyDescent="0.25">
      <c r="A1463" s="501"/>
      <c r="B1463" s="506"/>
      <c r="C1463" s="1" t="s">
        <v>22</v>
      </c>
      <c r="D1463" s="1">
        <v>300</v>
      </c>
      <c r="E1463" s="1"/>
      <c r="F1463" s="1"/>
      <c r="G1463" s="1">
        <f t="shared" si="35"/>
        <v>18126.66</v>
      </c>
    </row>
    <row r="1464" spans="1:7" x14ac:dyDescent="0.25">
      <c r="A1464" s="501"/>
      <c r="B1464" s="507"/>
      <c r="C1464" s="1" t="s">
        <v>20</v>
      </c>
      <c r="D1464" s="1">
        <v>1000</v>
      </c>
      <c r="E1464" s="20" t="s">
        <v>387</v>
      </c>
      <c r="F1464" s="20">
        <v>23000</v>
      </c>
      <c r="G1464" s="1">
        <f t="shared" si="35"/>
        <v>40126.660000000003</v>
      </c>
    </row>
    <row r="1465" spans="1:7" x14ac:dyDescent="0.25">
      <c r="A1465" s="501"/>
      <c r="B1465" s="507"/>
      <c r="C1465" s="1"/>
      <c r="D1465" s="1"/>
      <c r="E1465" s="1"/>
      <c r="F1465" s="1"/>
      <c r="G1465" s="1">
        <f t="shared" ref="G1465:G1528" si="36">G1464-D1465+F1465</f>
        <v>40126.660000000003</v>
      </c>
    </row>
    <row r="1466" spans="1:7" x14ac:dyDescent="0.25">
      <c r="A1466" s="501"/>
      <c r="B1466" s="507"/>
      <c r="C1466" s="1"/>
      <c r="D1466" s="1"/>
      <c r="E1466" s="1"/>
      <c r="F1466" s="1"/>
      <c r="G1466" s="1">
        <f t="shared" si="36"/>
        <v>40126.660000000003</v>
      </c>
    </row>
    <row r="1467" spans="1:7" x14ac:dyDescent="0.25">
      <c r="A1467" s="501"/>
      <c r="B1467" s="507"/>
      <c r="C1467" s="1"/>
      <c r="D1467" s="1"/>
      <c r="E1467" s="1"/>
      <c r="F1467" s="1"/>
      <c r="G1467" s="1">
        <f t="shared" si="36"/>
        <v>40126.660000000003</v>
      </c>
    </row>
    <row r="1468" spans="1:7" x14ac:dyDescent="0.25">
      <c r="A1468" s="501"/>
      <c r="B1468" s="507"/>
      <c r="C1468" s="1"/>
      <c r="D1468" s="1"/>
      <c r="E1468" s="1"/>
      <c r="F1468" s="1"/>
      <c r="G1468" s="1">
        <f t="shared" si="36"/>
        <v>40126.660000000003</v>
      </c>
    </row>
    <row r="1469" spans="1:7" x14ac:dyDescent="0.25">
      <c r="A1469" s="502"/>
      <c r="B1469" s="508"/>
      <c r="C1469" s="1"/>
      <c r="D1469" s="1"/>
      <c r="E1469" s="20" t="s">
        <v>388</v>
      </c>
      <c r="F1469" s="20">
        <v>1000</v>
      </c>
      <c r="G1469" s="1">
        <f t="shared" si="36"/>
        <v>41126.660000000003</v>
      </c>
    </row>
    <row r="1470" spans="1:7" ht="15" customHeight="1" x14ac:dyDescent="0.25">
      <c r="A1470" s="500" t="s">
        <v>61</v>
      </c>
      <c r="B1470" s="503"/>
      <c r="C1470" s="1"/>
      <c r="D1470" s="1"/>
      <c r="E1470" s="1"/>
      <c r="F1470" s="1"/>
      <c r="G1470" s="1">
        <f t="shared" si="36"/>
        <v>41126.660000000003</v>
      </c>
    </row>
    <row r="1471" spans="1:7" x14ac:dyDescent="0.25">
      <c r="A1471" s="501"/>
      <c r="B1471" s="504"/>
      <c r="C1471" s="1" t="s">
        <v>22</v>
      </c>
      <c r="D1471" s="1">
        <v>300</v>
      </c>
      <c r="E1471" s="1"/>
      <c r="F1471" s="1"/>
      <c r="G1471" s="1">
        <f t="shared" si="36"/>
        <v>40826.660000000003</v>
      </c>
    </row>
    <row r="1472" spans="1:7" x14ac:dyDescent="0.25">
      <c r="A1472" s="501"/>
      <c r="B1472" s="504"/>
      <c r="C1472" s="1" t="s">
        <v>67</v>
      </c>
      <c r="D1472" s="1">
        <v>20000</v>
      </c>
      <c r="E1472" s="1"/>
      <c r="F1472" s="1"/>
      <c r="G1472" s="1">
        <f t="shared" si="36"/>
        <v>20826.660000000003</v>
      </c>
    </row>
    <row r="1473" spans="1:8" x14ac:dyDescent="0.25">
      <c r="A1473" s="501"/>
      <c r="B1473" s="504"/>
      <c r="C1473" s="1" t="s">
        <v>69</v>
      </c>
      <c r="D1473" s="1">
        <v>9000</v>
      </c>
      <c r="E1473" s="1"/>
      <c r="F1473" s="1"/>
      <c r="G1473" s="28">
        <v>16262</v>
      </c>
      <c r="H1473" s="25" t="s">
        <v>305</v>
      </c>
    </row>
    <row r="1474" spans="1:8" x14ac:dyDescent="0.25">
      <c r="A1474" s="501"/>
      <c r="B1474" s="504"/>
      <c r="C1474" s="1" t="s">
        <v>71</v>
      </c>
      <c r="D1474" s="1">
        <v>3500</v>
      </c>
      <c r="E1474" s="1"/>
      <c r="F1474" s="1"/>
      <c r="G1474" s="1">
        <f>G1473-D1474+F1474</f>
        <v>12762</v>
      </c>
    </row>
    <row r="1475" spans="1:8" x14ac:dyDescent="0.25">
      <c r="A1475" s="501"/>
      <c r="B1475" s="504"/>
      <c r="C1475" s="1" t="s">
        <v>48</v>
      </c>
      <c r="D1475" s="1">
        <v>480</v>
      </c>
      <c r="E1475" s="1"/>
      <c r="F1475" s="1"/>
      <c r="G1475" s="1">
        <f t="shared" si="36"/>
        <v>12282</v>
      </c>
    </row>
    <row r="1476" spans="1:8" x14ac:dyDescent="0.25">
      <c r="A1476" s="501"/>
      <c r="B1476" s="504"/>
      <c r="C1476" s="1" t="s">
        <v>43</v>
      </c>
      <c r="D1476" s="1">
        <v>90</v>
      </c>
      <c r="E1476" s="1"/>
      <c r="F1476" s="1"/>
      <c r="G1476" s="1">
        <f t="shared" si="36"/>
        <v>12192</v>
      </c>
    </row>
    <row r="1477" spans="1:8" x14ac:dyDescent="0.25">
      <c r="A1477" s="501"/>
      <c r="B1477" s="504"/>
      <c r="C1477" s="1"/>
      <c r="D1477" s="1"/>
      <c r="E1477" s="20" t="s">
        <v>389</v>
      </c>
      <c r="F1477" s="20">
        <v>35000</v>
      </c>
      <c r="G1477" s="1">
        <f t="shared" si="36"/>
        <v>47192</v>
      </c>
    </row>
    <row r="1478" spans="1:8" x14ac:dyDescent="0.25">
      <c r="A1478" s="501"/>
      <c r="B1478" s="504"/>
      <c r="C1478" s="1"/>
      <c r="D1478" s="1"/>
      <c r="E1478" s="20" t="s">
        <v>390</v>
      </c>
      <c r="F1478" s="20">
        <v>23500</v>
      </c>
      <c r="G1478" s="1">
        <f t="shared" si="36"/>
        <v>70692</v>
      </c>
    </row>
    <row r="1479" spans="1:8" x14ac:dyDescent="0.25">
      <c r="A1479" s="501"/>
      <c r="B1479" s="504"/>
      <c r="C1479" s="1"/>
      <c r="D1479" s="1"/>
      <c r="E1479" s="1"/>
      <c r="F1479" s="1"/>
      <c r="G1479" s="1">
        <f t="shared" si="36"/>
        <v>70692</v>
      </c>
    </row>
    <row r="1480" spans="1:8" x14ac:dyDescent="0.25">
      <c r="A1480" s="501"/>
      <c r="B1480" s="505"/>
      <c r="C1480" s="1"/>
      <c r="D1480" s="1"/>
      <c r="E1480" s="1"/>
      <c r="F1480" s="1"/>
      <c r="G1480" s="1">
        <f t="shared" si="36"/>
        <v>70692</v>
      </c>
    </row>
    <row r="1481" spans="1:8" x14ac:dyDescent="0.25">
      <c r="A1481" s="501"/>
      <c r="B1481" s="506"/>
      <c r="C1481" s="1" t="s">
        <v>22</v>
      </c>
      <c r="D1481" s="1">
        <v>300</v>
      </c>
      <c r="E1481" s="1"/>
      <c r="F1481" s="1"/>
      <c r="G1481" s="1">
        <f t="shared" si="36"/>
        <v>70392</v>
      </c>
    </row>
    <row r="1482" spans="1:8" x14ac:dyDescent="0.25">
      <c r="A1482" s="501"/>
      <c r="B1482" s="507"/>
      <c r="C1482" s="1" t="s">
        <v>51</v>
      </c>
      <c r="D1482" s="1">
        <v>950</v>
      </c>
      <c r="E1482" s="1"/>
      <c r="F1482" s="1"/>
      <c r="G1482" s="1">
        <f t="shared" si="36"/>
        <v>69442</v>
      </c>
    </row>
    <row r="1483" spans="1:8" x14ac:dyDescent="0.25">
      <c r="A1483" s="501"/>
      <c r="B1483" s="507"/>
      <c r="C1483" s="55" t="s">
        <v>78</v>
      </c>
      <c r="D1483" s="1"/>
      <c r="E1483" s="1"/>
      <c r="F1483" s="1"/>
      <c r="G1483" s="1">
        <f t="shared" si="36"/>
        <v>69442</v>
      </c>
    </row>
    <row r="1484" spans="1:8" x14ac:dyDescent="0.25">
      <c r="A1484" s="501"/>
      <c r="B1484" s="507"/>
      <c r="C1484" s="1" t="s">
        <v>80</v>
      </c>
      <c r="D1484" s="1">
        <v>2100</v>
      </c>
      <c r="E1484" s="1"/>
      <c r="F1484" s="1"/>
      <c r="G1484" s="1">
        <f t="shared" si="36"/>
        <v>67342</v>
      </c>
    </row>
    <row r="1485" spans="1:8" x14ac:dyDescent="0.25">
      <c r="A1485" s="501"/>
      <c r="B1485" s="507"/>
      <c r="C1485" s="1"/>
      <c r="D1485" s="1"/>
      <c r="E1485" s="1"/>
      <c r="F1485" s="1"/>
      <c r="G1485" s="1">
        <f t="shared" si="36"/>
        <v>67342</v>
      </c>
    </row>
    <row r="1486" spans="1:8" x14ac:dyDescent="0.25">
      <c r="A1486" s="501"/>
      <c r="B1486" s="507"/>
      <c r="C1486" s="1"/>
      <c r="D1486" s="1"/>
      <c r="E1486" s="1"/>
      <c r="F1486" s="1"/>
      <c r="G1486" s="1">
        <f t="shared" si="36"/>
        <v>67342</v>
      </c>
    </row>
    <row r="1487" spans="1:8" x14ac:dyDescent="0.25">
      <c r="A1487" s="501"/>
      <c r="B1487" s="508"/>
      <c r="C1487" s="1"/>
      <c r="D1487" s="1"/>
      <c r="E1487" s="1"/>
      <c r="F1487" s="1"/>
      <c r="G1487" s="1">
        <f t="shared" si="36"/>
        <v>67342</v>
      </c>
    </row>
    <row r="1488" spans="1:8" x14ac:dyDescent="0.25">
      <c r="A1488" s="501"/>
      <c r="B1488" s="506"/>
      <c r="C1488" s="1" t="s">
        <v>22</v>
      </c>
      <c r="D1488" s="1">
        <v>300</v>
      </c>
      <c r="E1488" s="1"/>
      <c r="F1488" s="1"/>
      <c r="G1488" s="1">
        <f t="shared" si="36"/>
        <v>67042</v>
      </c>
    </row>
    <row r="1489" spans="1:7" x14ac:dyDescent="0.25">
      <c r="A1489" s="501"/>
      <c r="B1489" s="507"/>
      <c r="C1489" s="55" t="s">
        <v>30</v>
      </c>
      <c r="D1489" s="1">
        <v>1800</v>
      </c>
      <c r="E1489" s="1"/>
      <c r="F1489" s="1"/>
      <c r="G1489" s="1">
        <f t="shared" si="36"/>
        <v>65242</v>
      </c>
    </row>
    <row r="1490" spans="1:7" x14ac:dyDescent="0.25">
      <c r="A1490" s="501"/>
      <c r="B1490" s="507"/>
      <c r="C1490" s="1" t="s">
        <v>48</v>
      </c>
      <c r="D1490" s="1">
        <v>480</v>
      </c>
      <c r="E1490" s="1"/>
      <c r="F1490" s="1"/>
      <c r="G1490" s="1">
        <f t="shared" si="36"/>
        <v>64762</v>
      </c>
    </row>
    <row r="1491" spans="1:7" x14ac:dyDescent="0.25">
      <c r="A1491" s="501"/>
      <c r="B1491" s="507"/>
      <c r="C1491" s="1"/>
      <c r="D1491" s="1"/>
      <c r="E1491" s="1"/>
      <c r="F1491" s="1"/>
      <c r="G1491" s="1">
        <f t="shared" si="36"/>
        <v>64762</v>
      </c>
    </row>
    <row r="1492" spans="1:7" x14ac:dyDescent="0.25">
      <c r="A1492" s="501"/>
      <c r="B1492" s="507"/>
      <c r="C1492" s="1"/>
      <c r="D1492" s="1"/>
      <c r="E1492" s="1"/>
      <c r="F1492" s="1"/>
      <c r="G1492" s="1">
        <f t="shared" si="36"/>
        <v>64762</v>
      </c>
    </row>
    <row r="1493" spans="1:7" x14ac:dyDescent="0.25">
      <c r="A1493" s="501"/>
      <c r="B1493" s="507"/>
      <c r="C1493" s="1"/>
      <c r="D1493" s="1"/>
      <c r="E1493" s="1"/>
      <c r="F1493" s="1"/>
      <c r="G1493" s="1">
        <f t="shared" si="36"/>
        <v>64762</v>
      </c>
    </row>
    <row r="1494" spans="1:7" x14ac:dyDescent="0.25">
      <c r="A1494" s="501"/>
      <c r="B1494" s="508"/>
      <c r="C1494" s="1" t="s">
        <v>377</v>
      </c>
      <c r="D1494" s="1">
        <v>3723</v>
      </c>
      <c r="E1494" s="1"/>
      <c r="F1494" s="1"/>
      <c r="G1494" s="1">
        <f t="shared" si="36"/>
        <v>61039</v>
      </c>
    </row>
    <row r="1495" spans="1:7" x14ac:dyDescent="0.25">
      <c r="A1495" s="501"/>
      <c r="B1495" s="506"/>
      <c r="C1495" s="1" t="s">
        <v>22</v>
      </c>
      <c r="D1495" s="1">
        <v>300</v>
      </c>
      <c r="E1495" s="1"/>
      <c r="F1495" s="1"/>
      <c r="G1495" s="1">
        <f t="shared" si="36"/>
        <v>60739</v>
      </c>
    </row>
    <row r="1496" spans="1:7" x14ac:dyDescent="0.25">
      <c r="A1496" s="501"/>
      <c r="B1496" s="507"/>
      <c r="C1496" s="1" t="s">
        <v>86</v>
      </c>
      <c r="D1496" s="1">
        <v>120</v>
      </c>
      <c r="E1496" s="1"/>
      <c r="F1496" s="1"/>
      <c r="G1496" s="1">
        <f t="shared" si="36"/>
        <v>60619</v>
      </c>
    </row>
    <row r="1497" spans="1:7" x14ac:dyDescent="0.25">
      <c r="A1497" s="501"/>
      <c r="B1497" s="507"/>
      <c r="C1497" s="1" t="s">
        <v>16</v>
      </c>
      <c r="D1497" s="1">
        <v>6000</v>
      </c>
      <c r="E1497" s="1"/>
      <c r="F1497" s="1"/>
      <c r="G1497" s="1">
        <f t="shared" si="36"/>
        <v>54619</v>
      </c>
    </row>
    <row r="1498" spans="1:7" x14ac:dyDescent="0.25">
      <c r="A1498" s="501"/>
      <c r="B1498" s="507"/>
      <c r="C1498" s="1" t="s">
        <v>44</v>
      </c>
      <c r="D1498" s="1">
        <v>375.16</v>
      </c>
      <c r="E1498" s="1"/>
      <c r="F1498" s="1"/>
      <c r="G1498" s="1">
        <f t="shared" si="36"/>
        <v>54243.839999999997</v>
      </c>
    </row>
    <row r="1499" spans="1:7" x14ac:dyDescent="0.25">
      <c r="A1499" s="501"/>
      <c r="B1499" s="507"/>
      <c r="C1499" s="1" t="s">
        <v>87</v>
      </c>
      <c r="D1499" s="1">
        <v>375.18</v>
      </c>
      <c r="E1499" s="1"/>
      <c r="F1499" s="1"/>
      <c r="G1499" s="1">
        <f t="shared" si="36"/>
        <v>53868.659999999996</v>
      </c>
    </row>
    <row r="1500" spans="1:7" x14ac:dyDescent="0.25">
      <c r="A1500" s="501"/>
      <c r="B1500" s="507"/>
      <c r="C1500" s="1"/>
      <c r="D1500" s="1"/>
      <c r="E1500" s="20" t="s">
        <v>391</v>
      </c>
      <c r="F1500" s="20">
        <v>26071</v>
      </c>
      <c r="G1500" s="1">
        <f t="shared" si="36"/>
        <v>79939.66</v>
      </c>
    </row>
    <row r="1501" spans="1:7" x14ac:dyDescent="0.25">
      <c r="A1501" s="501"/>
      <c r="B1501" s="508"/>
      <c r="C1501" s="1"/>
      <c r="D1501" s="1"/>
      <c r="E1501" s="20" t="s">
        <v>392</v>
      </c>
      <c r="F1501" s="20">
        <v>5900</v>
      </c>
      <c r="G1501" s="1">
        <f t="shared" si="36"/>
        <v>85839.66</v>
      </c>
    </row>
    <row r="1502" spans="1:7" x14ac:dyDescent="0.25">
      <c r="A1502" s="501"/>
      <c r="B1502" s="506"/>
      <c r="C1502" s="1" t="s">
        <v>22</v>
      </c>
      <c r="D1502" s="1">
        <v>300</v>
      </c>
      <c r="E1502" s="28" t="s">
        <v>393</v>
      </c>
      <c r="F1502" s="28">
        <v>3917</v>
      </c>
      <c r="G1502" s="1">
        <f t="shared" si="36"/>
        <v>89456.66</v>
      </c>
    </row>
    <row r="1503" spans="1:7" x14ac:dyDescent="0.25">
      <c r="A1503" s="501"/>
      <c r="B1503" s="507"/>
      <c r="C1503" s="1" t="s">
        <v>20</v>
      </c>
      <c r="D1503" s="1">
        <v>1000</v>
      </c>
      <c r="E1503" s="20" t="s">
        <v>394</v>
      </c>
      <c r="F1503" s="20">
        <v>1300</v>
      </c>
      <c r="G1503" s="1">
        <f t="shared" si="36"/>
        <v>89756.66</v>
      </c>
    </row>
    <row r="1504" spans="1:7" x14ac:dyDescent="0.25">
      <c r="A1504" s="501"/>
      <c r="B1504" s="507"/>
      <c r="C1504" s="1"/>
      <c r="D1504" s="1"/>
      <c r="E1504" s="1"/>
      <c r="F1504" s="1"/>
      <c r="G1504" s="1">
        <f t="shared" si="36"/>
        <v>89756.66</v>
      </c>
    </row>
    <row r="1505" spans="1:7" x14ac:dyDescent="0.25">
      <c r="A1505" s="501"/>
      <c r="B1505" s="507"/>
      <c r="C1505" s="1"/>
      <c r="D1505" s="1"/>
      <c r="E1505" s="1"/>
      <c r="F1505" s="1"/>
      <c r="G1505" s="1">
        <f t="shared" si="36"/>
        <v>89756.66</v>
      </c>
    </row>
    <row r="1506" spans="1:7" x14ac:dyDescent="0.25">
      <c r="A1506" s="501"/>
      <c r="B1506" s="507"/>
      <c r="C1506" s="1"/>
      <c r="D1506" s="1"/>
      <c r="E1506" s="1"/>
      <c r="F1506" s="1"/>
      <c r="G1506" s="1">
        <f t="shared" si="36"/>
        <v>89756.66</v>
      </c>
    </row>
    <row r="1507" spans="1:7" x14ac:dyDescent="0.25">
      <c r="A1507" s="501"/>
      <c r="B1507" s="507"/>
      <c r="C1507" s="1"/>
      <c r="D1507" s="1"/>
      <c r="E1507" s="1"/>
      <c r="F1507" s="1"/>
      <c r="G1507" s="1">
        <f t="shared" si="36"/>
        <v>89756.66</v>
      </c>
    </row>
    <row r="1508" spans="1:7" x14ac:dyDescent="0.25">
      <c r="A1508" s="502"/>
      <c r="B1508" s="508"/>
      <c r="C1508" s="1"/>
      <c r="D1508" s="1"/>
      <c r="E1508" s="1"/>
      <c r="F1508" s="1"/>
      <c r="G1508" s="1">
        <f t="shared" si="36"/>
        <v>89756.66</v>
      </c>
    </row>
    <row r="1509" spans="1:7" x14ac:dyDescent="0.25">
      <c r="A1509" s="500" t="s">
        <v>90</v>
      </c>
      <c r="B1509" s="503"/>
      <c r="C1509" s="1"/>
      <c r="D1509" s="1"/>
      <c r="E1509" s="1"/>
      <c r="F1509" s="1"/>
      <c r="G1509" s="1">
        <f t="shared" si="36"/>
        <v>89756.66</v>
      </c>
    </row>
    <row r="1510" spans="1:7" x14ac:dyDescent="0.25">
      <c r="A1510" s="501"/>
      <c r="B1510" s="504"/>
      <c r="C1510" s="1" t="s">
        <v>22</v>
      </c>
      <c r="D1510" s="1">
        <v>300</v>
      </c>
      <c r="E1510" s="1"/>
      <c r="F1510" s="1"/>
      <c r="G1510" s="1">
        <f t="shared" si="36"/>
        <v>89456.66</v>
      </c>
    </row>
    <row r="1511" spans="1:7" x14ac:dyDescent="0.25">
      <c r="A1511" s="501"/>
      <c r="B1511" s="504"/>
      <c r="C1511" s="1" t="s">
        <v>67</v>
      </c>
      <c r="D1511" s="1">
        <v>32000</v>
      </c>
      <c r="E1511" s="1"/>
      <c r="F1511" s="1"/>
      <c r="G1511" s="1">
        <f t="shared" si="36"/>
        <v>57456.66</v>
      </c>
    </row>
    <row r="1512" spans="1:7" x14ac:dyDescent="0.25">
      <c r="A1512" s="501"/>
      <c r="B1512" s="504"/>
      <c r="C1512" s="1" t="s">
        <v>69</v>
      </c>
      <c r="D1512" s="1">
        <v>9000</v>
      </c>
      <c r="E1512" s="20" t="s">
        <v>395</v>
      </c>
      <c r="F1512" s="20">
        <v>15600</v>
      </c>
      <c r="G1512" s="1">
        <f t="shared" si="36"/>
        <v>64056.66</v>
      </c>
    </row>
    <row r="1513" spans="1:7" x14ac:dyDescent="0.25">
      <c r="A1513" s="501"/>
      <c r="B1513" s="504"/>
      <c r="C1513" s="1" t="s">
        <v>71</v>
      </c>
      <c r="D1513" s="1">
        <v>5000</v>
      </c>
      <c r="E1513" s="1"/>
      <c r="F1513" s="1"/>
      <c r="G1513" s="1">
        <f t="shared" si="36"/>
        <v>59056.66</v>
      </c>
    </row>
    <row r="1514" spans="1:7" x14ac:dyDescent="0.25">
      <c r="A1514" s="501"/>
      <c r="B1514" s="504"/>
      <c r="C1514" s="1" t="s">
        <v>48</v>
      </c>
      <c r="D1514" s="1">
        <v>480</v>
      </c>
      <c r="E1514" s="1"/>
      <c r="F1514" s="1"/>
      <c r="G1514" s="1">
        <f t="shared" si="36"/>
        <v>58576.66</v>
      </c>
    </row>
    <row r="1515" spans="1:7" x14ac:dyDescent="0.25">
      <c r="A1515" s="501"/>
      <c r="B1515" s="504"/>
      <c r="C1515" s="1" t="s">
        <v>43</v>
      </c>
      <c r="D1515" s="1">
        <v>90</v>
      </c>
      <c r="E1515" s="1"/>
      <c r="F1515" s="1"/>
      <c r="G1515" s="1">
        <f t="shared" si="36"/>
        <v>58486.66</v>
      </c>
    </row>
    <row r="1516" spans="1:7" x14ac:dyDescent="0.25">
      <c r="A1516" s="501"/>
      <c r="B1516" s="504"/>
      <c r="C1516" s="1"/>
      <c r="D1516" s="1"/>
      <c r="E1516" s="1"/>
      <c r="F1516" s="1"/>
      <c r="G1516" s="1">
        <f t="shared" si="36"/>
        <v>58486.66</v>
      </c>
    </row>
    <row r="1517" spans="1:7" x14ac:dyDescent="0.25">
      <c r="A1517" s="501"/>
      <c r="B1517" s="504"/>
      <c r="C1517" s="1"/>
      <c r="D1517" s="1"/>
      <c r="E1517" s="1"/>
      <c r="F1517" s="1"/>
      <c r="G1517" s="1">
        <f t="shared" si="36"/>
        <v>58486.66</v>
      </c>
    </row>
    <row r="1518" spans="1:7" x14ac:dyDescent="0.25">
      <c r="A1518" s="501"/>
      <c r="B1518" s="504"/>
      <c r="C1518" s="1"/>
      <c r="D1518" s="1"/>
      <c r="E1518" s="1"/>
      <c r="F1518" s="1"/>
      <c r="G1518" s="1">
        <f t="shared" si="36"/>
        <v>58486.66</v>
      </c>
    </row>
    <row r="1519" spans="1:7" x14ac:dyDescent="0.25">
      <c r="A1519" s="501"/>
      <c r="B1519" s="505"/>
      <c r="C1519" s="1"/>
      <c r="D1519" s="1"/>
      <c r="E1519" s="1" t="s">
        <v>168</v>
      </c>
      <c r="F1519" s="1">
        <v>3000</v>
      </c>
      <c r="G1519" s="1">
        <f t="shared" si="36"/>
        <v>61486.66</v>
      </c>
    </row>
    <row r="1520" spans="1:7" x14ac:dyDescent="0.25">
      <c r="A1520" s="501"/>
      <c r="B1520" s="506"/>
      <c r="C1520" s="1" t="s">
        <v>22</v>
      </c>
      <c r="D1520" s="1">
        <v>300</v>
      </c>
      <c r="E1520" s="28" t="s">
        <v>375</v>
      </c>
      <c r="F1520" s="28">
        <v>9300</v>
      </c>
      <c r="G1520" s="1">
        <f t="shared" si="36"/>
        <v>70486.66</v>
      </c>
    </row>
    <row r="1521" spans="1:8" x14ac:dyDescent="0.25">
      <c r="A1521" s="501"/>
      <c r="B1521" s="507"/>
      <c r="C1521" s="1" t="s">
        <v>51</v>
      </c>
      <c r="D1521" s="1">
        <v>950</v>
      </c>
      <c r="E1521" s="1"/>
      <c r="F1521" s="1"/>
      <c r="G1521" s="1">
        <f t="shared" si="36"/>
        <v>69536.66</v>
      </c>
    </row>
    <row r="1522" spans="1:8" x14ac:dyDescent="0.25">
      <c r="A1522" s="501"/>
      <c r="B1522" s="507"/>
      <c r="C1522" s="55" t="s">
        <v>78</v>
      </c>
      <c r="D1522" s="1"/>
      <c r="E1522" s="1"/>
      <c r="F1522" s="1"/>
      <c r="G1522" s="1">
        <f t="shared" si="36"/>
        <v>69536.66</v>
      </c>
    </row>
    <row r="1523" spans="1:8" x14ac:dyDescent="0.25">
      <c r="A1523" s="501"/>
      <c r="B1523" s="507"/>
      <c r="C1523" s="1" t="s">
        <v>80</v>
      </c>
      <c r="D1523" s="1">
        <v>2100</v>
      </c>
      <c r="E1523" s="1"/>
      <c r="F1523" s="1"/>
      <c r="G1523" s="1">
        <f t="shared" si="36"/>
        <v>67436.66</v>
      </c>
    </row>
    <row r="1524" spans="1:8" x14ac:dyDescent="0.25">
      <c r="A1524" s="501"/>
      <c r="B1524" s="507"/>
      <c r="C1524" s="1"/>
      <c r="D1524" s="1"/>
      <c r="E1524" s="1"/>
      <c r="F1524" s="1"/>
      <c r="G1524" s="1">
        <f t="shared" si="36"/>
        <v>67436.66</v>
      </c>
    </row>
    <row r="1525" spans="1:8" x14ac:dyDescent="0.25">
      <c r="A1525" s="501"/>
      <c r="B1525" s="507"/>
      <c r="C1525" s="1"/>
      <c r="D1525" s="1"/>
      <c r="E1525" s="1"/>
      <c r="F1525" s="1"/>
      <c r="G1525" s="1">
        <f t="shared" si="36"/>
        <v>67436.66</v>
      </c>
    </row>
    <row r="1526" spans="1:8" x14ac:dyDescent="0.25">
      <c r="A1526" s="501"/>
      <c r="B1526" s="508"/>
      <c r="C1526" s="1"/>
      <c r="D1526" s="1"/>
      <c r="E1526" s="1"/>
      <c r="F1526" s="1"/>
      <c r="G1526" s="1">
        <f t="shared" si="36"/>
        <v>67436.66</v>
      </c>
    </row>
    <row r="1527" spans="1:8" x14ac:dyDescent="0.25">
      <c r="A1527" s="501"/>
      <c r="B1527" s="506"/>
      <c r="C1527" s="1" t="s">
        <v>22</v>
      </c>
      <c r="D1527" s="1">
        <v>300</v>
      </c>
      <c r="E1527" s="1"/>
      <c r="F1527" s="1"/>
      <c r="G1527" s="1">
        <f t="shared" si="36"/>
        <v>67136.66</v>
      </c>
    </row>
    <row r="1528" spans="1:8" x14ac:dyDescent="0.25">
      <c r="A1528" s="501"/>
      <c r="B1528" s="507"/>
      <c r="C1528" s="55" t="s">
        <v>30</v>
      </c>
      <c r="D1528" s="1">
        <v>1800</v>
      </c>
      <c r="E1528" s="1"/>
      <c r="F1528" s="1"/>
      <c r="G1528" s="1">
        <f t="shared" si="36"/>
        <v>65336.66</v>
      </c>
    </row>
    <row r="1529" spans="1:8" x14ac:dyDescent="0.25">
      <c r="A1529" s="501"/>
      <c r="B1529" s="507"/>
      <c r="C1529" s="1" t="s">
        <v>48</v>
      </c>
      <c r="D1529" s="1">
        <v>480</v>
      </c>
      <c r="E1529" s="1"/>
      <c r="F1529" s="1"/>
      <c r="G1529" s="1">
        <f t="shared" ref="G1529:G1546" si="37">G1528-D1529+F1529</f>
        <v>64856.66</v>
      </c>
    </row>
    <row r="1530" spans="1:8" x14ac:dyDescent="0.25">
      <c r="A1530" s="501"/>
      <c r="B1530" s="507"/>
      <c r="C1530" s="1"/>
      <c r="D1530" s="1"/>
      <c r="E1530" s="1"/>
      <c r="F1530" s="1"/>
      <c r="G1530" s="1">
        <f t="shared" si="37"/>
        <v>64856.66</v>
      </c>
    </row>
    <row r="1531" spans="1:8" x14ac:dyDescent="0.25">
      <c r="A1531" s="501"/>
      <c r="B1531" s="507"/>
      <c r="C1531" s="1"/>
      <c r="D1531" s="1"/>
      <c r="E1531" s="1"/>
      <c r="F1531" s="1"/>
      <c r="G1531" s="28">
        <v>39605</v>
      </c>
      <c r="H1531" s="25" t="s">
        <v>396</v>
      </c>
    </row>
    <row r="1532" spans="1:8" x14ac:dyDescent="0.25">
      <c r="A1532" s="501"/>
      <c r="B1532" s="507"/>
      <c r="C1532" s="1"/>
      <c r="D1532" s="1"/>
      <c r="E1532" s="1"/>
      <c r="F1532" s="1"/>
      <c r="G1532" s="1">
        <f t="shared" si="37"/>
        <v>39605</v>
      </c>
    </row>
    <row r="1533" spans="1:8" x14ac:dyDescent="0.25">
      <c r="A1533" s="501"/>
      <c r="B1533" s="508"/>
      <c r="C1533" s="1" t="s">
        <v>397</v>
      </c>
      <c r="D1533" s="1">
        <v>3723</v>
      </c>
      <c r="E1533" s="1"/>
      <c r="F1533" s="1"/>
      <c r="G1533" s="1">
        <f t="shared" si="37"/>
        <v>35882</v>
      </c>
    </row>
    <row r="1534" spans="1:8" x14ac:dyDescent="0.25">
      <c r="A1534" s="501"/>
      <c r="B1534" s="506"/>
      <c r="C1534" s="1" t="s">
        <v>22</v>
      </c>
      <c r="D1534" s="1">
        <v>300</v>
      </c>
      <c r="E1534" s="20" t="s">
        <v>375</v>
      </c>
      <c r="F1534" s="20">
        <v>9300</v>
      </c>
      <c r="G1534" s="1">
        <f t="shared" si="37"/>
        <v>44882</v>
      </c>
    </row>
    <row r="1535" spans="1:8" x14ac:dyDescent="0.25">
      <c r="A1535" s="501"/>
      <c r="B1535" s="507"/>
      <c r="C1535" s="1" t="s">
        <v>86</v>
      </c>
      <c r="D1535" s="1">
        <v>120</v>
      </c>
      <c r="E1535" s="1"/>
      <c r="F1535" s="1"/>
      <c r="G1535" s="1">
        <f t="shared" si="37"/>
        <v>44762</v>
      </c>
    </row>
    <row r="1536" spans="1:8" x14ac:dyDescent="0.25">
      <c r="A1536" s="501"/>
      <c r="B1536" s="507"/>
      <c r="C1536" s="1" t="s">
        <v>16</v>
      </c>
      <c r="D1536" s="1">
        <v>8000</v>
      </c>
      <c r="E1536" s="1"/>
      <c r="F1536" s="1"/>
      <c r="G1536" s="1">
        <f t="shared" si="37"/>
        <v>36762</v>
      </c>
    </row>
    <row r="1537" spans="1:7" x14ac:dyDescent="0.25">
      <c r="A1537" s="501"/>
      <c r="B1537" s="507"/>
      <c r="C1537" s="1" t="s">
        <v>44</v>
      </c>
      <c r="D1537" s="1">
        <v>375.16</v>
      </c>
      <c r="E1537" s="1"/>
      <c r="F1537" s="1"/>
      <c r="G1537" s="1">
        <f t="shared" si="37"/>
        <v>36386.839999999997</v>
      </c>
    </row>
    <row r="1538" spans="1:7" x14ac:dyDescent="0.25">
      <c r="A1538" s="501"/>
      <c r="B1538" s="507"/>
      <c r="C1538" s="1" t="s">
        <v>87</v>
      </c>
      <c r="D1538" s="1">
        <v>375.18</v>
      </c>
      <c r="E1538" s="1"/>
      <c r="F1538" s="1"/>
      <c r="G1538" s="1">
        <f t="shared" si="37"/>
        <v>36011.659999999996</v>
      </c>
    </row>
    <row r="1539" spans="1:7" x14ac:dyDescent="0.25">
      <c r="A1539" s="501"/>
      <c r="B1539" s="507"/>
      <c r="C1539" s="1"/>
      <c r="D1539" s="1"/>
      <c r="E1539" s="1"/>
      <c r="F1539" s="1"/>
      <c r="G1539" s="1">
        <f t="shared" si="37"/>
        <v>36011.659999999996</v>
      </c>
    </row>
    <row r="1540" spans="1:7" x14ac:dyDescent="0.25">
      <c r="A1540" s="501"/>
      <c r="B1540" s="508"/>
      <c r="C1540" s="1"/>
      <c r="D1540" s="1"/>
      <c r="E1540" s="1"/>
      <c r="F1540" s="1"/>
      <c r="G1540" s="1">
        <f t="shared" si="37"/>
        <v>36011.659999999996</v>
      </c>
    </row>
    <row r="1541" spans="1:7" x14ac:dyDescent="0.25">
      <c r="A1541" s="501"/>
      <c r="B1541" s="506"/>
      <c r="C1541" s="1" t="s">
        <v>22</v>
      </c>
      <c r="D1541" s="1">
        <v>300</v>
      </c>
      <c r="E1541" s="1"/>
      <c r="F1541" s="1"/>
      <c r="G1541" s="1">
        <f t="shared" si="37"/>
        <v>35711.659999999996</v>
      </c>
    </row>
    <row r="1542" spans="1:7" x14ac:dyDescent="0.25">
      <c r="A1542" s="501"/>
      <c r="B1542" s="507"/>
      <c r="C1542" s="1" t="s">
        <v>20</v>
      </c>
      <c r="D1542" s="1">
        <v>1000</v>
      </c>
      <c r="E1542" s="1"/>
      <c r="F1542" s="1"/>
      <c r="G1542" s="1">
        <f t="shared" si="37"/>
        <v>34711.659999999996</v>
      </c>
    </row>
    <row r="1543" spans="1:7" x14ac:dyDescent="0.25">
      <c r="A1543" s="501"/>
      <c r="B1543" s="507"/>
      <c r="C1543" s="1" t="s">
        <v>17</v>
      </c>
      <c r="D1543" s="1">
        <v>447</v>
      </c>
      <c r="E1543" s="1"/>
      <c r="F1543" s="1"/>
      <c r="G1543" s="1">
        <f t="shared" si="37"/>
        <v>34264.659999999996</v>
      </c>
    </row>
    <row r="1544" spans="1:7" x14ac:dyDescent="0.25">
      <c r="A1544" s="501"/>
      <c r="B1544" s="507"/>
      <c r="C1544" s="1"/>
      <c r="D1544" s="1"/>
      <c r="E1544" s="1"/>
      <c r="F1544" s="1"/>
      <c r="G1544" s="1">
        <f t="shared" si="37"/>
        <v>34264.659999999996</v>
      </c>
    </row>
    <row r="1545" spans="1:7" x14ac:dyDescent="0.25">
      <c r="A1545" s="501"/>
      <c r="B1545" s="507"/>
      <c r="C1545" s="1"/>
      <c r="D1545" s="1"/>
      <c r="E1545" s="1"/>
      <c r="F1545" s="1"/>
      <c r="G1545" s="1">
        <f t="shared" si="37"/>
        <v>34264.659999999996</v>
      </c>
    </row>
    <row r="1546" spans="1:7" x14ac:dyDescent="0.25">
      <c r="A1546" s="501"/>
      <c r="B1546" s="507"/>
      <c r="C1546" s="1"/>
      <c r="D1546" s="1"/>
      <c r="E1546" s="1"/>
      <c r="F1546" s="1"/>
      <c r="G1546" s="1">
        <f t="shared" si="37"/>
        <v>34264.659999999996</v>
      </c>
    </row>
    <row r="1547" spans="1:7" x14ac:dyDescent="0.25">
      <c r="A1547" s="502"/>
      <c r="B1547" s="508"/>
      <c r="C1547" s="1"/>
      <c r="D1547" s="1"/>
      <c r="E1547" s="1" t="s">
        <v>375</v>
      </c>
      <c r="F1547" s="1"/>
      <c r="G1547" s="1">
        <f>G1546-D1547+F1547</f>
        <v>34264.659999999996</v>
      </c>
    </row>
    <row r="1548" spans="1:7" ht="15" customHeight="1" x14ac:dyDescent="0.25">
      <c r="A1548" s="500" t="s">
        <v>398</v>
      </c>
      <c r="B1548" s="503"/>
      <c r="C1548" s="1"/>
      <c r="D1548" s="1"/>
      <c r="E1548" s="1"/>
      <c r="F1548" s="1"/>
      <c r="G1548" s="1">
        <f t="shared" ref="G1548:G1570" si="38">G1547-D1548+F1548</f>
        <v>34264.659999999996</v>
      </c>
    </row>
    <row r="1549" spans="1:7" x14ac:dyDescent="0.25">
      <c r="A1549" s="501"/>
      <c r="B1549" s="504"/>
      <c r="C1549" s="1" t="s">
        <v>22</v>
      </c>
      <c r="D1549" s="1">
        <v>300</v>
      </c>
      <c r="E1549" s="1"/>
      <c r="F1549" s="1"/>
      <c r="G1549" s="1">
        <f t="shared" si="38"/>
        <v>33964.659999999996</v>
      </c>
    </row>
    <row r="1550" spans="1:7" x14ac:dyDescent="0.25">
      <c r="A1550" s="501"/>
      <c r="B1550" s="504"/>
      <c r="C1550" s="1" t="s">
        <v>67</v>
      </c>
      <c r="D1550" s="1">
        <v>34000</v>
      </c>
      <c r="E1550" s="1"/>
      <c r="F1550" s="1"/>
      <c r="G1550" s="1">
        <f t="shared" si="38"/>
        <v>-35.340000000003783</v>
      </c>
    </row>
    <row r="1551" spans="1:7" x14ac:dyDescent="0.25">
      <c r="A1551" s="501"/>
      <c r="B1551" s="504"/>
      <c r="C1551" s="1" t="s">
        <v>69</v>
      </c>
      <c r="D1551" s="1">
        <v>16000</v>
      </c>
      <c r="E1551" s="1"/>
      <c r="F1551" s="1"/>
      <c r="G1551" s="1">
        <f t="shared" si="38"/>
        <v>-16035.340000000004</v>
      </c>
    </row>
    <row r="1552" spans="1:7" x14ac:dyDescent="0.25">
      <c r="A1552" s="501"/>
      <c r="B1552" s="504"/>
      <c r="C1552" s="1" t="s">
        <v>71</v>
      </c>
      <c r="D1552" s="1">
        <v>3500</v>
      </c>
      <c r="E1552" s="20" t="s">
        <v>399</v>
      </c>
      <c r="F1552" s="20">
        <v>18000</v>
      </c>
      <c r="G1552" s="1">
        <f t="shared" si="38"/>
        <v>-1535.3400000000038</v>
      </c>
    </row>
    <row r="1553" spans="1:7" x14ac:dyDescent="0.25">
      <c r="A1553" s="501"/>
      <c r="B1553" s="504"/>
      <c r="C1553" s="1" t="s">
        <v>48</v>
      </c>
      <c r="D1553" s="1">
        <v>480</v>
      </c>
      <c r="E1553" s="20" t="s">
        <v>400</v>
      </c>
      <c r="F1553" s="20">
        <v>15000</v>
      </c>
      <c r="G1553" s="1">
        <f t="shared" si="38"/>
        <v>12984.659999999996</v>
      </c>
    </row>
    <row r="1554" spans="1:7" x14ac:dyDescent="0.25">
      <c r="A1554" s="501"/>
      <c r="B1554" s="504"/>
      <c r="C1554" s="1" t="s">
        <v>43</v>
      </c>
      <c r="D1554" s="1">
        <v>90</v>
      </c>
      <c r="E1554" s="1"/>
      <c r="F1554" s="1"/>
      <c r="G1554" s="1">
        <f t="shared" si="38"/>
        <v>12894.659999999996</v>
      </c>
    </row>
    <row r="1555" spans="1:7" x14ac:dyDescent="0.25">
      <c r="A1555" s="501"/>
      <c r="B1555" s="504"/>
      <c r="C1555" s="1" t="s">
        <v>164</v>
      </c>
      <c r="D1555" s="1">
        <v>2000</v>
      </c>
      <c r="E1555" s="1"/>
      <c r="F1555" s="1"/>
      <c r="G1555" s="1">
        <f t="shared" si="38"/>
        <v>10894.659999999996</v>
      </c>
    </row>
    <row r="1556" spans="1:7" x14ac:dyDescent="0.25">
      <c r="A1556" s="501"/>
      <c r="B1556" s="504"/>
      <c r="C1556" s="1"/>
      <c r="D1556" s="1"/>
      <c r="E1556" s="1"/>
      <c r="F1556" s="1"/>
      <c r="G1556" s="1">
        <f t="shared" si="38"/>
        <v>10894.659999999996</v>
      </c>
    </row>
    <row r="1557" spans="1:7" x14ac:dyDescent="0.25">
      <c r="A1557" s="501"/>
      <c r="B1557" s="504"/>
      <c r="C1557" s="1"/>
      <c r="D1557" s="1"/>
      <c r="E1557" s="1"/>
      <c r="F1557" s="1"/>
      <c r="G1557" s="1">
        <f t="shared" si="38"/>
        <v>10894.659999999996</v>
      </c>
    </row>
    <row r="1558" spans="1:7" x14ac:dyDescent="0.25">
      <c r="A1558" s="501"/>
      <c r="B1558" s="505"/>
      <c r="C1558" s="1"/>
      <c r="D1558" s="1"/>
      <c r="E1558" s="1"/>
      <c r="F1558" s="1"/>
      <c r="G1558" s="1">
        <f t="shared" si="38"/>
        <v>10894.659999999996</v>
      </c>
    </row>
    <row r="1559" spans="1:7" x14ac:dyDescent="0.25">
      <c r="A1559" s="501"/>
      <c r="B1559" s="506"/>
      <c r="C1559" s="1" t="s">
        <v>22</v>
      </c>
      <c r="D1559" s="1">
        <v>300</v>
      </c>
      <c r="E1559" s="1"/>
      <c r="F1559" s="1"/>
      <c r="G1559" s="1">
        <f t="shared" si="38"/>
        <v>10594.659999999996</v>
      </c>
    </row>
    <row r="1560" spans="1:7" x14ac:dyDescent="0.25">
      <c r="A1560" s="501"/>
      <c r="B1560" s="507"/>
      <c r="C1560" s="1" t="s">
        <v>51</v>
      </c>
      <c r="D1560" s="1">
        <v>950</v>
      </c>
      <c r="E1560" s="1"/>
      <c r="F1560" s="1"/>
      <c r="G1560" s="1">
        <f t="shared" si="38"/>
        <v>9644.6599999999962</v>
      </c>
    </row>
    <row r="1561" spans="1:7" x14ac:dyDescent="0.25">
      <c r="A1561" s="501"/>
      <c r="B1561" s="507"/>
      <c r="C1561" s="55" t="s">
        <v>78</v>
      </c>
      <c r="D1561" s="1"/>
      <c r="E1561" s="20" t="s">
        <v>401</v>
      </c>
      <c r="F1561" s="20">
        <v>18000</v>
      </c>
      <c r="G1561" s="1">
        <f t="shared" si="38"/>
        <v>27644.659999999996</v>
      </c>
    </row>
    <row r="1562" spans="1:7" x14ac:dyDescent="0.25">
      <c r="A1562" s="501"/>
      <c r="B1562" s="507"/>
      <c r="C1562" s="1" t="s">
        <v>80</v>
      </c>
      <c r="D1562" s="1">
        <v>2100</v>
      </c>
      <c r="E1562" s="1"/>
      <c r="F1562" s="1"/>
      <c r="G1562" s="1">
        <f t="shared" si="38"/>
        <v>25544.659999999996</v>
      </c>
    </row>
    <row r="1563" spans="1:7" x14ac:dyDescent="0.25">
      <c r="A1563" s="501"/>
      <c r="B1563" s="507"/>
      <c r="C1563" s="1"/>
      <c r="D1563" s="1"/>
      <c r="E1563" s="1"/>
      <c r="F1563" s="1"/>
      <c r="G1563" s="1">
        <f t="shared" si="38"/>
        <v>25544.659999999996</v>
      </c>
    </row>
    <row r="1564" spans="1:7" x14ac:dyDescent="0.25">
      <c r="A1564" s="501"/>
      <c r="B1564" s="507"/>
      <c r="C1564" s="1"/>
      <c r="D1564" s="1"/>
      <c r="E1564" s="1"/>
      <c r="F1564" s="1"/>
      <c r="G1564" s="1">
        <f t="shared" si="38"/>
        <v>25544.659999999996</v>
      </c>
    </row>
    <row r="1565" spans="1:7" x14ac:dyDescent="0.25">
      <c r="A1565" s="501"/>
      <c r="B1565" s="508"/>
      <c r="C1565" s="1"/>
      <c r="D1565" s="1"/>
      <c r="E1565" s="1"/>
      <c r="F1565" s="1"/>
      <c r="G1565" s="1">
        <f t="shared" si="38"/>
        <v>25544.659999999996</v>
      </c>
    </row>
    <row r="1566" spans="1:7" x14ac:dyDescent="0.25">
      <c r="A1566" s="501"/>
      <c r="B1566" s="506"/>
      <c r="C1566" s="1" t="s">
        <v>22</v>
      </c>
      <c r="D1566" s="1">
        <v>300</v>
      </c>
      <c r="E1566" s="1"/>
      <c r="F1566" s="1"/>
      <c r="G1566" s="1">
        <f t="shared" si="38"/>
        <v>25244.659999999996</v>
      </c>
    </row>
    <row r="1567" spans="1:7" x14ac:dyDescent="0.25">
      <c r="A1567" s="501"/>
      <c r="B1567" s="507"/>
      <c r="C1567" s="55" t="s">
        <v>30</v>
      </c>
      <c r="D1567" s="1">
        <v>1800</v>
      </c>
      <c r="E1567" s="1"/>
      <c r="F1567" s="1"/>
      <c r="G1567" s="1">
        <f t="shared" si="38"/>
        <v>23444.659999999996</v>
      </c>
    </row>
    <row r="1568" spans="1:7" x14ac:dyDescent="0.25">
      <c r="A1568" s="501"/>
      <c r="B1568" s="507"/>
      <c r="C1568" s="1" t="s">
        <v>48</v>
      </c>
      <c r="D1568" s="1">
        <v>480</v>
      </c>
      <c r="E1568" s="1" t="s">
        <v>402</v>
      </c>
      <c r="F1568" s="1">
        <v>1200</v>
      </c>
      <c r="G1568" s="1">
        <f t="shared" si="38"/>
        <v>24164.659999999996</v>
      </c>
    </row>
    <row r="1569" spans="1:8" x14ac:dyDescent="0.25">
      <c r="A1569" s="501"/>
      <c r="B1569" s="507"/>
      <c r="C1569" s="1"/>
      <c r="D1569" s="1"/>
      <c r="E1569" s="20"/>
      <c r="F1569" s="20"/>
      <c r="G1569" s="1">
        <f t="shared" si="38"/>
        <v>24164.659999999996</v>
      </c>
    </row>
    <row r="1570" spans="1:8" x14ac:dyDescent="0.25">
      <c r="A1570" s="501"/>
      <c r="B1570" s="507"/>
      <c r="C1570" s="1"/>
      <c r="D1570" s="1"/>
      <c r="E1570" s="1"/>
      <c r="F1570" s="1"/>
      <c r="G1570" s="1">
        <f t="shared" si="38"/>
        <v>24164.659999999996</v>
      </c>
    </row>
    <row r="1571" spans="1:8" x14ac:dyDescent="0.25">
      <c r="A1571" s="501"/>
      <c r="B1571" s="507"/>
      <c r="C1571" s="1"/>
      <c r="D1571" s="1"/>
      <c r="E1571" s="1"/>
      <c r="F1571" s="1"/>
      <c r="G1571" s="1">
        <v>16891</v>
      </c>
      <c r="H1571" s="25" t="s">
        <v>403</v>
      </c>
    </row>
    <row r="1572" spans="1:8" x14ac:dyDescent="0.25">
      <c r="A1572" s="501"/>
      <c r="B1572" s="508"/>
      <c r="C1572" s="1" t="s">
        <v>397</v>
      </c>
      <c r="D1572" s="1">
        <v>3723</v>
      </c>
      <c r="E1572" s="1"/>
      <c r="F1572" s="1"/>
      <c r="G1572" s="1">
        <f>G1571-D1572+F1572</f>
        <v>13168</v>
      </c>
    </row>
    <row r="1573" spans="1:8" x14ac:dyDescent="0.25">
      <c r="A1573" s="501"/>
      <c r="B1573" s="506"/>
      <c r="C1573" s="1" t="s">
        <v>22</v>
      </c>
      <c r="D1573" s="1">
        <v>300</v>
      </c>
      <c r="E1573" s="1"/>
      <c r="F1573" s="1"/>
      <c r="G1573" s="1">
        <f t="shared" ref="G1573:G1636" si="39">G1572-D1573+F1573</f>
        <v>12868</v>
      </c>
    </row>
    <row r="1574" spans="1:8" x14ac:dyDescent="0.25">
      <c r="A1574" s="501"/>
      <c r="B1574" s="507"/>
      <c r="C1574" s="1" t="s">
        <v>86</v>
      </c>
      <c r="D1574" s="1">
        <v>120</v>
      </c>
      <c r="E1574" s="1"/>
      <c r="F1574" s="1"/>
      <c r="G1574" s="1">
        <f t="shared" si="39"/>
        <v>12748</v>
      </c>
    </row>
    <row r="1575" spans="1:8" x14ac:dyDescent="0.25">
      <c r="A1575" s="501"/>
      <c r="B1575" s="507"/>
      <c r="C1575" s="1" t="s">
        <v>16</v>
      </c>
      <c r="D1575" s="1">
        <v>2965</v>
      </c>
      <c r="E1575" s="1"/>
      <c r="F1575" s="1"/>
      <c r="G1575" s="1">
        <f t="shared" si="39"/>
        <v>9783</v>
      </c>
    </row>
    <row r="1576" spans="1:8" x14ac:dyDescent="0.25">
      <c r="A1576" s="501"/>
      <c r="B1576" s="507"/>
      <c r="C1576" s="1" t="s">
        <v>44</v>
      </c>
      <c r="D1576" s="1">
        <v>375.16</v>
      </c>
      <c r="E1576" s="1"/>
      <c r="F1576" s="1"/>
      <c r="G1576" s="1">
        <f t="shared" si="39"/>
        <v>9407.84</v>
      </c>
    </row>
    <row r="1577" spans="1:8" x14ac:dyDescent="0.25">
      <c r="A1577" s="501"/>
      <c r="B1577" s="507"/>
      <c r="C1577" s="1" t="s">
        <v>87</v>
      </c>
      <c r="D1577" s="1">
        <v>375.18</v>
      </c>
      <c r="E1577" s="1"/>
      <c r="F1577" s="1"/>
      <c r="G1577" s="1">
        <f t="shared" si="39"/>
        <v>9032.66</v>
      </c>
    </row>
    <row r="1578" spans="1:8" x14ac:dyDescent="0.25">
      <c r="A1578" s="501"/>
      <c r="B1578" s="507"/>
      <c r="C1578" s="1"/>
      <c r="D1578" s="1"/>
      <c r="E1578" s="20" t="s">
        <v>404</v>
      </c>
      <c r="F1578" s="20">
        <v>19950</v>
      </c>
      <c r="G1578" s="1">
        <f t="shared" si="39"/>
        <v>28982.66</v>
      </c>
    </row>
    <row r="1579" spans="1:8" x14ac:dyDescent="0.25">
      <c r="A1579" s="501"/>
      <c r="B1579" s="508"/>
      <c r="C1579" s="1"/>
      <c r="D1579" s="1"/>
      <c r="E1579" s="1"/>
      <c r="F1579" s="1"/>
      <c r="G1579" s="1">
        <f t="shared" si="39"/>
        <v>28982.66</v>
      </c>
    </row>
    <row r="1580" spans="1:8" x14ac:dyDescent="0.25">
      <c r="A1580" s="501"/>
      <c r="B1580" s="506"/>
      <c r="C1580" s="1" t="s">
        <v>22</v>
      </c>
      <c r="D1580" s="1">
        <v>300</v>
      </c>
      <c r="E1580" s="1"/>
      <c r="F1580" s="1"/>
      <c r="G1580" s="1">
        <f t="shared" si="39"/>
        <v>28682.66</v>
      </c>
    </row>
    <row r="1581" spans="1:8" x14ac:dyDescent="0.25">
      <c r="A1581" s="501"/>
      <c r="B1581" s="507"/>
      <c r="C1581" s="1" t="s">
        <v>20</v>
      </c>
      <c r="D1581" s="1">
        <v>1000</v>
      </c>
      <c r="E1581" s="1"/>
      <c r="F1581" s="1"/>
      <c r="G1581" s="1">
        <f t="shared" si="39"/>
        <v>27682.66</v>
      </c>
    </row>
    <row r="1582" spans="1:8" x14ac:dyDescent="0.25">
      <c r="A1582" s="501"/>
      <c r="B1582" s="507"/>
      <c r="C1582" s="1" t="s">
        <v>17</v>
      </c>
      <c r="D1582" s="1">
        <v>447</v>
      </c>
      <c r="E1582" s="1"/>
      <c r="F1582" s="1"/>
      <c r="G1582" s="1">
        <f t="shared" si="39"/>
        <v>27235.66</v>
      </c>
    </row>
    <row r="1583" spans="1:8" x14ac:dyDescent="0.25">
      <c r="A1583" s="501"/>
      <c r="B1583" s="507"/>
      <c r="C1583" s="1"/>
      <c r="D1583" s="1"/>
      <c r="E1583" s="1"/>
      <c r="F1583" s="1"/>
      <c r="G1583" s="1">
        <f t="shared" si="39"/>
        <v>27235.66</v>
      </c>
    </row>
    <row r="1584" spans="1:8" x14ac:dyDescent="0.25">
      <c r="A1584" s="501"/>
      <c r="B1584" s="507"/>
      <c r="C1584" s="1"/>
      <c r="D1584" s="1"/>
      <c r="E1584" s="1"/>
      <c r="F1584" s="1"/>
      <c r="G1584" s="1">
        <f t="shared" si="39"/>
        <v>27235.66</v>
      </c>
    </row>
    <row r="1585" spans="1:8" x14ac:dyDescent="0.25">
      <c r="A1585" s="501"/>
      <c r="B1585" s="507"/>
      <c r="C1585" s="1"/>
      <c r="D1585" s="1"/>
      <c r="E1585" s="1"/>
      <c r="F1585" s="1"/>
      <c r="G1585" s="1">
        <f t="shared" si="39"/>
        <v>27235.66</v>
      </c>
    </row>
    <row r="1586" spans="1:8" x14ac:dyDescent="0.25">
      <c r="A1586" s="502"/>
      <c r="B1586" s="508"/>
      <c r="C1586" s="1"/>
      <c r="D1586" s="1"/>
      <c r="E1586" s="1"/>
      <c r="F1586" s="1"/>
      <c r="G1586" s="28">
        <v>36325</v>
      </c>
      <c r="H1586" s="25" t="s">
        <v>405</v>
      </c>
    </row>
    <row r="1587" spans="1:8" x14ac:dyDescent="0.25">
      <c r="A1587" s="500" t="s">
        <v>126</v>
      </c>
      <c r="B1587" s="503"/>
      <c r="C1587" s="1"/>
      <c r="D1587" s="1"/>
      <c r="E1587" s="1"/>
      <c r="F1587" s="1"/>
      <c r="G1587" s="1">
        <f t="shared" si="39"/>
        <v>36325</v>
      </c>
    </row>
    <row r="1588" spans="1:8" x14ac:dyDescent="0.25">
      <c r="A1588" s="501"/>
      <c r="B1588" s="504"/>
      <c r="C1588" s="1" t="s">
        <v>22</v>
      </c>
      <c r="D1588" s="1">
        <v>300</v>
      </c>
      <c r="E1588" s="1"/>
      <c r="F1588" s="1"/>
      <c r="G1588" s="1">
        <f t="shared" si="39"/>
        <v>36025</v>
      </c>
    </row>
    <row r="1589" spans="1:8" x14ac:dyDescent="0.25">
      <c r="A1589" s="501"/>
      <c r="B1589" s="504"/>
      <c r="C1589" s="1" t="s">
        <v>67</v>
      </c>
      <c r="D1589" s="1">
        <v>34000</v>
      </c>
      <c r="E1589" s="1"/>
      <c r="F1589" s="1"/>
      <c r="G1589" s="1">
        <f t="shared" si="39"/>
        <v>2025</v>
      </c>
    </row>
    <row r="1590" spans="1:8" x14ac:dyDescent="0.25">
      <c r="A1590" s="501"/>
      <c r="B1590" s="504"/>
      <c r="C1590" s="1" t="s">
        <v>69</v>
      </c>
      <c r="D1590" s="1">
        <v>7000</v>
      </c>
      <c r="E1590" s="1"/>
      <c r="F1590" s="1"/>
      <c r="G1590" s="1">
        <f t="shared" si="39"/>
        <v>-4975</v>
      </c>
    </row>
    <row r="1591" spans="1:8" x14ac:dyDescent="0.25">
      <c r="A1591" s="501"/>
      <c r="B1591" s="504"/>
      <c r="C1591" s="1" t="s">
        <v>71</v>
      </c>
      <c r="D1591" s="1">
        <v>3500</v>
      </c>
      <c r="E1591" s="1"/>
      <c r="F1591" s="1"/>
      <c r="G1591" s="1">
        <f t="shared" si="39"/>
        <v>-8475</v>
      </c>
    </row>
    <row r="1592" spans="1:8" x14ac:dyDescent="0.25">
      <c r="A1592" s="501"/>
      <c r="B1592" s="504"/>
      <c r="C1592" s="1" t="s">
        <v>48</v>
      </c>
      <c r="D1592" s="1">
        <v>480</v>
      </c>
      <c r="E1592" s="28" t="s">
        <v>168</v>
      </c>
      <c r="F1592" s="28">
        <v>3000</v>
      </c>
      <c r="G1592" s="1">
        <f t="shared" si="39"/>
        <v>-5955</v>
      </c>
    </row>
    <row r="1593" spans="1:8" x14ac:dyDescent="0.25">
      <c r="A1593" s="501"/>
      <c r="B1593" s="504"/>
      <c r="C1593" s="1" t="s">
        <v>43</v>
      </c>
      <c r="D1593" s="1">
        <v>90</v>
      </c>
      <c r="E1593" s="1"/>
      <c r="F1593" s="1"/>
      <c r="G1593" s="1">
        <f t="shared" si="39"/>
        <v>-6045</v>
      </c>
    </row>
    <row r="1594" spans="1:8" x14ac:dyDescent="0.25">
      <c r="A1594" s="501"/>
      <c r="B1594" s="504"/>
      <c r="C1594" s="1" t="s">
        <v>73</v>
      </c>
      <c r="D1594" s="1">
        <v>1000</v>
      </c>
      <c r="E1594" s="1"/>
      <c r="F1594" s="1"/>
      <c r="G1594" s="1">
        <f t="shared" si="39"/>
        <v>-7045</v>
      </c>
    </row>
    <row r="1595" spans="1:8" x14ac:dyDescent="0.25">
      <c r="A1595" s="501"/>
      <c r="B1595" s="504"/>
      <c r="C1595" s="1" t="s">
        <v>75</v>
      </c>
      <c r="D1595" s="1">
        <v>1000</v>
      </c>
      <c r="E1595" s="20" t="s">
        <v>406</v>
      </c>
      <c r="F1595" s="20">
        <v>800</v>
      </c>
      <c r="G1595" s="1">
        <f t="shared" si="39"/>
        <v>-7245</v>
      </c>
    </row>
    <row r="1596" spans="1:8" x14ac:dyDescent="0.25">
      <c r="A1596" s="501"/>
      <c r="B1596" s="504"/>
      <c r="C1596" s="1"/>
      <c r="D1596" s="1"/>
      <c r="E1596" s="20" t="s">
        <v>389</v>
      </c>
      <c r="F1596" s="20">
        <v>12500</v>
      </c>
      <c r="G1596" s="1">
        <f t="shared" si="39"/>
        <v>5255</v>
      </c>
    </row>
    <row r="1597" spans="1:8" x14ac:dyDescent="0.25">
      <c r="A1597" s="501"/>
      <c r="B1597" s="505"/>
      <c r="C1597" s="1"/>
      <c r="D1597" s="1"/>
      <c r="E1597" s="20" t="s">
        <v>383</v>
      </c>
      <c r="F1597" s="20">
        <v>2350</v>
      </c>
      <c r="G1597" s="1">
        <f t="shared" si="39"/>
        <v>7605</v>
      </c>
    </row>
    <row r="1598" spans="1:8" x14ac:dyDescent="0.25">
      <c r="A1598" s="501"/>
      <c r="B1598" s="506"/>
      <c r="C1598" s="1" t="s">
        <v>22</v>
      </c>
      <c r="D1598" s="1">
        <v>300</v>
      </c>
      <c r="E1598" s="1"/>
      <c r="F1598" s="1"/>
      <c r="G1598" s="1">
        <f t="shared" si="39"/>
        <v>7305</v>
      </c>
    </row>
    <row r="1599" spans="1:8" x14ac:dyDescent="0.25">
      <c r="A1599" s="501"/>
      <c r="B1599" s="507"/>
      <c r="C1599" s="1" t="s">
        <v>51</v>
      </c>
      <c r="D1599" s="1">
        <v>950</v>
      </c>
      <c r="E1599" s="1"/>
      <c r="F1599" s="1"/>
      <c r="G1599" s="1">
        <f t="shared" si="39"/>
        <v>6355</v>
      </c>
    </row>
    <row r="1600" spans="1:8" x14ac:dyDescent="0.25">
      <c r="A1600" s="501"/>
      <c r="B1600" s="507"/>
      <c r="C1600" s="55" t="s">
        <v>78</v>
      </c>
      <c r="D1600" s="1"/>
      <c r="E1600" s="1"/>
      <c r="F1600" s="1"/>
      <c r="G1600" s="1">
        <f t="shared" si="39"/>
        <v>6355</v>
      </c>
    </row>
    <row r="1601" spans="1:16" x14ac:dyDescent="0.25">
      <c r="A1601" s="501"/>
      <c r="B1601" s="507"/>
      <c r="C1601" s="1" t="s">
        <v>80</v>
      </c>
      <c r="D1601" s="1">
        <v>2800</v>
      </c>
      <c r="E1601" s="1"/>
      <c r="F1601" s="1"/>
      <c r="G1601" s="1">
        <f t="shared" si="39"/>
        <v>3555</v>
      </c>
    </row>
    <row r="1602" spans="1:16" ht="21" x14ac:dyDescent="0.35">
      <c r="A1602" s="501"/>
      <c r="B1602" s="507"/>
      <c r="C1602" s="1" t="s">
        <v>407</v>
      </c>
      <c r="D1602" s="1">
        <v>1350</v>
      </c>
      <c r="E1602" s="1"/>
      <c r="F1602" s="1"/>
      <c r="G1602" s="1">
        <f t="shared" si="39"/>
        <v>2205</v>
      </c>
      <c r="J1602" s="509" t="s">
        <v>64</v>
      </c>
      <c r="K1602" s="510"/>
      <c r="L1602" s="510"/>
      <c r="M1602" s="510"/>
      <c r="N1602" s="510"/>
      <c r="O1602" s="510"/>
      <c r="P1602" s="511"/>
    </row>
    <row r="1603" spans="1:16" x14ac:dyDescent="0.25">
      <c r="A1603" s="501"/>
      <c r="B1603" s="507"/>
      <c r="C1603" s="1" t="s">
        <v>181</v>
      </c>
      <c r="D1603" s="1">
        <v>837</v>
      </c>
      <c r="E1603" s="1"/>
      <c r="F1603" s="1"/>
      <c r="G1603" s="1">
        <f t="shared" si="39"/>
        <v>1368</v>
      </c>
      <c r="K1603" s="58"/>
      <c r="L1603" s="59" t="s">
        <v>10</v>
      </c>
      <c r="M1603" s="23"/>
      <c r="N1603" s="59" t="s">
        <v>11</v>
      </c>
      <c r="O1603" s="59"/>
      <c r="P1603" s="59" t="s">
        <v>12</v>
      </c>
    </row>
    <row r="1604" spans="1:16" x14ac:dyDescent="0.25">
      <c r="A1604" s="501"/>
      <c r="B1604" s="508"/>
      <c r="C1604" s="1"/>
      <c r="D1604" s="1"/>
      <c r="E1604" s="1"/>
      <c r="F1604" s="1"/>
      <c r="G1604" s="1">
        <f t="shared" si="39"/>
        <v>1368</v>
      </c>
    </row>
    <row r="1605" spans="1:16" x14ac:dyDescent="0.25">
      <c r="A1605" s="501"/>
      <c r="B1605" s="506"/>
      <c r="C1605" s="1" t="s">
        <v>22</v>
      </c>
      <c r="D1605" s="1">
        <v>300</v>
      </c>
      <c r="E1605" s="1"/>
      <c r="F1605" s="1"/>
      <c r="G1605" s="1">
        <f t="shared" si="39"/>
        <v>1068</v>
      </c>
    </row>
    <row r="1606" spans="1:16" x14ac:dyDescent="0.25">
      <c r="A1606" s="501"/>
      <c r="B1606" s="507"/>
      <c r="C1606" s="55" t="s">
        <v>30</v>
      </c>
      <c r="D1606" s="1">
        <v>2500</v>
      </c>
      <c r="E1606" s="1"/>
      <c r="F1606" s="1"/>
      <c r="G1606" s="1">
        <f t="shared" si="39"/>
        <v>-1432</v>
      </c>
      <c r="J1606" s="500"/>
      <c r="K1606" s="503"/>
      <c r="L1606" s="1"/>
      <c r="M1606" s="1"/>
      <c r="N1606" s="1"/>
      <c r="O1606" s="1"/>
      <c r="P1606" s="28">
        <v>0</v>
      </c>
    </row>
    <row r="1607" spans="1:16" x14ac:dyDescent="0.25">
      <c r="A1607" s="501"/>
      <c r="B1607" s="507"/>
      <c r="C1607" s="1" t="s">
        <v>48</v>
      </c>
      <c r="D1607" s="1">
        <v>480</v>
      </c>
      <c r="E1607" s="1"/>
      <c r="F1607" s="1"/>
      <c r="G1607" s="1">
        <f t="shared" si="39"/>
        <v>-1912</v>
      </c>
      <c r="J1607" s="501"/>
      <c r="K1607" s="504"/>
      <c r="L1607" s="1" t="s">
        <v>22</v>
      </c>
      <c r="M1607" s="1">
        <v>400</v>
      </c>
      <c r="N1607" s="1"/>
      <c r="O1607" s="1"/>
      <c r="P1607" s="1">
        <f t="shared" ref="P1607:P1644" si="40">P1606-M1607+O1607</f>
        <v>-400</v>
      </c>
    </row>
    <row r="1608" spans="1:16" x14ac:dyDescent="0.25">
      <c r="A1608" s="501"/>
      <c r="B1608" s="507"/>
      <c r="C1608" s="1" t="s">
        <v>58</v>
      </c>
      <c r="D1608" s="1">
        <v>279</v>
      </c>
      <c r="E1608" s="1"/>
      <c r="F1608" s="1"/>
      <c r="G1608" s="1">
        <f t="shared" si="39"/>
        <v>-2191</v>
      </c>
      <c r="J1608" s="501"/>
      <c r="K1608" s="504"/>
      <c r="L1608" s="1" t="s">
        <v>67</v>
      </c>
      <c r="M1608" s="1">
        <v>25000</v>
      </c>
      <c r="N1608" s="1"/>
      <c r="O1608" s="1"/>
      <c r="P1608" s="1">
        <f t="shared" si="40"/>
        <v>-25400</v>
      </c>
    </row>
    <row r="1609" spans="1:16" x14ac:dyDescent="0.25">
      <c r="A1609" s="501"/>
      <c r="B1609" s="507"/>
      <c r="C1609" s="1" t="s">
        <v>83</v>
      </c>
      <c r="D1609" s="1">
        <v>1174</v>
      </c>
      <c r="E1609" s="1"/>
      <c r="F1609" s="1"/>
      <c r="G1609" s="1">
        <f t="shared" si="39"/>
        <v>-3365</v>
      </c>
      <c r="J1609" s="501"/>
      <c r="K1609" s="504"/>
      <c r="L1609" s="1" t="s">
        <v>69</v>
      </c>
      <c r="M1609" s="1">
        <v>16000</v>
      </c>
      <c r="N1609" s="1"/>
      <c r="O1609" s="1"/>
      <c r="P1609" s="1">
        <f t="shared" si="40"/>
        <v>-41400</v>
      </c>
    </row>
    <row r="1610" spans="1:16" x14ac:dyDescent="0.25">
      <c r="A1610" s="501"/>
      <c r="B1610" s="507"/>
      <c r="C1610" s="1" t="s">
        <v>408</v>
      </c>
      <c r="D1610" s="1">
        <v>1500</v>
      </c>
      <c r="E1610" s="1"/>
      <c r="F1610" s="1"/>
      <c r="G1610" s="1">
        <f t="shared" si="39"/>
        <v>-4865</v>
      </c>
      <c r="J1610" s="501"/>
      <c r="K1610" s="504"/>
      <c r="L1610" s="1" t="s">
        <v>71</v>
      </c>
      <c r="M1610" s="1">
        <v>2500</v>
      </c>
      <c r="N1610" s="1"/>
      <c r="O1610" s="1"/>
      <c r="P1610" s="1">
        <f t="shared" si="40"/>
        <v>-43900</v>
      </c>
    </row>
    <row r="1611" spans="1:16" x14ac:dyDescent="0.25">
      <c r="A1611" s="501"/>
      <c r="B1611" s="508"/>
      <c r="C1611" s="1"/>
      <c r="D1611" s="1"/>
      <c r="E1611" s="1"/>
      <c r="F1611" s="1"/>
      <c r="G1611" s="1">
        <f t="shared" si="39"/>
        <v>-4865</v>
      </c>
      <c r="J1611" s="501"/>
      <c r="K1611" s="504"/>
      <c r="L1611" s="1" t="s">
        <v>48</v>
      </c>
      <c r="M1611" s="1">
        <v>480</v>
      </c>
      <c r="N1611" s="1"/>
      <c r="O1611" s="1"/>
      <c r="P1611" s="1">
        <f t="shared" si="40"/>
        <v>-44380</v>
      </c>
    </row>
    <row r="1612" spans="1:16" x14ac:dyDescent="0.25">
      <c r="A1612" s="501"/>
      <c r="B1612" s="506"/>
      <c r="C1612" s="1" t="s">
        <v>22</v>
      </c>
      <c r="D1612" s="1">
        <v>300</v>
      </c>
      <c r="E1612" s="20" t="s">
        <v>369</v>
      </c>
      <c r="F1612" s="20">
        <v>4245</v>
      </c>
      <c r="G1612" s="1">
        <f t="shared" si="39"/>
        <v>-920</v>
      </c>
      <c r="J1612" s="501"/>
      <c r="K1612" s="504"/>
      <c r="L1612" s="1" t="s">
        <v>43</v>
      </c>
      <c r="M1612" s="1">
        <v>90</v>
      </c>
      <c r="N1612" s="1"/>
      <c r="O1612" s="1"/>
      <c r="P1612" s="1">
        <f t="shared" si="40"/>
        <v>-44470</v>
      </c>
    </row>
    <row r="1613" spans="1:16" x14ac:dyDescent="0.25">
      <c r="A1613" s="501"/>
      <c r="B1613" s="507"/>
      <c r="C1613" s="1" t="s">
        <v>86</v>
      </c>
      <c r="D1613" s="1">
        <v>120</v>
      </c>
      <c r="E1613" s="28" t="s">
        <v>386</v>
      </c>
      <c r="F1613" s="28">
        <v>1830</v>
      </c>
      <c r="G1613" s="1">
        <f t="shared" si="39"/>
        <v>790</v>
      </c>
      <c r="J1613" s="501"/>
      <c r="K1613" s="504"/>
      <c r="L1613" s="1"/>
      <c r="M1613" s="1"/>
      <c r="N1613" s="1"/>
      <c r="O1613" s="1"/>
      <c r="P1613" s="1">
        <f t="shared" si="40"/>
        <v>-44470</v>
      </c>
    </row>
    <row r="1614" spans="1:16" x14ac:dyDescent="0.25">
      <c r="A1614" s="501"/>
      <c r="B1614" s="507"/>
      <c r="C1614" s="1" t="s">
        <v>16</v>
      </c>
      <c r="D1614" s="1">
        <v>5000</v>
      </c>
      <c r="E1614" s="1"/>
      <c r="F1614" s="1"/>
      <c r="G1614" s="1">
        <f t="shared" si="39"/>
        <v>-4210</v>
      </c>
      <c r="J1614" s="501"/>
      <c r="K1614" s="504"/>
      <c r="L1614" s="1"/>
      <c r="M1614" s="1"/>
      <c r="N1614" s="1"/>
      <c r="O1614" s="1"/>
      <c r="P1614" s="1">
        <f t="shared" si="40"/>
        <v>-44470</v>
      </c>
    </row>
    <row r="1615" spans="1:16" x14ac:dyDescent="0.25">
      <c r="A1615" s="501"/>
      <c r="B1615" s="507"/>
      <c r="C1615" s="1" t="s">
        <v>44</v>
      </c>
      <c r="D1615" s="1">
        <v>375.16</v>
      </c>
      <c r="E1615" s="1"/>
      <c r="F1615" s="1"/>
      <c r="G1615" s="1">
        <f t="shared" si="39"/>
        <v>-4585.16</v>
      </c>
      <c r="J1615" s="501"/>
      <c r="K1615" s="504"/>
      <c r="L1615" s="1"/>
      <c r="M1615" s="1"/>
      <c r="N1615" s="1"/>
      <c r="O1615" s="1"/>
      <c r="P1615" s="1">
        <f t="shared" si="40"/>
        <v>-44470</v>
      </c>
    </row>
    <row r="1616" spans="1:16" x14ac:dyDescent="0.25">
      <c r="A1616" s="501"/>
      <c r="B1616" s="507"/>
      <c r="C1616" s="1" t="s">
        <v>87</v>
      </c>
      <c r="D1616" s="1">
        <v>375.18</v>
      </c>
      <c r="E1616" s="1"/>
      <c r="F1616" s="1"/>
      <c r="G1616" s="1">
        <f t="shared" si="39"/>
        <v>-4960.34</v>
      </c>
      <c r="J1616" s="501"/>
      <c r="K1616" s="505"/>
      <c r="L1616" s="1"/>
      <c r="M1616" s="1"/>
      <c r="N1616" s="1"/>
      <c r="O1616" s="1"/>
      <c r="P1616" s="1">
        <f t="shared" si="40"/>
        <v>-44470</v>
      </c>
    </row>
    <row r="1617" spans="1:16" x14ac:dyDescent="0.25">
      <c r="A1617" s="501"/>
      <c r="B1617" s="507"/>
      <c r="C1617" s="1"/>
      <c r="D1617" s="1"/>
      <c r="E1617" s="1"/>
      <c r="F1617" s="1"/>
      <c r="G1617" s="1">
        <f t="shared" si="39"/>
        <v>-4960.34</v>
      </c>
      <c r="J1617" s="501"/>
      <c r="K1617" s="506"/>
      <c r="L1617" s="1" t="s">
        <v>22</v>
      </c>
      <c r="M1617" s="1">
        <v>400</v>
      </c>
      <c r="N1617" s="1"/>
      <c r="O1617" s="1"/>
      <c r="P1617" s="1">
        <f t="shared" si="40"/>
        <v>-44870</v>
      </c>
    </row>
    <row r="1618" spans="1:16" x14ac:dyDescent="0.25">
      <c r="A1618" s="501"/>
      <c r="B1618" s="508"/>
      <c r="C1618" s="1"/>
      <c r="D1618" s="1"/>
      <c r="E1618" s="1"/>
      <c r="F1618" s="1"/>
      <c r="G1618" s="1">
        <f t="shared" si="39"/>
        <v>-4960.34</v>
      </c>
      <c r="J1618" s="501"/>
      <c r="K1618" s="507"/>
      <c r="L1618" s="1" t="s">
        <v>51</v>
      </c>
      <c r="M1618" s="1">
        <v>1200</v>
      </c>
      <c r="N1618" s="1"/>
      <c r="O1618" s="1"/>
      <c r="P1618" s="1">
        <f t="shared" si="40"/>
        <v>-46070</v>
      </c>
    </row>
    <row r="1619" spans="1:16" x14ac:dyDescent="0.25">
      <c r="A1619" s="501"/>
      <c r="B1619" s="506"/>
      <c r="C1619" s="1" t="s">
        <v>22</v>
      </c>
      <c r="D1619" s="1">
        <v>300</v>
      </c>
      <c r="E1619" s="1"/>
      <c r="F1619" s="1"/>
      <c r="G1619" s="1">
        <f t="shared" si="39"/>
        <v>-5260.34</v>
      </c>
      <c r="J1619" s="501"/>
      <c r="K1619" s="507"/>
      <c r="L1619" s="55" t="s">
        <v>78</v>
      </c>
      <c r="M1619" s="1">
        <v>200</v>
      </c>
      <c r="N1619" s="1"/>
      <c r="O1619" s="1"/>
      <c r="P1619" s="1">
        <f t="shared" si="40"/>
        <v>-46270</v>
      </c>
    </row>
    <row r="1620" spans="1:16" x14ac:dyDescent="0.25">
      <c r="A1620" s="501"/>
      <c r="B1620" s="507"/>
      <c r="C1620" s="1" t="s">
        <v>20</v>
      </c>
      <c r="D1620" s="1">
        <v>1500</v>
      </c>
      <c r="E1620" s="1"/>
      <c r="F1620" s="1"/>
      <c r="G1620" s="1">
        <f t="shared" si="39"/>
        <v>-6760.34</v>
      </c>
      <c r="J1620" s="501"/>
      <c r="K1620" s="507"/>
      <c r="L1620" s="1" t="s">
        <v>80</v>
      </c>
      <c r="M1620" s="1">
        <v>4000</v>
      </c>
      <c r="N1620" s="1"/>
      <c r="O1620" s="1"/>
      <c r="P1620" s="1">
        <f t="shared" si="40"/>
        <v>-50270</v>
      </c>
    </row>
    <row r="1621" spans="1:16" x14ac:dyDescent="0.25">
      <c r="A1621" s="501"/>
      <c r="B1621" s="507"/>
      <c r="C1621" s="1" t="s">
        <v>17</v>
      </c>
      <c r="D1621" s="1">
        <v>447</v>
      </c>
      <c r="E1621" s="1"/>
      <c r="F1621" s="1"/>
      <c r="G1621" s="1">
        <f t="shared" si="39"/>
        <v>-7207.34</v>
      </c>
      <c r="J1621" s="501"/>
      <c r="K1621" s="507"/>
      <c r="L1621" s="1" t="s">
        <v>409</v>
      </c>
      <c r="M1621" s="1">
        <v>200</v>
      </c>
      <c r="N1621" s="1"/>
      <c r="O1621" s="1"/>
      <c r="P1621" s="1">
        <f t="shared" si="40"/>
        <v>-50470</v>
      </c>
    </row>
    <row r="1622" spans="1:16" x14ac:dyDescent="0.25">
      <c r="A1622" s="501"/>
      <c r="B1622" s="507"/>
      <c r="C1622" s="1"/>
      <c r="D1622" s="1"/>
      <c r="E1622" s="1"/>
      <c r="F1622" s="1"/>
      <c r="G1622" s="1">
        <f t="shared" si="39"/>
        <v>-7207.34</v>
      </c>
      <c r="J1622" s="501"/>
      <c r="K1622" s="507"/>
      <c r="L1622" s="1"/>
      <c r="M1622" s="1"/>
      <c r="N1622" s="1"/>
      <c r="O1622" s="1"/>
      <c r="P1622" s="1">
        <f t="shared" si="40"/>
        <v>-50470</v>
      </c>
    </row>
    <row r="1623" spans="1:16" x14ac:dyDescent="0.25">
      <c r="A1623" s="501"/>
      <c r="B1623" s="507"/>
      <c r="C1623" s="1" t="s">
        <v>410</v>
      </c>
      <c r="D1623" s="1">
        <v>717</v>
      </c>
      <c r="E1623" s="1"/>
      <c r="F1623" s="1"/>
      <c r="G1623" s="1">
        <f t="shared" si="39"/>
        <v>-7924.34</v>
      </c>
      <c r="J1623" s="501"/>
      <c r="K1623" s="508"/>
      <c r="L1623" s="1"/>
      <c r="M1623" s="1"/>
      <c r="N1623" s="1"/>
      <c r="O1623" s="1"/>
      <c r="P1623" s="1">
        <f t="shared" si="40"/>
        <v>-50470</v>
      </c>
    </row>
    <row r="1624" spans="1:16" x14ac:dyDescent="0.25">
      <c r="A1624" s="501"/>
      <c r="B1624" s="507"/>
      <c r="C1624" s="1"/>
      <c r="D1624" s="1"/>
      <c r="E1624" s="20" t="s">
        <v>411</v>
      </c>
      <c r="F1624" s="20">
        <v>20000</v>
      </c>
      <c r="G1624" s="1">
        <f t="shared" si="39"/>
        <v>12075.66</v>
      </c>
      <c r="J1624" s="501"/>
      <c r="K1624" s="506"/>
      <c r="L1624" s="1" t="s">
        <v>22</v>
      </c>
      <c r="M1624" s="1">
        <v>400</v>
      </c>
      <c r="N1624" s="1"/>
      <c r="O1624" s="1"/>
      <c r="P1624" s="1">
        <f t="shared" si="40"/>
        <v>-50870</v>
      </c>
    </row>
    <row r="1625" spans="1:16" x14ac:dyDescent="0.25">
      <c r="A1625" s="502"/>
      <c r="B1625" s="508"/>
      <c r="C1625" s="1"/>
      <c r="D1625" s="1"/>
      <c r="E1625" s="20" t="s">
        <v>412</v>
      </c>
      <c r="F1625" s="20">
        <v>7295</v>
      </c>
      <c r="G1625" s="1">
        <f t="shared" si="39"/>
        <v>19370.66</v>
      </c>
      <c r="J1625" s="501"/>
      <c r="K1625" s="507"/>
      <c r="L1625" s="55" t="s">
        <v>30</v>
      </c>
      <c r="M1625" s="1">
        <v>3500</v>
      </c>
      <c r="N1625" s="1"/>
      <c r="O1625" s="1"/>
      <c r="P1625" s="1">
        <f t="shared" si="40"/>
        <v>-54370</v>
      </c>
    </row>
    <row r="1626" spans="1:16" ht="15" customHeight="1" x14ac:dyDescent="0.25">
      <c r="A1626" s="500" t="s">
        <v>135</v>
      </c>
      <c r="B1626" s="503"/>
      <c r="C1626" s="1" t="s">
        <v>44</v>
      </c>
      <c r="D1626" s="1">
        <v>4500</v>
      </c>
      <c r="E1626" s="1"/>
      <c r="F1626" s="1"/>
      <c r="G1626" s="1">
        <f t="shared" si="39"/>
        <v>14870.66</v>
      </c>
      <c r="J1626" s="501"/>
      <c r="K1626" s="507"/>
      <c r="L1626" s="1" t="s">
        <v>48</v>
      </c>
      <c r="M1626" s="1">
        <v>480</v>
      </c>
      <c r="N1626" s="1"/>
      <c r="O1626" s="1"/>
      <c r="P1626" s="1">
        <f t="shared" si="40"/>
        <v>-54850</v>
      </c>
    </row>
    <row r="1627" spans="1:16" x14ac:dyDescent="0.25">
      <c r="A1627" s="501"/>
      <c r="B1627" s="504"/>
      <c r="C1627" s="1" t="s">
        <v>22</v>
      </c>
      <c r="D1627" s="1">
        <v>300</v>
      </c>
      <c r="E1627" s="20" t="s">
        <v>119</v>
      </c>
      <c r="F1627" s="20">
        <v>508</v>
      </c>
      <c r="G1627" s="1">
        <f t="shared" si="39"/>
        <v>15078.66</v>
      </c>
      <c r="J1627" s="501"/>
      <c r="K1627" s="507"/>
      <c r="L1627" s="1"/>
      <c r="M1627" s="1"/>
      <c r="N1627" s="1"/>
      <c r="O1627" s="1"/>
      <c r="P1627" s="1">
        <f t="shared" si="40"/>
        <v>-54850</v>
      </c>
    </row>
    <row r="1628" spans="1:16" x14ac:dyDescent="0.25">
      <c r="A1628" s="501"/>
      <c r="B1628" s="504"/>
      <c r="C1628" s="1" t="s">
        <v>67</v>
      </c>
      <c r="D1628" s="1">
        <v>20000</v>
      </c>
      <c r="E1628" s="1"/>
      <c r="F1628" s="1"/>
      <c r="G1628" s="1">
        <f t="shared" si="39"/>
        <v>-4921.34</v>
      </c>
      <c r="J1628" s="501"/>
      <c r="K1628" s="507"/>
      <c r="L1628" s="1"/>
      <c r="M1628" s="1"/>
      <c r="N1628" s="1"/>
      <c r="O1628" s="1"/>
      <c r="P1628" s="1">
        <f t="shared" si="40"/>
        <v>-54850</v>
      </c>
    </row>
    <row r="1629" spans="1:16" x14ac:dyDescent="0.25">
      <c r="A1629" s="501"/>
      <c r="B1629" s="504"/>
      <c r="C1629" s="1" t="s">
        <v>69</v>
      </c>
      <c r="D1629" s="1">
        <v>7000</v>
      </c>
      <c r="E1629" s="1"/>
      <c r="F1629" s="1"/>
      <c r="G1629" s="1">
        <f t="shared" si="39"/>
        <v>-11921.34</v>
      </c>
      <c r="J1629" s="501"/>
      <c r="K1629" s="507"/>
      <c r="L1629" s="1"/>
      <c r="M1629" s="1"/>
      <c r="N1629" s="1"/>
      <c r="O1629" s="1"/>
      <c r="P1629" s="1">
        <f t="shared" si="40"/>
        <v>-54850</v>
      </c>
    </row>
    <row r="1630" spans="1:16" x14ac:dyDescent="0.25">
      <c r="A1630" s="501"/>
      <c r="B1630" s="504"/>
      <c r="C1630" s="1" t="s">
        <v>71</v>
      </c>
      <c r="D1630" s="1">
        <v>3500</v>
      </c>
      <c r="E1630" s="28" t="s">
        <v>413</v>
      </c>
      <c r="F1630" s="28">
        <v>17500</v>
      </c>
      <c r="G1630" s="1">
        <f t="shared" si="39"/>
        <v>2078.66</v>
      </c>
      <c r="J1630" s="501"/>
      <c r="K1630" s="508"/>
      <c r="L1630" s="1" t="s">
        <v>397</v>
      </c>
      <c r="M1630" s="1">
        <v>4500</v>
      </c>
      <c r="N1630" s="1"/>
      <c r="O1630" s="1"/>
      <c r="P1630" s="1">
        <f t="shared" si="40"/>
        <v>-59350</v>
      </c>
    </row>
    <row r="1631" spans="1:16" x14ac:dyDescent="0.25">
      <c r="A1631" s="501"/>
      <c r="B1631" s="504"/>
      <c r="C1631" s="1" t="s">
        <v>48</v>
      </c>
      <c r="D1631" s="1">
        <v>480</v>
      </c>
      <c r="E1631" s="20" t="s">
        <v>414</v>
      </c>
      <c r="F1631" s="20">
        <v>1500</v>
      </c>
      <c r="G1631" s="1">
        <f t="shared" si="39"/>
        <v>3098.66</v>
      </c>
      <c r="J1631" s="501"/>
      <c r="K1631" s="506"/>
      <c r="L1631" s="1" t="s">
        <v>22</v>
      </c>
      <c r="M1631" s="1">
        <v>400</v>
      </c>
      <c r="N1631" s="1"/>
      <c r="O1631" s="1"/>
      <c r="P1631" s="1">
        <f t="shared" si="40"/>
        <v>-59750</v>
      </c>
    </row>
    <row r="1632" spans="1:16" x14ac:dyDescent="0.25">
      <c r="A1632" s="501"/>
      <c r="B1632" s="504"/>
      <c r="C1632" s="1" t="s">
        <v>43</v>
      </c>
      <c r="D1632" s="1">
        <v>90</v>
      </c>
      <c r="E1632" s="20" t="s">
        <v>391</v>
      </c>
      <c r="F1632" s="20">
        <v>1500</v>
      </c>
      <c r="G1632" s="1">
        <f t="shared" si="39"/>
        <v>4508.66</v>
      </c>
      <c r="J1632" s="501"/>
      <c r="K1632" s="507"/>
      <c r="L1632" s="1" t="s">
        <v>86</v>
      </c>
      <c r="M1632" s="1">
        <v>120</v>
      </c>
      <c r="N1632" s="1"/>
      <c r="O1632" s="1"/>
      <c r="P1632" s="1">
        <f t="shared" si="40"/>
        <v>-59870</v>
      </c>
    </row>
    <row r="1633" spans="1:16" x14ac:dyDescent="0.25">
      <c r="A1633" s="501"/>
      <c r="B1633" s="504"/>
      <c r="C1633" s="1" t="s">
        <v>73</v>
      </c>
      <c r="D1633" s="1">
        <v>1000</v>
      </c>
      <c r="E1633" s="28" t="s">
        <v>168</v>
      </c>
      <c r="F1633" s="28">
        <v>6000</v>
      </c>
      <c r="G1633" s="1">
        <f t="shared" si="39"/>
        <v>9508.66</v>
      </c>
      <c r="J1633" s="501"/>
      <c r="K1633" s="507"/>
      <c r="L1633" s="1" t="s">
        <v>16</v>
      </c>
      <c r="M1633" s="1">
        <v>3000</v>
      </c>
      <c r="N1633" s="1"/>
      <c r="O1633" s="1"/>
      <c r="P1633" s="1">
        <f t="shared" si="40"/>
        <v>-62870</v>
      </c>
    </row>
    <row r="1634" spans="1:16" x14ac:dyDescent="0.25">
      <c r="A1634" s="501"/>
      <c r="B1634" s="504"/>
      <c r="C1634" s="1" t="s">
        <v>75</v>
      </c>
      <c r="D1634" s="1">
        <v>1000</v>
      </c>
      <c r="E1634" s="28" t="s">
        <v>415</v>
      </c>
      <c r="F1634" s="28">
        <v>1848</v>
      </c>
      <c r="G1634" s="1">
        <f t="shared" si="39"/>
        <v>10356.66</v>
      </c>
      <c r="J1634" s="501"/>
      <c r="K1634" s="507"/>
      <c r="L1634" s="1" t="s">
        <v>44</v>
      </c>
      <c r="M1634" s="1">
        <v>375.16</v>
      </c>
      <c r="N1634" s="1"/>
      <c r="O1634" s="1"/>
      <c r="P1634" s="1">
        <f t="shared" si="40"/>
        <v>-63245.16</v>
      </c>
    </row>
    <row r="1635" spans="1:16" x14ac:dyDescent="0.25">
      <c r="A1635" s="501"/>
      <c r="B1635" s="504"/>
      <c r="C1635" s="1"/>
      <c r="D1635" s="1"/>
      <c r="E1635" s="1"/>
      <c r="F1635" s="1"/>
      <c r="G1635" s="1">
        <f t="shared" si="39"/>
        <v>10356.66</v>
      </c>
      <c r="J1635" s="501"/>
      <c r="K1635" s="507"/>
      <c r="L1635" s="1" t="s">
        <v>87</v>
      </c>
      <c r="M1635" s="1">
        <v>375.18</v>
      </c>
      <c r="N1635" s="1"/>
      <c r="O1635" s="1"/>
      <c r="P1635" s="1">
        <f t="shared" si="40"/>
        <v>-63620.340000000004</v>
      </c>
    </row>
    <row r="1636" spans="1:16" x14ac:dyDescent="0.25">
      <c r="A1636" s="501"/>
      <c r="B1636" s="505"/>
      <c r="C1636" s="1"/>
      <c r="D1636" s="1"/>
      <c r="E1636" s="1"/>
      <c r="F1636" s="1"/>
      <c r="G1636" s="1">
        <f t="shared" si="39"/>
        <v>10356.66</v>
      </c>
      <c r="J1636" s="501"/>
      <c r="K1636" s="507"/>
      <c r="L1636" s="1"/>
      <c r="M1636" s="1"/>
      <c r="N1636" s="1"/>
      <c r="O1636" s="1"/>
      <c r="P1636" s="1">
        <f t="shared" si="40"/>
        <v>-63620.340000000004</v>
      </c>
    </row>
    <row r="1637" spans="1:16" x14ac:dyDescent="0.25">
      <c r="A1637" s="501"/>
      <c r="B1637" s="506"/>
      <c r="C1637" s="1" t="s">
        <v>22</v>
      </c>
      <c r="D1637" s="1">
        <v>300</v>
      </c>
      <c r="E1637" s="1"/>
      <c r="F1637" s="1"/>
      <c r="G1637" s="28">
        <v>61000</v>
      </c>
      <c r="H1637" s="25" t="s">
        <v>416</v>
      </c>
      <c r="J1637" s="501"/>
      <c r="K1637" s="508"/>
      <c r="L1637" s="1"/>
      <c r="M1637" s="1"/>
      <c r="N1637" s="1"/>
      <c r="O1637" s="1"/>
      <c r="P1637" s="1">
        <f t="shared" si="40"/>
        <v>-63620.340000000004</v>
      </c>
    </row>
    <row r="1638" spans="1:16" x14ac:dyDescent="0.25">
      <c r="A1638" s="501"/>
      <c r="B1638" s="507"/>
      <c r="C1638" s="1" t="s">
        <v>51</v>
      </c>
      <c r="D1638" s="1">
        <v>1200</v>
      </c>
      <c r="E1638" s="1"/>
      <c r="F1638" s="1"/>
      <c r="G1638" s="1">
        <f>G1637-D1638+F1638</f>
        <v>59800</v>
      </c>
      <c r="J1638" s="501"/>
      <c r="K1638" s="506"/>
      <c r="L1638" s="1" t="s">
        <v>22</v>
      </c>
      <c r="M1638" s="1">
        <v>300</v>
      </c>
      <c r="N1638" s="1"/>
      <c r="O1638" s="1"/>
      <c r="P1638" s="1">
        <f t="shared" si="40"/>
        <v>-63920.340000000004</v>
      </c>
    </row>
    <row r="1639" spans="1:16" x14ac:dyDescent="0.25">
      <c r="A1639" s="501"/>
      <c r="B1639" s="507"/>
      <c r="C1639" s="55" t="s">
        <v>78</v>
      </c>
      <c r="D1639" s="1">
        <v>600</v>
      </c>
      <c r="E1639" s="1"/>
      <c r="F1639" s="1"/>
      <c r="G1639" s="1">
        <f t="shared" ref="G1639:G1702" si="41">G1638-D1639+F1639</f>
        <v>59200</v>
      </c>
      <c r="J1639" s="501"/>
      <c r="K1639" s="507"/>
      <c r="L1639" s="1" t="s">
        <v>20</v>
      </c>
      <c r="M1639" s="1">
        <v>1500</v>
      </c>
      <c r="N1639" s="1"/>
      <c r="O1639" s="1"/>
      <c r="P1639" s="1">
        <f t="shared" si="40"/>
        <v>-65420.340000000004</v>
      </c>
    </row>
    <row r="1640" spans="1:16" x14ac:dyDescent="0.25">
      <c r="A1640" s="501"/>
      <c r="B1640" s="507"/>
      <c r="C1640" s="1" t="s">
        <v>80</v>
      </c>
      <c r="D1640" s="1">
        <v>2800</v>
      </c>
      <c r="E1640" s="1"/>
      <c r="F1640" s="1"/>
      <c r="G1640" s="1">
        <f t="shared" si="41"/>
        <v>56400</v>
      </c>
      <c r="J1640" s="501"/>
      <c r="K1640" s="507"/>
      <c r="L1640" s="1"/>
      <c r="M1640" s="1"/>
      <c r="N1640" s="1"/>
      <c r="O1640" s="1"/>
      <c r="P1640" s="1">
        <f t="shared" si="40"/>
        <v>-65420.340000000004</v>
      </c>
    </row>
    <row r="1641" spans="1:16" x14ac:dyDescent="0.25">
      <c r="A1641" s="501"/>
      <c r="B1641" s="507"/>
      <c r="C1641" s="1"/>
      <c r="D1641" s="1"/>
      <c r="E1641" s="1"/>
      <c r="F1641" s="1"/>
      <c r="G1641" s="1">
        <f t="shared" si="41"/>
        <v>56400</v>
      </c>
      <c r="J1641" s="501"/>
      <c r="K1641" s="507"/>
      <c r="L1641" s="1"/>
      <c r="M1641" s="1"/>
      <c r="N1641" s="1"/>
      <c r="O1641" s="1"/>
      <c r="P1641" s="1">
        <f t="shared" si="40"/>
        <v>-65420.340000000004</v>
      </c>
    </row>
    <row r="1642" spans="1:16" x14ac:dyDescent="0.25">
      <c r="A1642" s="501"/>
      <c r="B1642" s="507"/>
      <c r="C1642" s="1"/>
      <c r="D1642" s="1"/>
      <c r="E1642" s="1"/>
      <c r="F1642" s="1"/>
      <c r="G1642" s="1">
        <f t="shared" si="41"/>
        <v>56400</v>
      </c>
      <c r="J1642" s="501"/>
      <c r="K1642" s="507"/>
      <c r="L1642" s="1"/>
      <c r="M1642" s="1"/>
      <c r="N1642" s="1"/>
      <c r="O1642" s="1"/>
      <c r="P1642" s="1">
        <f t="shared" si="40"/>
        <v>-65420.340000000004</v>
      </c>
    </row>
    <row r="1643" spans="1:16" x14ac:dyDescent="0.25">
      <c r="A1643" s="501"/>
      <c r="B1643" s="508"/>
      <c r="C1643" s="1"/>
      <c r="D1643" s="1"/>
      <c r="E1643" s="1"/>
      <c r="F1643" s="1"/>
      <c r="G1643" s="1">
        <f t="shared" si="41"/>
        <v>56400</v>
      </c>
      <c r="J1643" s="501"/>
      <c r="K1643" s="507"/>
      <c r="L1643" s="1"/>
      <c r="M1643" s="1"/>
      <c r="N1643" s="1"/>
      <c r="O1643" s="1"/>
      <c r="P1643" s="1">
        <f t="shared" si="40"/>
        <v>-65420.340000000004</v>
      </c>
    </row>
    <row r="1644" spans="1:16" x14ac:dyDescent="0.25">
      <c r="A1644" s="501"/>
      <c r="B1644" s="506"/>
      <c r="C1644" s="1" t="s">
        <v>22</v>
      </c>
      <c r="D1644" s="1">
        <v>300</v>
      </c>
      <c r="E1644" s="1"/>
      <c r="F1644" s="1"/>
      <c r="G1644" s="1">
        <f t="shared" si="41"/>
        <v>56100</v>
      </c>
      <c r="J1644" s="502"/>
      <c r="K1644" s="508"/>
      <c r="L1644" s="1"/>
      <c r="M1644" s="1"/>
      <c r="N1644" s="1"/>
      <c r="O1644" s="1"/>
      <c r="P1644" s="1">
        <f t="shared" si="40"/>
        <v>-65420.340000000004</v>
      </c>
    </row>
    <row r="1645" spans="1:16" x14ac:dyDescent="0.25">
      <c r="A1645" s="501"/>
      <c r="B1645" s="507"/>
      <c r="C1645" s="55" t="s">
        <v>30</v>
      </c>
      <c r="D1645" s="1">
        <v>2500</v>
      </c>
      <c r="E1645" s="1"/>
      <c r="F1645" s="1"/>
      <c r="G1645" s="1">
        <f t="shared" si="41"/>
        <v>53600</v>
      </c>
    </row>
    <row r="1646" spans="1:16" x14ac:dyDescent="0.25">
      <c r="A1646" s="501"/>
      <c r="B1646" s="507"/>
      <c r="C1646" s="1" t="s">
        <v>48</v>
      </c>
      <c r="D1646" s="1">
        <v>480</v>
      </c>
      <c r="E1646" s="1"/>
      <c r="F1646" s="1"/>
      <c r="G1646" s="1">
        <f t="shared" si="41"/>
        <v>53120</v>
      </c>
    </row>
    <row r="1647" spans="1:16" x14ac:dyDescent="0.25">
      <c r="A1647" s="501"/>
      <c r="B1647" s="507"/>
      <c r="C1647" s="1" t="s">
        <v>58</v>
      </c>
      <c r="D1647" s="1">
        <v>279</v>
      </c>
      <c r="E1647" s="1"/>
      <c r="F1647" s="1"/>
      <c r="G1647" s="1">
        <f t="shared" si="41"/>
        <v>52841</v>
      </c>
    </row>
    <row r="1648" spans="1:16" x14ac:dyDescent="0.25">
      <c r="A1648" s="501"/>
      <c r="B1648" s="507"/>
      <c r="C1648" s="1" t="s">
        <v>83</v>
      </c>
      <c r="D1648" s="1">
        <v>1174</v>
      </c>
      <c r="E1648" s="1"/>
      <c r="F1648" s="1"/>
      <c r="G1648" s="1">
        <f t="shared" si="41"/>
        <v>51667</v>
      </c>
    </row>
    <row r="1649" spans="1:7" x14ac:dyDescent="0.25">
      <c r="A1649" s="501"/>
      <c r="B1649" s="507"/>
      <c r="C1649" s="1"/>
      <c r="D1649" s="1"/>
      <c r="E1649" s="1"/>
      <c r="F1649" s="1"/>
      <c r="G1649" s="1">
        <f t="shared" si="41"/>
        <v>51667</v>
      </c>
    </row>
    <row r="1650" spans="1:7" x14ac:dyDescent="0.25">
      <c r="A1650" s="501"/>
      <c r="B1650" s="508"/>
      <c r="C1650" s="1"/>
      <c r="D1650" s="1"/>
      <c r="E1650" s="1"/>
      <c r="F1650" s="1"/>
      <c r="G1650" s="1">
        <f t="shared" si="41"/>
        <v>51667</v>
      </c>
    </row>
    <row r="1651" spans="1:7" x14ac:dyDescent="0.25">
      <c r="A1651" s="501"/>
      <c r="B1651" s="506"/>
      <c r="C1651" s="1" t="s">
        <v>22</v>
      </c>
      <c r="D1651" s="1">
        <v>300</v>
      </c>
      <c r="E1651" s="1"/>
      <c r="F1651" s="1"/>
      <c r="G1651" s="1">
        <f t="shared" si="41"/>
        <v>51367</v>
      </c>
    </row>
    <row r="1652" spans="1:7" x14ac:dyDescent="0.25">
      <c r="A1652" s="501"/>
      <c r="B1652" s="507"/>
      <c r="C1652" s="1" t="s">
        <v>86</v>
      </c>
      <c r="D1652" s="1">
        <v>120</v>
      </c>
      <c r="E1652" s="1"/>
      <c r="F1652" s="1"/>
      <c r="G1652" s="1">
        <f t="shared" si="41"/>
        <v>51247</v>
      </c>
    </row>
    <row r="1653" spans="1:7" x14ac:dyDescent="0.25">
      <c r="A1653" s="501"/>
      <c r="B1653" s="507"/>
      <c r="C1653" s="1" t="s">
        <v>16</v>
      </c>
      <c r="D1653" s="1">
        <v>5000</v>
      </c>
      <c r="E1653" s="1"/>
      <c r="F1653" s="1"/>
      <c r="G1653" s="1">
        <f t="shared" si="41"/>
        <v>46247</v>
      </c>
    </row>
    <row r="1654" spans="1:7" x14ac:dyDescent="0.25">
      <c r="A1654" s="501"/>
      <c r="B1654" s="507"/>
      <c r="C1654" s="1" t="s">
        <v>44</v>
      </c>
      <c r="D1654" s="1">
        <v>375.16</v>
      </c>
      <c r="E1654" s="1"/>
      <c r="F1654" s="1"/>
      <c r="G1654" s="1">
        <f t="shared" si="41"/>
        <v>45871.839999999997</v>
      </c>
    </row>
    <row r="1655" spans="1:7" x14ac:dyDescent="0.25">
      <c r="A1655" s="501"/>
      <c r="B1655" s="507"/>
      <c r="C1655" s="1" t="s">
        <v>87</v>
      </c>
      <c r="D1655" s="1">
        <v>375.18</v>
      </c>
      <c r="E1655" s="1"/>
      <c r="F1655" s="1"/>
      <c r="G1655" s="1">
        <f t="shared" si="41"/>
        <v>45496.659999999996</v>
      </c>
    </row>
    <row r="1656" spans="1:7" x14ac:dyDescent="0.25">
      <c r="A1656" s="501"/>
      <c r="B1656" s="507"/>
      <c r="C1656" s="1"/>
      <c r="D1656" s="1"/>
      <c r="E1656" s="1"/>
      <c r="F1656" s="1"/>
      <c r="G1656" s="1">
        <f t="shared" si="41"/>
        <v>45496.659999999996</v>
      </c>
    </row>
    <row r="1657" spans="1:7" x14ac:dyDescent="0.25">
      <c r="A1657" s="501"/>
      <c r="B1657" s="508"/>
      <c r="C1657" s="1"/>
      <c r="D1657" s="1"/>
      <c r="E1657" s="1"/>
      <c r="F1657" s="1"/>
      <c r="G1657" s="1">
        <f t="shared" si="41"/>
        <v>45496.659999999996</v>
      </c>
    </row>
    <row r="1658" spans="1:7" x14ac:dyDescent="0.25">
      <c r="A1658" s="501"/>
      <c r="B1658" s="506"/>
      <c r="C1658" s="1" t="s">
        <v>22</v>
      </c>
      <c r="D1658" s="1">
        <v>300</v>
      </c>
      <c r="E1658" s="1"/>
      <c r="F1658" s="1"/>
      <c r="G1658" s="1">
        <f t="shared" si="41"/>
        <v>45196.659999999996</v>
      </c>
    </row>
    <row r="1659" spans="1:7" x14ac:dyDescent="0.25">
      <c r="A1659" s="501"/>
      <c r="B1659" s="507"/>
      <c r="C1659" s="1" t="s">
        <v>20</v>
      </c>
      <c r="D1659" s="1">
        <v>1500</v>
      </c>
      <c r="E1659" s="1"/>
      <c r="F1659" s="1"/>
      <c r="G1659" s="1">
        <f t="shared" si="41"/>
        <v>43696.659999999996</v>
      </c>
    </row>
    <row r="1660" spans="1:7" x14ac:dyDescent="0.25">
      <c r="A1660" s="501"/>
      <c r="B1660" s="507"/>
      <c r="C1660" s="1" t="s">
        <v>17</v>
      </c>
      <c r="D1660" s="1">
        <v>447</v>
      </c>
      <c r="E1660" s="1"/>
      <c r="F1660" s="1"/>
      <c r="G1660" s="1">
        <f t="shared" si="41"/>
        <v>43249.659999999996</v>
      </c>
    </row>
    <row r="1661" spans="1:7" x14ac:dyDescent="0.25">
      <c r="A1661" s="501"/>
      <c r="B1661" s="507"/>
      <c r="C1661" s="1"/>
      <c r="D1661" s="1"/>
      <c r="E1661" s="20" t="s">
        <v>168</v>
      </c>
      <c r="F1661" s="20">
        <v>6000</v>
      </c>
      <c r="G1661" s="1">
        <f t="shared" si="41"/>
        <v>49249.659999999996</v>
      </c>
    </row>
    <row r="1662" spans="1:7" x14ac:dyDescent="0.25">
      <c r="A1662" s="501"/>
      <c r="B1662" s="507"/>
      <c r="C1662" s="1"/>
      <c r="D1662" s="1"/>
      <c r="E1662" s="20" t="s">
        <v>415</v>
      </c>
      <c r="F1662" s="20">
        <v>1848</v>
      </c>
      <c r="G1662" s="1">
        <f t="shared" si="41"/>
        <v>51097.659999999996</v>
      </c>
    </row>
    <row r="1663" spans="1:7" x14ac:dyDescent="0.25">
      <c r="A1663" s="501"/>
      <c r="B1663" s="507"/>
      <c r="C1663" s="1"/>
      <c r="D1663" s="1"/>
      <c r="E1663" s="20" t="s">
        <v>417</v>
      </c>
      <c r="F1663" s="20">
        <v>12000</v>
      </c>
      <c r="G1663" s="1">
        <f t="shared" si="41"/>
        <v>63097.659999999996</v>
      </c>
    </row>
    <row r="1664" spans="1:7" x14ac:dyDescent="0.25">
      <c r="A1664" s="502"/>
      <c r="B1664" s="508"/>
      <c r="C1664" s="1"/>
      <c r="D1664" s="1"/>
      <c r="E1664" s="20" t="s">
        <v>389</v>
      </c>
      <c r="F1664" s="20">
        <v>7737</v>
      </c>
      <c r="G1664" s="1">
        <f t="shared" si="41"/>
        <v>70834.66</v>
      </c>
    </row>
    <row r="1665" spans="1:7" ht="15" customHeight="1" x14ac:dyDescent="0.25">
      <c r="A1665" s="500" t="s">
        <v>153</v>
      </c>
      <c r="B1665" s="503"/>
      <c r="C1665" s="1"/>
      <c r="D1665" s="1"/>
      <c r="E1665" s="20" t="s">
        <v>413</v>
      </c>
      <c r="F1665" s="20">
        <v>17500</v>
      </c>
      <c r="G1665" s="1">
        <f t="shared" si="41"/>
        <v>88334.66</v>
      </c>
    </row>
    <row r="1666" spans="1:7" x14ac:dyDescent="0.25">
      <c r="A1666" s="501"/>
      <c r="B1666" s="504"/>
      <c r="C1666" s="1" t="s">
        <v>22</v>
      </c>
      <c r="D1666" s="1">
        <v>400</v>
      </c>
      <c r="E1666" s="20" t="s">
        <v>418</v>
      </c>
      <c r="F1666" s="20">
        <v>10000</v>
      </c>
      <c r="G1666" s="1">
        <f t="shared" si="41"/>
        <v>97934.66</v>
      </c>
    </row>
    <row r="1667" spans="1:7" x14ac:dyDescent="0.25">
      <c r="A1667" s="501"/>
      <c r="B1667" s="504"/>
      <c r="C1667" s="1" t="s">
        <v>67</v>
      </c>
      <c r="D1667" s="1">
        <v>35000</v>
      </c>
      <c r="E1667" s="1"/>
      <c r="F1667" s="1"/>
      <c r="G1667" s="1">
        <f t="shared" si="41"/>
        <v>62934.66</v>
      </c>
    </row>
    <row r="1668" spans="1:7" x14ac:dyDescent="0.25">
      <c r="A1668" s="501"/>
      <c r="B1668" s="504"/>
      <c r="C1668" s="1" t="s">
        <v>69</v>
      </c>
      <c r="D1668" s="1">
        <v>9000</v>
      </c>
      <c r="E1668" s="1"/>
      <c r="F1668" s="1"/>
      <c r="G1668" s="1">
        <f t="shared" si="41"/>
        <v>53934.66</v>
      </c>
    </row>
    <row r="1669" spans="1:7" x14ac:dyDescent="0.25">
      <c r="A1669" s="501"/>
      <c r="B1669" s="504"/>
      <c r="C1669" s="1" t="s">
        <v>71</v>
      </c>
      <c r="D1669" s="1">
        <v>3500</v>
      </c>
      <c r="E1669" s="1"/>
      <c r="F1669" s="1"/>
      <c r="G1669" s="1">
        <f t="shared" si="41"/>
        <v>50434.66</v>
      </c>
    </row>
    <row r="1670" spans="1:7" x14ac:dyDescent="0.25">
      <c r="A1670" s="501"/>
      <c r="B1670" s="504"/>
      <c r="C1670" s="1" t="s">
        <v>48</v>
      </c>
      <c r="D1670" s="1">
        <v>480</v>
      </c>
      <c r="E1670" s="28" t="s">
        <v>369</v>
      </c>
      <c r="F1670" s="28">
        <v>2750</v>
      </c>
      <c r="G1670" s="1">
        <f t="shared" si="41"/>
        <v>52704.66</v>
      </c>
    </row>
    <row r="1671" spans="1:7" x14ac:dyDescent="0.25">
      <c r="A1671" s="501"/>
      <c r="B1671" s="504"/>
      <c r="C1671" s="1" t="s">
        <v>43</v>
      </c>
      <c r="D1671" s="1">
        <v>90</v>
      </c>
      <c r="E1671" s="20" t="s">
        <v>386</v>
      </c>
      <c r="F1671" s="20">
        <v>1830</v>
      </c>
      <c r="G1671" s="1">
        <f t="shared" si="41"/>
        <v>54444.66</v>
      </c>
    </row>
    <row r="1672" spans="1:7" x14ac:dyDescent="0.25">
      <c r="A1672" s="501"/>
      <c r="B1672" s="504"/>
      <c r="C1672" s="1"/>
      <c r="D1672" s="1"/>
      <c r="E1672" s="1"/>
      <c r="F1672" s="1"/>
      <c r="G1672" s="1">
        <f t="shared" si="41"/>
        <v>54444.66</v>
      </c>
    </row>
    <row r="1673" spans="1:7" x14ac:dyDescent="0.25">
      <c r="A1673" s="501"/>
      <c r="B1673" s="504"/>
      <c r="C1673" s="1"/>
      <c r="D1673" s="1"/>
      <c r="E1673" s="1"/>
      <c r="F1673" s="1"/>
      <c r="G1673" s="1">
        <f t="shared" si="41"/>
        <v>54444.66</v>
      </c>
    </row>
    <row r="1674" spans="1:7" x14ac:dyDescent="0.25">
      <c r="A1674" s="501"/>
      <c r="B1674" s="504"/>
      <c r="C1674" s="1"/>
      <c r="D1674" s="1"/>
      <c r="E1674" s="1"/>
      <c r="F1674" s="1"/>
      <c r="G1674" s="1">
        <f t="shared" si="41"/>
        <v>54444.66</v>
      </c>
    </row>
    <row r="1675" spans="1:7" x14ac:dyDescent="0.25">
      <c r="A1675" s="501"/>
      <c r="B1675" s="505"/>
      <c r="C1675" s="1"/>
      <c r="D1675" s="1"/>
      <c r="E1675" s="1"/>
      <c r="F1675" s="1"/>
      <c r="G1675" s="1">
        <f t="shared" si="41"/>
        <v>54444.66</v>
      </c>
    </row>
    <row r="1676" spans="1:7" x14ac:dyDescent="0.25">
      <c r="A1676" s="501"/>
      <c r="B1676" s="506"/>
      <c r="C1676" s="1" t="s">
        <v>22</v>
      </c>
      <c r="D1676" s="1">
        <v>400</v>
      </c>
      <c r="E1676" s="1"/>
      <c r="F1676" s="1"/>
      <c r="G1676" s="1">
        <f t="shared" si="41"/>
        <v>54044.66</v>
      </c>
    </row>
    <row r="1677" spans="1:7" x14ac:dyDescent="0.25">
      <c r="A1677" s="501"/>
      <c r="B1677" s="507"/>
      <c r="C1677" s="1" t="s">
        <v>51</v>
      </c>
      <c r="D1677" s="1">
        <v>1200</v>
      </c>
      <c r="E1677" s="1"/>
      <c r="F1677" s="1"/>
      <c r="G1677" s="1">
        <f t="shared" si="41"/>
        <v>52844.66</v>
      </c>
    </row>
    <row r="1678" spans="1:7" x14ac:dyDescent="0.25">
      <c r="A1678" s="501"/>
      <c r="B1678" s="507"/>
      <c r="C1678" s="55" t="s">
        <v>78</v>
      </c>
      <c r="D1678" s="1">
        <v>200</v>
      </c>
      <c r="E1678" s="1"/>
      <c r="F1678" s="1"/>
      <c r="G1678" s="1">
        <f t="shared" si="41"/>
        <v>52644.66</v>
      </c>
    </row>
    <row r="1679" spans="1:7" x14ac:dyDescent="0.25">
      <c r="A1679" s="501"/>
      <c r="B1679" s="507"/>
      <c r="C1679" s="1" t="s">
        <v>80</v>
      </c>
      <c r="D1679" s="1">
        <v>3000</v>
      </c>
      <c r="E1679" s="1"/>
      <c r="F1679" s="1"/>
      <c r="G1679" s="1">
        <f t="shared" si="41"/>
        <v>49644.66</v>
      </c>
    </row>
    <row r="1680" spans="1:7" x14ac:dyDescent="0.25">
      <c r="A1680" s="501"/>
      <c r="B1680" s="507"/>
      <c r="C1680" s="1"/>
      <c r="D1680" s="1"/>
      <c r="E1680" s="1"/>
      <c r="F1680" s="1"/>
      <c r="G1680" s="1">
        <f t="shared" si="41"/>
        <v>49644.66</v>
      </c>
    </row>
    <row r="1681" spans="1:7" x14ac:dyDescent="0.25">
      <c r="A1681" s="501"/>
      <c r="B1681" s="507"/>
      <c r="C1681" s="1"/>
      <c r="D1681" s="1"/>
      <c r="E1681" s="1"/>
      <c r="F1681" s="1"/>
      <c r="G1681" s="1">
        <f t="shared" si="41"/>
        <v>49644.66</v>
      </c>
    </row>
    <row r="1682" spans="1:7" x14ac:dyDescent="0.25">
      <c r="A1682" s="501"/>
      <c r="B1682" s="508"/>
      <c r="C1682" s="1"/>
      <c r="D1682" s="1"/>
      <c r="E1682" s="1"/>
      <c r="F1682" s="1"/>
      <c r="G1682" s="1">
        <f t="shared" si="41"/>
        <v>49644.66</v>
      </c>
    </row>
    <row r="1683" spans="1:7" x14ac:dyDescent="0.25">
      <c r="A1683" s="501"/>
      <c r="B1683" s="506"/>
      <c r="C1683" s="1" t="s">
        <v>22</v>
      </c>
      <c r="D1683" s="1">
        <v>400</v>
      </c>
      <c r="E1683" s="1"/>
      <c r="F1683" s="1"/>
      <c r="G1683" s="1">
        <f t="shared" si="41"/>
        <v>49244.66</v>
      </c>
    </row>
    <row r="1684" spans="1:7" x14ac:dyDescent="0.25">
      <c r="A1684" s="501"/>
      <c r="B1684" s="507"/>
      <c r="C1684" s="55" t="s">
        <v>30</v>
      </c>
      <c r="D1684" s="1">
        <v>2500</v>
      </c>
      <c r="E1684" s="1"/>
      <c r="F1684" s="1"/>
      <c r="G1684" s="1">
        <f t="shared" si="41"/>
        <v>46744.66</v>
      </c>
    </row>
    <row r="1685" spans="1:7" x14ac:dyDescent="0.25">
      <c r="A1685" s="501"/>
      <c r="B1685" s="507"/>
      <c r="C1685" s="1" t="s">
        <v>48</v>
      </c>
      <c r="D1685" s="1">
        <v>480</v>
      </c>
      <c r="E1685" s="20" t="s">
        <v>379</v>
      </c>
      <c r="F1685" s="20">
        <v>8825</v>
      </c>
      <c r="G1685" s="1">
        <f t="shared" si="41"/>
        <v>55089.66</v>
      </c>
    </row>
    <row r="1686" spans="1:7" x14ac:dyDescent="0.25">
      <c r="A1686" s="501"/>
      <c r="B1686" s="507"/>
      <c r="C1686" s="1"/>
      <c r="D1686" s="1"/>
      <c r="E1686" s="28" t="s">
        <v>419</v>
      </c>
      <c r="F1686" s="28">
        <v>480</v>
      </c>
      <c r="G1686" s="1">
        <f t="shared" si="41"/>
        <v>55569.66</v>
      </c>
    </row>
    <row r="1687" spans="1:7" x14ac:dyDescent="0.25">
      <c r="A1687" s="501"/>
      <c r="B1687" s="507"/>
      <c r="C1687" s="1"/>
      <c r="D1687" s="1"/>
      <c r="E1687" s="20" t="s">
        <v>420</v>
      </c>
      <c r="F1687" s="1"/>
      <c r="G1687" s="1">
        <f t="shared" si="41"/>
        <v>55569.66</v>
      </c>
    </row>
    <row r="1688" spans="1:7" x14ac:dyDescent="0.25">
      <c r="A1688" s="501"/>
      <c r="B1688" s="507"/>
      <c r="C1688" s="1"/>
      <c r="D1688" s="1"/>
      <c r="E1688" s="1"/>
      <c r="F1688" s="1"/>
      <c r="G1688" s="1">
        <f t="shared" si="41"/>
        <v>55569.66</v>
      </c>
    </row>
    <row r="1689" spans="1:7" x14ac:dyDescent="0.25">
      <c r="A1689" s="501"/>
      <c r="B1689" s="508"/>
      <c r="C1689" s="1" t="s">
        <v>397</v>
      </c>
      <c r="D1689" s="1">
        <v>4500</v>
      </c>
      <c r="E1689" s="1"/>
      <c r="F1689" s="1"/>
      <c r="G1689" s="1">
        <f t="shared" si="41"/>
        <v>51069.66</v>
      </c>
    </row>
    <row r="1690" spans="1:7" x14ac:dyDescent="0.25">
      <c r="A1690" s="501"/>
      <c r="B1690" s="506"/>
      <c r="C1690" s="1" t="s">
        <v>22</v>
      </c>
      <c r="D1690" s="1">
        <v>400</v>
      </c>
      <c r="E1690" s="1"/>
      <c r="F1690" s="1"/>
      <c r="G1690" s="1">
        <f t="shared" si="41"/>
        <v>50669.66</v>
      </c>
    </row>
    <row r="1691" spans="1:7" x14ac:dyDescent="0.25">
      <c r="A1691" s="501"/>
      <c r="B1691" s="507"/>
      <c r="C1691" s="1" t="s">
        <v>86</v>
      </c>
      <c r="D1691" s="1">
        <v>120</v>
      </c>
      <c r="E1691" s="1"/>
      <c r="F1691" s="1"/>
      <c r="G1691" s="1">
        <f t="shared" si="41"/>
        <v>50549.66</v>
      </c>
    </row>
    <row r="1692" spans="1:7" x14ac:dyDescent="0.25">
      <c r="A1692" s="501"/>
      <c r="B1692" s="507"/>
      <c r="C1692" s="1" t="s">
        <v>16</v>
      </c>
      <c r="D1692" s="1">
        <v>9000</v>
      </c>
      <c r="E1692" s="1"/>
      <c r="F1692" s="1"/>
      <c r="G1692" s="1">
        <f t="shared" si="41"/>
        <v>41549.660000000003</v>
      </c>
    </row>
    <row r="1693" spans="1:7" x14ac:dyDescent="0.25">
      <c r="A1693" s="501"/>
      <c r="B1693" s="507"/>
      <c r="C1693" s="1" t="s">
        <v>44</v>
      </c>
      <c r="D1693" s="1">
        <v>375.16</v>
      </c>
      <c r="E1693" s="1"/>
      <c r="F1693" s="1"/>
      <c r="G1693" s="1">
        <f t="shared" si="41"/>
        <v>41174.5</v>
      </c>
    </row>
    <row r="1694" spans="1:7" x14ac:dyDescent="0.25">
      <c r="A1694" s="501"/>
      <c r="B1694" s="507"/>
      <c r="C1694" s="1" t="s">
        <v>87</v>
      </c>
      <c r="D1694" s="1">
        <v>375.18</v>
      </c>
      <c r="E1694" s="1"/>
      <c r="F1694" s="1"/>
      <c r="G1694" s="1">
        <f t="shared" si="41"/>
        <v>40799.32</v>
      </c>
    </row>
    <row r="1695" spans="1:7" x14ac:dyDescent="0.25">
      <c r="A1695" s="501"/>
      <c r="B1695" s="507"/>
      <c r="C1695" s="1"/>
      <c r="D1695" s="1"/>
      <c r="E1695" s="1"/>
      <c r="F1695" s="1"/>
      <c r="G1695" s="1">
        <f t="shared" si="41"/>
        <v>40799.32</v>
      </c>
    </row>
    <row r="1696" spans="1:7" x14ac:dyDescent="0.25">
      <c r="A1696" s="501"/>
      <c r="B1696" s="508"/>
      <c r="C1696" s="1"/>
      <c r="D1696" s="1"/>
      <c r="E1696" s="1"/>
      <c r="F1696" s="1"/>
      <c r="G1696" s="1">
        <f t="shared" si="41"/>
        <v>40799.32</v>
      </c>
    </row>
    <row r="1697" spans="1:8" x14ac:dyDescent="0.25">
      <c r="A1697" s="501"/>
      <c r="B1697" s="506"/>
      <c r="C1697" s="1" t="s">
        <v>22</v>
      </c>
      <c r="D1697" s="1">
        <v>300</v>
      </c>
      <c r="E1697" s="1"/>
      <c r="F1697" s="1"/>
      <c r="G1697" s="1">
        <f t="shared" si="41"/>
        <v>40499.32</v>
      </c>
    </row>
    <row r="1698" spans="1:8" x14ac:dyDescent="0.25">
      <c r="A1698" s="501"/>
      <c r="B1698" s="507"/>
      <c r="C1698" s="1" t="s">
        <v>20</v>
      </c>
      <c r="D1698" s="1">
        <v>1000</v>
      </c>
      <c r="E1698" s="1"/>
      <c r="F1698" s="1"/>
      <c r="G1698" s="1">
        <f t="shared" si="41"/>
        <v>39499.32</v>
      </c>
    </row>
    <row r="1699" spans="1:8" x14ac:dyDescent="0.25">
      <c r="A1699" s="501"/>
      <c r="B1699" s="507"/>
      <c r="C1699" s="1"/>
      <c r="D1699" s="1"/>
      <c r="E1699" s="1"/>
      <c r="F1699" s="1"/>
      <c r="G1699" s="1">
        <f t="shared" si="41"/>
        <v>39499.32</v>
      </c>
    </row>
    <row r="1700" spans="1:8" x14ac:dyDescent="0.25">
      <c r="A1700" s="501"/>
      <c r="B1700" s="507"/>
      <c r="C1700" s="1"/>
      <c r="D1700" s="1"/>
      <c r="E1700" s="1"/>
      <c r="F1700" s="1"/>
      <c r="G1700" s="1">
        <f t="shared" si="41"/>
        <v>39499.32</v>
      </c>
    </row>
    <row r="1701" spans="1:8" x14ac:dyDescent="0.25">
      <c r="A1701" s="501"/>
      <c r="B1701" s="507"/>
      <c r="C1701" s="1"/>
      <c r="D1701" s="1"/>
      <c r="E1701" s="1"/>
      <c r="F1701" s="1"/>
      <c r="G1701" s="1">
        <f t="shared" si="41"/>
        <v>39499.32</v>
      </c>
    </row>
    <row r="1702" spans="1:8" x14ac:dyDescent="0.25">
      <c r="A1702" s="501"/>
      <c r="B1702" s="507"/>
      <c r="C1702" s="1"/>
      <c r="D1702" s="1"/>
      <c r="E1702" s="1"/>
      <c r="F1702" s="1"/>
      <c r="G1702" s="1">
        <f t="shared" si="41"/>
        <v>39499.32</v>
      </c>
    </row>
    <row r="1703" spans="1:8" x14ac:dyDescent="0.25">
      <c r="A1703" s="502"/>
      <c r="B1703" s="508"/>
      <c r="C1703" s="1"/>
      <c r="D1703" s="1"/>
      <c r="E1703" s="1"/>
      <c r="F1703" s="1"/>
      <c r="G1703" s="1">
        <f t="shared" ref="G1703:G1753" si="42">G1702-D1703+F1703</f>
        <v>39499.32</v>
      </c>
    </row>
    <row r="1704" spans="1:8" x14ac:dyDescent="0.25">
      <c r="A1704" s="500" t="s">
        <v>167</v>
      </c>
      <c r="B1704" s="503"/>
      <c r="C1704" s="1"/>
      <c r="D1704" s="1"/>
      <c r="E1704" s="1"/>
      <c r="F1704" s="1"/>
      <c r="G1704" s="1">
        <f t="shared" si="42"/>
        <v>39499.32</v>
      </c>
    </row>
    <row r="1705" spans="1:8" x14ac:dyDescent="0.25">
      <c r="A1705" s="501"/>
      <c r="B1705" s="504"/>
      <c r="C1705" s="1" t="s">
        <v>22</v>
      </c>
      <c r="D1705" s="1">
        <v>400</v>
      </c>
      <c r="E1705" s="1"/>
      <c r="F1705" s="1"/>
      <c r="G1705" s="1">
        <f t="shared" si="42"/>
        <v>39099.32</v>
      </c>
    </row>
    <row r="1706" spans="1:8" x14ac:dyDescent="0.25">
      <c r="A1706" s="501"/>
      <c r="B1706" s="504"/>
      <c r="C1706" s="1" t="s">
        <v>67</v>
      </c>
      <c r="D1706" s="1">
        <v>30000</v>
      </c>
      <c r="E1706" s="1"/>
      <c r="F1706" s="1"/>
      <c r="G1706" s="1">
        <f t="shared" si="42"/>
        <v>9099.32</v>
      </c>
    </row>
    <row r="1707" spans="1:8" x14ac:dyDescent="0.25">
      <c r="A1707" s="501"/>
      <c r="B1707" s="504"/>
      <c r="C1707" s="1"/>
      <c r="D1707" s="1"/>
      <c r="E1707" s="1"/>
      <c r="F1707" s="1"/>
      <c r="G1707" s="28">
        <v>2368</v>
      </c>
      <c r="H1707" t="s">
        <v>421</v>
      </c>
    </row>
    <row r="1708" spans="1:8" x14ac:dyDescent="0.25">
      <c r="A1708" s="501"/>
      <c r="B1708" s="504"/>
      <c r="C1708" s="1" t="s">
        <v>69</v>
      </c>
      <c r="D1708" s="1">
        <v>9000</v>
      </c>
      <c r="E1708" s="20" t="s">
        <v>422</v>
      </c>
      <c r="F1708" s="20">
        <v>25000</v>
      </c>
      <c r="G1708" s="1">
        <f>G1706-D1708+F1708</f>
        <v>25099.32</v>
      </c>
    </row>
    <row r="1709" spans="1:8" x14ac:dyDescent="0.25">
      <c r="A1709" s="501"/>
      <c r="B1709" s="504"/>
      <c r="C1709" s="1" t="s">
        <v>71</v>
      </c>
      <c r="D1709" s="1">
        <v>3500</v>
      </c>
      <c r="E1709" s="20" t="s">
        <v>423</v>
      </c>
      <c r="F1709" s="20">
        <v>19500</v>
      </c>
      <c r="G1709" s="1">
        <f t="shared" si="42"/>
        <v>41099.32</v>
      </c>
    </row>
    <row r="1710" spans="1:8" x14ac:dyDescent="0.25">
      <c r="A1710" s="501"/>
      <c r="B1710" s="504"/>
      <c r="C1710" s="1" t="s">
        <v>48</v>
      </c>
      <c r="D1710" s="1">
        <v>480</v>
      </c>
      <c r="E1710" s="20" t="s">
        <v>424</v>
      </c>
      <c r="F1710" s="20">
        <v>4500</v>
      </c>
      <c r="G1710" s="1">
        <f t="shared" si="42"/>
        <v>45119.32</v>
      </c>
    </row>
    <row r="1711" spans="1:8" x14ac:dyDescent="0.25">
      <c r="A1711" s="501"/>
      <c r="B1711" s="504"/>
      <c r="C1711" s="1" t="s">
        <v>43</v>
      </c>
      <c r="D1711" s="1">
        <v>90</v>
      </c>
      <c r="E1711" s="28" t="s">
        <v>369</v>
      </c>
      <c r="F1711" s="28">
        <v>2750</v>
      </c>
      <c r="G1711" s="1">
        <f t="shared" si="42"/>
        <v>47779.32</v>
      </c>
    </row>
    <row r="1712" spans="1:8" x14ac:dyDescent="0.25">
      <c r="A1712" s="501"/>
      <c r="B1712" s="504"/>
      <c r="C1712" s="1" t="s">
        <v>44</v>
      </c>
      <c r="D1712" s="1">
        <v>4000</v>
      </c>
      <c r="E1712" s="1"/>
      <c r="F1712" s="1"/>
      <c r="G1712" s="1">
        <f t="shared" si="42"/>
        <v>43779.32</v>
      </c>
    </row>
    <row r="1713" spans="1:7" x14ac:dyDescent="0.25">
      <c r="A1713" s="501"/>
      <c r="B1713" s="504"/>
      <c r="C1713" s="1"/>
      <c r="D1713" s="1"/>
      <c r="E1713" s="1"/>
      <c r="F1713" s="1"/>
      <c r="G1713" s="1">
        <f t="shared" si="42"/>
        <v>43779.32</v>
      </c>
    </row>
    <row r="1714" spans="1:7" x14ac:dyDescent="0.25">
      <c r="A1714" s="501"/>
      <c r="B1714" s="504"/>
      <c r="C1714" s="1"/>
      <c r="D1714" s="1"/>
      <c r="E1714" s="1"/>
      <c r="F1714" s="1"/>
      <c r="G1714" s="1">
        <f t="shared" si="42"/>
        <v>43779.32</v>
      </c>
    </row>
    <row r="1715" spans="1:7" x14ac:dyDescent="0.25">
      <c r="A1715" s="501"/>
      <c r="B1715" s="505"/>
      <c r="C1715" s="1"/>
      <c r="D1715" s="1"/>
      <c r="E1715" s="1"/>
      <c r="F1715" s="1"/>
      <c r="G1715" s="1">
        <f t="shared" si="42"/>
        <v>43779.32</v>
      </c>
    </row>
    <row r="1716" spans="1:7" x14ac:dyDescent="0.25">
      <c r="A1716" s="501"/>
      <c r="B1716" s="506"/>
      <c r="C1716" s="1" t="s">
        <v>22</v>
      </c>
      <c r="D1716" s="1">
        <v>400</v>
      </c>
      <c r="E1716" s="20" t="s">
        <v>425</v>
      </c>
      <c r="F1716" s="20">
        <v>5900</v>
      </c>
      <c r="G1716" s="1">
        <f t="shared" si="42"/>
        <v>49279.32</v>
      </c>
    </row>
    <row r="1717" spans="1:7" x14ac:dyDescent="0.25">
      <c r="A1717" s="501"/>
      <c r="B1717" s="507"/>
      <c r="C1717" s="1" t="s">
        <v>51</v>
      </c>
      <c r="D1717" s="1">
        <v>1200</v>
      </c>
      <c r="E1717" s="1"/>
      <c r="F1717" s="1"/>
      <c r="G1717" s="1">
        <f t="shared" si="42"/>
        <v>48079.32</v>
      </c>
    </row>
    <row r="1718" spans="1:7" x14ac:dyDescent="0.25">
      <c r="A1718" s="501"/>
      <c r="B1718" s="507"/>
      <c r="C1718" s="55" t="s">
        <v>78</v>
      </c>
      <c r="D1718" s="1">
        <v>200</v>
      </c>
      <c r="E1718" s="1"/>
      <c r="F1718" s="1"/>
      <c r="G1718" s="1">
        <f t="shared" si="42"/>
        <v>47879.32</v>
      </c>
    </row>
    <row r="1719" spans="1:7" x14ac:dyDescent="0.25">
      <c r="A1719" s="501"/>
      <c r="B1719" s="507"/>
      <c r="C1719" s="1" t="s">
        <v>80</v>
      </c>
      <c r="D1719" s="1">
        <v>3000</v>
      </c>
      <c r="E1719" s="1"/>
      <c r="F1719" s="1"/>
      <c r="G1719" s="1">
        <f t="shared" si="42"/>
        <v>44879.32</v>
      </c>
    </row>
    <row r="1720" spans="1:7" x14ac:dyDescent="0.25">
      <c r="A1720" s="501"/>
      <c r="B1720" s="507"/>
      <c r="C1720" s="1"/>
      <c r="D1720" s="1"/>
      <c r="E1720" s="1"/>
      <c r="F1720" s="1"/>
      <c r="G1720" s="1">
        <f t="shared" si="42"/>
        <v>44879.32</v>
      </c>
    </row>
    <row r="1721" spans="1:7" x14ac:dyDescent="0.25">
      <c r="A1721" s="501"/>
      <c r="B1721" s="507"/>
      <c r="C1721" s="1"/>
      <c r="D1721" s="1"/>
      <c r="E1721" s="1"/>
      <c r="F1721" s="1"/>
      <c r="G1721" s="1">
        <f t="shared" si="42"/>
        <v>44879.32</v>
      </c>
    </row>
    <row r="1722" spans="1:7" x14ac:dyDescent="0.25">
      <c r="A1722" s="501"/>
      <c r="B1722" s="508"/>
      <c r="C1722" s="1"/>
      <c r="D1722" s="1"/>
      <c r="E1722" s="1"/>
      <c r="F1722" s="1"/>
      <c r="G1722" s="1">
        <f t="shared" si="42"/>
        <v>44879.32</v>
      </c>
    </row>
    <row r="1723" spans="1:7" x14ac:dyDescent="0.25">
      <c r="A1723" s="501"/>
      <c r="B1723" s="506"/>
      <c r="C1723" s="1" t="s">
        <v>22</v>
      </c>
      <c r="D1723" s="1">
        <v>400</v>
      </c>
      <c r="E1723" s="1"/>
      <c r="F1723" s="1"/>
      <c r="G1723" s="1">
        <f t="shared" si="42"/>
        <v>44479.32</v>
      </c>
    </row>
    <row r="1724" spans="1:7" x14ac:dyDescent="0.25">
      <c r="A1724" s="501"/>
      <c r="B1724" s="507"/>
      <c r="C1724" s="55" t="s">
        <v>30</v>
      </c>
      <c r="D1724" s="1">
        <v>2500</v>
      </c>
      <c r="E1724" s="1"/>
      <c r="F1724" s="1"/>
      <c r="G1724" s="1">
        <f t="shared" si="42"/>
        <v>41979.32</v>
      </c>
    </row>
    <row r="1725" spans="1:7" x14ac:dyDescent="0.25">
      <c r="A1725" s="501"/>
      <c r="B1725" s="507"/>
      <c r="C1725" s="1" t="s">
        <v>48</v>
      </c>
      <c r="D1725" s="1">
        <v>480</v>
      </c>
      <c r="E1725" s="20" t="s">
        <v>413</v>
      </c>
      <c r="F1725" s="20">
        <v>11800</v>
      </c>
      <c r="G1725" s="1">
        <f t="shared" si="42"/>
        <v>53299.32</v>
      </c>
    </row>
    <row r="1726" spans="1:7" x14ac:dyDescent="0.25">
      <c r="A1726" s="501"/>
      <c r="B1726" s="507"/>
      <c r="C1726" s="1"/>
      <c r="D1726" s="1"/>
      <c r="E1726" s="1"/>
      <c r="F1726" s="1"/>
      <c r="G1726" s="1">
        <f t="shared" si="42"/>
        <v>53299.32</v>
      </c>
    </row>
    <row r="1727" spans="1:7" x14ac:dyDescent="0.25">
      <c r="A1727" s="501"/>
      <c r="B1727" s="507"/>
      <c r="C1727" s="1"/>
      <c r="D1727" s="1"/>
      <c r="E1727" s="1"/>
      <c r="F1727" s="1"/>
      <c r="G1727" s="1">
        <f t="shared" si="42"/>
        <v>53299.32</v>
      </c>
    </row>
    <row r="1728" spans="1:7" x14ac:dyDescent="0.25">
      <c r="A1728" s="501"/>
      <c r="B1728" s="507"/>
      <c r="C1728" s="1" t="s">
        <v>426</v>
      </c>
      <c r="D1728" s="1">
        <v>1350</v>
      </c>
      <c r="E1728" s="1"/>
      <c r="F1728" s="1"/>
      <c r="G1728" s="1">
        <f t="shared" si="42"/>
        <v>51949.32</v>
      </c>
    </row>
    <row r="1729" spans="1:7" x14ac:dyDescent="0.25">
      <c r="A1729" s="501"/>
      <c r="B1729" s="508"/>
      <c r="C1729" s="1" t="s">
        <v>397</v>
      </c>
      <c r="D1729" s="1">
        <v>4500</v>
      </c>
      <c r="E1729" s="1"/>
      <c r="F1729" s="1"/>
      <c r="G1729" s="1">
        <f t="shared" si="42"/>
        <v>47449.32</v>
      </c>
    </row>
    <row r="1730" spans="1:7" x14ac:dyDescent="0.25">
      <c r="A1730" s="501"/>
      <c r="B1730" s="506"/>
      <c r="C1730" s="1" t="s">
        <v>22</v>
      </c>
      <c r="D1730" s="1">
        <v>400</v>
      </c>
      <c r="E1730" s="1"/>
      <c r="F1730" s="1"/>
      <c r="G1730" s="1">
        <f t="shared" si="42"/>
        <v>47049.32</v>
      </c>
    </row>
    <row r="1731" spans="1:7" x14ac:dyDescent="0.25">
      <c r="A1731" s="501"/>
      <c r="B1731" s="507"/>
      <c r="C1731" s="1" t="s">
        <v>86</v>
      </c>
      <c r="D1731" s="1">
        <v>120</v>
      </c>
      <c r="E1731" s="1"/>
      <c r="F1731" s="1"/>
      <c r="G1731" s="1">
        <f t="shared" si="42"/>
        <v>46929.32</v>
      </c>
    </row>
    <row r="1732" spans="1:7" x14ac:dyDescent="0.25">
      <c r="A1732" s="501"/>
      <c r="B1732" s="507"/>
      <c r="C1732" s="1" t="s">
        <v>16</v>
      </c>
      <c r="D1732" s="1">
        <v>3000</v>
      </c>
      <c r="E1732" s="1"/>
      <c r="F1732" s="1"/>
      <c r="G1732" s="1">
        <f t="shared" si="42"/>
        <v>43929.32</v>
      </c>
    </row>
    <row r="1733" spans="1:7" x14ac:dyDescent="0.25">
      <c r="A1733" s="501"/>
      <c r="B1733" s="507"/>
      <c r="C1733" s="1" t="s">
        <v>44</v>
      </c>
      <c r="D1733" s="1">
        <v>375.16</v>
      </c>
      <c r="E1733" s="1"/>
      <c r="F1733" s="1"/>
      <c r="G1733" s="1">
        <f t="shared" si="42"/>
        <v>43554.159999999996</v>
      </c>
    </row>
    <row r="1734" spans="1:7" x14ac:dyDescent="0.25">
      <c r="A1734" s="501"/>
      <c r="B1734" s="507"/>
      <c r="C1734" s="1" t="s">
        <v>87</v>
      </c>
      <c r="D1734" s="1">
        <v>375.18</v>
      </c>
      <c r="E1734" s="1"/>
      <c r="F1734" s="1"/>
      <c r="G1734" s="1">
        <f t="shared" si="42"/>
        <v>43178.979999999996</v>
      </c>
    </row>
    <row r="1735" spans="1:7" x14ac:dyDescent="0.25">
      <c r="A1735" s="501"/>
      <c r="B1735" s="507"/>
      <c r="C1735" s="1"/>
      <c r="D1735" s="1"/>
      <c r="E1735" s="1"/>
      <c r="F1735" s="1"/>
      <c r="G1735" s="1">
        <f t="shared" si="42"/>
        <v>43178.979999999996</v>
      </c>
    </row>
    <row r="1736" spans="1:7" x14ac:dyDescent="0.25">
      <c r="A1736" s="501"/>
      <c r="B1736" s="508"/>
      <c r="C1736" s="1"/>
      <c r="D1736" s="1"/>
      <c r="E1736" s="1"/>
      <c r="F1736" s="1"/>
      <c r="G1736" s="1">
        <f t="shared" si="42"/>
        <v>43178.979999999996</v>
      </c>
    </row>
    <row r="1737" spans="1:7" x14ac:dyDescent="0.25">
      <c r="A1737" s="501"/>
      <c r="B1737" s="506"/>
      <c r="C1737" s="1" t="s">
        <v>22</v>
      </c>
      <c r="D1737" s="1">
        <v>300</v>
      </c>
      <c r="E1737" s="1"/>
      <c r="F1737" s="1"/>
      <c r="G1737" s="1">
        <f t="shared" si="42"/>
        <v>42878.979999999996</v>
      </c>
    </row>
    <row r="1738" spans="1:7" x14ac:dyDescent="0.25">
      <c r="A1738" s="501"/>
      <c r="B1738" s="507"/>
      <c r="C1738" s="1" t="s">
        <v>20</v>
      </c>
      <c r="D1738" s="1">
        <v>1000</v>
      </c>
      <c r="E1738" s="1"/>
      <c r="F1738" s="1"/>
      <c r="G1738" s="1">
        <f t="shared" si="42"/>
        <v>41878.979999999996</v>
      </c>
    </row>
    <row r="1739" spans="1:7" x14ac:dyDescent="0.25">
      <c r="A1739" s="501"/>
      <c r="B1739" s="507"/>
      <c r="C1739" s="1"/>
      <c r="D1739" s="1"/>
      <c r="E1739" s="1"/>
      <c r="F1739" s="1"/>
      <c r="G1739" s="1">
        <f t="shared" si="42"/>
        <v>41878.979999999996</v>
      </c>
    </row>
    <row r="1740" spans="1:7" x14ac:dyDescent="0.25">
      <c r="A1740" s="501"/>
      <c r="B1740" s="507"/>
      <c r="C1740" s="1"/>
      <c r="D1740" s="1"/>
      <c r="E1740" s="20" t="s">
        <v>427</v>
      </c>
      <c r="F1740" s="20">
        <v>3745</v>
      </c>
      <c r="G1740" s="1">
        <f t="shared" si="42"/>
        <v>45623.979999999996</v>
      </c>
    </row>
    <row r="1741" spans="1:7" x14ac:dyDescent="0.25">
      <c r="A1741" s="501"/>
      <c r="B1741" s="507"/>
      <c r="C1741" s="1"/>
      <c r="D1741" s="1"/>
      <c r="E1741" s="20" t="s">
        <v>428</v>
      </c>
      <c r="F1741" s="20">
        <v>3000</v>
      </c>
      <c r="G1741" s="1">
        <f t="shared" si="42"/>
        <v>48623.979999999996</v>
      </c>
    </row>
    <row r="1742" spans="1:7" x14ac:dyDescent="0.25">
      <c r="A1742" s="501"/>
      <c r="B1742" s="507"/>
      <c r="C1742" s="1"/>
      <c r="D1742" s="1"/>
      <c r="E1742" s="20" t="s">
        <v>429</v>
      </c>
      <c r="F1742" s="20">
        <v>4561</v>
      </c>
      <c r="G1742" s="1">
        <f t="shared" si="42"/>
        <v>53184.979999999996</v>
      </c>
    </row>
    <row r="1743" spans="1:7" x14ac:dyDescent="0.25">
      <c r="A1743" s="502"/>
      <c r="B1743" s="508"/>
      <c r="C1743" s="1"/>
      <c r="D1743" s="1"/>
      <c r="E1743" s="1"/>
      <c r="F1743" s="1"/>
      <c r="G1743" s="1">
        <f t="shared" si="42"/>
        <v>53184.979999999996</v>
      </c>
    </row>
    <row r="1744" spans="1:7" x14ac:dyDescent="0.25">
      <c r="A1744" s="500" t="s">
        <v>178</v>
      </c>
      <c r="B1744" s="503"/>
      <c r="C1744" s="1"/>
      <c r="D1744" s="1"/>
      <c r="E1744" s="1"/>
      <c r="F1744" s="1"/>
      <c r="G1744" s="1">
        <f t="shared" si="42"/>
        <v>53184.979999999996</v>
      </c>
    </row>
    <row r="1745" spans="1:8" x14ac:dyDescent="0.25">
      <c r="A1745" s="501"/>
      <c r="B1745" s="504"/>
      <c r="C1745" s="1" t="s">
        <v>22</v>
      </c>
      <c r="D1745" s="1">
        <v>400</v>
      </c>
      <c r="E1745" s="1"/>
      <c r="F1745" s="1"/>
      <c r="G1745" s="1">
        <f t="shared" si="42"/>
        <v>52784.979999999996</v>
      </c>
    </row>
    <row r="1746" spans="1:8" x14ac:dyDescent="0.25">
      <c r="A1746" s="501"/>
      <c r="B1746" s="504"/>
      <c r="C1746" s="1" t="s">
        <v>67</v>
      </c>
      <c r="D1746" s="1">
        <v>22000</v>
      </c>
      <c r="E1746" s="1"/>
      <c r="F1746" s="1"/>
      <c r="G1746" s="1">
        <f t="shared" si="42"/>
        <v>30784.979999999996</v>
      </c>
    </row>
    <row r="1747" spans="1:8" x14ac:dyDescent="0.25">
      <c r="A1747" s="501"/>
      <c r="B1747" s="504"/>
      <c r="C1747" s="1" t="s">
        <v>69</v>
      </c>
      <c r="D1747" s="1">
        <v>9000</v>
      </c>
      <c r="E1747" s="1"/>
      <c r="F1747" s="1"/>
      <c r="G1747" s="1">
        <f t="shared" si="42"/>
        <v>21784.979999999996</v>
      </c>
    </row>
    <row r="1748" spans="1:8" x14ac:dyDescent="0.25">
      <c r="A1748" s="501"/>
      <c r="B1748" s="504"/>
      <c r="C1748" s="1" t="s">
        <v>71</v>
      </c>
      <c r="D1748" s="1">
        <v>3500</v>
      </c>
      <c r="E1748" s="1"/>
      <c r="F1748" s="1"/>
      <c r="G1748" s="1">
        <f t="shared" si="42"/>
        <v>18284.979999999996</v>
      </c>
    </row>
    <row r="1749" spans="1:8" x14ac:dyDescent="0.25">
      <c r="A1749" s="501"/>
      <c r="B1749" s="504"/>
      <c r="C1749" s="1" t="s">
        <v>48</v>
      </c>
      <c r="D1749" s="1">
        <v>480</v>
      </c>
      <c r="E1749" s="1"/>
      <c r="F1749" s="1"/>
      <c r="G1749" s="1">
        <f t="shared" si="42"/>
        <v>17804.979999999996</v>
      </c>
    </row>
    <row r="1750" spans="1:8" x14ac:dyDescent="0.25">
      <c r="A1750" s="501"/>
      <c r="B1750" s="504"/>
      <c r="C1750" s="1" t="s">
        <v>43</v>
      </c>
      <c r="D1750" s="1">
        <v>90</v>
      </c>
      <c r="E1750" s="1"/>
      <c r="F1750" s="1"/>
      <c r="G1750" s="1">
        <f t="shared" si="42"/>
        <v>17714.979999999996</v>
      </c>
    </row>
    <row r="1751" spans="1:8" x14ac:dyDescent="0.25">
      <c r="A1751" s="501"/>
      <c r="B1751" s="504"/>
      <c r="C1751" s="1"/>
      <c r="D1751" s="1"/>
      <c r="E1751" s="1"/>
      <c r="F1751" s="1"/>
      <c r="G1751" s="1">
        <f t="shared" si="42"/>
        <v>17714.979999999996</v>
      </c>
    </row>
    <row r="1752" spans="1:8" x14ac:dyDescent="0.25">
      <c r="A1752" s="501"/>
      <c r="B1752" s="504"/>
      <c r="C1752" s="1"/>
      <c r="D1752" s="1"/>
      <c r="E1752" s="1"/>
      <c r="F1752" s="1"/>
      <c r="G1752" s="1">
        <f t="shared" si="42"/>
        <v>17714.979999999996</v>
      </c>
    </row>
    <row r="1753" spans="1:8" x14ac:dyDescent="0.25">
      <c r="A1753" s="501"/>
      <c r="B1753" s="504"/>
      <c r="C1753" s="1"/>
      <c r="D1753" s="1"/>
      <c r="E1753" s="1"/>
      <c r="F1753" s="1"/>
      <c r="G1753" s="1">
        <f t="shared" si="42"/>
        <v>17714.979999999996</v>
      </c>
    </row>
    <row r="1754" spans="1:8" x14ac:dyDescent="0.25">
      <c r="A1754" s="501"/>
      <c r="B1754" s="505"/>
      <c r="C1754" s="1"/>
      <c r="D1754" s="1"/>
      <c r="E1754" s="1"/>
      <c r="F1754" s="1"/>
      <c r="G1754" s="1">
        <v>23847</v>
      </c>
      <c r="H1754" s="25" t="s">
        <v>430</v>
      </c>
    </row>
    <row r="1755" spans="1:8" x14ac:dyDescent="0.25">
      <c r="A1755" s="501"/>
      <c r="B1755" s="506"/>
      <c r="C1755" s="1" t="s">
        <v>22</v>
      </c>
      <c r="D1755" s="1">
        <v>400</v>
      </c>
      <c r="E1755" s="1"/>
      <c r="F1755" s="1"/>
      <c r="G1755" s="1">
        <f>G1754-D1755+F1755</f>
        <v>23447</v>
      </c>
    </row>
    <row r="1756" spans="1:8" x14ac:dyDescent="0.25">
      <c r="A1756" s="501"/>
      <c r="B1756" s="507"/>
      <c r="C1756" s="1" t="s">
        <v>51</v>
      </c>
      <c r="D1756" s="1">
        <v>1200</v>
      </c>
      <c r="E1756" s="1"/>
      <c r="F1756" s="1"/>
      <c r="G1756" s="1">
        <f t="shared" ref="G1756:G1819" si="43">G1755-D1756+F1756</f>
        <v>22247</v>
      </c>
    </row>
    <row r="1757" spans="1:8" x14ac:dyDescent="0.25">
      <c r="A1757" s="501"/>
      <c r="B1757" s="507"/>
      <c r="C1757" s="55" t="s">
        <v>78</v>
      </c>
      <c r="D1757" s="1">
        <v>200</v>
      </c>
      <c r="E1757" s="1"/>
      <c r="F1757" s="1"/>
      <c r="G1757" s="1">
        <f t="shared" si="43"/>
        <v>22047</v>
      </c>
    </row>
    <row r="1758" spans="1:8" x14ac:dyDescent="0.25">
      <c r="A1758" s="501"/>
      <c r="B1758" s="507"/>
      <c r="C1758" s="1" t="s">
        <v>80</v>
      </c>
      <c r="D1758" s="1">
        <v>3000</v>
      </c>
      <c r="E1758" s="1"/>
      <c r="F1758" s="1"/>
      <c r="G1758" s="1">
        <f t="shared" si="43"/>
        <v>19047</v>
      </c>
    </row>
    <row r="1759" spans="1:8" x14ac:dyDescent="0.25">
      <c r="A1759" s="501"/>
      <c r="B1759" s="507"/>
      <c r="C1759" s="1" t="s">
        <v>431</v>
      </c>
      <c r="D1759" s="1">
        <v>1200</v>
      </c>
      <c r="E1759" s="1"/>
      <c r="F1759" s="1"/>
      <c r="G1759" s="1">
        <f t="shared" si="43"/>
        <v>17847</v>
      </c>
    </row>
    <row r="1760" spans="1:8" x14ac:dyDescent="0.25">
      <c r="A1760" s="501"/>
      <c r="B1760" s="507"/>
      <c r="C1760" s="1"/>
      <c r="D1760" s="1"/>
      <c r="E1760" s="1"/>
      <c r="F1760" s="1"/>
      <c r="G1760" s="1">
        <f t="shared" si="43"/>
        <v>17847</v>
      </c>
    </row>
    <row r="1761" spans="1:7" x14ac:dyDescent="0.25">
      <c r="A1761" s="501"/>
      <c r="B1761" s="508"/>
      <c r="C1761" s="1"/>
      <c r="D1761" s="1"/>
      <c r="E1761" s="1"/>
      <c r="F1761" s="1"/>
      <c r="G1761" s="1">
        <f t="shared" si="43"/>
        <v>17847</v>
      </c>
    </row>
    <row r="1762" spans="1:7" x14ac:dyDescent="0.25">
      <c r="A1762" s="501"/>
      <c r="B1762" s="506"/>
      <c r="C1762" s="1" t="s">
        <v>22</v>
      </c>
      <c r="D1762" s="1">
        <v>400</v>
      </c>
      <c r="E1762" s="1"/>
      <c r="F1762" s="1"/>
      <c r="G1762" s="1">
        <f t="shared" si="43"/>
        <v>17447</v>
      </c>
    </row>
    <row r="1763" spans="1:7" x14ac:dyDescent="0.25">
      <c r="A1763" s="501"/>
      <c r="B1763" s="507"/>
      <c r="C1763" s="55" t="s">
        <v>30</v>
      </c>
      <c r="D1763" s="1">
        <v>2500</v>
      </c>
      <c r="E1763" s="1"/>
      <c r="F1763" s="1"/>
      <c r="G1763" s="1">
        <f t="shared" si="43"/>
        <v>14947</v>
      </c>
    </row>
    <row r="1764" spans="1:7" x14ac:dyDescent="0.25">
      <c r="A1764" s="501"/>
      <c r="B1764" s="507"/>
      <c r="C1764" s="1" t="s">
        <v>48</v>
      </c>
      <c r="D1764" s="1">
        <v>480</v>
      </c>
      <c r="E1764" s="1"/>
      <c r="F1764" s="1"/>
      <c r="G1764" s="1">
        <f t="shared" si="43"/>
        <v>14467</v>
      </c>
    </row>
    <row r="1765" spans="1:7" x14ac:dyDescent="0.25">
      <c r="A1765" s="501"/>
      <c r="B1765" s="507"/>
      <c r="C1765" s="1"/>
      <c r="D1765" s="1"/>
      <c r="E1765" s="1"/>
      <c r="F1765" s="1"/>
      <c r="G1765" s="1">
        <f t="shared" si="43"/>
        <v>14467</v>
      </c>
    </row>
    <row r="1766" spans="1:7" x14ac:dyDescent="0.25">
      <c r="A1766" s="501"/>
      <c r="B1766" s="507"/>
      <c r="C1766" s="1"/>
      <c r="D1766" s="1"/>
      <c r="E1766" s="1"/>
      <c r="F1766" s="1"/>
      <c r="G1766" s="1">
        <f t="shared" si="43"/>
        <v>14467</v>
      </c>
    </row>
    <row r="1767" spans="1:7" x14ac:dyDescent="0.25">
      <c r="A1767" s="501"/>
      <c r="B1767" s="507"/>
      <c r="C1767" s="1"/>
      <c r="D1767" s="1"/>
      <c r="E1767" s="1"/>
      <c r="F1767" s="1"/>
      <c r="G1767" s="1">
        <f t="shared" si="43"/>
        <v>14467</v>
      </c>
    </row>
    <row r="1768" spans="1:7" x14ac:dyDescent="0.25">
      <c r="A1768" s="501"/>
      <c r="B1768" s="508"/>
      <c r="C1768" s="1" t="s">
        <v>397</v>
      </c>
      <c r="D1768" s="1">
        <v>4500</v>
      </c>
      <c r="E1768" s="1"/>
      <c r="F1768" s="1"/>
      <c r="G1768" s="1">
        <f t="shared" si="43"/>
        <v>9967</v>
      </c>
    </row>
    <row r="1769" spans="1:7" x14ac:dyDescent="0.25">
      <c r="A1769" s="501"/>
      <c r="B1769" s="506"/>
      <c r="C1769" s="1" t="s">
        <v>22</v>
      </c>
      <c r="D1769" s="1">
        <v>400</v>
      </c>
      <c r="E1769" s="1"/>
      <c r="F1769" s="1"/>
      <c r="G1769" s="1">
        <f t="shared" si="43"/>
        <v>9567</v>
      </c>
    </row>
    <row r="1770" spans="1:7" x14ac:dyDescent="0.25">
      <c r="A1770" s="501"/>
      <c r="B1770" s="507"/>
      <c r="C1770" s="1" t="s">
        <v>86</v>
      </c>
      <c r="D1770" s="1">
        <v>120</v>
      </c>
      <c r="E1770" s="1"/>
      <c r="F1770" s="1"/>
      <c r="G1770" s="1">
        <f t="shared" si="43"/>
        <v>9447</v>
      </c>
    </row>
    <row r="1771" spans="1:7" x14ac:dyDescent="0.25">
      <c r="A1771" s="501"/>
      <c r="B1771" s="507"/>
      <c r="C1771" s="1" t="s">
        <v>16</v>
      </c>
      <c r="D1771" s="1">
        <v>374</v>
      </c>
      <c r="E1771" s="1"/>
      <c r="F1771" s="1"/>
      <c r="G1771" s="1">
        <f t="shared" si="43"/>
        <v>9073</v>
      </c>
    </row>
    <row r="1772" spans="1:7" x14ac:dyDescent="0.25">
      <c r="A1772" s="501"/>
      <c r="B1772" s="507"/>
      <c r="C1772" s="1" t="s">
        <v>44</v>
      </c>
      <c r="D1772" s="1">
        <v>375.16</v>
      </c>
      <c r="E1772" s="1"/>
      <c r="F1772" s="1"/>
      <c r="G1772" s="1">
        <f t="shared" si="43"/>
        <v>8697.84</v>
      </c>
    </row>
    <row r="1773" spans="1:7" x14ac:dyDescent="0.25">
      <c r="A1773" s="501"/>
      <c r="B1773" s="507"/>
      <c r="C1773" s="1" t="s">
        <v>87</v>
      </c>
      <c r="D1773" s="1">
        <v>375.18</v>
      </c>
      <c r="E1773" s="1"/>
      <c r="F1773" s="1"/>
      <c r="G1773" s="1">
        <f t="shared" si="43"/>
        <v>8322.66</v>
      </c>
    </row>
    <row r="1774" spans="1:7" x14ac:dyDescent="0.25">
      <c r="A1774" s="501"/>
      <c r="B1774" s="507"/>
      <c r="C1774" s="1"/>
      <c r="D1774" s="1"/>
      <c r="E1774" s="1"/>
      <c r="F1774" s="1"/>
      <c r="G1774" s="1">
        <f t="shared" si="43"/>
        <v>8322.66</v>
      </c>
    </row>
    <row r="1775" spans="1:7" x14ac:dyDescent="0.25">
      <c r="A1775" s="501"/>
      <c r="B1775" s="508"/>
      <c r="C1775" s="1"/>
      <c r="D1775" s="1"/>
      <c r="E1775" s="1"/>
      <c r="F1775" s="1"/>
      <c r="G1775" s="1">
        <f t="shared" si="43"/>
        <v>8322.66</v>
      </c>
    </row>
    <row r="1776" spans="1:7" x14ac:dyDescent="0.25">
      <c r="A1776" s="501"/>
      <c r="B1776" s="506"/>
      <c r="C1776" s="1" t="s">
        <v>22</v>
      </c>
      <c r="D1776" s="1">
        <v>300</v>
      </c>
      <c r="E1776" s="1"/>
      <c r="F1776" s="1"/>
      <c r="G1776" s="1">
        <f t="shared" si="43"/>
        <v>8022.66</v>
      </c>
    </row>
    <row r="1777" spans="1:7" x14ac:dyDescent="0.25">
      <c r="A1777" s="501"/>
      <c r="B1777" s="507"/>
      <c r="C1777" s="1" t="s">
        <v>20</v>
      </c>
      <c r="D1777" s="1">
        <v>1000</v>
      </c>
      <c r="E1777" s="1"/>
      <c r="F1777" s="1"/>
      <c r="G1777" s="1">
        <f t="shared" si="43"/>
        <v>7022.66</v>
      </c>
    </row>
    <row r="1778" spans="1:7" x14ac:dyDescent="0.25">
      <c r="A1778" s="501"/>
      <c r="B1778" s="507"/>
      <c r="C1778" s="1"/>
      <c r="D1778" s="1"/>
      <c r="E1778" s="1"/>
      <c r="F1778" s="1"/>
      <c r="G1778" s="1">
        <f t="shared" si="43"/>
        <v>7022.66</v>
      </c>
    </row>
    <row r="1779" spans="1:7" x14ac:dyDescent="0.25">
      <c r="A1779" s="501"/>
      <c r="B1779" s="507"/>
      <c r="C1779" s="1"/>
      <c r="D1779" s="1"/>
      <c r="E1779" s="1"/>
      <c r="F1779" s="1"/>
      <c r="G1779" s="1">
        <f t="shared" si="43"/>
        <v>7022.66</v>
      </c>
    </row>
    <row r="1780" spans="1:7" x14ac:dyDescent="0.25">
      <c r="A1780" s="501"/>
      <c r="B1780" s="507"/>
      <c r="C1780" s="1"/>
      <c r="D1780" s="1"/>
      <c r="E1780" s="1"/>
      <c r="F1780" s="1"/>
      <c r="G1780" s="1">
        <f t="shared" si="43"/>
        <v>7022.66</v>
      </c>
    </row>
    <row r="1781" spans="1:7" x14ac:dyDescent="0.25">
      <c r="A1781" s="501"/>
      <c r="B1781" s="507"/>
      <c r="C1781" s="1"/>
      <c r="D1781" s="1"/>
      <c r="E1781" s="1"/>
      <c r="F1781" s="1"/>
      <c r="G1781" s="1">
        <f t="shared" si="43"/>
        <v>7022.66</v>
      </c>
    </row>
    <row r="1782" spans="1:7" x14ac:dyDescent="0.25">
      <c r="A1782" s="502"/>
      <c r="B1782" s="508"/>
      <c r="C1782" s="1"/>
      <c r="D1782" s="1"/>
      <c r="E1782" s="1"/>
      <c r="F1782" s="1"/>
      <c r="G1782" s="1">
        <f t="shared" si="43"/>
        <v>7022.66</v>
      </c>
    </row>
    <row r="1783" spans="1:7" x14ac:dyDescent="0.25">
      <c r="A1783" s="500" t="s">
        <v>273</v>
      </c>
      <c r="B1783" s="503"/>
      <c r="C1783" s="1"/>
      <c r="D1783" s="1"/>
      <c r="E1783" s="20" t="s">
        <v>423</v>
      </c>
      <c r="F1783" s="20">
        <v>11858</v>
      </c>
      <c r="G1783" s="1">
        <f t="shared" si="43"/>
        <v>18880.66</v>
      </c>
    </row>
    <row r="1784" spans="1:7" x14ac:dyDescent="0.25">
      <c r="A1784" s="501"/>
      <c r="B1784" s="504"/>
      <c r="C1784" s="1" t="s">
        <v>22</v>
      </c>
      <c r="D1784" s="1">
        <v>300</v>
      </c>
      <c r="E1784" s="20" t="s">
        <v>434</v>
      </c>
      <c r="F1784" s="20">
        <v>13683</v>
      </c>
      <c r="G1784" s="1">
        <f t="shared" si="43"/>
        <v>32263.66</v>
      </c>
    </row>
    <row r="1785" spans="1:7" x14ac:dyDescent="0.25">
      <c r="A1785" s="501"/>
      <c r="B1785" s="504"/>
      <c r="C1785" s="1" t="s">
        <v>67</v>
      </c>
      <c r="D1785" s="1">
        <v>25000</v>
      </c>
      <c r="E1785" s="20" t="s">
        <v>413</v>
      </c>
      <c r="F1785" s="20">
        <v>15000</v>
      </c>
      <c r="G1785" s="1">
        <f t="shared" si="43"/>
        <v>22263.66</v>
      </c>
    </row>
    <row r="1786" spans="1:7" x14ac:dyDescent="0.25">
      <c r="A1786" s="501"/>
      <c r="B1786" s="504"/>
      <c r="C1786" s="1" t="s">
        <v>69</v>
      </c>
      <c r="D1786" s="1">
        <v>7000</v>
      </c>
      <c r="E1786" s="20" t="s">
        <v>435</v>
      </c>
      <c r="F1786" s="20">
        <v>25953</v>
      </c>
      <c r="G1786" s="1">
        <f t="shared" si="43"/>
        <v>41216.660000000003</v>
      </c>
    </row>
    <row r="1787" spans="1:7" x14ac:dyDescent="0.25">
      <c r="A1787" s="501"/>
      <c r="B1787" s="504"/>
      <c r="C1787" s="1" t="s">
        <v>71</v>
      </c>
      <c r="D1787" s="1">
        <v>3500</v>
      </c>
      <c r="E1787" s="1" t="s">
        <v>391</v>
      </c>
      <c r="F1787" s="1">
        <v>2000</v>
      </c>
      <c r="G1787" s="1">
        <f t="shared" si="43"/>
        <v>39716.660000000003</v>
      </c>
    </row>
    <row r="1788" spans="1:7" x14ac:dyDescent="0.25">
      <c r="A1788" s="501"/>
      <c r="B1788" s="504"/>
      <c r="C1788" s="1" t="s">
        <v>48</v>
      </c>
      <c r="D1788" s="1">
        <v>480</v>
      </c>
      <c r="E1788" s="20" t="s">
        <v>369</v>
      </c>
      <c r="F1788" s="20">
        <v>3000</v>
      </c>
      <c r="G1788" s="1">
        <f t="shared" si="43"/>
        <v>42236.66</v>
      </c>
    </row>
    <row r="1789" spans="1:7" x14ac:dyDescent="0.25">
      <c r="A1789" s="501"/>
      <c r="B1789" s="504"/>
      <c r="C1789" s="1" t="s">
        <v>43</v>
      </c>
      <c r="D1789" s="1">
        <v>90</v>
      </c>
      <c r="E1789" s="20" t="s">
        <v>436</v>
      </c>
      <c r="F1789" s="20">
        <v>1630</v>
      </c>
      <c r="G1789" s="1">
        <f t="shared" si="43"/>
        <v>43776.66</v>
      </c>
    </row>
    <row r="1790" spans="1:7" x14ac:dyDescent="0.25">
      <c r="A1790" s="501"/>
      <c r="B1790" s="504"/>
      <c r="C1790" s="1" t="s">
        <v>73</v>
      </c>
      <c r="D1790" s="1">
        <v>1000</v>
      </c>
      <c r="E1790" s="1" t="s">
        <v>177</v>
      </c>
      <c r="F1790" s="1">
        <v>450.36</v>
      </c>
      <c r="G1790" s="1">
        <f t="shared" si="43"/>
        <v>43227.020000000004</v>
      </c>
    </row>
    <row r="1791" spans="1:7" x14ac:dyDescent="0.25">
      <c r="A1791" s="501"/>
      <c r="B1791" s="504"/>
      <c r="C1791" s="1" t="s">
        <v>75</v>
      </c>
      <c r="D1791" s="1">
        <v>1000</v>
      </c>
      <c r="E1791" s="20" t="s">
        <v>437</v>
      </c>
      <c r="F1791" s="20">
        <v>579</v>
      </c>
      <c r="G1791" s="1">
        <f t="shared" si="43"/>
        <v>42806.020000000004</v>
      </c>
    </row>
    <row r="1792" spans="1:7" x14ac:dyDescent="0.25">
      <c r="A1792" s="501"/>
      <c r="B1792" s="504"/>
      <c r="C1792" s="1"/>
      <c r="D1792" s="1"/>
      <c r="E1792" s="1" t="s">
        <v>251</v>
      </c>
      <c r="F1792" s="1">
        <v>892</v>
      </c>
      <c r="G1792" s="1">
        <f t="shared" si="43"/>
        <v>43698.020000000004</v>
      </c>
    </row>
    <row r="1793" spans="1:7" x14ac:dyDescent="0.25">
      <c r="A1793" s="501"/>
      <c r="B1793" s="505"/>
      <c r="C1793" s="1"/>
      <c r="D1793" s="1"/>
      <c r="E1793" s="20" t="s">
        <v>438</v>
      </c>
      <c r="F1793" s="20">
        <v>998</v>
      </c>
      <c r="G1793" s="1">
        <f t="shared" si="43"/>
        <v>44696.020000000004</v>
      </c>
    </row>
    <row r="1794" spans="1:7" x14ac:dyDescent="0.25">
      <c r="A1794" s="501"/>
      <c r="B1794" s="506"/>
      <c r="C1794" s="1" t="s">
        <v>22</v>
      </c>
      <c r="D1794" s="1">
        <v>300</v>
      </c>
      <c r="E1794" s="28" t="s">
        <v>439</v>
      </c>
      <c r="F1794" s="28">
        <v>720</v>
      </c>
      <c r="G1794" s="1">
        <f t="shared" si="43"/>
        <v>45116.020000000004</v>
      </c>
    </row>
    <row r="1795" spans="1:7" x14ac:dyDescent="0.25">
      <c r="A1795" s="501"/>
      <c r="B1795" s="507"/>
      <c r="C1795" s="1" t="s">
        <v>51</v>
      </c>
      <c r="D1795" s="1">
        <v>950</v>
      </c>
      <c r="E1795" s="20" t="s">
        <v>375</v>
      </c>
      <c r="F1795" s="20">
        <v>678</v>
      </c>
      <c r="G1795" s="1">
        <f t="shared" si="43"/>
        <v>44844.020000000004</v>
      </c>
    </row>
    <row r="1796" spans="1:7" x14ac:dyDescent="0.25">
      <c r="A1796" s="501"/>
      <c r="B1796" s="507"/>
      <c r="C1796" s="55" t="s">
        <v>78</v>
      </c>
      <c r="D1796" s="1">
        <v>658</v>
      </c>
      <c r="E1796" s="20" t="s">
        <v>440</v>
      </c>
      <c r="F1796" s="20">
        <v>2000</v>
      </c>
      <c r="G1796" s="1">
        <f t="shared" si="43"/>
        <v>46186.020000000004</v>
      </c>
    </row>
    <row r="1797" spans="1:7" x14ac:dyDescent="0.25">
      <c r="A1797" s="501"/>
      <c r="B1797" s="507"/>
      <c r="C1797" s="1" t="s">
        <v>80</v>
      </c>
      <c r="D1797" s="1">
        <v>2100</v>
      </c>
      <c r="E1797" s="1" t="s">
        <v>753</v>
      </c>
      <c r="F1797" s="1">
        <v>841</v>
      </c>
      <c r="G1797" s="1">
        <f t="shared" si="43"/>
        <v>44927.020000000004</v>
      </c>
    </row>
    <row r="1798" spans="1:7" x14ac:dyDescent="0.25">
      <c r="A1798" s="501"/>
      <c r="B1798" s="507"/>
      <c r="C1798" s="1"/>
      <c r="D1798" s="1"/>
      <c r="E1798" s="1"/>
      <c r="F1798" s="1"/>
      <c r="G1798" s="1">
        <f t="shared" si="43"/>
        <v>44927.020000000004</v>
      </c>
    </row>
    <row r="1799" spans="1:7" x14ac:dyDescent="0.25">
      <c r="A1799" s="501"/>
      <c r="B1799" s="507"/>
      <c r="C1799" s="1"/>
      <c r="D1799" s="1"/>
      <c r="E1799" s="1"/>
      <c r="F1799" s="1"/>
      <c r="G1799" s="1">
        <f t="shared" si="43"/>
        <v>44927.020000000004</v>
      </c>
    </row>
    <row r="1800" spans="1:7" x14ac:dyDescent="0.25">
      <c r="A1800" s="501"/>
      <c r="B1800" s="508"/>
      <c r="C1800" s="1"/>
      <c r="D1800" s="1"/>
      <c r="E1800" s="1"/>
      <c r="F1800" s="1"/>
      <c r="G1800" s="1">
        <f t="shared" si="43"/>
        <v>44927.020000000004</v>
      </c>
    </row>
    <row r="1801" spans="1:7" x14ac:dyDescent="0.25">
      <c r="A1801" s="501"/>
      <c r="B1801" s="506"/>
      <c r="C1801" s="1" t="s">
        <v>22</v>
      </c>
      <c r="D1801" s="1">
        <v>300</v>
      </c>
      <c r="E1801" s="1"/>
      <c r="F1801" s="1"/>
      <c r="G1801" s="1">
        <f t="shared" si="43"/>
        <v>44627.020000000004</v>
      </c>
    </row>
    <row r="1802" spans="1:7" x14ac:dyDescent="0.25">
      <c r="A1802" s="501"/>
      <c r="B1802" s="507"/>
      <c r="C1802" s="55" t="s">
        <v>30</v>
      </c>
      <c r="D1802" s="1">
        <v>1800</v>
      </c>
      <c r="E1802" s="1"/>
      <c r="F1802" s="1"/>
      <c r="G1802" s="1">
        <f t="shared" si="43"/>
        <v>42827.020000000004</v>
      </c>
    </row>
    <row r="1803" spans="1:7" x14ac:dyDescent="0.25">
      <c r="A1803" s="501"/>
      <c r="B1803" s="507"/>
      <c r="C1803" s="1" t="s">
        <v>48</v>
      </c>
      <c r="D1803" s="1">
        <v>480</v>
      </c>
      <c r="E1803" s="1"/>
      <c r="F1803" s="1"/>
      <c r="G1803" s="1">
        <f t="shared" si="43"/>
        <v>42347.020000000004</v>
      </c>
    </row>
    <row r="1804" spans="1:7" x14ac:dyDescent="0.25">
      <c r="A1804" s="501"/>
      <c r="B1804" s="507"/>
      <c r="C1804" s="1" t="s">
        <v>58</v>
      </c>
      <c r="D1804" s="1">
        <v>279</v>
      </c>
      <c r="E1804" s="1"/>
      <c r="F1804" s="1"/>
      <c r="G1804" s="1">
        <f t="shared" si="43"/>
        <v>42068.020000000004</v>
      </c>
    </row>
    <row r="1805" spans="1:7" x14ac:dyDescent="0.25">
      <c r="A1805" s="501"/>
      <c r="B1805" s="507"/>
      <c r="C1805" s="1" t="s">
        <v>83</v>
      </c>
      <c r="D1805" s="1">
        <v>1174</v>
      </c>
      <c r="E1805" s="1"/>
      <c r="F1805" s="1"/>
      <c r="G1805" s="1">
        <f t="shared" si="43"/>
        <v>40894.020000000004</v>
      </c>
    </row>
    <row r="1806" spans="1:7" x14ac:dyDescent="0.25">
      <c r="A1806" s="501"/>
      <c r="B1806" s="507"/>
      <c r="C1806" s="1"/>
      <c r="D1806" s="1"/>
      <c r="E1806" s="1"/>
      <c r="F1806" s="1"/>
      <c r="G1806" s="1">
        <f t="shared" si="43"/>
        <v>40894.020000000004</v>
      </c>
    </row>
    <row r="1807" spans="1:7" x14ac:dyDescent="0.25">
      <c r="A1807" s="501"/>
      <c r="B1807" s="508"/>
      <c r="C1807" s="1"/>
      <c r="D1807" s="1"/>
      <c r="E1807" s="1"/>
      <c r="F1807" s="1"/>
      <c r="G1807" s="1">
        <f t="shared" si="43"/>
        <v>40894.020000000004</v>
      </c>
    </row>
    <row r="1808" spans="1:7" x14ac:dyDescent="0.25">
      <c r="A1808" s="501"/>
      <c r="B1808" s="506"/>
      <c r="C1808" s="1" t="s">
        <v>22</v>
      </c>
      <c r="D1808" s="1">
        <v>300</v>
      </c>
      <c r="E1808" s="1"/>
      <c r="F1808" s="1"/>
      <c r="G1808" s="1">
        <f t="shared" si="43"/>
        <v>40594.020000000004</v>
      </c>
    </row>
    <row r="1809" spans="1:7" x14ac:dyDescent="0.25">
      <c r="A1809" s="501"/>
      <c r="B1809" s="507"/>
      <c r="C1809" s="1" t="s">
        <v>86</v>
      </c>
      <c r="D1809" s="1">
        <v>120</v>
      </c>
      <c r="E1809" s="1"/>
      <c r="F1809" s="1"/>
      <c r="G1809" s="1">
        <f t="shared" si="43"/>
        <v>40474.020000000004</v>
      </c>
    </row>
    <row r="1810" spans="1:7" x14ac:dyDescent="0.25">
      <c r="A1810" s="501"/>
      <c r="B1810" s="507"/>
      <c r="C1810" s="1" t="s">
        <v>16</v>
      </c>
      <c r="D1810" s="1">
        <v>2000</v>
      </c>
      <c r="E1810" s="1"/>
      <c r="F1810" s="1"/>
      <c r="G1810" s="1">
        <f t="shared" si="43"/>
        <v>38474.020000000004</v>
      </c>
    </row>
    <row r="1811" spans="1:7" x14ac:dyDescent="0.25">
      <c r="A1811" s="501"/>
      <c r="B1811" s="507"/>
      <c r="C1811" s="1" t="s">
        <v>44</v>
      </c>
      <c r="D1811" s="1">
        <v>375.16</v>
      </c>
      <c r="E1811" s="1"/>
      <c r="F1811" s="1"/>
      <c r="G1811" s="1">
        <f t="shared" si="43"/>
        <v>38098.86</v>
      </c>
    </row>
    <row r="1812" spans="1:7" x14ac:dyDescent="0.25">
      <c r="A1812" s="501"/>
      <c r="B1812" s="507"/>
      <c r="C1812" s="1" t="s">
        <v>87</v>
      </c>
      <c r="D1812" s="1">
        <v>375.18</v>
      </c>
      <c r="E1812" s="1"/>
      <c r="F1812" s="1"/>
      <c r="G1812" s="1">
        <f t="shared" si="43"/>
        <v>37723.68</v>
      </c>
    </row>
    <row r="1813" spans="1:7" x14ac:dyDescent="0.25">
      <c r="A1813" s="501"/>
      <c r="B1813" s="507"/>
      <c r="C1813" s="1"/>
      <c r="D1813" s="1"/>
      <c r="E1813" s="1"/>
      <c r="F1813" s="1"/>
      <c r="G1813" s="1">
        <f t="shared" si="43"/>
        <v>37723.68</v>
      </c>
    </row>
    <row r="1814" spans="1:7" x14ac:dyDescent="0.25">
      <c r="A1814" s="501"/>
      <c r="B1814" s="508"/>
      <c r="C1814" s="1"/>
      <c r="D1814" s="1"/>
      <c r="E1814" s="1"/>
      <c r="F1814" s="1"/>
      <c r="G1814" s="1">
        <f t="shared" si="43"/>
        <v>37723.68</v>
      </c>
    </row>
    <row r="1815" spans="1:7" x14ac:dyDescent="0.25">
      <c r="A1815" s="501"/>
      <c r="B1815" s="506"/>
      <c r="C1815" s="1" t="s">
        <v>22</v>
      </c>
      <c r="D1815" s="1">
        <v>300</v>
      </c>
      <c r="E1815" s="1"/>
      <c r="F1815" s="1"/>
      <c r="G1815" s="1">
        <f t="shared" si="43"/>
        <v>37423.68</v>
      </c>
    </row>
    <row r="1816" spans="1:7" x14ac:dyDescent="0.25">
      <c r="A1816" s="501"/>
      <c r="B1816" s="507"/>
      <c r="C1816" s="1" t="s">
        <v>20</v>
      </c>
      <c r="D1816" s="1">
        <v>1000</v>
      </c>
      <c r="E1816" s="1"/>
      <c r="F1816" s="1"/>
      <c r="G1816" s="1">
        <f t="shared" si="43"/>
        <v>36423.68</v>
      </c>
    </row>
    <row r="1817" spans="1:7" x14ac:dyDescent="0.25">
      <c r="A1817" s="501"/>
      <c r="B1817" s="507"/>
      <c r="C1817" s="1" t="s">
        <v>17</v>
      </c>
      <c r="D1817" s="1">
        <v>447</v>
      </c>
      <c r="E1817" s="20" t="s">
        <v>439</v>
      </c>
      <c r="F1817" s="20">
        <v>3520</v>
      </c>
      <c r="G1817" s="1">
        <f t="shared" si="43"/>
        <v>39496.68</v>
      </c>
    </row>
    <row r="1818" spans="1:7" x14ac:dyDescent="0.25">
      <c r="A1818" s="501"/>
      <c r="B1818" s="507"/>
      <c r="C1818" s="1"/>
      <c r="D1818" s="1"/>
      <c r="E1818" s="20" t="s">
        <v>547</v>
      </c>
      <c r="F1818" s="20">
        <v>3130</v>
      </c>
      <c r="G1818" s="1">
        <f t="shared" si="43"/>
        <v>42626.68</v>
      </c>
    </row>
    <row r="1819" spans="1:7" x14ac:dyDescent="0.25">
      <c r="A1819" s="501"/>
      <c r="B1819" s="507"/>
      <c r="C1819" s="1"/>
      <c r="D1819" s="1"/>
      <c r="E1819" s="20" t="s">
        <v>752</v>
      </c>
      <c r="F1819" s="20">
        <v>4800</v>
      </c>
      <c r="G1819" s="1">
        <f t="shared" si="43"/>
        <v>47426.68</v>
      </c>
    </row>
    <row r="1820" spans="1:7" x14ac:dyDescent="0.25">
      <c r="A1820" s="501"/>
      <c r="B1820" s="507"/>
      <c r="C1820" s="1"/>
      <c r="D1820" s="1"/>
      <c r="E1820" s="20" t="s">
        <v>379</v>
      </c>
      <c r="F1820" s="20">
        <v>1200</v>
      </c>
      <c r="G1820" s="1">
        <f t="shared" ref="G1820:G1863" si="44">G1819-D1820+F1820</f>
        <v>48626.68</v>
      </c>
    </row>
    <row r="1821" spans="1:7" x14ac:dyDescent="0.25">
      <c r="A1821" s="502"/>
      <c r="B1821" s="508"/>
      <c r="C1821" s="1"/>
      <c r="D1821" s="1"/>
      <c r="E1821" s="20" t="s">
        <v>433</v>
      </c>
      <c r="F1821" s="20">
        <v>1200</v>
      </c>
      <c r="G1821" s="1">
        <f t="shared" si="44"/>
        <v>49826.68</v>
      </c>
    </row>
    <row r="1822" spans="1:7" x14ac:dyDescent="0.25">
      <c r="A1822" s="500" t="s">
        <v>194</v>
      </c>
      <c r="B1822" s="503"/>
      <c r="C1822" s="1"/>
      <c r="D1822" s="1"/>
      <c r="E1822" s="1"/>
      <c r="F1822" s="1"/>
      <c r="G1822" s="1">
        <f t="shared" si="44"/>
        <v>49826.68</v>
      </c>
    </row>
    <row r="1823" spans="1:7" x14ac:dyDescent="0.25">
      <c r="A1823" s="501"/>
      <c r="B1823" s="504"/>
      <c r="C1823" s="1" t="s">
        <v>22</v>
      </c>
      <c r="D1823" s="1">
        <v>400</v>
      </c>
      <c r="E1823" s="1"/>
      <c r="F1823" s="1"/>
      <c r="G1823" s="1">
        <f t="shared" si="44"/>
        <v>49426.68</v>
      </c>
    </row>
    <row r="1824" spans="1:7" x14ac:dyDescent="0.25">
      <c r="A1824" s="501"/>
      <c r="B1824" s="504"/>
      <c r="C1824" s="1" t="s">
        <v>67</v>
      </c>
      <c r="D1824" s="1">
        <v>28000</v>
      </c>
      <c r="E1824" s="1"/>
      <c r="F1824" s="1"/>
      <c r="G1824" s="1">
        <f t="shared" si="44"/>
        <v>21426.68</v>
      </c>
    </row>
    <row r="1825" spans="1:7" x14ac:dyDescent="0.25">
      <c r="A1825" s="501"/>
      <c r="B1825" s="504"/>
      <c r="C1825" s="1" t="s">
        <v>69</v>
      </c>
      <c r="D1825" s="1">
        <v>5000</v>
      </c>
      <c r="E1825" s="1"/>
      <c r="F1825" s="1"/>
      <c r="G1825" s="1">
        <f t="shared" si="44"/>
        <v>16426.68</v>
      </c>
    </row>
    <row r="1826" spans="1:7" x14ac:dyDescent="0.25">
      <c r="A1826" s="501"/>
      <c r="B1826" s="504"/>
      <c r="C1826" s="1" t="s">
        <v>71</v>
      </c>
      <c r="D1826" s="1">
        <v>3500</v>
      </c>
      <c r="E1826" s="1"/>
      <c r="F1826" s="1"/>
      <c r="G1826" s="1">
        <f t="shared" si="44"/>
        <v>12926.68</v>
      </c>
    </row>
    <row r="1827" spans="1:7" x14ac:dyDescent="0.25">
      <c r="A1827" s="501"/>
      <c r="B1827" s="504"/>
      <c r="C1827" s="1" t="s">
        <v>48</v>
      </c>
      <c r="D1827" s="1">
        <v>480</v>
      </c>
      <c r="E1827" s="1"/>
      <c r="F1827" s="1"/>
      <c r="G1827" s="1">
        <f t="shared" si="44"/>
        <v>12446.68</v>
      </c>
    </row>
    <row r="1828" spans="1:7" x14ac:dyDescent="0.25">
      <c r="A1828" s="501"/>
      <c r="B1828" s="504"/>
      <c r="C1828" s="1" t="s">
        <v>43</v>
      </c>
      <c r="D1828" s="1">
        <v>90</v>
      </c>
      <c r="E1828" s="1"/>
      <c r="F1828" s="1"/>
      <c r="G1828" s="1">
        <f t="shared" si="44"/>
        <v>12356.68</v>
      </c>
    </row>
    <row r="1829" spans="1:7" x14ac:dyDescent="0.25">
      <c r="A1829" s="501"/>
      <c r="B1829" s="504"/>
      <c r="C1829" s="1"/>
      <c r="D1829" s="1"/>
      <c r="E1829" s="1"/>
      <c r="F1829" s="1"/>
      <c r="G1829" s="1">
        <f t="shared" si="44"/>
        <v>12356.68</v>
      </c>
    </row>
    <row r="1830" spans="1:7" x14ac:dyDescent="0.25">
      <c r="A1830" s="501"/>
      <c r="B1830" s="504"/>
      <c r="C1830" s="1"/>
      <c r="D1830" s="1"/>
      <c r="E1830" s="1"/>
      <c r="F1830" s="1"/>
      <c r="G1830" s="1">
        <f t="shared" si="44"/>
        <v>12356.68</v>
      </c>
    </row>
    <row r="1831" spans="1:7" x14ac:dyDescent="0.25">
      <c r="A1831" s="501"/>
      <c r="B1831" s="504"/>
      <c r="C1831" s="1"/>
      <c r="D1831" s="1"/>
      <c r="E1831" s="1"/>
      <c r="F1831" s="1"/>
      <c r="G1831" s="1">
        <f t="shared" si="44"/>
        <v>12356.68</v>
      </c>
    </row>
    <row r="1832" spans="1:7" x14ac:dyDescent="0.25">
      <c r="A1832" s="501"/>
      <c r="B1832" s="505"/>
      <c r="C1832" s="1"/>
      <c r="D1832" s="1"/>
      <c r="E1832" s="1"/>
      <c r="F1832" s="1"/>
      <c r="G1832" s="1">
        <f t="shared" si="44"/>
        <v>12356.68</v>
      </c>
    </row>
    <row r="1833" spans="1:7" x14ac:dyDescent="0.25">
      <c r="A1833" s="501"/>
      <c r="B1833" s="506"/>
      <c r="C1833" s="1" t="s">
        <v>22</v>
      </c>
      <c r="D1833" s="1">
        <v>400</v>
      </c>
      <c r="E1833" s="28" t="s">
        <v>251</v>
      </c>
      <c r="F1833" s="28">
        <v>892</v>
      </c>
      <c r="G1833" s="1">
        <f t="shared" si="44"/>
        <v>12848.68</v>
      </c>
    </row>
    <row r="1834" spans="1:7" x14ac:dyDescent="0.25">
      <c r="A1834" s="501"/>
      <c r="B1834" s="507"/>
      <c r="C1834" s="1" t="s">
        <v>51</v>
      </c>
      <c r="D1834" s="1">
        <v>1200</v>
      </c>
      <c r="E1834" s="20" t="s">
        <v>432</v>
      </c>
      <c r="F1834" s="20">
        <v>8100</v>
      </c>
      <c r="G1834" s="1">
        <f t="shared" si="44"/>
        <v>19748.68</v>
      </c>
    </row>
    <row r="1835" spans="1:7" x14ac:dyDescent="0.25">
      <c r="A1835" s="501"/>
      <c r="B1835" s="507"/>
      <c r="C1835" s="55" t="s">
        <v>78</v>
      </c>
      <c r="D1835" s="1">
        <v>200</v>
      </c>
      <c r="E1835" s="20" t="s">
        <v>177</v>
      </c>
      <c r="F1835" s="20">
        <v>450.36</v>
      </c>
      <c r="G1835" s="1">
        <f t="shared" si="44"/>
        <v>19999.04</v>
      </c>
    </row>
    <row r="1836" spans="1:7" x14ac:dyDescent="0.25">
      <c r="A1836" s="501"/>
      <c r="B1836" s="507"/>
      <c r="C1836" s="1" t="s">
        <v>80</v>
      </c>
      <c r="D1836" s="1">
        <v>3000</v>
      </c>
      <c r="E1836" s="1" t="s">
        <v>753</v>
      </c>
      <c r="F1836" s="1">
        <v>841</v>
      </c>
      <c r="G1836" s="1">
        <f t="shared" si="44"/>
        <v>17840.04</v>
      </c>
    </row>
    <row r="1837" spans="1:7" x14ac:dyDescent="0.25">
      <c r="A1837" s="501"/>
      <c r="B1837" s="507"/>
      <c r="C1837" s="1" t="s">
        <v>409</v>
      </c>
      <c r="D1837" s="1">
        <v>200</v>
      </c>
      <c r="E1837" s="1" t="s">
        <v>434</v>
      </c>
      <c r="F1837" s="1"/>
      <c r="G1837" s="1">
        <f t="shared" si="44"/>
        <v>17640.04</v>
      </c>
    </row>
    <row r="1838" spans="1:7" x14ac:dyDescent="0.25">
      <c r="A1838" s="501"/>
      <c r="B1838" s="507"/>
      <c r="C1838" s="1"/>
      <c r="D1838" s="1"/>
      <c r="E1838" s="28" t="s">
        <v>435</v>
      </c>
      <c r="F1838" s="28">
        <v>17145</v>
      </c>
      <c r="G1838" s="1">
        <f t="shared" si="44"/>
        <v>34785.040000000001</v>
      </c>
    </row>
    <row r="1839" spans="1:7" x14ac:dyDescent="0.25">
      <c r="A1839" s="501"/>
      <c r="B1839" s="508"/>
      <c r="C1839" s="1"/>
      <c r="D1839" s="1"/>
      <c r="E1839" s="20" t="s">
        <v>759</v>
      </c>
      <c r="F1839" s="20">
        <v>9700</v>
      </c>
      <c r="G1839" s="1">
        <f t="shared" si="44"/>
        <v>44485.04</v>
      </c>
    </row>
    <row r="1840" spans="1:7" x14ac:dyDescent="0.25">
      <c r="A1840" s="501"/>
      <c r="B1840" s="506"/>
      <c r="C1840" s="1" t="s">
        <v>22</v>
      </c>
      <c r="D1840" s="1">
        <v>400</v>
      </c>
      <c r="E1840" s="20" t="s">
        <v>447</v>
      </c>
      <c r="F1840" s="20">
        <v>23500</v>
      </c>
      <c r="G1840" s="1">
        <f t="shared" si="44"/>
        <v>67585.040000000008</v>
      </c>
    </row>
    <row r="1841" spans="1:7" x14ac:dyDescent="0.25">
      <c r="A1841" s="501"/>
      <c r="B1841" s="507"/>
      <c r="C1841" s="55" t="s">
        <v>30</v>
      </c>
      <c r="D1841" s="1">
        <v>2500</v>
      </c>
      <c r="E1841" s="1"/>
      <c r="F1841" s="1"/>
      <c r="G1841" s="1">
        <f t="shared" si="44"/>
        <v>65085.040000000008</v>
      </c>
    </row>
    <row r="1842" spans="1:7" x14ac:dyDescent="0.25">
      <c r="A1842" s="501"/>
      <c r="B1842" s="507"/>
      <c r="C1842" s="1" t="s">
        <v>48</v>
      </c>
      <c r="D1842" s="1">
        <v>480</v>
      </c>
      <c r="E1842" s="1"/>
      <c r="F1842" s="1"/>
      <c r="G1842" s="1">
        <f t="shared" si="44"/>
        <v>64605.040000000008</v>
      </c>
    </row>
    <row r="1843" spans="1:7" x14ac:dyDescent="0.25">
      <c r="A1843" s="501"/>
      <c r="B1843" s="507"/>
      <c r="C1843" s="1"/>
      <c r="D1843" s="1"/>
      <c r="E1843" s="1"/>
      <c r="F1843" s="1"/>
      <c r="G1843" s="1">
        <f t="shared" si="44"/>
        <v>64605.040000000008</v>
      </c>
    </row>
    <row r="1844" spans="1:7" x14ac:dyDescent="0.25">
      <c r="A1844" s="501"/>
      <c r="B1844" s="507"/>
      <c r="C1844" s="1"/>
      <c r="D1844" s="1"/>
      <c r="E1844" s="1"/>
      <c r="F1844" s="1"/>
      <c r="G1844" s="1">
        <f t="shared" si="44"/>
        <v>64605.040000000008</v>
      </c>
    </row>
    <row r="1845" spans="1:7" x14ac:dyDescent="0.25">
      <c r="A1845" s="501"/>
      <c r="B1845" s="507"/>
      <c r="C1845" s="1"/>
      <c r="D1845" s="1"/>
      <c r="E1845" s="1"/>
      <c r="F1845" s="1"/>
      <c r="G1845" s="1">
        <f t="shared" si="44"/>
        <v>64605.040000000008</v>
      </c>
    </row>
    <row r="1846" spans="1:7" x14ac:dyDescent="0.25">
      <c r="A1846" s="501"/>
      <c r="B1846" s="508"/>
      <c r="C1846" s="1" t="s">
        <v>397</v>
      </c>
      <c r="D1846" s="1">
        <v>4500</v>
      </c>
      <c r="E1846" s="1"/>
      <c r="F1846" s="1"/>
      <c r="G1846" s="1">
        <f t="shared" si="44"/>
        <v>60105.040000000008</v>
      </c>
    </row>
    <row r="1847" spans="1:7" x14ac:dyDescent="0.25">
      <c r="A1847" s="501"/>
      <c r="B1847" s="506"/>
      <c r="C1847" s="1" t="s">
        <v>22</v>
      </c>
      <c r="D1847" s="1">
        <v>400</v>
      </c>
      <c r="E1847" s="1"/>
      <c r="F1847" s="1"/>
      <c r="G1847" s="1">
        <f t="shared" si="44"/>
        <v>59705.040000000008</v>
      </c>
    </row>
    <row r="1848" spans="1:7" x14ac:dyDescent="0.25">
      <c r="A1848" s="501"/>
      <c r="B1848" s="507"/>
      <c r="C1848" s="1" t="s">
        <v>86</v>
      </c>
      <c r="D1848" s="1">
        <v>120</v>
      </c>
      <c r="E1848" s="1"/>
      <c r="F1848" s="1"/>
      <c r="G1848" s="1">
        <f t="shared" si="44"/>
        <v>59585.040000000008</v>
      </c>
    </row>
    <row r="1849" spans="1:7" x14ac:dyDescent="0.25">
      <c r="A1849" s="501"/>
      <c r="B1849" s="507"/>
      <c r="C1849" s="1" t="s">
        <v>16</v>
      </c>
      <c r="D1849" s="1">
        <v>7800</v>
      </c>
      <c r="E1849" s="1"/>
      <c r="F1849" s="1"/>
      <c r="G1849" s="1">
        <f t="shared" si="44"/>
        <v>51785.040000000008</v>
      </c>
    </row>
    <row r="1850" spans="1:7" x14ac:dyDescent="0.25">
      <c r="A1850" s="501"/>
      <c r="B1850" s="507"/>
      <c r="C1850" s="28" t="s">
        <v>44</v>
      </c>
      <c r="D1850" s="28">
        <v>2608</v>
      </c>
      <c r="E1850" s="1"/>
      <c r="F1850" s="1"/>
      <c r="G1850" s="1">
        <f t="shared" si="44"/>
        <v>49177.040000000008</v>
      </c>
    </row>
    <row r="1851" spans="1:7" x14ac:dyDescent="0.25">
      <c r="A1851" s="501"/>
      <c r="B1851" s="507"/>
      <c r="C1851" s="1"/>
      <c r="D1851" s="1"/>
      <c r="E1851" s="1"/>
      <c r="F1851" s="1"/>
      <c r="G1851" s="1">
        <f t="shared" si="44"/>
        <v>49177.040000000008</v>
      </c>
    </row>
    <row r="1852" spans="1:7" x14ac:dyDescent="0.25">
      <c r="A1852" s="501"/>
      <c r="B1852" s="507"/>
      <c r="C1852" s="1"/>
      <c r="D1852" s="1"/>
      <c r="E1852" s="1"/>
      <c r="F1852" s="1"/>
      <c r="G1852" s="1">
        <f t="shared" si="44"/>
        <v>49177.040000000008</v>
      </c>
    </row>
    <row r="1853" spans="1:7" x14ac:dyDescent="0.25">
      <c r="A1853" s="501"/>
      <c r="B1853" s="508"/>
      <c r="C1853" s="1"/>
      <c r="D1853" s="1"/>
      <c r="E1853" s="1"/>
      <c r="F1853" s="1"/>
      <c r="G1853" s="1">
        <f t="shared" si="44"/>
        <v>49177.040000000008</v>
      </c>
    </row>
    <row r="1854" spans="1:7" x14ac:dyDescent="0.25">
      <c r="A1854" s="501"/>
      <c r="B1854" s="506"/>
      <c r="C1854" s="1" t="s">
        <v>22</v>
      </c>
      <c r="D1854" s="1">
        <v>300</v>
      </c>
      <c r="E1854" s="1"/>
      <c r="F1854" s="1"/>
      <c r="G1854" s="1">
        <f t="shared" si="44"/>
        <v>48877.040000000008</v>
      </c>
    </row>
    <row r="1855" spans="1:7" x14ac:dyDescent="0.25">
      <c r="A1855" s="501"/>
      <c r="B1855" s="507"/>
      <c r="C1855" s="1" t="s">
        <v>20</v>
      </c>
      <c r="D1855" s="1">
        <v>1000</v>
      </c>
      <c r="E1855" s="1"/>
      <c r="F1855" s="1"/>
      <c r="G1855" s="1">
        <f t="shared" si="44"/>
        <v>47877.040000000008</v>
      </c>
    </row>
    <row r="1856" spans="1:7" x14ac:dyDescent="0.25">
      <c r="A1856" s="501"/>
      <c r="B1856" s="507"/>
      <c r="C1856" s="1"/>
      <c r="D1856" s="1"/>
      <c r="E1856" s="1"/>
      <c r="F1856" s="1"/>
      <c r="G1856" s="1">
        <f t="shared" si="44"/>
        <v>47877.040000000008</v>
      </c>
    </row>
    <row r="1857" spans="1:7" x14ac:dyDescent="0.25">
      <c r="A1857" s="501"/>
      <c r="B1857" s="507"/>
      <c r="C1857" s="1"/>
      <c r="D1857" s="1"/>
      <c r="E1857" s="1"/>
      <c r="F1857" s="1"/>
      <c r="G1857" s="1">
        <f t="shared" si="44"/>
        <v>47877.040000000008</v>
      </c>
    </row>
    <row r="1858" spans="1:7" x14ac:dyDescent="0.25">
      <c r="A1858" s="501"/>
      <c r="B1858" s="507"/>
      <c r="C1858" s="1"/>
      <c r="D1858" s="1"/>
      <c r="E1858" s="1"/>
      <c r="F1858" s="1"/>
      <c r="G1858" s="1">
        <f t="shared" si="44"/>
        <v>47877.040000000008</v>
      </c>
    </row>
    <row r="1859" spans="1:7" x14ac:dyDescent="0.25">
      <c r="A1859" s="501"/>
      <c r="B1859" s="507"/>
      <c r="C1859" s="1"/>
      <c r="D1859" s="1"/>
      <c r="E1859" s="1"/>
      <c r="F1859" s="1"/>
      <c r="G1859" s="1">
        <f t="shared" si="44"/>
        <v>47877.040000000008</v>
      </c>
    </row>
    <row r="1860" spans="1:7" x14ac:dyDescent="0.25">
      <c r="A1860" s="502"/>
      <c r="B1860" s="508"/>
      <c r="C1860" s="1"/>
      <c r="D1860" s="1"/>
      <c r="E1860" s="1"/>
      <c r="F1860" s="1"/>
      <c r="G1860" s="1">
        <f t="shared" si="44"/>
        <v>47877.040000000008</v>
      </c>
    </row>
    <row r="1861" spans="1:7" x14ac:dyDescent="0.25">
      <c r="A1861" s="500" t="s">
        <v>195</v>
      </c>
      <c r="B1861" s="503"/>
      <c r="C1861" s="1"/>
      <c r="D1861" s="1"/>
      <c r="E1861" s="1"/>
      <c r="F1861" s="1"/>
      <c r="G1861" s="1">
        <f t="shared" si="44"/>
        <v>47877.040000000008</v>
      </c>
    </row>
    <row r="1862" spans="1:7" x14ac:dyDescent="0.25">
      <c r="A1862" s="501"/>
      <c r="B1862" s="504"/>
      <c r="C1862" s="1" t="s">
        <v>22</v>
      </c>
      <c r="D1862" s="1">
        <v>400</v>
      </c>
      <c r="E1862" s="1"/>
      <c r="F1862" s="1"/>
      <c r="G1862" s="1">
        <f t="shared" si="44"/>
        <v>47477.040000000008</v>
      </c>
    </row>
    <row r="1863" spans="1:7" x14ac:dyDescent="0.25">
      <c r="A1863" s="501"/>
      <c r="B1863" s="504"/>
      <c r="C1863" s="1" t="s">
        <v>67</v>
      </c>
      <c r="D1863" s="1">
        <v>25000</v>
      </c>
      <c r="E1863" s="1"/>
      <c r="F1863" s="1"/>
      <c r="G1863" s="1">
        <f t="shared" si="44"/>
        <v>22477.040000000008</v>
      </c>
    </row>
    <row r="1864" spans="1:7" x14ac:dyDescent="0.25">
      <c r="A1864" s="501"/>
      <c r="B1864" s="504"/>
      <c r="C1864" s="1" t="s">
        <v>69</v>
      </c>
      <c r="D1864" s="1">
        <v>9000</v>
      </c>
      <c r="E1864" s="1"/>
      <c r="F1864" s="1"/>
      <c r="G1864" s="1">
        <v>0</v>
      </c>
    </row>
    <row r="1865" spans="1:7" x14ac:dyDescent="0.25">
      <c r="A1865" s="501"/>
      <c r="B1865" s="504"/>
      <c r="C1865" s="1" t="s">
        <v>71</v>
      </c>
      <c r="D1865" s="1">
        <v>3500</v>
      </c>
      <c r="E1865" s="28" t="s">
        <v>435</v>
      </c>
      <c r="F1865" s="28">
        <v>24600</v>
      </c>
      <c r="G1865" s="1">
        <f>G1864-D1865+F1865</f>
        <v>21100</v>
      </c>
    </row>
    <row r="1866" spans="1:7" x14ac:dyDescent="0.25">
      <c r="A1866" s="501"/>
      <c r="B1866" s="504"/>
      <c r="C1866" s="1" t="s">
        <v>48</v>
      </c>
      <c r="D1866" s="1">
        <v>480</v>
      </c>
      <c r="E1866" s="1"/>
      <c r="F1866" s="1"/>
      <c r="G1866" s="1">
        <f t="shared" ref="G1866:G1929" si="45">G1865-D1866+F1866</f>
        <v>20620</v>
      </c>
    </row>
    <row r="1867" spans="1:7" x14ac:dyDescent="0.25">
      <c r="A1867" s="501"/>
      <c r="B1867" s="504"/>
      <c r="C1867" s="1" t="s">
        <v>43</v>
      </c>
      <c r="D1867" s="1">
        <v>90</v>
      </c>
      <c r="E1867" s="1"/>
      <c r="F1867" s="1"/>
      <c r="G1867" s="1">
        <f t="shared" si="45"/>
        <v>20530</v>
      </c>
    </row>
    <row r="1868" spans="1:7" x14ac:dyDescent="0.25">
      <c r="A1868" s="501"/>
      <c r="B1868" s="504"/>
      <c r="C1868" s="1"/>
      <c r="D1868" s="1"/>
      <c r="E1868" s="1"/>
      <c r="F1868" s="1"/>
      <c r="G1868" s="1">
        <f t="shared" si="45"/>
        <v>20530</v>
      </c>
    </row>
    <row r="1869" spans="1:7" x14ac:dyDescent="0.25">
      <c r="A1869" s="501"/>
      <c r="B1869" s="504"/>
      <c r="C1869" s="1"/>
      <c r="D1869" s="1"/>
      <c r="E1869" s="1"/>
      <c r="F1869" s="1"/>
      <c r="G1869" s="1">
        <f t="shared" si="45"/>
        <v>20530</v>
      </c>
    </row>
    <row r="1870" spans="1:7" x14ac:dyDescent="0.25">
      <c r="A1870" s="501"/>
      <c r="B1870" s="504"/>
      <c r="C1870" s="1"/>
      <c r="D1870" s="1"/>
      <c r="E1870" s="1"/>
      <c r="F1870" s="1"/>
      <c r="G1870" s="1">
        <f t="shared" si="45"/>
        <v>20530</v>
      </c>
    </row>
    <row r="1871" spans="1:7" x14ac:dyDescent="0.25">
      <c r="A1871" s="501"/>
      <c r="B1871" s="505"/>
      <c r="C1871" s="1"/>
      <c r="D1871" s="1"/>
      <c r="E1871" s="1"/>
      <c r="F1871" s="1"/>
      <c r="G1871" s="1">
        <f t="shared" si="45"/>
        <v>20530</v>
      </c>
    </row>
    <row r="1872" spans="1:7" x14ac:dyDescent="0.25">
      <c r="A1872" s="501"/>
      <c r="B1872" s="506"/>
      <c r="C1872" s="1" t="s">
        <v>22</v>
      </c>
      <c r="D1872" s="1">
        <v>400</v>
      </c>
      <c r="E1872" s="1"/>
      <c r="F1872" s="1"/>
      <c r="G1872" s="1">
        <f t="shared" si="45"/>
        <v>20130</v>
      </c>
    </row>
    <row r="1873" spans="1:7" x14ac:dyDescent="0.25">
      <c r="A1873" s="501"/>
      <c r="B1873" s="507"/>
      <c r="C1873" s="1" t="s">
        <v>51</v>
      </c>
      <c r="D1873" s="1">
        <v>1200</v>
      </c>
      <c r="E1873" s="1"/>
      <c r="F1873" s="1"/>
      <c r="G1873" s="1">
        <f t="shared" si="45"/>
        <v>18930</v>
      </c>
    </row>
    <row r="1874" spans="1:7" x14ac:dyDescent="0.25">
      <c r="A1874" s="501"/>
      <c r="B1874" s="507"/>
      <c r="C1874" s="55" t="s">
        <v>78</v>
      </c>
      <c r="D1874" s="1">
        <v>200</v>
      </c>
      <c r="E1874" s="1"/>
      <c r="F1874" s="1"/>
      <c r="G1874" s="1">
        <f t="shared" si="45"/>
        <v>18730</v>
      </c>
    </row>
    <row r="1875" spans="1:7" x14ac:dyDescent="0.25">
      <c r="A1875" s="501"/>
      <c r="B1875" s="507"/>
      <c r="C1875" s="1" t="s">
        <v>80</v>
      </c>
      <c r="D1875" s="1">
        <v>3000</v>
      </c>
      <c r="E1875" s="1"/>
      <c r="F1875" s="1"/>
      <c r="G1875" s="1">
        <f t="shared" si="45"/>
        <v>15730</v>
      </c>
    </row>
    <row r="1876" spans="1:7" x14ac:dyDescent="0.25">
      <c r="A1876" s="501"/>
      <c r="B1876" s="507"/>
      <c r="C1876" s="1" t="s">
        <v>409</v>
      </c>
      <c r="D1876" s="1">
        <v>200</v>
      </c>
      <c r="E1876" s="1"/>
      <c r="F1876" s="1"/>
      <c r="G1876" s="1">
        <f t="shared" si="45"/>
        <v>15530</v>
      </c>
    </row>
    <row r="1877" spans="1:7" x14ac:dyDescent="0.25">
      <c r="A1877" s="501"/>
      <c r="B1877" s="507"/>
      <c r="C1877" s="1"/>
      <c r="D1877" s="1"/>
      <c r="E1877" s="1"/>
      <c r="F1877" s="1"/>
      <c r="G1877" s="1">
        <f t="shared" si="45"/>
        <v>15530</v>
      </c>
    </row>
    <row r="1878" spans="1:7" x14ac:dyDescent="0.25">
      <c r="A1878" s="501"/>
      <c r="B1878" s="508"/>
      <c r="C1878" s="1"/>
      <c r="D1878" s="1"/>
      <c r="E1878" s="1"/>
      <c r="F1878" s="1"/>
      <c r="G1878" s="1">
        <f t="shared" si="45"/>
        <v>15530</v>
      </c>
    </row>
    <row r="1879" spans="1:7" x14ac:dyDescent="0.25">
      <c r="A1879" s="501"/>
      <c r="B1879" s="506"/>
      <c r="C1879" s="1" t="s">
        <v>22</v>
      </c>
      <c r="D1879" s="1">
        <v>400</v>
      </c>
      <c r="E1879" s="1"/>
      <c r="F1879" s="1"/>
      <c r="G1879" s="1">
        <f t="shared" si="45"/>
        <v>15130</v>
      </c>
    </row>
    <row r="1880" spans="1:7" x14ac:dyDescent="0.25">
      <c r="A1880" s="501"/>
      <c r="B1880" s="507"/>
      <c r="C1880" s="55" t="s">
        <v>30</v>
      </c>
      <c r="D1880" s="1">
        <v>2500</v>
      </c>
      <c r="E1880" s="1"/>
      <c r="F1880" s="1"/>
      <c r="G1880" s="1">
        <f t="shared" si="45"/>
        <v>12630</v>
      </c>
    </row>
    <row r="1881" spans="1:7" x14ac:dyDescent="0.25">
      <c r="A1881" s="501"/>
      <c r="B1881" s="507"/>
      <c r="C1881" s="1" t="s">
        <v>48</v>
      </c>
      <c r="D1881" s="1">
        <v>480</v>
      </c>
      <c r="E1881" s="1"/>
      <c r="F1881" s="1"/>
      <c r="G1881" s="1">
        <f t="shared" si="45"/>
        <v>12150</v>
      </c>
    </row>
    <row r="1882" spans="1:7" x14ac:dyDescent="0.25">
      <c r="A1882" s="501"/>
      <c r="B1882" s="507"/>
      <c r="C1882" s="1"/>
      <c r="D1882" s="1"/>
      <c r="E1882" s="1"/>
      <c r="F1882" s="1"/>
      <c r="G1882" s="1">
        <f t="shared" si="45"/>
        <v>12150</v>
      </c>
    </row>
    <row r="1883" spans="1:7" x14ac:dyDescent="0.25">
      <c r="A1883" s="501"/>
      <c r="B1883" s="507"/>
      <c r="C1883" s="1"/>
      <c r="D1883" s="1"/>
      <c r="E1883" s="1"/>
      <c r="F1883" s="1"/>
      <c r="G1883" s="1">
        <f t="shared" si="45"/>
        <v>12150</v>
      </c>
    </row>
    <row r="1884" spans="1:7" x14ac:dyDescent="0.25">
      <c r="A1884" s="501"/>
      <c r="B1884" s="507"/>
      <c r="C1884" s="1"/>
      <c r="D1884" s="1"/>
      <c r="E1884" s="1"/>
      <c r="F1884" s="1"/>
      <c r="G1884" s="1">
        <f t="shared" si="45"/>
        <v>12150</v>
      </c>
    </row>
    <row r="1885" spans="1:7" x14ac:dyDescent="0.25">
      <c r="A1885" s="501"/>
      <c r="B1885" s="508"/>
      <c r="C1885" s="1" t="s">
        <v>397</v>
      </c>
      <c r="D1885" s="1">
        <v>4500</v>
      </c>
      <c r="E1885" s="1"/>
      <c r="F1885" s="1"/>
      <c r="G1885" s="1">
        <f t="shared" si="45"/>
        <v>7650</v>
      </c>
    </row>
    <row r="1886" spans="1:7" x14ac:dyDescent="0.25">
      <c r="A1886" s="501"/>
      <c r="B1886" s="506"/>
      <c r="C1886" s="1" t="s">
        <v>22</v>
      </c>
      <c r="D1886" s="1">
        <v>400</v>
      </c>
      <c r="E1886" s="1"/>
      <c r="F1886" s="1"/>
      <c r="G1886" s="1">
        <f t="shared" si="45"/>
        <v>7250</v>
      </c>
    </row>
    <row r="1887" spans="1:7" x14ac:dyDescent="0.25">
      <c r="A1887" s="501"/>
      <c r="B1887" s="507"/>
      <c r="C1887" s="1" t="s">
        <v>86</v>
      </c>
      <c r="D1887" s="1">
        <v>120</v>
      </c>
      <c r="E1887" s="1"/>
      <c r="F1887" s="1"/>
      <c r="G1887" s="1">
        <f t="shared" si="45"/>
        <v>7130</v>
      </c>
    </row>
    <row r="1888" spans="1:7" x14ac:dyDescent="0.25">
      <c r="A1888" s="501"/>
      <c r="B1888" s="507"/>
      <c r="C1888" s="1" t="s">
        <v>16</v>
      </c>
      <c r="D1888" s="1">
        <v>1054</v>
      </c>
      <c r="E1888" s="1"/>
      <c r="F1888" s="1"/>
      <c r="G1888" s="1">
        <f t="shared" si="45"/>
        <v>6076</v>
      </c>
    </row>
    <row r="1889" spans="1:7" x14ac:dyDescent="0.25">
      <c r="A1889" s="501"/>
      <c r="B1889" s="507"/>
      <c r="C1889" s="28" t="s">
        <v>44</v>
      </c>
      <c r="D1889" s="28">
        <v>2608</v>
      </c>
      <c r="E1889" s="1"/>
      <c r="F1889" s="1"/>
      <c r="G1889" s="1">
        <f t="shared" si="45"/>
        <v>3468</v>
      </c>
    </row>
    <row r="1890" spans="1:7" x14ac:dyDescent="0.25">
      <c r="A1890" s="501"/>
      <c r="B1890" s="507"/>
      <c r="C1890" s="1"/>
      <c r="D1890" s="1"/>
      <c r="E1890" s="1"/>
      <c r="F1890" s="1"/>
      <c r="G1890" s="1">
        <f t="shared" si="45"/>
        <v>3468</v>
      </c>
    </row>
    <row r="1891" spans="1:7" x14ac:dyDescent="0.25">
      <c r="A1891" s="501"/>
      <c r="B1891" s="507"/>
      <c r="C1891" s="1"/>
      <c r="D1891" s="1"/>
      <c r="E1891" s="1"/>
      <c r="F1891" s="1"/>
      <c r="G1891" s="1">
        <f t="shared" si="45"/>
        <v>3468</v>
      </c>
    </row>
    <row r="1892" spans="1:7" x14ac:dyDescent="0.25">
      <c r="A1892" s="501"/>
      <c r="B1892" s="508"/>
      <c r="C1892" s="1"/>
      <c r="D1892" s="1"/>
      <c r="E1892" s="1"/>
      <c r="F1892" s="1"/>
      <c r="G1892" s="1">
        <f t="shared" si="45"/>
        <v>3468</v>
      </c>
    </row>
    <row r="1893" spans="1:7" x14ac:dyDescent="0.25">
      <c r="A1893" s="501"/>
      <c r="B1893" s="506"/>
      <c r="C1893" s="1" t="s">
        <v>22</v>
      </c>
      <c r="D1893" s="1">
        <v>300</v>
      </c>
      <c r="E1893" s="1"/>
      <c r="F1893" s="1"/>
      <c r="G1893" s="1">
        <f t="shared" si="45"/>
        <v>3168</v>
      </c>
    </row>
    <row r="1894" spans="1:7" x14ac:dyDescent="0.25">
      <c r="A1894" s="501"/>
      <c r="B1894" s="507"/>
      <c r="C1894" s="1" t="s">
        <v>20</v>
      </c>
      <c r="D1894" s="1">
        <v>1000</v>
      </c>
      <c r="E1894" s="20" t="s">
        <v>770</v>
      </c>
      <c r="F1894" s="20">
        <v>5300</v>
      </c>
      <c r="G1894" s="1">
        <f t="shared" si="45"/>
        <v>7468</v>
      </c>
    </row>
    <row r="1895" spans="1:7" x14ac:dyDescent="0.25">
      <c r="A1895" s="501"/>
      <c r="B1895" s="507"/>
      <c r="C1895" s="1"/>
      <c r="D1895" s="1"/>
      <c r="E1895" s="1"/>
      <c r="F1895" s="1"/>
      <c r="G1895" s="1">
        <f t="shared" si="45"/>
        <v>7468</v>
      </c>
    </row>
    <row r="1896" spans="1:7" x14ac:dyDescent="0.25">
      <c r="A1896" s="501"/>
      <c r="B1896" s="507"/>
      <c r="C1896" s="1"/>
      <c r="D1896" s="1"/>
      <c r="E1896" s="1"/>
      <c r="F1896" s="1"/>
      <c r="G1896" s="1">
        <f t="shared" si="45"/>
        <v>7468</v>
      </c>
    </row>
    <row r="1897" spans="1:7" x14ac:dyDescent="0.25">
      <c r="A1897" s="501"/>
      <c r="B1897" s="507"/>
      <c r="C1897" s="1"/>
      <c r="D1897" s="1"/>
      <c r="E1897" s="20" t="s">
        <v>545</v>
      </c>
      <c r="F1897" s="20">
        <v>7384</v>
      </c>
      <c r="G1897" s="1">
        <f t="shared" si="45"/>
        <v>14852</v>
      </c>
    </row>
    <row r="1898" spans="1:7" x14ac:dyDescent="0.25">
      <c r="A1898" s="501"/>
      <c r="B1898" s="507"/>
      <c r="C1898" s="1"/>
      <c r="D1898" s="1"/>
      <c r="E1898" s="20" t="s">
        <v>412</v>
      </c>
      <c r="F1898" s="20">
        <v>3418</v>
      </c>
      <c r="G1898" s="1">
        <f t="shared" si="45"/>
        <v>18270</v>
      </c>
    </row>
    <row r="1899" spans="1:7" x14ac:dyDescent="0.25">
      <c r="A1899" s="502"/>
      <c r="B1899" s="508"/>
      <c r="C1899" s="1"/>
      <c r="D1899" s="1"/>
      <c r="E1899" s="20" t="s">
        <v>768</v>
      </c>
      <c r="F1899" s="20">
        <v>5092</v>
      </c>
      <c r="G1899" s="1">
        <f t="shared" si="45"/>
        <v>23362</v>
      </c>
    </row>
    <row r="1900" spans="1:7" ht="15" customHeight="1" x14ac:dyDescent="0.25">
      <c r="A1900" s="500" t="s">
        <v>27</v>
      </c>
      <c r="B1900" s="503"/>
      <c r="C1900" s="1"/>
      <c r="D1900" s="1"/>
      <c r="E1900" s="1"/>
      <c r="F1900" s="1"/>
      <c r="G1900" s="1">
        <f t="shared" si="45"/>
        <v>23362</v>
      </c>
    </row>
    <row r="1901" spans="1:7" x14ac:dyDescent="0.25">
      <c r="A1901" s="501"/>
      <c r="B1901" s="504"/>
      <c r="C1901" s="1" t="s">
        <v>22</v>
      </c>
      <c r="D1901" s="1">
        <v>400</v>
      </c>
      <c r="E1901" s="1"/>
      <c r="F1901" s="1"/>
      <c r="G1901" s="1">
        <f t="shared" si="45"/>
        <v>22962</v>
      </c>
    </row>
    <row r="1902" spans="1:7" x14ac:dyDescent="0.25">
      <c r="A1902" s="501"/>
      <c r="B1902" s="504"/>
      <c r="C1902" s="1" t="s">
        <v>67</v>
      </c>
      <c r="D1902" s="1">
        <v>28000</v>
      </c>
      <c r="E1902" s="1"/>
      <c r="F1902" s="1"/>
      <c r="G1902" s="1">
        <f t="shared" si="45"/>
        <v>-5038</v>
      </c>
    </row>
    <row r="1903" spans="1:7" x14ac:dyDescent="0.25">
      <c r="A1903" s="501"/>
      <c r="B1903" s="504"/>
      <c r="C1903" s="1" t="s">
        <v>69</v>
      </c>
      <c r="D1903" s="1">
        <v>9000</v>
      </c>
      <c r="E1903" s="1"/>
      <c r="F1903" s="1"/>
      <c r="G1903" s="1">
        <f t="shared" si="45"/>
        <v>-14038</v>
      </c>
    </row>
    <row r="1904" spans="1:7" x14ac:dyDescent="0.25">
      <c r="A1904" s="501"/>
      <c r="B1904" s="504"/>
      <c r="C1904" s="1" t="s">
        <v>71</v>
      </c>
      <c r="D1904" s="1">
        <v>3500</v>
      </c>
      <c r="E1904" s="1"/>
      <c r="F1904" s="1"/>
      <c r="G1904" s="1">
        <f t="shared" si="45"/>
        <v>-17538</v>
      </c>
    </row>
    <row r="1905" spans="1:7" x14ac:dyDescent="0.25">
      <c r="A1905" s="501"/>
      <c r="B1905" s="504"/>
      <c r="C1905" s="1" t="s">
        <v>48</v>
      </c>
      <c r="D1905" s="1">
        <v>480</v>
      </c>
      <c r="E1905" s="1"/>
      <c r="F1905" s="1"/>
      <c r="G1905" s="1">
        <f t="shared" si="45"/>
        <v>-18018</v>
      </c>
    </row>
    <row r="1906" spans="1:7" x14ac:dyDescent="0.25">
      <c r="A1906" s="501"/>
      <c r="B1906" s="504"/>
      <c r="C1906" s="1" t="s">
        <v>43</v>
      </c>
      <c r="D1906" s="1">
        <v>90</v>
      </c>
      <c r="E1906" s="20" t="s">
        <v>450</v>
      </c>
      <c r="F1906" s="20">
        <v>15000</v>
      </c>
      <c r="G1906" s="1">
        <f t="shared" si="45"/>
        <v>-3108</v>
      </c>
    </row>
    <row r="1907" spans="1:7" x14ac:dyDescent="0.25">
      <c r="A1907" s="501"/>
      <c r="B1907" s="504"/>
      <c r="C1907" s="1"/>
      <c r="D1907" s="1"/>
      <c r="E1907" s="1"/>
      <c r="F1907" s="1"/>
      <c r="G1907" s="1">
        <f t="shared" si="45"/>
        <v>-3108</v>
      </c>
    </row>
    <row r="1908" spans="1:7" x14ac:dyDescent="0.25">
      <c r="A1908" s="501"/>
      <c r="B1908" s="504"/>
      <c r="C1908" s="1"/>
      <c r="D1908" s="1"/>
      <c r="E1908" s="28" t="s">
        <v>168</v>
      </c>
      <c r="F1908" s="28">
        <v>1300</v>
      </c>
      <c r="G1908" s="1">
        <f t="shared" si="45"/>
        <v>-1808</v>
      </c>
    </row>
    <row r="1909" spans="1:7" x14ac:dyDescent="0.25">
      <c r="A1909" s="501"/>
      <c r="B1909" s="504"/>
      <c r="C1909" s="1"/>
      <c r="D1909" s="1"/>
      <c r="E1909" s="20" t="s">
        <v>756</v>
      </c>
      <c r="F1909" s="20">
        <v>14000</v>
      </c>
      <c r="G1909" s="1">
        <f t="shared" si="45"/>
        <v>12192</v>
      </c>
    </row>
    <row r="1910" spans="1:7" x14ac:dyDescent="0.25">
      <c r="A1910" s="501"/>
      <c r="B1910" s="505"/>
      <c r="C1910" s="1"/>
      <c r="D1910" s="1"/>
      <c r="E1910" s="28" t="s">
        <v>761</v>
      </c>
      <c r="F1910" s="28">
        <v>3800</v>
      </c>
      <c r="G1910" s="1">
        <f t="shared" si="45"/>
        <v>15992</v>
      </c>
    </row>
    <row r="1911" spans="1:7" x14ac:dyDescent="0.25">
      <c r="A1911" s="501"/>
      <c r="B1911" s="506"/>
      <c r="C1911" s="1" t="s">
        <v>22</v>
      </c>
      <c r="D1911" s="1">
        <v>400</v>
      </c>
      <c r="E1911" s="28" t="s">
        <v>419</v>
      </c>
      <c r="F1911" s="28">
        <v>983</v>
      </c>
      <c r="G1911" s="1">
        <f t="shared" si="45"/>
        <v>16575</v>
      </c>
    </row>
    <row r="1912" spans="1:7" x14ac:dyDescent="0.25">
      <c r="A1912" s="501"/>
      <c r="B1912" s="507"/>
      <c r="C1912" s="1" t="s">
        <v>51</v>
      </c>
      <c r="D1912" s="1">
        <v>1200</v>
      </c>
      <c r="E1912" s="28" t="s">
        <v>753</v>
      </c>
      <c r="F1912" s="28">
        <v>841</v>
      </c>
      <c r="G1912" s="1">
        <f t="shared" si="45"/>
        <v>16216</v>
      </c>
    </row>
    <row r="1913" spans="1:7" x14ac:dyDescent="0.25">
      <c r="A1913" s="501"/>
      <c r="B1913" s="507"/>
      <c r="C1913" s="55" t="s">
        <v>78</v>
      </c>
      <c r="D1913" s="1">
        <v>200</v>
      </c>
      <c r="E1913" s="20" t="s">
        <v>434</v>
      </c>
      <c r="F1913" s="20">
        <v>1000</v>
      </c>
      <c r="G1913" s="1">
        <f t="shared" si="45"/>
        <v>17016</v>
      </c>
    </row>
    <row r="1914" spans="1:7" x14ac:dyDescent="0.25">
      <c r="A1914" s="501"/>
      <c r="B1914" s="507"/>
      <c r="C1914" s="1" t="s">
        <v>80</v>
      </c>
      <c r="D1914" s="1">
        <v>3000</v>
      </c>
      <c r="E1914" s="1"/>
      <c r="F1914" s="1"/>
      <c r="G1914" s="1">
        <f t="shared" si="45"/>
        <v>14016</v>
      </c>
    </row>
    <row r="1915" spans="1:7" x14ac:dyDescent="0.25">
      <c r="A1915" s="501"/>
      <c r="B1915" s="507"/>
      <c r="C1915" s="1" t="s">
        <v>409</v>
      </c>
      <c r="D1915" s="1">
        <v>200</v>
      </c>
      <c r="E1915" s="1"/>
      <c r="F1915" s="1"/>
      <c r="G1915" s="1">
        <f t="shared" si="45"/>
        <v>13816</v>
      </c>
    </row>
    <row r="1916" spans="1:7" x14ac:dyDescent="0.25">
      <c r="A1916" s="501"/>
      <c r="B1916" s="507"/>
      <c r="C1916" s="1"/>
      <c r="D1916" s="1"/>
      <c r="E1916" s="1"/>
      <c r="F1916" s="1"/>
      <c r="G1916" s="1">
        <f t="shared" si="45"/>
        <v>13816</v>
      </c>
    </row>
    <row r="1917" spans="1:7" x14ac:dyDescent="0.25">
      <c r="A1917" s="501"/>
      <c r="B1917" s="508"/>
      <c r="C1917" s="1"/>
      <c r="D1917" s="1"/>
      <c r="E1917" s="1"/>
      <c r="F1917" s="1"/>
      <c r="G1917" s="1">
        <f t="shared" si="45"/>
        <v>13816</v>
      </c>
    </row>
    <row r="1918" spans="1:7" x14ac:dyDescent="0.25">
      <c r="A1918" s="501"/>
      <c r="B1918" s="506"/>
      <c r="C1918" s="1" t="s">
        <v>22</v>
      </c>
      <c r="D1918" s="1">
        <v>400</v>
      </c>
      <c r="E1918" s="1"/>
      <c r="F1918" s="1"/>
      <c r="G1918" s="1">
        <f t="shared" si="45"/>
        <v>13416</v>
      </c>
    </row>
    <row r="1919" spans="1:7" x14ac:dyDescent="0.25">
      <c r="A1919" s="501"/>
      <c r="B1919" s="507"/>
      <c r="C1919" s="55" t="s">
        <v>30</v>
      </c>
      <c r="D1919" s="1">
        <v>2500</v>
      </c>
      <c r="E1919" s="1"/>
      <c r="F1919" s="1"/>
      <c r="G1919" s="1">
        <f t="shared" si="45"/>
        <v>10916</v>
      </c>
    </row>
    <row r="1920" spans="1:7" x14ac:dyDescent="0.25">
      <c r="A1920" s="501"/>
      <c r="B1920" s="507"/>
      <c r="C1920" s="1" t="s">
        <v>48</v>
      </c>
      <c r="D1920" s="1">
        <v>480</v>
      </c>
      <c r="E1920" s="1"/>
      <c r="F1920" s="1"/>
      <c r="G1920" s="1">
        <f t="shared" si="45"/>
        <v>10436</v>
      </c>
    </row>
    <row r="1921" spans="1:7" x14ac:dyDescent="0.25">
      <c r="A1921" s="501"/>
      <c r="B1921" s="507"/>
      <c r="C1921" s="1"/>
      <c r="D1921" s="1"/>
      <c r="E1921" s="28" t="s">
        <v>413</v>
      </c>
      <c r="F1921" s="28">
        <v>16700</v>
      </c>
      <c r="G1921" s="1">
        <f t="shared" si="45"/>
        <v>27136</v>
      </c>
    </row>
    <row r="1922" spans="1:7" x14ac:dyDescent="0.25">
      <c r="A1922" s="501"/>
      <c r="B1922" s="507"/>
      <c r="C1922" s="1"/>
      <c r="D1922" s="1"/>
      <c r="E1922" s="1"/>
      <c r="F1922" s="1"/>
      <c r="G1922" s="1">
        <f t="shared" si="45"/>
        <v>27136</v>
      </c>
    </row>
    <row r="1923" spans="1:7" x14ac:dyDescent="0.25">
      <c r="A1923" s="501"/>
      <c r="B1923" s="507"/>
      <c r="C1923" s="1"/>
      <c r="D1923" s="1"/>
      <c r="E1923" s="1"/>
      <c r="F1923" s="1"/>
      <c r="G1923" s="1">
        <f t="shared" si="45"/>
        <v>27136</v>
      </c>
    </row>
    <row r="1924" spans="1:7" x14ac:dyDescent="0.25">
      <c r="A1924" s="501"/>
      <c r="B1924" s="508"/>
      <c r="C1924" s="1" t="s">
        <v>397</v>
      </c>
      <c r="D1924" s="1">
        <v>4500</v>
      </c>
      <c r="E1924" s="20" t="s">
        <v>168</v>
      </c>
      <c r="F1924" s="20">
        <v>1185</v>
      </c>
      <c r="G1924" s="1">
        <f t="shared" si="45"/>
        <v>23821</v>
      </c>
    </row>
    <row r="1925" spans="1:7" x14ac:dyDescent="0.25">
      <c r="A1925" s="501"/>
      <c r="B1925" s="506"/>
      <c r="C1925" s="1" t="s">
        <v>22</v>
      </c>
      <c r="D1925" s="1">
        <v>400</v>
      </c>
      <c r="E1925" s="20" t="s">
        <v>775</v>
      </c>
      <c r="F1925" s="20">
        <v>4892</v>
      </c>
      <c r="G1925" s="1">
        <f t="shared" si="45"/>
        <v>28313</v>
      </c>
    </row>
    <row r="1926" spans="1:7" x14ac:dyDescent="0.25">
      <c r="A1926" s="501"/>
      <c r="B1926" s="507"/>
      <c r="C1926" s="1" t="s">
        <v>86</v>
      </c>
      <c r="D1926" s="1">
        <v>120</v>
      </c>
      <c r="E1926" s="20" t="s">
        <v>776</v>
      </c>
      <c r="F1926" s="20">
        <v>1613</v>
      </c>
      <c r="G1926" s="1">
        <f t="shared" si="45"/>
        <v>29806</v>
      </c>
    </row>
    <row r="1927" spans="1:7" x14ac:dyDescent="0.25">
      <c r="A1927" s="501"/>
      <c r="B1927" s="507"/>
      <c r="C1927" s="1" t="s">
        <v>16</v>
      </c>
      <c r="D1927" s="1">
        <v>3000</v>
      </c>
      <c r="E1927" s="20" t="s">
        <v>776</v>
      </c>
      <c r="F1927" s="20">
        <v>768</v>
      </c>
      <c r="G1927" s="1">
        <f t="shared" si="45"/>
        <v>27574</v>
      </c>
    </row>
    <row r="1928" spans="1:7" x14ac:dyDescent="0.25">
      <c r="A1928" s="501"/>
      <c r="B1928" s="507"/>
      <c r="C1928" s="28" t="s">
        <v>44</v>
      </c>
      <c r="D1928" s="28">
        <v>2608</v>
      </c>
      <c r="E1928" s="20" t="s">
        <v>766</v>
      </c>
      <c r="F1928" s="20">
        <v>7500</v>
      </c>
      <c r="G1928" s="1">
        <f t="shared" si="45"/>
        <v>32466</v>
      </c>
    </row>
    <row r="1929" spans="1:7" x14ac:dyDescent="0.25">
      <c r="A1929" s="501"/>
      <c r="B1929" s="507"/>
      <c r="C1929" s="28" t="s">
        <v>760</v>
      </c>
      <c r="D1929" s="28">
        <v>8000</v>
      </c>
      <c r="E1929" s="20" t="s">
        <v>413</v>
      </c>
      <c r="F1929" s="20">
        <v>581</v>
      </c>
      <c r="G1929" s="1">
        <f t="shared" si="45"/>
        <v>25047</v>
      </c>
    </row>
    <row r="1930" spans="1:7" x14ac:dyDescent="0.25">
      <c r="A1930" s="501"/>
      <c r="B1930" s="507"/>
      <c r="C1930" s="1"/>
      <c r="D1930" s="1"/>
      <c r="E1930" s="1"/>
      <c r="F1930" s="1"/>
      <c r="G1930" s="1">
        <f t="shared" ref="G1930:G1944" si="46">G1929-D1930+F1930</f>
        <v>25047</v>
      </c>
    </row>
    <row r="1931" spans="1:7" x14ac:dyDescent="0.25">
      <c r="A1931" s="501"/>
      <c r="B1931" s="508"/>
      <c r="C1931" s="1"/>
      <c r="D1931" s="1"/>
      <c r="E1931" s="1"/>
      <c r="F1931" s="1"/>
      <c r="G1931" s="1">
        <f t="shared" si="46"/>
        <v>25047</v>
      </c>
    </row>
    <row r="1932" spans="1:7" x14ac:dyDescent="0.25">
      <c r="A1932" s="501"/>
      <c r="B1932" s="506"/>
      <c r="C1932" s="1" t="s">
        <v>22</v>
      </c>
      <c r="D1932" s="1">
        <v>300</v>
      </c>
      <c r="E1932" s="1"/>
      <c r="F1932" s="1"/>
      <c r="G1932" s="1">
        <f t="shared" si="46"/>
        <v>24747</v>
      </c>
    </row>
    <row r="1933" spans="1:7" x14ac:dyDescent="0.25">
      <c r="A1933" s="501"/>
      <c r="B1933" s="507"/>
      <c r="C1933" s="1" t="s">
        <v>20</v>
      </c>
      <c r="D1933" s="1">
        <v>1000</v>
      </c>
      <c r="E1933" s="29"/>
      <c r="F1933" s="29"/>
      <c r="G1933" s="1">
        <f t="shared" si="46"/>
        <v>23747</v>
      </c>
    </row>
    <row r="1934" spans="1:7" x14ac:dyDescent="0.25">
      <c r="A1934" s="501"/>
      <c r="B1934" s="507"/>
      <c r="C1934" s="1"/>
      <c r="D1934" s="1"/>
      <c r="E1934" s="20" t="s">
        <v>427</v>
      </c>
      <c r="F1934" s="20">
        <v>5000</v>
      </c>
      <c r="G1934" s="1">
        <f t="shared" si="46"/>
        <v>28747</v>
      </c>
    </row>
    <row r="1935" spans="1:7" x14ac:dyDescent="0.25">
      <c r="A1935" s="501"/>
      <c r="B1935" s="507"/>
      <c r="C1935" s="1"/>
      <c r="D1935" s="1"/>
      <c r="E1935" s="1"/>
      <c r="F1935" s="1"/>
      <c r="G1935" s="1">
        <f t="shared" si="46"/>
        <v>28747</v>
      </c>
    </row>
    <row r="1936" spans="1:7" x14ac:dyDescent="0.25">
      <c r="A1936" s="501"/>
      <c r="B1936" s="507"/>
      <c r="C1936" s="1"/>
      <c r="D1936" s="1"/>
      <c r="E1936" s="20" t="s">
        <v>751</v>
      </c>
      <c r="F1936" s="20">
        <v>11000</v>
      </c>
      <c r="G1936" s="1">
        <f t="shared" si="46"/>
        <v>39747</v>
      </c>
    </row>
    <row r="1937" spans="1:7" x14ac:dyDescent="0.25">
      <c r="A1937" s="501"/>
      <c r="B1937" s="507"/>
      <c r="C1937" s="1"/>
      <c r="D1937" s="1"/>
      <c r="E1937" s="1" t="s">
        <v>447</v>
      </c>
      <c r="F1937" s="1">
        <v>25000</v>
      </c>
      <c r="G1937" s="1">
        <f t="shared" si="46"/>
        <v>64747</v>
      </c>
    </row>
    <row r="1938" spans="1:7" x14ac:dyDescent="0.25">
      <c r="A1938" s="502"/>
      <c r="B1938" s="508"/>
      <c r="C1938" s="1"/>
      <c r="D1938" s="1"/>
      <c r="E1938" s="1"/>
      <c r="F1938" s="1"/>
      <c r="G1938" s="1">
        <f t="shared" si="46"/>
        <v>64747</v>
      </c>
    </row>
    <row r="1939" spans="1:7" ht="15" customHeight="1" x14ac:dyDescent="0.25">
      <c r="A1939" s="500" t="s">
        <v>61</v>
      </c>
      <c r="B1939" s="503"/>
      <c r="C1939" s="1"/>
      <c r="D1939" s="1"/>
      <c r="E1939" s="1" t="s">
        <v>450</v>
      </c>
      <c r="F1939" s="1">
        <v>5400</v>
      </c>
      <c r="G1939" s="1">
        <f t="shared" si="46"/>
        <v>70147</v>
      </c>
    </row>
    <row r="1940" spans="1:7" x14ac:dyDescent="0.25">
      <c r="A1940" s="501"/>
      <c r="B1940" s="504"/>
      <c r="C1940" s="1" t="s">
        <v>22</v>
      </c>
      <c r="D1940" s="1">
        <v>400</v>
      </c>
      <c r="E1940" s="29" t="s">
        <v>771</v>
      </c>
      <c r="F1940" s="1"/>
      <c r="G1940" s="1">
        <f t="shared" si="46"/>
        <v>69747</v>
      </c>
    </row>
    <row r="1941" spans="1:7" x14ac:dyDescent="0.25">
      <c r="A1941" s="501"/>
      <c r="B1941" s="504"/>
      <c r="C1941" s="1" t="s">
        <v>67</v>
      </c>
      <c r="D1941" s="1">
        <v>35000</v>
      </c>
      <c r="E1941" s="1"/>
      <c r="F1941" s="1"/>
      <c r="G1941" s="1">
        <f t="shared" si="46"/>
        <v>34747</v>
      </c>
    </row>
    <row r="1942" spans="1:7" x14ac:dyDescent="0.25">
      <c r="A1942" s="501"/>
      <c r="B1942" s="504"/>
      <c r="C1942" s="1" t="s">
        <v>69</v>
      </c>
      <c r="D1942" s="1">
        <v>9000</v>
      </c>
      <c r="E1942" s="1"/>
      <c r="F1942" s="1"/>
      <c r="G1942" s="1">
        <f t="shared" si="46"/>
        <v>25747</v>
      </c>
    </row>
    <row r="1943" spans="1:7" x14ac:dyDescent="0.25">
      <c r="A1943" s="501"/>
      <c r="B1943" s="504"/>
      <c r="C1943" s="1" t="s">
        <v>71</v>
      </c>
      <c r="D1943" s="1">
        <v>3500</v>
      </c>
      <c r="E1943" s="1"/>
      <c r="F1943" s="1"/>
      <c r="G1943" s="1">
        <f t="shared" si="46"/>
        <v>22247</v>
      </c>
    </row>
    <row r="1944" spans="1:7" x14ac:dyDescent="0.25">
      <c r="A1944" s="501"/>
      <c r="B1944" s="504"/>
      <c r="C1944" s="1" t="s">
        <v>48</v>
      </c>
      <c r="D1944" s="1">
        <v>480</v>
      </c>
      <c r="E1944" s="1"/>
      <c r="F1944" s="1"/>
      <c r="G1944" s="1">
        <f t="shared" si="46"/>
        <v>21767</v>
      </c>
    </row>
    <row r="1945" spans="1:7" x14ac:dyDescent="0.25">
      <c r="A1945" s="501"/>
      <c r="B1945" s="504"/>
      <c r="C1945" s="1" t="s">
        <v>43</v>
      </c>
      <c r="D1945" s="1">
        <v>90</v>
      </c>
      <c r="E1945" s="1"/>
      <c r="F1945" s="1"/>
      <c r="G1945" s="28">
        <v>6600</v>
      </c>
    </row>
    <row r="1946" spans="1:7" x14ac:dyDescent="0.25">
      <c r="A1946" s="501"/>
      <c r="B1946" s="504"/>
      <c r="C1946" s="1"/>
      <c r="D1946" s="1"/>
      <c r="E1946" s="1" t="s">
        <v>447</v>
      </c>
      <c r="F1946" s="1">
        <v>34500</v>
      </c>
      <c r="G1946" s="1">
        <f>G1945-D1946+F1946</f>
        <v>41100</v>
      </c>
    </row>
    <row r="1947" spans="1:7" x14ac:dyDescent="0.25">
      <c r="A1947" s="501"/>
      <c r="B1947" s="504"/>
      <c r="C1947" s="1" t="s">
        <v>782</v>
      </c>
      <c r="D1947" s="1">
        <v>3000</v>
      </c>
      <c r="E1947" s="1"/>
      <c r="F1947" s="1"/>
      <c r="G1947" s="1">
        <f t="shared" ref="G1947:G1997" si="47">G1946-D1947+F1947</f>
        <v>38100</v>
      </c>
    </row>
    <row r="1948" spans="1:7" x14ac:dyDescent="0.25">
      <c r="A1948" s="501"/>
      <c r="B1948" s="504"/>
      <c r="C1948" s="1" t="s">
        <v>71</v>
      </c>
      <c r="D1948" s="1">
        <v>1000</v>
      </c>
      <c r="E1948" s="1"/>
      <c r="F1948" s="1"/>
      <c r="G1948" s="1">
        <f t="shared" si="47"/>
        <v>37100</v>
      </c>
    </row>
    <row r="1949" spans="1:7" x14ac:dyDescent="0.25">
      <c r="A1949" s="501"/>
      <c r="B1949" s="505"/>
      <c r="C1949" s="28" t="s">
        <v>44</v>
      </c>
      <c r="D1949" s="28">
        <v>2608</v>
      </c>
      <c r="E1949" s="1"/>
      <c r="F1949" s="1"/>
      <c r="G1949" s="1">
        <f t="shared" si="47"/>
        <v>34492</v>
      </c>
    </row>
    <row r="1950" spans="1:7" x14ac:dyDescent="0.25">
      <c r="A1950" s="501"/>
      <c r="B1950" s="506"/>
      <c r="C1950" s="1" t="s">
        <v>22</v>
      </c>
      <c r="D1950" s="1">
        <v>400</v>
      </c>
      <c r="E1950" s="1"/>
      <c r="F1950" s="1"/>
      <c r="G1950" s="1">
        <f t="shared" si="47"/>
        <v>34092</v>
      </c>
    </row>
    <row r="1951" spans="1:7" x14ac:dyDescent="0.25">
      <c r="A1951" s="501"/>
      <c r="B1951" s="507"/>
      <c r="C1951" s="1" t="s">
        <v>51</v>
      </c>
      <c r="D1951" s="1">
        <v>1200</v>
      </c>
      <c r="E1951" s="1"/>
      <c r="F1951" s="1"/>
      <c r="G1951" s="1">
        <f t="shared" si="47"/>
        <v>32892</v>
      </c>
    </row>
    <row r="1952" spans="1:7" x14ac:dyDescent="0.25">
      <c r="A1952" s="501"/>
      <c r="B1952" s="507"/>
      <c r="C1952" s="55" t="s">
        <v>78</v>
      </c>
      <c r="D1952" s="1">
        <v>200</v>
      </c>
      <c r="E1952" s="1"/>
      <c r="F1952" s="1"/>
      <c r="G1952" s="1">
        <f t="shared" si="47"/>
        <v>32692</v>
      </c>
    </row>
    <row r="1953" spans="1:7" x14ac:dyDescent="0.25">
      <c r="A1953" s="501"/>
      <c r="B1953" s="507"/>
      <c r="C1953" s="1" t="s">
        <v>80</v>
      </c>
      <c r="D1953" s="1">
        <v>3000</v>
      </c>
      <c r="E1953" s="1"/>
      <c r="F1953" s="1"/>
      <c r="G1953" s="1">
        <f t="shared" si="47"/>
        <v>29692</v>
      </c>
    </row>
    <row r="1954" spans="1:7" x14ac:dyDescent="0.25">
      <c r="A1954" s="501"/>
      <c r="B1954" s="507"/>
      <c r="C1954" s="1" t="s">
        <v>409</v>
      </c>
      <c r="D1954" s="1">
        <v>200</v>
      </c>
      <c r="E1954" s="1"/>
      <c r="F1954" s="1"/>
      <c r="G1954" s="1">
        <f t="shared" si="47"/>
        <v>29492</v>
      </c>
    </row>
    <row r="1955" spans="1:7" x14ac:dyDescent="0.25">
      <c r="A1955" s="501"/>
      <c r="B1955" s="507"/>
      <c r="C1955" s="1"/>
      <c r="D1955" s="1"/>
      <c r="E1955" s="1"/>
      <c r="F1955" s="1"/>
      <c r="G1955" s="1">
        <f t="shared" si="47"/>
        <v>29492</v>
      </c>
    </row>
    <row r="1956" spans="1:7" x14ac:dyDescent="0.25">
      <c r="A1956" s="501"/>
      <c r="B1956" s="508"/>
      <c r="C1956" s="1"/>
      <c r="D1956" s="1"/>
      <c r="E1956" s="1"/>
      <c r="F1956" s="1"/>
      <c r="G1956" s="1">
        <f t="shared" si="47"/>
        <v>29492</v>
      </c>
    </row>
    <row r="1957" spans="1:7" x14ac:dyDescent="0.25">
      <c r="A1957" s="501"/>
      <c r="B1957" s="506"/>
      <c r="C1957" s="1" t="s">
        <v>22</v>
      </c>
      <c r="D1957" s="1">
        <v>400</v>
      </c>
      <c r="E1957" s="1"/>
      <c r="F1957" s="1"/>
      <c r="G1957" s="1">
        <f t="shared" si="47"/>
        <v>29092</v>
      </c>
    </row>
    <row r="1958" spans="1:7" x14ac:dyDescent="0.25">
      <c r="A1958" s="501"/>
      <c r="B1958" s="507"/>
      <c r="C1958" s="55" t="s">
        <v>30</v>
      </c>
      <c r="D1958" s="1">
        <v>2500</v>
      </c>
      <c r="E1958" s="1"/>
      <c r="F1958" s="1"/>
      <c r="G1958" s="1">
        <f t="shared" si="47"/>
        <v>26592</v>
      </c>
    </row>
    <row r="1959" spans="1:7" x14ac:dyDescent="0.25">
      <c r="A1959" s="501"/>
      <c r="B1959" s="507"/>
      <c r="C1959" s="1" t="s">
        <v>48</v>
      </c>
      <c r="D1959" s="1">
        <v>480</v>
      </c>
      <c r="E1959" s="1"/>
      <c r="F1959" s="1"/>
      <c r="G1959" s="1">
        <f t="shared" si="47"/>
        <v>26112</v>
      </c>
    </row>
    <row r="1960" spans="1:7" x14ac:dyDescent="0.25">
      <c r="A1960" s="501"/>
      <c r="B1960" s="507"/>
      <c r="C1960" s="1"/>
      <c r="D1960" s="1"/>
      <c r="E1960" s="1"/>
      <c r="F1960" s="1"/>
      <c r="G1960" s="1">
        <f t="shared" si="47"/>
        <v>26112</v>
      </c>
    </row>
    <row r="1961" spans="1:7" x14ac:dyDescent="0.25">
      <c r="A1961" s="501"/>
      <c r="B1961" s="507"/>
      <c r="C1961" s="1"/>
      <c r="D1961" s="1"/>
      <c r="E1961" s="1"/>
      <c r="F1961" s="1"/>
      <c r="G1961" s="1">
        <f t="shared" si="47"/>
        <v>26112</v>
      </c>
    </row>
    <row r="1962" spans="1:7" x14ac:dyDescent="0.25">
      <c r="A1962" s="501"/>
      <c r="B1962" s="507"/>
      <c r="C1962" s="1"/>
      <c r="D1962" s="1"/>
      <c r="E1962" s="1"/>
      <c r="F1962" s="1"/>
      <c r="G1962" s="1">
        <f t="shared" si="47"/>
        <v>26112</v>
      </c>
    </row>
    <row r="1963" spans="1:7" x14ac:dyDescent="0.25">
      <c r="A1963" s="501"/>
      <c r="B1963" s="508"/>
      <c r="C1963" s="1" t="s">
        <v>397</v>
      </c>
      <c r="D1963" s="1">
        <v>4500</v>
      </c>
      <c r="E1963" s="1"/>
      <c r="F1963" s="1"/>
      <c r="G1963" s="1">
        <f t="shared" si="47"/>
        <v>21612</v>
      </c>
    </row>
    <row r="1964" spans="1:7" x14ac:dyDescent="0.25">
      <c r="A1964" s="501"/>
      <c r="B1964" s="506"/>
      <c r="C1964" s="1" t="s">
        <v>22</v>
      </c>
      <c r="D1964" s="1">
        <v>400</v>
      </c>
      <c r="E1964" s="1"/>
      <c r="F1964" s="1"/>
      <c r="G1964" s="1">
        <f t="shared" si="47"/>
        <v>21212</v>
      </c>
    </row>
    <row r="1965" spans="1:7" x14ac:dyDescent="0.25">
      <c r="A1965" s="501"/>
      <c r="B1965" s="507"/>
      <c r="C1965" s="1" t="s">
        <v>86</v>
      </c>
      <c r="D1965" s="1">
        <v>120</v>
      </c>
      <c r="E1965" s="1"/>
      <c r="F1965" s="1"/>
      <c r="G1965" s="1">
        <f t="shared" si="47"/>
        <v>21092</v>
      </c>
    </row>
    <row r="1966" spans="1:7" x14ac:dyDescent="0.25">
      <c r="A1966" s="501"/>
      <c r="B1966" s="507"/>
      <c r="C1966" s="1" t="s">
        <v>16</v>
      </c>
      <c r="D1966" s="1"/>
      <c r="E1966" s="1"/>
      <c r="F1966" s="1"/>
      <c r="G1966" s="1">
        <f t="shared" si="47"/>
        <v>21092</v>
      </c>
    </row>
    <row r="1967" spans="1:7" x14ac:dyDescent="0.25">
      <c r="A1967" s="501"/>
      <c r="B1967" s="507"/>
      <c r="C1967" s="28" t="s">
        <v>44</v>
      </c>
      <c r="D1967" s="28">
        <v>481</v>
      </c>
      <c r="E1967" s="1"/>
      <c r="F1967" s="1"/>
      <c r="G1967" s="1">
        <f t="shared" si="47"/>
        <v>20611</v>
      </c>
    </row>
    <row r="1968" spans="1:7" x14ac:dyDescent="0.25">
      <c r="A1968" s="501"/>
      <c r="B1968" s="507"/>
      <c r="C1968" s="1"/>
      <c r="D1968" s="1"/>
      <c r="E1968" s="1"/>
      <c r="F1968" s="1"/>
      <c r="G1968" s="1">
        <f t="shared" si="47"/>
        <v>20611</v>
      </c>
    </row>
    <row r="1969" spans="1:7" x14ac:dyDescent="0.25">
      <c r="A1969" s="501"/>
      <c r="B1969" s="507"/>
      <c r="C1969" s="1"/>
      <c r="D1969" s="1"/>
      <c r="E1969" s="1"/>
      <c r="F1969" s="1"/>
      <c r="G1969" s="1">
        <f t="shared" si="47"/>
        <v>20611</v>
      </c>
    </row>
    <row r="1970" spans="1:7" x14ac:dyDescent="0.25">
      <c r="A1970" s="501"/>
      <c r="B1970" s="508"/>
      <c r="C1970" s="1"/>
      <c r="D1970" s="1"/>
      <c r="E1970" s="1"/>
      <c r="F1970" s="1"/>
      <c r="G1970" s="1">
        <f t="shared" si="47"/>
        <v>20611</v>
      </c>
    </row>
    <row r="1971" spans="1:7" x14ac:dyDescent="0.25">
      <c r="A1971" s="501"/>
      <c r="B1971" s="506"/>
      <c r="C1971" s="1" t="s">
        <v>22</v>
      </c>
      <c r="D1971" s="1">
        <v>300</v>
      </c>
      <c r="E1971" s="1"/>
      <c r="F1971" s="1"/>
      <c r="G1971" s="1">
        <f t="shared" si="47"/>
        <v>20311</v>
      </c>
    </row>
    <row r="1972" spans="1:7" x14ac:dyDescent="0.25">
      <c r="A1972" s="501"/>
      <c r="B1972" s="507"/>
      <c r="C1972" s="1" t="s">
        <v>20</v>
      </c>
      <c r="D1972" s="1">
        <v>1000</v>
      </c>
      <c r="E1972" s="20" t="s">
        <v>784</v>
      </c>
      <c r="F1972" s="20">
        <v>4000</v>
      </c>
      <c r="G1972" s="1">
        <f t="shared" si="47"/>
        <v>23311</v>
      </c>
    </row>
    <row r="1973" spans="1:7" x14ac:dyDescent="0.25">
      <c r="A1973" s="501"/>
      <c r="B1973" s="507"/>
      <c r="C1973" s="1"/>
      <c r="D1973" s="1"/>
      <c r="E1973" s="20" t="s">
        <v>3</v>
      </c>
      <c r="F1973" s="20">
        <v>5500</v>
      </c>
      <c r="G1973" s="1">
        <f t="shared" si="47"/>
        <v>28811</v>
      </c>
    </row>
    <row r="1974" spans="1:7" x14ac:dyDescent="0.25">
      <c r="A1974" s="501"/>
      <c r="B1974" s="507"/>
      <c r="C1974" s="1"/>
      <c r="D1974" s="1"/>
      <c r="E1974" s="1"/>
      <c r="F1974" s="1"/>
      <c r="G1974" s="1">
        <f t="shared" si="47"/>
        <v>28811</v>
      </c>
    </row>
    <row r="1975" spans="1:7" x14ac:dyDescent="0.25">
      <c r="A1975" s="501"/>
      <c r="B1975" s="507"/>
      <c r="C1975" s="1"/>
      <c r="D1975" s="1"/>
      <c r="E1975" s="20" t="s">
        <v>450</v>
      </c>
      <c r="F1975" s="20">
        <v>5400</v>
      </c>
      <c r="G1975" s="1">
        <f t="shared" si="47"/>
        <v>34211</v>
      </c>
    </row>
    <row r="1976" spans="1:7" x14ac:dyDescent="0.25">
      <c r="A1976" s="501"/>
      <c r="B1976" s="507"/>
      <c r="C1976" s="1"/>
      <c r="D1976" s="1"/>
      <c r="E1976" s="1"/>
      <c r="F1976" s="1"/>
      <c r="G1976" s="1">
        <f t="shared" si="47"/>
        <v>34211</v>
      </c>
    </row>
    <row r="1977" spans="1:7" x14ac:dyDescent="0.25">
      <c r="A1977" s="502"/>
      <c r="B1977" s="508"/>
      <c r="C1977" s="1"/>
      <c r="D1977" s="1"/>
      <c r="E1977" s="20" t="s">
        <v>547</v>
      </c>
      <c r="F1977" s="20">
        <v>5000</v>
      </c>
      <c r="G1977" s="1">
        <f t="shared" si="47"/>
        <v>39211</v>
      </c>
    </row>
    <row r="1978" spans="1:7" x14ac:dyDescent="0.25">
      <c r="A1978" s="500" t="s">
        <v>90</v>
      </c>
      <c r="B1978" s="503"/>
      <c r="C1978" s="1"/>
      <c r="D1978" s="1"/>
      <c r="E1978" s="1"/>
      <c r="F1978" s="1"/>
      <c r="G1978" s="1">
        <f t="shared" si="47"/>
        <v>39211</v>
      </c>
    </row>
    <row r="1979" spans="1:7" x14ac:dyDescent="0.25">
      <c r="A1979" s="501"/>
      <c r="B1979" s="504"/>
      <c r="C1979" s="1" t="s">
        <v>22</v>
      </c>
      <c r="D1979" s="1">
        <v>400</v>
      </c>
      <c r="E1979" s="1"/>
      <c r="F1979" s="1"/>
      <c r="G1979" s="1">
        <f t="shared" si="47"/>
        <v>38811</v>
      </c>
    </row>
    <row r="1980" spans="1:7" x14ac:dyDescent="0.25">
      <c r="A1980" s="501"/>
      <c r="B1980" s="504"/>
      <c r="C1980" s="1" t="s">
        <v>67</v>
      </c>
      <c r="D1980" s="1">
        <v>40000</v>
      </c>
      <c r="E1980" s="1"/>
      <c r="F1980" s="1"/>
      <c r="G1980" s="1">
        <f t="shared" si="47"/>
        <v>-1189</v>
      </c>
    </row>
    <row r="1981" spans="1:7" x14ac:dyDescent="0.25">
      <c r="A1981" s="501"/>
      <c r="B1981" s="504"/>
      <c r="C1981" s="1" t="s">
        <v>69</v>
      </c>
      <c r="D1981" s="1">
        <v>9000</v>
      </c>
      <c r="E1981" s="1"/>
      <c r="F1981" s="1"/>
      <c r="G1981" s="1">
        <f t="shared" si="47"/>
        <v>-10189</v>
      </c>
    </row>
    <row r="1982" spans="1:7" x14ac:dyDescent="0.25">
      <c r="A1982" s="501"/>
      <c r="B1982" s="504"/>
      <c r="C1982" s="1" t="s">
        <v>71</v>
      </c>
      <c r="D1982" s="1">
        <v>3500</v>
      </c>
      <c r="E1982" s="1"/>
      <c r="F1982" s="1"/>
      <c r="G1982" s="1">
        <f t="shared" si="47"/>
        <v>-13689</v>
      </c>
    </row>
    <row r="1983" spans="1:7" x14ac:dyDescent="0.25">
      <c r="A1983" s="501"/>
      <c r="B1983" s="504"/>
      <c r="C1983" s="1" t="s">
        <v>48</v>
      </c>
      <c r="D1983" s="1">
        <v>480</v>
      </c>
      <c r="E1983" s="1"/>
      <c r="F1983" s="1"/>
      <c r="G1983" s="1">
        <f t="shared" si="47"/>
        <v>-14169</v>
      </c>
    </row>
    <row r="1984" spans="1:7" x14ac:dyDescent="0.25">
      <c r="A1984" s="501"/>
      <c r="B1984" s="504"/>
      <c r="C1984" s="1" t="s">
        <v>43</v>
      </c>
      <c r="D1984" s="1">
        <v>90</v>
      </c>
      <c r="E1984" s="1"/>
      <c r="F1984" s="1"/>
      <c r="G1984" s="1">
        <f t="shared" si="47"/>
        <v>-14259</v>
      </c>
    </row>
    <row r="1985" spans="1:8" x14ac:dyDescent="0.25">
      <c r="A1985" s="501"/>
      <c r="B1985" s="504"/>
      <c r="C1985" s="1"/>
      <c r="D1985" s="1"/>
      <c r="E1985" s="1"/>
      <c r="F1985" s="1"/>
      <c r="G1985" s="1">
        <f t="shared" si="47"/>
        <v>-14259</v>
      </c>
    </row>
    <row r="1986" spans="1:8" x14ac:dyDescent="0.25">
      <c r="A1986" s="501"/>
      <c r="B1986" s="504"/>
      <c r="C1986" s="1"/>
      <c r="D1986" s="1"/>
      <c r="E1986" s="1"/>
      <c r="F1986" s="1"/>
      <c r="G1986" s="1">
        <f t="shared" si="47"/>
        <v>-14259</v>
      </c>
    </row>
    <row r="1987" spans="1:8" x14ac:dyDescent="0.25">
      <c r="A1987" s="501"/>
      <c r="B1987" s="504"/>
      <c r="C1987" s="1"/>
      <c r="D1987" s="1"/>
      <c r="E1987" s="1"/>
      <c r="F1987" s="1"/>
      <c r="G1987" s="1">
        <f t="shared" si="47"/>
        <v>-14259</v>
      </c>
    </row>
    <row r="1988" spans="1:8" x14ac:dyDescent="0.25">
      <c r="A1988" s="501"/>
      <c r="B1988" s="505"/>
      <c r="C1988" s="28" t="s">
        <v>760</v>
      </c>
      <c r="D1988" s="28">
        <v>8000</v>
      </c>
      <c r="E1988" s="28" t="s">
        <v>777</v>
      </c>
      <c r="F1988" s="28">
        <v>42000</v>
      </c>
      <c r="G1988" s="1">
        <f t="shared" si="47"/>
        <v>19741</v>
      </c>
    </row>
    <row r="1989" spans="1:8" x14ac:dyDescent="0.25">
      <c r="A1989" s="501"/>
      <c r="B1989" s="506"/>
      <c r="C1989" s="1" t="s">
        <v>22</v>
      </c>
      <c r="D1989" s="1">
        <v>400</v>
      </c>
      <c r="E1989" s="1"/>
      <c r="F1989" s="1"/>
      <c r="G1989" s="1">
        <f t="shared" si="47"/>
        <v>19341</v>
      </c>
    </row>
    <row r="1990" spans="1:8" x14ac:dyDescent="0.25">
      <c r="A1990" s="501"/>
      <c r="B1990" s="507"/>
      <c r="C1990" s="1" t="s">
        <v>51</v>
      </c>
      <c r="D1990" s="1">
        <v>1200</v>
      </c>
      <c r="E1990" s="1"/>
      <c r="F1990" s="1"/>
      <c r="G1990" s="1">
        <f t="shared" si="47"/>
        <v>18141</v>
      </c>
    </row>
    <row r="1991" spans="1:8" x14ac:dyDescent="0.25">
      <c r="A1991" s="501"/>
      <c r="B1991" s="507"/>
      <c r="C1991" s="55" t="s">
        <v>78</v>
      </c>
      <c r="D1991" s="1">
        <v>200</v>
      </c>
      <c r="E1991" s="20" t="s">
        <v>783</v>
      </c>
      <c r="F1991" s="20">
        <v>14400</v>
      </c>
      <c r="G1991" s="1">
        <f t="shared" si="47"/>
        <v>32341</v>
      </c>
    </row>
    <row r="1992" spans="1:8" x14ac:dyDescent="0.25">
      <c r="A1992" s="501"/>
      <c r="B1992" s="507"/>
      <c r="C1992" s="1" t="s">
        <v>80</v>
      </c>
      <c r="D1992" s="1">
        <v>3000</v>
      </c>
      <c r="E1992" s="20" t="s">
        <v>751</v>
      </c>
      <c r="F1992" s="20">
        <v>3600</v>
      </c>
      <c r="G1992" s="1">
        <f t="shared" si="47"/>
        <v>32941</v>
      </c>
    </row>
    <row r="1993" spans="1:8" x14ac:dyDescent="0.25">
      <c r="A1993" s="501"/>
      <c r="B1993" s="507"/>
      <c r="C1993" s="1" t="s">
        <v>409</v>
      </c>
      <c r="D1993" s="1">
        <v>200</v>
      </c>
      <c r="E1993" s="1" t="s">
        <v>139</v>
      </c>
      <c r="F1993" s="1">
        <v>1500</v>
      </c>
      <c r="G1993" s="1">
        <f t="shared" si="47"/>
        <v>34241</v>
      </c>
    </row>
    <row r="1994" spans="1:8" x14ac:dyDescent="0.25">
      <c r="A1994" s="501"/>
      <c r="B1994" s="507"/>
      <c r="C1994" s="1"/>
      <c r="D1994" s="1"/>
      <c r="E1994" s="20" t="s">
        <v>560</v>
      </c>
      <c r="F1994" s="20">
        <v>2200</v>
      </c>
      <c r="G1994" s="1">
        <f t="shared" si="47"/>
        <v>36441</v>
      </c>
    </row>
    <row r="1995" spans="1:8" x14ac:dyDescent="0.25">
      <c r="A1995" s="501"/>
      <c r="B1995" s="508"/>
      <c r="C1995" s="1"/>
      <c r="D1995" s="1"/>
      <c r="E1995" s="1" t="s">
        <v>562</v>
      </c>
      <c r="F1995" s="1">
        <v>2860</v>
      </c>
      <c r="G1995" s="1">
        <f t="shared" si="47"/>
        <v>39301</v>
      </c>
    </row>
    <row r="1996" spans="1:8" x14ac:dyDescent="0.25">
      <c r="A1996" s="501"/>
      <c r="B1996" s="506"/>
      <c r="C1996" s="1" t="s">
        <v>22</v>
      </c>
      <c r="D1996" s="1">
        <v>400</v>
      </c>
      <c r="E1996" s="1"/>
      <c r="F1996" s="1"/>
      <c r="G1996" s="1">
        <f t="shared" si="47"/>
        <v>38901</v>
      </c>
    </row>
    <row r="1997" spans="1:8" x14ac:dyDescent="0.25">
      <c r="A1997" s="501"/>
      <c r="B1997" s="507"/>
      <c r="C1997" s="55" t="s">
        <v>30</v>
      </c>
      <c r="D1997" s="1">
        <v>2500</v>
      </c>
      <c r="E1997" s="1" t="s">
        <v>784</v>
      </c>
      <c r="F1997" s="1">
        <v>2866</v>
      </c>
      <c r="G1997" s="1">
        <f t="shared" si="47"/>
        <v>39267</v>
      </c>
    </row>
    <row r="1998" spans="1:8" x14ac:dyDescent="0.25">
      <c r="A1998" s="501"/>
      <c r="B1998" s="507"/>
      <c r="C1998" s="1" t="s">
        <v>48</v>
      </c>
      <c r="D1998" s="1">
        <v>480</v>
      </c>
      <c r="E1998" s="1"/>
      <c r="F1998" s="1"/>
      <c r="G1998" s="28">
        <v>12552</v>
      </c>
      <c r="H1998" t="s">
        <v>830</v>
      </c>
    </row>
    <row r="1999" spans="1:8" x14ac:dyDescent="0.25">
      <c r="A1999" s="501"/>
      <c r="B1999" s="507"/>
      <c r="E1999" s="1"/>
      <c r="F1999" s="1"/>
      <c r="G1999" s="1">
        <f>G1998-D1999+F1999</f>
        <v>12552</v>
      </c>
    </row>
    <row r="2000" spans="1:8" x14ac:dyDescent="0.25">
      <c r="A2000" s="501"/>
      <c r="B2000" s="507"/>
      <c r="C2000" s="1"/>
      <c r="D2000" s="1"/>
      <c r="E2000" s="1"/>
      <c r="F2000" s="1"/>
      <c r="G2000" s="1">
        <f t="shared" ref="G2000:G2062" si="48">G1999-D2000+F2000</f>
        <v>12552</v>
      </c>
    </row>
    <row r="2001" spans="1:7" x14ac:dyDescent="0.25">
      <c r="A2001" s="501"/>
      <c r="B2001" s="507"/>
      <c r="C2001" s="28" t="s">
        <v>760</v>
      </c>
      <c r="D2001" s="28">
        <v>8000</v>
      </c>
      <c r="E2001" s="1"/>
      <c r="F2001" s="1"/>
      <c r="G2001" s="1">
        <f t="shared" si="48"/>
        <v>4552</v>
      </c>
    </row>
    <row r="2002" spans="1:7" x14ac:dyDescent="0.25">
      <c r="A2002" s="501"/>
      <c r="B2002" s="508"/>
      <c r="C2002" s="1" t="s">
        <v>397</v>
      </c>
      <c r="D2002" s="1">
        <v>4500</v>
      </c>
      <c r="E2002" s="1"/>
      <c r="F2002" s="1"/>
      <c r="G2002" s="1">
        <f t="shared" si="48"/>
        <v>52</v>
      </c>
    </row>
    <row r="2003" spans="1:7" x14ac:dyDescent="0.25">
      <c r="A2003" s="501"/>
      <c r="B2003" s="506"/>
      <c r="C2003" s="1" t="s">
        <v>22</v>
      </c>
      <c r="D2003" s="1">
        <v>400</v>
      </c>
      <c r="E2003" s="1"/>
      <c r="F2003" s="1"/>
      <c r="G2003" s="1">
        <f t="shared" si="48"/>
        <v>-348</v>
      </c>
    </row>
    <row r="2004" spans="1:7" x14ac:dyDescent="0.25">
      <c r="A2004" s="501"/>
      <c r="B2004" s="507"/>
      <c r="C2004" s="1" t="s">
        <v>86</v>
      </c>
      <c r="D2004" s="1">
        <v>120</v>
      </c>
      <c r="E2004" s="1"/>
      <c r="F2004" s="1"/>
      <c r="G2004" s="1">
        <f t="shared" si="48"/>
        <v>-468</v>
      </c>
    </row>
    <row r="2005" spans="1:7" x14ac:dyDescent="0.25">
      <c r="A2005" s="501"/>
      <c r="B2005" s="507"/>
      <c r="C2005" s="1" t="s">
        <v>16</v>
      </c>
      <c r="D2005" s="1">
        <v>1739</v>
      </c>
      <c r="E2005" s="1"/>
      <c r="F2005" s="1"/>
      <c r="G2005" s="1">
        <f t="shared" si="48"/>
        <v>-2207</v>
      </c>
    </row>
    <row r="2006" spans="1:7" x14ac:dyDescent="0.25">
      <c r="A2006" s="501"/>
      <c r="B2006" s="507"/>
      <c r="C2006" s="1"/>
      <c r="D2006" s="1"/>
      <c r="E2006" s="1"/>
      <c r="F2006" s="1"/>
      <c r="G2006" s="1">
        <f t="shared" si="48"/>
        <v>-2207</v>
      </c>
    </row>
    <row r="2007" spans="1:7" x14ac:dyDescent="0.25">
      <c r="A2007" s="501"/>
      <c r="B2007" s="507"/>
      <c r="C2007" s="1"/>
      <c r="D2007" s="1"/>
      <c r="E2007" s="1"/>
      <c r="F2007" s="1"/>
      <c r="G2007" s="1">
        <f t="shared" si="48"/>
        <v>-2207</v>
      </c>
    </row>
    <row r="2008" spans="1:7" x14ac:dyDescent="0.25">
      <c r="A2008" s="501"/>
      <c r="B2008" s="507"/>
      <c r="C2008" s="1"/>
      <c r="D2008" s="1"/>
      <c r="E2008" s="1"/>
      <c r="F2008" s="1"/>
      <c r="G2008" s="1">
        <f t="shared" si="48"/>
        <v>-2207</v>
      </c>
    </row>
    <row r="2009" spans="1:7" x14ac:dyDescent="0.25">
      <c r="A2009" s="501"/>
      <c r="B2009" s="508"/>
      <c r="C2009" s="1"/>
      <c r="D2009" s="1"/>
      <c r="E2009" s="1"/>
      <c r="F2009" s="1"/>
      <c r="G2009" s="1">
        <f t="shared" si="48"/>
        <v>-2207</v>
      </c>
    </row>
    <row r="2010" spans="1:7" x14ac:dyDescent="0.25">
      <c r="A2010" s="501"/>
      <c r="B2010" s="506"/>
      <c r="C2010" s="1" t="s">
        <v>22</v>
      </c>
      <c r="D2010" s="1">
        <v>300</v>
      </c>
      <c r="E2010" s="1"/>
      <c r="F2010" s="1"/>
      <c r="G2010" s="1">
        <f t="shared" si="48"/>
        <v>-2507</v>
      </c>
    </row>
    <row r="2011" spans="1:7" x14ac:dyDescent="0.25">
      <c r="A2011" s="501"/>
      <c r="B2011" s="507"/>
      <c r="C2011" s="1" t="s">
        <v>20</v>
      </c>
      <c r="D2011" s="1">
        <v>1000</v>
      </c>
      <c r="E2011" s="1"/>
      <c r="F2011" s="1"/>
      <c r="G2011" s="1">
        <f t="shared" si="48"/>
        <v>-3507</v>
      </c>
    </row>
    <row r="2012" spans="1:7" x14ac:dyDescent="0.25">
      <c r="A2012" s="501"/>
      <c r="B2012" s="507"/>
      <c r="C2012" s="1" t="s">
        <v>811</v>
      </c>
      <c r="D2012" s="1">
        <v>1918</v>
      </c>
      <c r="E2012" s="1"/>
      <c r="F2012" s="1"/>
      <c r="G2012" s="1">
        <f t="shared" si="48"/>
        <v>-5425</v>
      </c>
    </row>
    <row r="2013" spans="1:7" x14ac:dyDescent="0.25">
      <c r="A2013" s="501"/>
      <c r="B2013" s="507"/>
      <c r="C2013" s="1" t="s">
        <v>812</v>
      </c>
      <c r="D2013" s="1">
        <v>1200</v>
      </c>
      <c r="E2013" s="1"/>
      <c r="F2013" s="1"/>
      <c r="G2013" s="1">
        <f t="shared" si="48"/>
        <v>-6625</v>
      </c>
    </row>
    <row r="2014" spans="1:7" x14ac:dyDescent="0.25">
      <c r="A2014" s="501"/>
      <c r="B2014" s="507"/>
      <c r="C2014" s="1"/>
      <c r="D2014" s="1"/>
      <c r="E2014" s="20" t="s">
        <v>777</v>
      </c>
      <c r="F2014" s="20">
        <v>35300</v>
      </c>
      <c r="G2014" s="1">
        <f t="shared" si="48"/>
        <v>28675</v>
      </c>
    </row>
    <row r="2015" spans="1:7" x14ac:dyDescent="0.25">
      <c r="A2015" s="501"/>
      <c r="B2015" s="507"/>
      <c r="C2015" s="1"/>
      <c r="D2015" s="1"/>
      <c r="E2015" s="20" t="s">
        <v>548</v>
      </c>
      <c r="F2015" s="20">
        <v>6000</v>
      </c>
      <c r="G2015" s="1">
        <f t="shared" si="48"/>
        <v>34675</v>
      </c>
    </row>
    <row r="2016" spans="1:7" x14ac:dyDescent="0.25">
      <c r="A2016" s="502"/>
      <c r="B2016" s="508"/>
      <c r="C2016" s="1"/>
      <c r="D2016" s="1"/>
      <c r="E2016" s="1"/>
      <c r="F2016" s="1"/>
      <c r="G2016" s="1">
        <f t="shared" si="48"/>
        <v>34675</v>
      </c>
    </row>
    <row r="2017" spans="1:8" x14ac:dyDescent="0.25">
      <c r="A2017" s="500" t="s">
        <v>398</v>
      </c>
      <c r="B2017" s="503"/>
      <c r="C2017" s="1"/>
      <c r="D2017" s="1"/>
      <c r="E2017" s="1"/>
      <c r="F2017" s="1"/>
      <c r="G2017" s="1">
        <f t="shared" si="48"/>
        <v>34675</v>
      </c>
    </row>
    <row r="2018" spans="1:8" x14ac:dyDescent="0.25">
      <c r="A2018" s="501"/>
      <c r="B2018" s="504"/>
      <c r="C2018" s="1" t="s">
        <v>22</v>
      </c>
      <c r="D2018" s="1">
        <v>400</v>
      </c>
      <c r="E2018" s="1"/>
      <c r="F2018" s="1"/>
      <c r="G2018" s="1">
        <f t="shared" si="48"/>
        <v>34275</v>
      </c>
    </row>
    <row r="2019" spans="1:8" x14ac:dyDescent="0.25">
      <c r="A2019" s="501"/>
      <c r="B2019" s="504"/>
      <c r="C2019" s="1" t="s">
        <v>67</v>
      </c>
      <c r="D2019" s="1">
        <v>18500</v>
      </c>
      <c r="E2019" s="1"/>
      <c r="F2019" s="1"/>
      <c r="G2019" s="1">
        <f t="shared" si="48"/>
        <v>15775</v>
      </c>
    </row>
    <row r="2020" spans="1:8" x14ac:dyDescent="0.25">
      <c r="A2020" s="501"/>
      <c r="B2020" s="504"/>
      <c r="C2020" s="1" t="s">
        <v>69</v>
      </c>
      <c r="D2020" s="1">
        <v>11000</v>
      </c>
      <c r="E2020" s="1"/>
      <c r="F2020" s="1"/>
      <c r="G2020" s="1">
        <f t="shared" si="48"/>
        <v>4775</v>
      </c>
    </row>
    <row r="2021" spans="1:8" x14ac:dyDescent="0.25">
      <c r="A2021" s="501"/>
      <c r="B2021" s="504"/>
      <c r="C2021" s="1" t="s">
        <v>71</v>
      </c>
      <c r="D2021" s="1">
        <v>2500</v>
      </c>
      <c r="E2021" s="1"/>
      <c r="F2021" s="1"/>
      <c r="G2021" s="1">
        <f t="shared" si="48"/>
        <v>2275</v>
      </c>
    </row>
    <row r="2022" spans="1:8" x14ac:dyDescent="0.25">
      <c r="A2022" s="501"/>
      <c r="B2022" s="504"/>
      <c r="C2022" s="1" t="s">
        <v>48</v>
      </c>
      <c r="D2022" s="1">
        <v>480</v>
      </c>
      <c r="E2022" s="1"/>
      <c r="F2022" s="1"/>
      <c r="G2022" s="28">
        <v>10555</v>
      </c>
      <c r="H2022" s="25" t="s">
        <v>846</v>
      </c>
    </row>
    <row r="2023" spans="1:8" x14ac:dyDescent="0.25">
      <c r="A2023" s="501"/>
      <c r="B2023" s="504"/>
      <c r="C2023" s="1" t="s">
        <v>43</v>
      </c>
      <c r="D2023" s="1">
        <v>90</v>
      </c>
      <c r="E2023" s="1"/>
      <c r="F2023" s="1"/>
      <c r="G2023" s="1">
        <f t="shared" si="48"/>
        <v>10465</v>
      </c>
    </row>
    <row r="2024" spans="1:8" x14ac:dyDescent="0.25">
      <c r="A2024" s="501"/>
      <c r="B2024" s="504"/>
      <c r="C2024" s="1"/>
      <c r="D2024" s="1"/>
      <c r="E2024" s="1"/>
      <c r="F2024" s="1"/>
      <c r="G2024" s="1">
        <f t="shared" si="48"/>
        <v>10465</v>
      </c>
    </row>
    <row r="2025" spans="1:8" x14ac:dyDescent="0.25">
      <c r="A2025" s="501"/>
      <c r="B2025" s="504"/>
      <c r="C2025" s="1"/>
      <c r="D2025" s="1"/>
      <c r="E2025" s="1"/>
      <c r="F2025" s="1"/>
      <c r="G2025" s="1">
        <f t="shared" si="48"/>
        <v>10465</v>
      </c>
    </row>
    <row r="2026" spans="1:8" x14ac:dyDescent="0.25">
      <c r="A2026" s="501"/>
      <c r="B2026" s="504"/>
      <c r="C2026" s="1"/>
      <c r="D2026" s="1"/>
      <c r="E2026" s="1"/>
      <c r="F2026" s="1"/>
      <c r="G2026" s="1">
        <f t="shared" si="48"/>
        <v>10465</v>
      </c>
    </row>
    <row r="2027" spans="1:8" x14ac:dyDescent="0.25">
      <c r="A2027" s="501"/>
      <c r="B2027" s="505"/>
      <c r="C2027" s="1"/>
      <c r="D2027" s="1"/>
      <c r="E2027" s="1"/>
      <c r="F2027" s="1"/>
      <c r="G2027" s="1">
        <f t="shared" si="48"/>
        <v>10465</v>
      </c>
    </row>
    <row r="2028" spans="1:8" x14ac:dyDescent="0.25">
      <c r="A2028" s="501"/>
      <c r="B2028" s="506"/>
      <c r="C2028" s="1" t="s">
        <v>22</v>
      </c>
      <c r="D2028" s="1">
        <v>400</v>
      </c>
      <c r="E2028" s="1"/>
      <c r="F2028" s="1"/>
      <c r="G2028" s="1">
        <f t="shared" si="48"/>
        <v>10065</v>
      </c>
    </row>
    <row r="2029" spans="1:8" x14ac:dyDescent="0.25">
      <c r="A2029" s="501"/>
      <c r="B2029" s="507"/>
      <c r="C2029" s="1" t="s">
        <v>51</v>
      </c>
      <c r="D2029" s="1">
        <v>1200</v>
      </c>
      <c r="E2029" s="1"/>
      <c r="F2029" s="1"/>
      <c r="G2029" s="1">
        <f t="shared" si="48"/>
        <v>8865</v>
      </c>
    </row>
    <row r="2030" spans="1:8" x14ac:dyDescent="0.25">
      <c r="A2030" s="501"/>
      <c r="B2030" s="507"/>
      <c r="C2030" s="55" t="s">
        <v>78</v>
      </c>
      <c r="D2030" s="1">
        <v>200</v>
      </c>
      <c r="E2030" s="1"/>
      <c r="F2030" s="1"/>
      <c r="G2030" s="1">
        <f t="shared" si="48"/>
        <v>8665</v>
      </c>
    </row>
    <row r="2031" spans="1:8" x14ac:dyDescent="0.25">
      <c r="A2031" s="501"/>
      <c r="B2031" s="507"/>
      <c r="C2031" s="1" t="s">
        <v>80</v>
      </c>
      <c r="D2031" s="1">
        <v>3500</v>
      </c>
      <c r="E2031" s="1"/>
      <c r="F2031" s="1"/>
      <c r="G2031" s="1">
        <f t="shared" si="48"/>
        <v>5165</v>
      </c>
    </row>
    <row r="2032" spans="1:8" x14ac:dyDescent="0.25">
      <c r="A2032" s="501"/>
      <c r="B2032" s="507"/>
      <c r="C2032" s="1" t="s">
        <v>409</v>
      </c>
      <c r="D2032" s="1">
        <v>200</v>
      </c>
      <c r="E2032" s="1"/>
      <c r="F2032" s="1"/>
      <c r="G2032" s="1">
        <f t="shared" si="48"/>
        <v>4965</v>
      </c>
    </row>
    <row r="2033" spans="1:7" x14ac:dyDescent="0.25">
      <c r="A2033" s="501"/>
      <c r="B2033" s="507"/>
      <c r="C2033" s="1"/>
      <c r="D2033" s="1"/>
      <c r="E2033" s="20" t="s">
        <v>761</v>
      </c>
      <c r="F2033" s="20">
        <v>7500</v>
      </c>
      <c r="G2033" s="1">
        <f t="shared" si="48"/>
        <v>12465</v>
      </c>
    </row>
    <row r="2034" spans="1:7" x14ac:dyDescent="0.25">
      <c r="A2034" s="501"/>
      <c r="B2034" s="508"/>
      <c r="C2034" s="1"/>
      <c r="D2034" s="1"/>
      <c r="E2034" s="1"/>
      <c r="F2034" s="1"/>
      <c r="G2034" s="1">
        <f t="shared" si="48"/>
        <v>12465</v>
      </c>
    </row>
    <row r="2035" spans="1:7" x14ac:dyDescent="0.25">
      <c r="A2035" s="501"/>
      <c r="B2035" s="506"/>
      <c r="C2035" s="1" t="s">
        <v>22</v>
      </c>
      <c r="D2035" s="1">
        <v>400</v>
      </c>
      <c r="E2035" s="20" t="s">
        <v>3</v>
      </c>
      <c r="F2035" s="20">
        <v>8800</v>
      </c>
      <c r="G2035" s="1">
        <f t="shared" si="48"/>
        <v>20865</v>
      </c>
    </row>
    <row r="2036" spans="1:7" x14ac:dyDescent="0.25">
      <c r="A2036" s="501"/>
      <c r="B2036" s="507"/>
      <c r="C2036" s="55" t="s">
        <v>30</v>
      </c>
      <c r="D2036" s="1">
        <v>3000</v>
      </c>
      <c r="E2036" s="1"/>
      <c r="F2036" s="1"/>
      <c r="G2036" s="1">
        <f t="shared" si="48"/>
        <v>17865</v>
      </c>
    </row>
    <row r="2037" spans="1:7" x14ac:dyDescent="0.25">
      <c r="A2037" s="501"/>
      <c r="B2037" s="507"/>
      <c r="C2037" s="1" t="s">
        <v>48</v>
      </c>
      <c r="D2037" s="1">
        <v>480</v>
      </c>
      <c r="E2037" s="1"/>
      <c r="F2037" s="1"/>
      <c r="G2037" s="1">
        <f t="shared" si="48"/>
        <v>17385</v>
      </c>
    </row>
    <row r="2038" spans="1:7" x14ac:dyDescent="0.25">
      <c r="A2038" s="501"/>
      <c r="B2038" s="507"/>
      <c r="C2038" s="1" t="s">
        <v>829</v>
      </c>
      <c r="D2038" s="1">
        <v>1000</v>
      </c>
      <c r="E2038" s="20" t="s">
        <v>784</v>
      </c>
      <c r="F2038" s="20">
        <v>3674</v>
      </c>
      <c r="G2038" s="1">
        <f t="shared" si="48"/>
        <v>20059</v>
      </c>
    </row>
    <row r="2039" spans="1:7" x14ac:dyDescent="0.25">
      <c r="A2039" s="501"/>
      <c r="B2039" s="507"/>
      <c r="C2039" s="1" t="s">
        <v>837</v>
      </c>
      <c r="D2039" s="1">
        <v>12000</v>
      </c>
      <c r="E2039" s="1"/>
      <c r="F2039" s="1"/>
      <c r="G2039" s="1">
        <f t="shared" si="48"/>
        <v>8059</v>
      </c>
    </row>
    <row r="2040" spans="1:7" x14ac:dyDescent="0.25">
      <c r="A2040" s="501"/>
      <c r="B2040" s="507"/>
      <c r="C2040" s="1"/>
      <c r="D2040" s="1"/>
      <c r="E2040" s="1"/>
      <c r="F2040" s="1"/>
      <c r="G2040" s="1">
        <f t="shared" si="48"/>
        <v>8059</v>
      </c>
    </row>
    <row r="2041" spans="1:7" x14ac:dyDescent="0.25">
      <c r="A2041" s="501"/>
      <c r="B2041" s="508"/>
      <c r="C2041" s="1" t="s">
        <v>397</v>
      </c>
      <c r="D2041" s="1">
        <v>4500</v>
      </c>
      <c r="E2041" s="1"/>
      <c r="F2041" s="1"/>
      <c r="G2041" s="1">
        <f t="shared" si="48"/>
        <v>3559</v>
      </c>
    </row>
    <row r="2042" spans="1:7" x14ac:dyDescent="0.25">
      <c r="A2042" s="501"/>
      <c r="B2042" s="506"/>
      <c r="C2042" s="1" t="s">
        <v>22</v>
      </c>
      <c r="D2042" s="1">
        <v>400</v>
      </c>
      <c r="E2042" s="1"/>
      <c r="F2042" s="1"/>
      <c r="G2042" s="1">
        <f t="shared" si="48"/>
        <v>3159</v>
      </c>
    </row>
    <row r="2043" spans="1:7" x14ac:dyDescent="0.25">
      <c r="A2043" s="501"/>
      <c r="B2043" s="507"/>
      <c r="C2043" s="1" t="s">
        <v>86</v>
      </c>
      <c r="D2043" s="1">
        <v>120</v>
      </c>
      <c r="E2043" s="1"/>
      <c r="F2043" s="1"/>
      <c r="G2043" s="1">
        <f t="shared" si="48"/>
        <v>3039</v>
      </c>
    </row>
    <row r="2044" spans="1:7" x14ac:dyDescent="0.25">
      <c r="A2044" s="501"/>
      <c r="B2044" s="507"/>
      <c r="C2044" s="1" t="s">
        <v>16</v>
      </c>
      <c r="D2044" s="1">
        <v>3000</v>
      </c>
      <c r="E2044" s="20" t="s">
        <v>450</v>
      </c>
      <c r="F2044" s="20">
        <v>2788</v>
      </c>
      <c r="G2044" s="1">
        <f t="shared" si="48"/>
        <v>2827</v>
      </c>
    </row>
    <row r="2045" spans="1:7" x14ac:dyDescent="0.25">
      <c r="A2045" s="501"/>
      <c r="B2045" s="507"/>
      <c r="C2045" s="1" t="s">
        <v>44</v>
      </c>
      <c r="D2045" s="1">
        <v>375.16</v>
      </c>
      <c r="E2045" s="20" t="s">
        <v>139</v>
      </c>
      <c r="F2045" s="20">
        <v>2250</v>
      </c>
      <c r="G2045" s="1">
        <f t="shared" si="48"/>
        <v>4701.84</v>
      </c>
    </row>
    <row r="2046" spans="1:7" x14ac:dyDescent="0.25">
      <c r="A2046" s="501"/>
      <c r="B2046" s="507"/>
      <c r="C2046" s="1" t="s">
        <v>87</v>
      </c>
      <c r="D2046" s="1">
        <v>375.18</v>
      </c>
      <c r="E2046" s="1"/>
      <c r="F2046" s="1"/>
      <c r="G2046" s="1">
        <f t="shared" si="48"/>
        <v>4326.66</v>
      </c>
    </row>
    <row r="2047" spans="1:7" x14ac:dyDescent="0.25">
      <c r="A2047" s="501"/>
      <c r="B2047" s="507"/>
      <c r="C2047" s="1"/>
      <c r="D2047" s="1"/>
      <c r="E2047" s="1"/>
      <c r="F2047" s="1"/>
      <c r="G2047" s="1">
        <f t="shared" si="48"/>
        <v>4326.66</v>
      </c>
    </row>
    <row r="2048" spans="1:7" x14ac:dyDescent="0.25">
      <c r="A2048" s="501"/>
      <c r="B2048" s="508"/>
      <c r="C2048" s="1"/>
      <c r="D2048" s="1"/>
      <c r="E2048" s="1"/>
      <c r="F2048" s="1"/>
      <c r="G2048" s="1">
        <f t="shared" si="48"/>
        <v>4326.66</v>
      </c>
    </row>
    <row r="2049" spans="1:8" x14ac:dyDescent="0.25">
      <c r="A2049" s="501"/>
      <c r="B2049" s="506"/>
      <c r="C2049" s="1" t="s">
        <v>22</v>
      </c>
      <c r="D2049" s="1">
        <v>300</v>
      </c>
      <c r="E2049" s="1"/>
      <c r="F2049" s="1"/>
      <c r="G2049" s="1">
        <f t="shared" si="48"/>
        <v>4026.66</v>
      </c>
    </row>
    <row r="2050" spans="1:8" x14ac:dyDescent="0.25">
      <c r="A2050" s="501"/>
      <c r="B2050" s="507"/>
      <c r="C2050" s="1" t="s">
        <v>20</v>
      </c>
      <c r="D2050" s="1">
        <v>1000</v>
      </c>
      <c r="E2050" s="1"/>
      <c r="F2050" s="1"/>
      <c r="G2050" s="1">
        <f t="shared" si="48"/>
        <v>3026.66</v>
      </c>
    </row>
    <row r="2051" spans="1:8" x14ac:dyDescent="0.25">
      <c r="A2051" s="501"/>
      <c r="B2051" s="507"/>
      <c r="C2051" s="1" t="s">
        <v>845</v>
      </c>
      <c r="D2051" s="1">
        <v>500</v>
      </c>
      <c r="E2051" s="1"/>
      <c r="F2051" s="1"/>
      <c r="G2051" s="1">
        <f t="shared" si="48"/>
        <v>2526.66</v>
      </c>
    </row>
    <row r="2052" spans="1:8" x14ac:dyDescent="0.25">
      <c r="A2052" s="501"/>
      <c r="B2052" s="507"/>
      <c r="C2052" s="1"/>
      <c r="D2052" s="1"/>
      <c r="E2052" s="1"/>
      <c r="F2052" s="1"/>
      <c r="G2052" s="1">
        <f t="shared" si="48"/>
        <v>2526.66</v>
      </c>
    </row>
    <row r="2053" spans="1:8" x14ac:dyDescent="0.25">
      <c r="A2053" s="501"/>
      <c r="B2053" s="507"/>
      <c r="C2053" s="1"/>
      <c r="D2053" s="1"/>
      <c r="E2053" s="1"/>
      <c r="F2053" s="1"/>
      <c r="G2053" s="1">
        <f t="shared" si="48"/>
        <v>2526.66</v>
      </c>
    </row>
    <row r="2054" spans="1:8" x14ac:dyDescent="0.25">
      <c r="A2054" s="501"/>
      <c r="B2054" s="507"/>
      <c r="C2054" s="1"/>
      <c r="D2054" s="1"/>
      <c r="E2054" s="20" t="s">
        <v>853</v>
      </c>
      <c r="F2054" s="20">
        <v>10000</v>
      </c>
      <c r="G2054" s="1">
        <f t="shared" si="48"/>
        <v>12526.66</v>
      </c>
    </row>
    <row r="2055" spans="1:8" x14ac:dyDescent="0.25">
      <c r="A2055" s="502"/>
      <c r="B2055" s="508"/>
      <c r="C2055" s="1"/>
      <c r="D2055" s="1"/>
      <c r="E2055" s="1"/>
      <c r="F2055" s="1"/>
      <c r="G2055" s="1">
        <f t="shared" si="48"/>
        <v>12526.66</v>
      </c>
    </row>
    <row r="2056" spans="1:8" x14ac:dyDescent="0.25">
      <c r="A2056" s="500" t="s">
        <v>126</v>
      </c>
      <c r="B2056" s="503"/>
      <c r="C2056" s="1" t="s">
        <v>320</v>
      </c>
      <c r="D2056" s="1">
        <v>4500</v>
      </c>
      <c r="E2056" s="1"/>
      <c r="F2056" s="1"/>
      <c r="G2056" s="1">
        <f t="shared" si="48"/>
        <v>8026.66</v>
      </c>
    </row>
    <row r="2057" spans="1:8" x14ac:dyDescent="0.25">
      <c r="A2057" s="501"/>
      <c r="B2057" s="504"/>
      <c r="C2057" s="1" t="s">
        <v>22</v>
      </c>
      <c r="D2057" s="1">
        <v>400</v>
      </c>
      <c r="E2057" s="1"/>
      <c r="F2057" s="1"/>
      <c r="G2057" s="1">
        <f t="shared" si="48"/>
        <v>7626.66</v>
      </c>
    </row>
    <row r="2058" spans="1:8" x14ac:dyDescent="0.25">
      <c r="A2058" s="501"/>
      <c r="B2058" s="504"/>
      <c r="C2058" s="1" t="s">
        <v>67</v>
      </c>
      <c r="D2058" s="1">
        <v>16500</v>
      </c>
      <c r="E2058" s="1"/>
      <c r="F2058" s="1"/>
      <c r="G2058" s="1">
        <f t="shared" si="48"/>
        <v>-8873.34</v>
      </c>
    </row>
    <row r="2059" spans="1:8" x14ac:dyDescent="0.25">
      <c r="A2059" s="501"/>
      <c r="B2059" s="504"/>
      <c r="C2059" s="1" t="s">
        <v>69</v>
      </c>
      <c r="D2059" s="1">
        <v>11000</v>
      </c>
      <c r="E2059" s="20" t="s">
        <v>833</v>
      </c>
      <c r="F2059" s="20">
        <f>29973*0.95</f>
        <v>28474.35</v>
      </c>
      <c r="G2059" s="1">
        <f t="shared" si="48"/>
        <v>8601.0099999999984</v>
      </c>
    </row>
    <row r="2060" spans="1:8" x14ac:dyDescent="0.25">
      <c r="A2060" s="501"/>
      <c r="B2060" s="504"/>
      <c r="C2060" s="1" t="s">
        <v>71</v>
      </c>
      <c r="D2060" s="1">
        <v>3500</v>
      </c>
      <c r="E2060" s="20" t="s">
        <v>545</v>
      </c>
      <c r="F2060" s="20">
        <v>13200</v>
      </c>
      <c r="G2060" s="1">
        <f t="shared" si="48"/>
        <v>18301.009999999998</v>
      </c>
    </row>
    <row r="2061" spans="1:8" x14ac:dyDescent="0.25">
      <c r="A2061" s="501"/>
      <c r="B2061" s="504"/>
      <c r="C2061" s="1" t="s">
        <v>48</v>
      </c>
      <c r="D2061" s="1">
        <v>480</v>
      </c>
      <c r="E2061" s="20" t="s">
        <v>763</v>
      </c>
      <c r="F2061" s="20">
        <v>7650</v>
      </c>
      <c r="G2061" s="1">
        <f t="shared" si="48"/>
        <v>25471.01</v>
      </c>
    </row>
    <row r="2062" spans="1:8" x14ac:dyDescent="0.25">
      <c r="A2062" s="501"/>
      <c r="B2062" s="504"/>
      <c r="C2062" s="1" t="s">
        <v>43</v>
      </c>
      <c r="D2062" s="1">
        <v>90</v>
      </c>
      <c r="E2062" s="1"/>
      <c r="F2062" s="1"/>
      <c r="G2062" s="1">
        <f t="shared" si="48"/>
        <v>25381.01</v>
      </c>
    </row>
    <row r="2063" spans="1:8" x14ac:dyDescent="0.25">
      <c r="A2063" s="501"/>
      <c r="B2063" s="504"/>
      <c r="C2063" s="28"/>
      <c r="D2063" s="28"/>
      <c r="E2063" s="1"/>
      <c r="F2063" s="1"/>
      <c r="G2063" s="28">
        <v>21470</v>
      </c>
      <c r="H2063" t="s">
        <v>877</v>
      </c>
    </row>
    <row r="2064" spans="1:8" x14ac:dyDescent="0.25">
      <c r="A2064" s="501"/>
      <c r="B2064" s="504"/>
      <c r="C2064" s="1"/>
      <c r="D2064" s="1"/>
      <c r="E2064" s="1"/>
      <c r="F2064" s="1"/>
      <c r="G2064" s="1">
        <f t="shared" ref="G2064:G2127" si="49">G2063-D2064+F2064</f>
        <v>21470</v>
      </c>
    </row>
    <row r="2065" spans="1:7" x14ac:dyDescent="0.25">
      <c r="A2065" s="501"/>
      <c r="B2065" s="504"/>
      <c r="C2065" s="1"/>
      <c r="D2065" s="1"/>
      <c r="E2065" s="1"/>
      <c r="F2065" s="1"/>
      <c r="G2065" s="1">
        <f t="shared" si="49"/>
        <v>21470</v>
      </c>
    </row>
    <row r="2066" spans="1:7" x14ac:dyDescent="0.25">
      <c r="A2066" s="501"/>
      <c r="B2066" s="505"/>
      <c r="C2066" s="1"/>
      <c r="D2066" s="1"/>
      <c r="E2066" s="1"/>
      <c r="F2066" s="1"/>
      <c r="G2066" s="1">
        <f t="shared" si="49"/>
        <v>21470</v>
      </c>
    </row>
    <row r="2067" spans="1:7" x14ac:dyDescent="0.25">
      <c r="A2067" s="501"/>
      <c r="B2067" s="506"/>
      <c r="C2067" s="1" t="s">
        <v>22</v>
      </c>
      <c r="D2067" s="1">
        <v>400</v>
      </c>
      <c r="E2067" s="1"/>
      <c r="F2067" s="1"/>
      <c r="G2067" s="1">
        <f t="shared" si="49"/>
        <v>21070</v>
      </c>
    </row>
    <row r="2068" spans="1:7" x14ac:dyDescent="0.25">
      <c r="A2068" s="501"/>
      <c r="B2068" s="507"/>
      <c r="C2068" s="1" t="s">
        <v>51</v>
      </c>
      <c r="D2068" s="1">
        <v>1200</v>
      </c>
      <c r="E2068" s="1"/>
      <c r="F2068" s="1"/>
      <c r="G2068" s="1">
        <f t="shared" si="49"/>
        <v>19870</v>
      </c>
    </row>
    <row r="2069" spans="1:7" x14ac:dyDescent="0.25">
      <c r="A2069" s="501"/>
      <c r="B2069" s="507"/>
      <c r="C2069" s="55" t="s">
        <v>78</v>
      </c>
      <c r="D2069" s="1">
        <v>200</v>
      </c>
      <c r="E2069" s="1"/>
      <c r="F2069" s="1"/>
      <c r="G2069" s="1">
        <f>G2068-D2069+F2069</f>
        <v>19670</v>
      </c>
    </row>
    <row r="2070" spans="1:7" x14ac:dyDescent="0.25">
      <c r="A2070" s="501"/>
      <c r="B2070" s="507"/>
      <c r="C2070" s="1" t="s">
        <v>80</v>
      </c>
      <c r="D2070" s="1">
        <v>3500</v>
      </c>
      <c r="E2070" s="1"/>
      <c r="F2070" s="1"/>
      <c r="G2070" s="1">
        <f t="shared" si="49"/>
        <v>16170</v>
      </c>
    </row>
    <row r="2071" spans="1:7" x14ac:dyDescent="0.25">
      <c r="A2071" s="501"/>
      <c r="B2071" s="507"/>
      <c r="C2071" s="1" t="s">
        <v>409</v>
      </c>
      <c r="D2071" s="1">
        <v>200</v>
      </c>
      <c r="E2071" s="1"/>
      <c r="F2071" s="1"/>
      <c r="G2071" s="1">
        <f t="shared" si="49"/>
        <v>15970</v>
      </c>
    </row>
    <row r="2072" spans="1:7" x14ac:dyDescent="0.25">
      <c r="A2072" s="501"/>
      <c r="B2072" s="507"/>
      <c r="C2072" s="28" t="s">
        <v>44</v>
      </c>
      <c r="D2072" s="28">
        <v>6000</v>
      </c>
      <c r="E2072" s="1"/>
      <c r="F2072" s="1"/>
      <c r="G2072" s="1">
        <f t="shared" si="49"/>
        <v>9970</v>
      </c>
    </row>
    <row r="2073" spans="1:7" x14ac:dyDescent="0.25">
      <c r="A2073" s="501"/>
      <c r="B2073" s="508"/>
      <c r="C2073" s="1"/>
      <c r="D2073" s="1"/>
      <c r="E2073" s="1"/>
      <c r="F2073" s="1"/>
      <c r="G2073" s="1">
        <f t="shared" si="49"/>
        <v>9970</v>
      </c>
    </row>
    <row r="2074" spans="1:7" x14ac:dyDescent="0.25">
      <c r="A2074" s="501"/>
      <c r="B2074" s="506"/>
      <c r="C2074" s="1" t="s">
        <v>22</v>
      </c>
      <c r="D2074" s="1">
        <v>400</v>
      </c>
      <c r="E2074" s="1"/>
      <c r="F2074" s="1"/>
      <c r="G2074" s="1">
        <f t="shared" si="49"/>
        <v>9570</v>
      </c>
    </row>
    <row r="2075" spans="1:7" x14ac:dyDescent="0.25">
      <c r="A2075" s="501"/>
      <c r="B2075" s="507"/>
      <c r="C2075" s="55" t="s">
        <v>30</v>
      </c>
      <c r="D2075" s="1">
        <v>3000</v>
      </c>
      <c r="E2075" s="1"/>
      <c r="F2075" s="1"/>
      <c r="G2075" s="1">
        <f t="shared" si="49"/>
        <v>6570</v>
      </c>
    </row>
    <row r="2076" spans="1:7" x14ac:dyDescent="0.25">
      <c r="A2076" s="501"/>
      <c r="B2076" s="507"/>
      <c r="C2076" s="1" t="s">
        <v>48</v>
      </c>
      <c r="D2076" s="1">
        <v>480</v>
      </c>
      <c r="E2076" s="1"/>
      <c r="F2076" s="1"/>
      <c r="G2076" s="1">
        <f t="shared" si="49"/>
        <v>6090</v>
      </c>
    </row>
    <row r="2077" spans="1:7" x14ac:dyDescent="0.25">
      <c r="A2077" s="501"/>
      <c r="B2077" s="507"/>
      <c r="C2077" s="1"/>
      <c r="D2077" s="1"/>
      <c r="E2077" s="1"/>
      <c r="F2077" s="1"/>
      <c r="G2077" s="1">
        <f t="shared" si="49"/>
        <v>6090</v>
      </c>
    </row>
    <row r="2078" spans="1:7" x14ac:dyDescent="0.25">
      <c r="A2078" s="501"/>
      <c r="B2078" s="507"/>
      <c r="C2078" s="1"/>
      <c r="D2078" s="1"/>
      <c r="E2078" s="1"/>
      <c r="F2078" s="1"/>
      <c r="G2078" s="1">
        <f t="shared" si="49"/>
        <v>6090</v>
      </c>
    </row>
    <row r="2079" spans="1:7" x14ac:dyDescent="0.25">
      <c r="A2079" s="501"/>
      <c r="B2079" s="507"/>
      <c r="C2079" s="1"/>
      <c r="D2079" s="1"/>
      <c r="E2079" s="1"/>
      <c r="F2079" s="1"/>
      <c r="G2079" s="1">
        <f t="shared" si="49"/>
        <v>6090</v>
      </c>
    </row>
    <row r="2080" spans="1:7" x14ac:dyDescent="0.25">
      <c r="A2080" s="501"/>
      <c r="B2080" s="508"/>
      <c r="C2080" s="1" t="s">
        <v>397</v>
      </c>
      <c r="D2080" s="1">
        <v>4500</v>
      </c>
      <c r="E2080" s="1"/>
      <c r="F2080" s="1"/>
      <c r="G2080" s="1">
        <f t="shared" si="49"/>
        <v>1590</v>
      </c>
    </row>
    <row r="2081" spans="1:7" x14ac:dyDescent="0.25">
      <c r="A2081" s="501"/>
      <c r="B2081" s="506"/>
      <c r="C2081" s="1" t="s">
        <v>22</v>
      </c>
      <c r="D2081" s="1">
        <v>400</v>
      </c>
      <c r="E2081" s="1"/>
      <c r="F2081" s="1"/>
      <c r="G2081" s="1">
        <f t="shared" si="49"/>
        <v>1190</v>
      </c>
    </row>
    <row r="2082" spans="1:7" x14ac:dyDescent="0.25">
      <c r="A2082" s="501"/>
      <c r="B2082" s="507"/>
      <c r="C2082" s="1" t="s">
        <v>86</v>
      </c>
      <c r="D2082" s="1">
        <v>120</v>
      </c>
      <c r="E2082" s="1"/>
      <c r="F2082" s="1"/>
      <c r="G2082" s="1">
        <f t="shared" si="49"/>
        <v>1070</v>
      </c>
    </row>
    <row r="2083" spans="1:7" x14ac:dyDescent="0.25">
      <c r="A2083" s="501"/>
      <c r="B2083" s="507"/>
      <c r="C2083" s="1" t="s">
        <v>16</v>
      </c>
      <c r="D2083" s="1">
        <v>5200</v>
      </c>
      <c r="E2083" s="1"/>
      <c r="F2083" s="1"/>
      <c r="G2083" s="1">
        <f t="shared" si="49"/>
        <v>-4130</v>
      </c>
    </row>
    <row r="2084" spans="1:7" x14ac:dyDescent="0.25">
      <c r="A2084" s="501"/>
      <c r="B2084" s="507"/>
      <c r="C2084" s="1" t="s">
        <v>44</v>
      </c>
      <c r="D2084" s="1">
        <v>375.16</v>
      </c>
      <c r="E2084" s="1"/>
      <c r="F2084" s="1"/>
      <c r="G2084" s="1">
        <f t="shared" si="49"/>
        <v>-4505.16</v>
      </c>
    </row>
    <row r="2085" spans="1:7" x14ac:dyDescent="0.25">
      <c r="A2085" s="501"/>
      <c r="B2085" s="507"/>
      <c r="C2085" s="1" t="s">
        <v>87</v>
      </c>
      <c r="D2085" s="1">
        <v>375.18</v>
      </c>
      <c r="E2085" s="1"/>
      <c r="F2085" s="1"/>
      <c r="G2085" s="1">
        <f t="shared" si="49"/>
        <v>-4880.34</v>
      </c>
    </row>
    <row r="2086" spans="1:7" x14ac:dyDescent="0.25">
      <c r="A2086" s="501"/>
      <c r="B2086" s="507"/>
      <c r="C2086" s="1" t="s">
        <v>845</v>
      </c>
      <c r="D2086" s="1">
        <v>500</v>
      </c>
      <c r="E2086" s="1"/>
      <c r="F2086" s="1"/>
      <c r="G2086" s="1">
        <f t="shared" si="49"/>
        <v>-5380.34</v>
      </c>
    </row>
    <row r="2087" spans="1:7" x14ac:dyDescent="0.25">
      <c r="A2087" s="501"/>
      <c r="B2087" s="508"/>
      <c r="C2087" s="1"/>
      <c r="D2087" s="1"/>
      <c r="E2087" s="1"/>
      <c r="F2087" s="1"/>
      <c r="G2087" s="1">
        <f t="shared" si="49"/>
        <v>-5380.34</v>
      </c>
    </row>
    <row r="2088" spans="1:7" x14ac:dyDescent="0.25">
      <c r="A2088" s="501"/>
      <c r="B2088" s="506"/>
      <c r="C2088" s="1" t="s">
        <v>22</v>
      </c>
      <c r="D2088" s="1">
        <v>300</v>
      </c>
      <c r="E2088" s="20" t="s">
        <v>784</v>
      </c>
      <c r="F2088" s="20">
        <v>3674</v>
      </c>
      <c r="G2088" s="1">
        <f t="shared" si="49"/>
        <v>-2006.3400000000001</v>
      </c>
    </row>
    <row r="2089" spans="1:7" x14ac:dyDescent="0.25">
      <c r="A2089" s="501"/>
      <c r="B2089" s="507"/>
      <c r="C2089" s="1" t="s">
        <v>20</v>
      </c>
      <c r="D2089" s="1">
        <v>1000</v>
      </c>
      <c r="E2089" s="20" t="s">
        <v>771</v>
      </c>
      <c r="F2089" s="20">
        <v>17400</v>
      </c>
      <c r="G2089" s="1">
        <f t="shared" si="49"/>
        <v>14393.66</v>
      </c>
    </row>
    <row r="2090" spans="1:7" x14ac:dyDescent="0.25">
      <c r="A2090" s="501"/>
      <c r="B2090" s="507"/>
      <c r="C2090" s="1"/>
      <c r="D2090" s="1"/>
      <c r="E2090" s="20" t="s">
        <v>547</v>
      </c>
      <c r="F2090" s="20">
        <v>1000</v>
      </c>
      <c r="G2090" s="1">
        <f t="shared" si="49"/>
        <v>15393.66</v>
      </c>
    </row>
    <row r="2091" spans="1:7" x14ac:dyDescent="0.25">
      <c r="A2091" s="501"/>
      <c r="B2091" s="507"/>
      <c r="C2091" s="1"/>
      <c r="D2091" s="1"/>
      <c r="E2091" s="1"/>
      <c r="F2091" s="1"/>
      <c r="G2091" s="1">
        <f t="shared" si="49"/>
        <v>15393.66</v>
      </c>
    </row>
    <row r="2092" spans="1:7" x14ac:dyDescent="0.25">
      <c r="A2092" s="501"/>
      <c r="B2092" s="507"/>
      <c r="C2092" s="1"/>
      <c r="D2092" s="1"/>
      <c r="E2092" s="20" t="s">
        <v>853</v>
      </c>
      <c r="F2092" s="20">
        <v>10000</v>
      </c>
      <c r="G2092" s="1">
        <f t="shared" si="49"/>
        <v>25393.66</v>
      </c>
    </row>
    <row r="2093" spans="1:7" x14ac:dyDescent="0.25">
      <c r="A2093" s="501"/>
      <c r="B2093" s="507"/>
      <c r="C2093" s="1"/>
      <c r="D2093" s="1"/>
      <c r="E2093" s="1" t="s">
        <v>3</v>
      </c>
      <c r="F2093" s="1">
        <v>3700</v>
      </c>
      <c r="G2093" s="1">
        <f t="shared" si="49"/>
        <v>29093.66</v>
      </c>
    </row>
    <row r="2094" spans="1:7" x14ac:dyDescent="0.25">
      <c r="A2094" s="502"/>
      <c r="B2094" s="508"/>
      <c r="C2094" s="1"/>
      <c r="D2094" s="1"/>
      <c r="E2094" s="20" t="s">
        <v>815</v>
      </c>
      <c r="F2094" s="20">
        <v>3782</v>
      </c>
      <c r="G2094" s="1">
        <f t="shared" si="49"/>
        <v>32875.660000000003</v>
      </c>
    </row>
    <row r="2095" spans="1:7" x14ac:dyDescent="0.25">
      <c r="A2095" s="500" t="s">
        <v>135</v>
      </c>
      <c r="B2095" s="503"/>
      <c r="C2095" s="1"/>
      <c r="D2095" s="1"/>
      <c r="E2095" s="20" t="s">
        <v>875</v>
      </c>
      <c r="F2095" s="20">
        <v>6850</v>
      </c>
      <c r="G2095" s="1">
        <f t="shared" si="49"/>
        <v>39725.660000000003</v>
      </c>
    </row>
    <row r="2096" spans="1:7" x14ac:dyDescent="0.25">
      <c r="A2096" s="501"/>
      <c r="B2096" s="504"/>
      <c r="C2096" s="1" t="s">
        <v>22</v>
      </c>
      <c r="D2096" s="1">
        <v>400</v>
      </c>
      <c r="E2096" s="20" t="s">
        <v>413</v>
      </c>
      <c r="F2096" s="20">
        <v>4050.94</v>
      </c>
      <c r="G2096" s="1">
        <f t="shared" si="49"/>
        <v>43376.600000000006</v>
      </c>
    </row>
    <row r="2097" spans="1:7" x14ac:dyDescent="0.25">
      <c r="A2097" s="501"/>
      <c r="B2097" s="504"/>
      <c r="C2097" s="1" t="s">
        <v>67</v>
      </c>
      <c r="D2097" s="1">
        <v>15000</v>
      </c>
      <c r="E2097" s="1"/>
      <c r="F2097" s="1"/>
      <c r="G2097" s="1">
        <f t="shared" si="49"/>
        <v>28376.600000000006</v>
      </c>
    </row>
    <row r="2098" spans="1:7" x14ac:dyDescent="0.25">
      <c r="A2098" s="501"/>
      <c r="B2098" s="504"/>
      <c r="C2098" s="1" t="s">
        <v>69</v>
      </c>
      <c r="D2098" s="1">
        <v>17000</v>
      </c>
      <c r="E2098" s="1"/>
      <c r="F2098" s="1"/>
      <c r="G2098" s="1">
        <f t="shared" si="49"/>
        <v>11376.600000000006</v>
      </c>
    </row>
    <row r="2099" spans="1:7" x14ac:dyDescent="0.25">
      <c r="A2099" s="501"/>
      <c r="B2099" s="504"/>
      <c r="C2099" s="1" t="s">
        <v>71</v>
      </c>
      <c r="D2099" s="1">
        <v>3500</v>
      </c>
      <c r="E2099" s="1"/>
      <c r="F2099" s="1"/>
      <c r="G2099" s="1">
        <f t="shared" si="49"/>
        <v>7876.6000000000058</v>
      </c>
    </row>
    <row r="2100" spans="1:7" x14ac:dyDescent="0.25">
      <c r="A2100" s="501"/>
      <c r="B2100" s="504"/>
      <c r="C2100" s="1" t="s">
        <v>48</v>
      </c>
      <c r="D2100" s="1">
        <v>480</v>
      </c>
      <c r="E2100" s="1"/>
      <c r="F2100" s="1"/>
      <c r="G2100" s="1">
        <f t="shared" si="49"/>
        <v>7396.6000000000058</v>
      </c>
    </row>
    <row r="2101" spans="1:7" x14ac:dyDescent="0.25">
      <c r="A2101" s="501"/>
      <c r="B2101" s="504"/>
      <c r="C2101" s="1" t="s">
        <v>43</v>
      </c>
      <c r="D2101" s="1">
        <v>90</v>
      </c>
      <c r="E2101" s="1"/>
      <c r="F2101" s="1"/>
      <c r="G2101" s="1">
        <f t="shared" si="49"/>
        <v>7306.6000000000058</v>
      </c>
    </row>
    <row r="2102" spans="1:7" x14ac:dyDescent="0.25">
      <c r="A2102" s="501"/>
      <c r="B2102" s="504"/>
      <c r="C2102" s="1"/>
      <c r="D2102" s="1"/>
      <c r="E2102" s="1"/>
      <c r="F2102" s="1"/>
      <c r="G2102" s="1">
        <f t="shared" si="49"/>
        <v>7306.6000000000058</v>
      </c>
    </row>
    <row r="2103" spans="1:7" x14ac:dyDescent="0.25">
      <c r="A2103" s="501"/>
      <c r="B2103" s="504"/>
      <c r="C2103" s="1"/>
      <c r="D2103" s="1"/>
      <c r="E2103" s="1"/>
      <c r="F2103" s="1"/>
      <c r="G2103" s="1">
        <f t="shared" si="49"/>
        <v>7306.6000000000058</v>
      </c>
    </row>
    <row r="2104" spans="1:7" x14ac:dyDescent="0.25">
      <c r="A2104" s="501"/>
      <c r="B2104" s="504"/>
      <c r="C2104" s="1"/>
      <c r="D2104" s="1"/>
      <c r="E2104" s="1"/>
      <c r="F2104" s="1"/>
      <c r="G2104" s="1">
        <f t="shared" si="49"/>
        <v>7306.6000000000058</v>
      </c>
    </row>
    <row r="2105" spans="1:7" x14ac:dyDescent="0.25">
      <c r="A2105" s="501"/>
      <c r="B2105" s="505"/>
      <c r="C2105" s="1"/>
      <c r="D2105" s="1"/>
      <c r="E2105" s="1"/>
      <c r="F2105" s="1"/>
      <c r="G2105" s="1">
        <f t="shared" si="49"/>
        <v>7306.6000000000058</v>
      </c>
    </row>
    <row r="2106" spans="1:7" x14ac:dyDescent="0.25">
      <c r="A2106" s="501"/>
      <c r="B2106" s="506"/>
      <c r="C2106" s="1" t="s">
        <v>22</v>
      </c>
      <c r="D2106" s="1">
        <v>400</v>
      </c>
      <c r="E2106" s="1"/>
      <c r="F2106" s="1"/>
      <c r="G2106" s="1">
        <f t="shared" si="49"/>
        <v>6906.6000000000058</v>
      </c>
    </row>
    <row r="2107" spans="1:7" x14ac:dyDescent="0.25">
      <c r="A2107" s="501"/>
      <c r="B2107" s="507"/>
      <c r="C2107" s="1" t="s">
        <v>51</v>
      </c>
      <c r="D2107" s="1">
        <v>1200</v>
      </c>
      <c r="E2107" s="1"/>
      <c r="F2107" s="1"/>
      <c r="G2107" s="1">
        <f t="shared" si="49"/>
        <v>5706.6000000000058</v>
      </c>
    </row>
    <row r="2108" spans="1:7" x14ac:dyDescent="0.25">
      <c r="A2108" s="501"/>
      <c r="B2108" s="507"/>
      <c r="C2108" s="55" t="s">
        <v>78</v>
      </c>
      <c r="D2108" s="1">
        <v>200</v>
      </c>
      <c r="E2108" s="1"/>
      <c r="F2108" s="1"/>
      <c r="G2108" s="1">
        <f t="shared" si="49"/>
        <v>5506.6000000000058</v>
      </c>
    </row>
    <row r="2109" spans="1:7" x14ac:dyDescent="0.25">
      <c r="A2109" s="501"/>
      <c r="B2109" s="507"/>
      <c r="C2109" s="1" t="s">
        <v>80</v>
      </c>
      <c r="D2109" s="1">
        <v>3500</v>
      </c>
      <c r="E2109" s="1"/>
      <c r="F2109" s="1"/>
      <c r="G2109" s="1">
        <f t="shared" si="49"/>
        <v>2006.6000000000058</v>
      </c>
    </row>
    <row r="2110" spans="1:7" x14ac:dyDescent="0.25">
      <c r="A2110" s="501"/>
      <c r="B2110" s="507"/>
      <c r="C2110" s="1" t="s">
        <v>409</v>
      </c>
      <c r="D2110" s="1">
        <v>200</v>
      </c>
      <c r="E2110" s="1"/>
      <c r="F2110" s="1"/>
      <c r="G2110" s="1">
        <f t="shared" si="49"/>
        <v>1806.6000000000058</v>
      </c>
    </row>
    <row r="2111" spans="1:7" x14ac:dyDescent="0.25">
      <c r="A2111" s="501"/>
      <c r="B2111" s="507"/>
      <c r="C2111" s="1"/>
      <c r="D2111" s="1"/>
      <c r="E2111" s="1"/>
      <c r="F2111" s="1"/>
      <c r="G2111" s="1">
        <f t="shared" si="49"/>
        <v>1806.6000000000058</v>
      </c>
    </row>
    <row r="2112" spans="1:7" x14ac:dyDescent="0.25">
      <c r="A2112" s="501"/>
      <c r="B2112" s="508"/>
      <c r="C2112" s="1"/>
      <c r="D2112" s="1"/>
      <c r="E2112" s="1"/>
      <c r="F2112" s="1"/>
      <c r="G2112" s="1">
        <f t="shared" si="49"/>
        <v>1806.6000000000058</v>
      </c>
    </row>
    <row r="2113" spans="1:7" x14ac:dyDescent="0.25">
      <c r="A2113" s="501"/>
      <c r="B2113" s="506"/>
      <c r="C2113" s="1" t="s">
        <v>22</v>
      </c>
      <c r="D2113" s="1">
        <v>400</v>
      </c>
      <c r="E2113" s="1"/>
      <c r="F2113" s="1"/>
      <c r="G2113" s="1">
        <f>G2112-D2113+F2113</f>
        <v>1406.6000000000058</v>
      </c>
    </row>
    <row r="2114" spans="1:7" x14ac:dyDescent="0.25">
      <c r="A2114" s="501"/>
      <c r="B2114" s="507"/>
      <c r="C2114" s="55" t="s">
        <v>30</v>
      </c>
      <c r="D2114" s="1">
        <v>3000</v>
      </c>
      <c r="E2114" s="1"/>
      <c r="F2114" s="1"/>
      <c r="G2114" s="1">
        <f t="shared" si="49"/>
        <v>-1593.3999999999942</v>
      </c>
    </row>
    <row r="2115" spans="1:7" x14ac:dyDescent="0.25">
      <c r="A2115" s="501"/>
      <c r="B2115" s="507"/>
      <c r="C2115" s="1" t="s">
        <v>48</v>
      </c>
      <c r="D2115" s="1">
        <v>480</v>
      </c>
      <c r="E2115" s="1"/>
      <c r="F2115" s="1"/>
      <c r="G2115" s="1">
        <f t="shared" si="49"/>
        <v>-2073.3999999999942</v>
      </c>
    </row>
    <row r="2116" spans="1:7" x14ac:dyDescent="0.25">
      <c r="A2116" s="501"/>
      <c r="B2116" s="507"/>
      <c r="C2116" s="1"/>
      <c r="D2116" s="1"/>
      <c r="E2116" s="1"/>
      <c r="F2116" s="1"/>
      <c r="G2116" s="1">
        <f t="shared" si="49"/>
        <v>-2073.3999999999942</v>
      </c>
    </row>
    <row r="2117" spans="1:7" x14ac:dyDescent="0.25">
      <c r="A2117" s="501"/>
      <c r="B2117" s="507"/>
      <c r="C2117" s="1"/>
      <c r="D2117" s="1"/>
      <c r="E2117" s="20" t="s">
        <v>876</v>
      </c>
      <c r="F2117" s="20">
        <f>11400*1.2</f>
        <v>13680</v>
      </c>
      <c r="G2117" s="1">
        <f t="shared" si="49"/>
        <v>11606.600000000006</v>
      </c>
    </row>
    <row r="2118" spans="1:7" x14ac:dyDescent="0.25">
      <c r="A2118" s="501"/>
      <c r="B2118" s="507"/>
      <c r="C2118" s="1"/>
      <c r="D2118" s="1"/>
      <c r="E2118" s="20" t="s">
        <v>447</v>
      </c>
      <c r="F2118" s="20">
        <v>29150</v>
      </c>
      <c r="G2118" s="1">
        <f t="shared" si="49"/>
        <v>40756.600000000006</v>
      </c>
    </row>
    <row r="2119" spans="1:7" x14ac:dyDescent="0.25">
      <c r="A2119" s="501"/>
      <c r="B2119" s="508"/>
      <c r="C2119" s="1" t="s">
        <v>397</v>
      </c>
      <c r="D2119" s="1">
        <v>4500</v>
      </c>
      <c r="E2119" s="1"/>
      <c r="F2119" s="1"/>
      <c r="G2119" s="1">
        <f t="shared" si="49"/>
        <v>36256.600000000006</v>
      </c>
    </row>
    <row r="2120" spans="1:7" x14ac:dyDescent="0.25">
      <c r="A2120" s="501"/>
      <c r="B2120" s="506"/>
      <c r="C2120" s="1" t="s">
        <v>22</v>
      </c>
      <c r="D2120" s="1">
        <v>400</v>
      </c>
      <c r="E2120" s="20" t="s">
        <v>766</v>
      </c>
      <c r="F2120" s="20">
        <v>18102</v>
      </c>
      <c r="G2120" s="1">
        <f t="shared" si="49"/>
        <v>53958.600000000006</v>
      </c>
    </row>
    <row r="2121" spans="1:7" x14ac:dyDescent="0.25">
      <c r="A2121" s="501"/>
      <c r="B2121" s="507"/>
      <c r="C2121" s="1" t="s">
        <v>86</v>
      </c>
      <c r="D2121" s="1">
        <v>120</v>
      </c>
      <c r="E2121" s="1"/>
      <c r="F2121" s="1"/>
      <c r="G2121" s="1">
        <f t="shared" si="49"/>
        <v>53838.600000000006</v>
      </c>
    </row>
    <row r="2122" spans="1:7" x14ac:dyDescent="0.25">
      <c r="A2122" s="501"/>
      <c r="B2122" s="507"/>
      <c r="C2122" s="1" t="s">
        <v>16</v>
      </c>
      <c r="D2122" s="1">
        <v>3000</v>
      </c>
      <c r="E2122" s="1"/>
      <c r="F2122" s="1"/>
      <c r="G2122" s="1">
        <f t="shared" si="49"/>
        <v>50838.600000000006</v>
      </c>
    </row>
    <row r="2123" spans="1:7" x14ac:dyDescent="0.25">
      <c r="A2123" s="501"/>
      <c r="B2123" s="507"/>
      <c r="C2123" s="1" t="s">
        <v>44</v>
      </c>
      <c r="D2123" s="1">
        <v>375.16</v>
      </c>
      <c r="E2123" s="1"/>
      <c r="F2123" s="1"/>
      <c r="G2123" s="1">
        <f t="shared" si="49"/>
        <v>50463.44</v>
      </c>
    </row>
    <row r="2124" spans="1:7" x14ac:dyDescent="0.25">
      <c r="A2124" s="501"/>
      <c r="B2124" s="507"/>
      <c r="C2124" s="1" t="s">
        <v>87</v>
      </c>
      <c r="D2124" s="1">
        <v>375.18</v>
      </c>
      <c r="E2124" s="1"/>
      <c r="F2124" s="1"/>
      <c r="G2124" s="1">
        <f t="shared" si="49"/>
        <v>50088.26</v>
      </c>
    </row>
    <row r="2125" spans="1:7" x14ac:dyDescent="0.25">
      <c r="A2125" s="501"/>
      <c r="B2125" s="507"/>
      <c r="C2125" s="1"/>
      <c r="D2125" s="1"/>
      <c r="E2125" s="1"/>
      <c r="F2125" s="1"/>
      <c r="G2125" s="1">
        <f t="shared" si="49"/>
        <v>50088.26</v>
      </c>
    </row>
    <row r="2126" spans="1:7" x14ac:dyDescent="0.25">
      <c r="A2126" s="501"/>
      <c r="B2126" s="508"/>
      <c r="C2126" s="1"/>
      <c r="D2126" s="1"/>
      <c r="E2126" s="1"/>
      <c r="F2126" s="1"/>
      <c r="G2126" s="1">
        <f t="shared" si="49"/>
        <v>50088.26</v>
      </c>
    </row>
    <row r="2127" spans="1:7" x14ac:dyDescent="0.25">
      <c r="A2127" s="501"/>
      <c r="B2127" s="506"/>
      <c r="C2127" s="1" t="s">
        <v>22</v>
      </c>
      <c r="D2127" s="1">
        <v>300</v>
      </c>
      <c r="E2127" s="1"/>
      <c r="F2127" s="1"/>
      <c r="G2127" s="1">
        <f t="shared" si="49"/>
        <v>49788.26</v>
      </c>
    </row>
    <row r="2128" spans="1:7" x14ac:dyDescent="0.25">
      <c r="A2128" s="501"/>
      <c r="B2128" s="507"/>
      <c r="C2128" s="1" t="s">
        <v>20</v>
      </c>
      <c r="D2128" s="1">
        <v>1000</v>
      </c>
      <c r="E2128" s="1"/>
      <c r="F2128" s="1"/>
      <c r="G2128" s="1">
        <f t="shared" ref="G2128:G2191" si="50">G2127-D2128+F2128</f>
        <v>48788.26</v>
      </c>
    </row>
    <row r="2129" spans="1:8" x14ac:dyDescent="0.25">
      <c r="A2129" s="501"/>
      <c r="B2129" s="507"/>
      <c r="C2129" s="1"/>
      <c r="D2129" s="1"/>
      <c r="E2129" s="1"/>
      <c r="F2129" s="1"/>
      <c r="G2129" s="1">
        <f t="shared" si="50"/>
        <v>48788.26</v>
      </c>
    </row>
    <row r="2130" spans="1:8" x14ac:dyDescent="0.25">
      <c r="A2130" s="501"/>
      <c r="B2130" s="507"/>
      <c r="C2130" s="1"/>
      <c r="D2130" s="1"/>
      <c r="E2130" s="20" t="s">
        <v>945</v>
      </c>
      <c r="F2130" s="20">
        <v>4235</v>
      </c>
      <c r="G2130" s="1">
        <f t="shared" si="50"/>
        <v>53023.26</v>
      </c>
    </row>
    <row r="2131" spans="1:8" x14ac:dyDescent="0.25">
      <c r="A2131" s="501"/>
      <c r="B2131" s="507"/>
      <c r="C2131" s="1"/>
      <c r="D2131" s="1"/>
      <c r="E2131" s="1"/>
      <c r="F2131" s="1"/>
      <c r="G2131" s="1">
        <f t="shared" si="50"/>
        <v>53023.26</v>
      </c>
    </row>
    <row r="2132" spans="1:8" x14ac:dyDescent="0.25">
      <c r="A2132" s="501"/>
      <c r="B2132" s="507"/>
      <c r="C2132" s="1"/>
      <c r="D2132" s="1"/>
      <c r="E2132" s="1"/>
      <c r="F2132" s="1"/>
      <c r="G2132" s="1">
        <f t="shared" si="50"/>
        <v>53023.26</v>
      </c>
    </row>
    <row r="2133" spans="1:8" x14ac:dyDescent="0.25">
      <c r="A2133" s="502"/>
      <c r="B2133" s="508"/>
      <c r="C2133" s="1"/>
      <c r="D2133" s="1"/>
      <c r="E2133" s="1"/>
      <c r="F2133" s="1"/>
      <c r="G2133" s="1">
        <f t="shared" si="50"/>
        <v>53023.26</v>
      </c>
    </row>
    <row r="2134" spans="1:8" x14ac:dyDescent="0.25">
      <c r="A2134" s="500" t="s">
        <v>153</v>
      </c>
      <c r="B2134" s="503"/>
      <c r="C2134" s="1"/>
      <c r="D2134" s="1"/>
      <c r="E2134" s="1"/>
      <c r="F2134" s="1"/>
      <c r="G2134" s="1">
        <f t="shared" si="50"/>
        <v>53023.26</v>
      </c>
    </row>
    <row r="2135" spans="1:8" x14ac:dyDescent="0.25">
      <c r="A2135" s="501"/>
      <c r="B2135" s="504"/>
      <c r="C2135" s="1" t="s">
        <v>22</v>
      </c>
      <c r="D2135" s="1">
        <v>400</v>
      </c>
      <c r="E2135" s="20" t="s">
        <v>895</v>
      </c>
      <c r="F2135" s="20">
        <v>7500</v>
      </c>
      <c r="G2135" s="28">
        <v>47180</v>
      </c>
      <c r="H2135" t="s">
        <v>948</v>
      </c>
    </row>
    <row r="2136" spans="1:8" x14ac:dyDescent="0.25">
      <c r="A2136" s="501"/>
      <c r="B2136" s="504"/>
      <c r="C2136" s="1" t="s">
        <v>67</v>
      </c>
      <c r="D2136" s="1">
        <v>22000</v>
      </c>
      <c r="E2136" s="1"/>
      <c r="F2136" s="1"/>
      <c r="G2136" s="1">
        <f t="shared" si="50"/>
        <v>25180</v>
      </c>
    </row>
    <row r="2137" spans="1:8" x14ac:dyDescent="0.25">
      <c r="A2137" s="501"/>
      <c r="B2137" s="504"/>
      <c r="C2137" s="1" t="s">
        <v>69</v>
      </c>
      <c r="D2137" s="1">
        <v>16000</v>
      </c>
      <c r="E2137" s="1"/>
      <c r="F2137" s="1"/>
      <c r="G2137" s="1">
        <f t="shared" si="50"/>
        <v>9180</v>
      </c>
    </row>
    <row r="2138" spans="1:8" x14ac:dyDescent="0.25">
      <c r="A2138" s="501"/>
      <c r="B2138" s="504"/>
      <c r="C2138" s="1" t="s">
        <v>71</v>
      </c>
      <c r="D2138" s="1">
        <v>2500</v>
      </c>
      <c r="E2138" s="1"/>
      <c r="F2138" s="1"/>
      <c r="G2138" s="1">
        <f t="shared" si="50"/>
        <v>6680</v>
      </c>
    </row>
    <row r="2139" spans="1:8" x14ac:dyDescent="0.25">
      <c r="A2139" s="501"/>
      <c r="B2139" s="504"/>
      <c r="C2139" s="1" t="s">
        <v>48</v>
      </c>
      <c r="D2139" s="1">
        <v>480</v>
      </c>
      <c r="E2139" s="1"/>
      <c r="F2139" s="1"/>
      <c r="G2139" s="28">
        <v>10185</v>
      </c>
    </row>
    <row r="2140" spans="1:8" x14ac:dyDescent="0.25">
      <c r="A2140" s="501"/>
      <c r="B2140" s="504"/>
      <c r="C2140" s="1" t="s">
        <v>43</v>
      </c>
      <c r="D2140" s="1">
        <v>90</v>
      </c>
      <c r="E2140" s="1"/>
      <c r="F2140" s="1"/>
      <c r="G2140" s="1">
        <f t="shared" si="50"/>
        <v>10095</v>
      </c>
    </row>
    <row r="2141" spans="1:8" x14ac:dyDescent="0.25">
      <c r="A2141" s="501"/>
      <c r="B2141" s="504"/>
      <c r="C2141" s="1" t="s">
        <v>944</v>
      </c>
      <c r="D2141" s="1"/>
      <c r="E2141" s="1"/>
      <c r="F2141" s="1"/>
      <c r="G2141" s="1">
        <f t="shared" si="50"/>
        <v>10095</v>
      </c>
    </row>
    <row r="2142" spans="1:8" x14ac:dyDescent="0.25">
      <c r="A2142" s="501"/>
      <c r="B2142" s="504"/>
      <c r="C2142" s="1"/>
      <c r="D2142" s="1"/>
      <c r="E2142" s="1"/>
      <c r="F2142" s="1"/>
      <c r="G2142" s="1">
        <f t="shared" si="50"/>
        <v>10095</v>
      </c>
    </row>
    <row r="2143" spans="1:8" x14ac:dyDescent="0.25">
      <c r="A2143" s="501"/>
      <c r="B2143" s="504"/>
      <c r="C2143" s="1"/>
      <c r="D2143" s="1"/>
      <c r="E2143" s="28" t="s">
        <v>3</v>
      </c>
      <c r="F2143" s="28">
        <v>4133</v>
      </c>
      <c r="G2143" s="1">
        <f t="shared" si="50"/>
        <v>14228</v>
      </c>
    </row>
    <row r="2144" spans="1:8" x14ac:dyDescent="0.25">
      <c r="A2144" s="501"/>
      <c r="B2144" s="505"/>
      <c r="C2144" s="1"/>
      <c r="D2144" s="1"/>
      <c r="E2144" s="28"/>
      <c r="F2144" s="28"/>
      <c r="G2144" s="1">
        <f t="shared" si="50"/>
        <v>14228</v>
      </c>
    </row>
    <row r="2145" spans="1:7" x14ac:dyDescent="0.25">
      <c r="A2145" s="501"/>
      <c r="B2145" s="506"/>
      <c r="C2145" s="1" t="s">
        <v>22</v>
      </c>
      <c r="D2145" s="1">
        <v>400</v>
      </c>
      <c r="E2145" s="1"/>
      <c r="F2145" s="1"/>
      <c r="G2145" s="1">
        <f t="shared" si="50"/>
        <v>13828</v>
      </c>
    </row>
    <row r="2146" spans="1:7" x14ac:dyDescent="0.25">
      <c r="A2146" s="501"/>
      <c r="B2146" s="507"/>
      <c r="C2146" s="1" t="s">
        <v>51</v>
      </c>
      <c r="D2146" s="1">
        <v>1200</v>
      </c>
      <c r="E2146" s="1"/>
      <c r="F2146" s="1"/>
      <c r="G2146" s="1">
        <f t="shared" si="50"/>
        <v>12628</v>
      </c>
    </row>
    <row r="2147" spans="1:7" x14ac:dyDescent="0.25">
      <c r="A2147" s="501"/>
      <c r="B2147" s="507"/>
      <c r="C2147" s="55" t="s">
        <v>78</v>
      </c>
      <c r="D2147" s="1">
        <v>200</v>
      </c>
      <c r="E2147" s="1"/>
      <c r="F2147" s="1"/>
      <c r="G2147" s="1">
        <f t="shared" si="50"/>
        <v>12428</v>
      </c>
    </row>
    <row r="2148" spans="1:7" x14ac:dyDescent="0.25">
      <c r="A2148" s="501"/>
      <c r="B2148" s="507"/>
      <c r="C2148" s="1" t="s">
        <v>80</v>
      </c>
      <c r="D2148" s="1">
        <v>4000</v>
      </c>
      <c r="E2148" s="1"/>
      <c r="F2148" s="1"/>
      <c r="G2148" s="1">
        <f t="shared" si="50"/>
        <v>8428</v>
      </c>
    </row>
    <row r="2149" spans="1:7" x14ac:dyDescent="0.25">
      <c r="A2149" s="501"/>
      <c r="B2149" s="507"/>
      <c r="C2149" s="1" t="s">
        <v>409</v>
      </c>
      <c r="D2149" s="1">
        <v>200</v>
      </c>
      <c r="E2149" s="1"/>
      <c r="F2149" s="1"/>
      <c r="G2149" s="1">
        <f t="shared" si="50"/>
        <v>8228</v>
      </c>
    </row>
    <row r="2150" spans="1:7" x14ac:dyDescent="0.25">
      <c r="A2150" s="501"/>
      <c r="B2150" s="507"/>
      <c r="C2150" s="1"/>
      <c r="D2150" s="1"/>
      <c r="E2150" s="1"/>
      <c r="F2150" s="1"/>
      <c r="G2150" s="1">
        <f t="shared" si="50"/>
        <v>8228</v>
      </c>
    </row>
    <row r="2151" spans="1:7" x14ac:dyDescent="0.25">
      <c r="A2151" s="501"/>
      <c r="B2151" s="508"/>
      <c r="C2151" s="1"/>
      <c r="D2151" s="1"/>
      <c r="E2151" s="1"/>
      <c r="F2151" s="1"/>
      <c r="G2151" s="1">
        <f t="shared" si="50"/>
        <v>8228</v>
      </c>
    </row>
    <row r="2152" spans="1:7" x14ac:dyDescent="0.25">
      <c r="A2152" s="501"/>
      <c r="B2152" s="506"/>
      <c r="C2152" s="1" t="s">
        <v>22</v>
      </c>
      <c r="D2152" s="1">
        <v>400</v>
      </c>
      <c r="E2152" s="1"/>
      <c r="F2152" s="1"/>
      <c r="G2152" s="1">
        <f t="shared" si="50"/>
        <v>7828</v>
      </c>
    </row>
    <row r="2153" spans="1:7" x14ac:dyDescent="0.25">
      <c r="A2153" s="501"/>
      <c r="B2153" s="507"/>
      <c r="C2153" s="55" t="s">
        <v>30</v>
      </c>
      <c r="D2153" s="1">
        <v>3500</v>
      </c>
      <c r="E2153" s="1"/>
      <c r="F2153" s="1"/>
      <c r="G2153" s="1">
        <f t="shared" si="50"/>
        <v>4328</v>
      </c>
    </row>
    <row r="2154" spans="1:7" x14ac:dyDescent="0.25">
      <c r="A2154" s="501"/>
      <c r="B2154" s="507"/>
      <c r="C2154" s="1" t="s">
        <v>48</v>
      </c>
      <c r="D2154" s="1">
        <v>480</v>
      </c>
      <c r="E2154" s="1"/>
      <c r="F2154" s="1"/>
      <c r="G2154" s="1">
        <f t="shared" si="50"/>
        <v>3848</v>
      </c>
    </row>
    <row r="2155" spans="1:7" x14ac:dyDescent="0.25">
      <c r="A2155" s="501"/>
      <c r="B2155" s="507"/>
      <c r="C2155" s="1"/>
      <c r="D2155" s="1"/>
      <c r="E2155" s="1"/>
      <c r="F2155" s="1"/>
      <c r="G2155" s="1">
        <f t="shared" si="50"/>
        <v>3848</v>
      </c>
    </row>
    <row r="2156" spans="1:7" x14ac:dyDescent="0.25">
      <c r="A2156" s="501"/>
      <c r="B2156" s="507"/>
      <c r="C2156" s="1"/>
      <c r="D2156" s="1"/>
      <c r="E2156" s="1"/>
      <c r="F2156" s="1"/>
      <c r="G2156" s="1">
        <f t="shared" si="50"/>
        <v>3848</v>
      </c>
    </row>
    <row r="2157" spans="1:7" x14ac:dyDescent="0.25">
      <c r="A2157" s="501"/>
      <c r="B2157" s="507"/>
      <c r="C2157" s="1"/>
      <c r="D2157" s="1"/>
      <c r="E2157" s="1"/>
      <c r="F2157" s="1"/>
      <c r="G2157" s="1">
        <f t="shared" si="50"/>
        <v>3848</v>
      </c>
    </row>
    <row r="2158" spans="1:7" x14ac:dyDescent="0.25">
      <c r="A2158" s="501"/>
      <c r="B2158" s="508"/>
      <c r="C2158" s="1" t="s">
        <v>397</v>
      </c>
      <c r="D2158" s="1">
        <v>4500</v>
      </c>
      <c r="E2158" s="1"/>
      <c r="F2158" s="1"/>
      <c r="G2158" s="1">
        <f t="shared" si="50"/>
        <v>-652</v>
      </c>
    </row>
    <row r="2159" spans="1:7" x14ac:dyDescent="0.25">
      <c r="A2159" s="501"/>
      <c r="B2159" s="506"/>
      <c r="C2159" s="1" t="s">
        <v>22</v>
      </c>
      <c r="D2159" s="1">
        <v>400</v>
      </c>
      <c r="E2159" s="1"/>
      <c r="F2159" s="1"/>
      <c r="G2159" s="1">
        <f t="shared" si="50"/>
        <v>-1052</v>
      </c>
    </row>
    <row r="2160" spans="1:7" x14ac:dyDescent="0.25">
      <c r="A2160" s="501"/>
      <c r="B2160" s="507"/>
      <c r="C2160" s="1" t="s">
        <v>86</v>
      </c>
      <c r="D2160" s="1">
        <v>120</v>
      </c>
      <c r="E2160" s="1"/>
      <c r="F2160" s="1"/>
      <c r="G2160" s="1">
        <f t="shared" si="50"/>
        <v>-1172</v>
      </c>
    </row>
    <row r="2161" spans="1:7" x14ac:dyDescent="0.25">
      <c r="A2161" s="501"/>
      <c r="B2161" s="507"/>
      <c r="C2161" s="1" t="s">
        <v>16</v>
      </c>
      <c r="D2161" s="1">
        <v>3000</v>
      </c>
      <c r="E2161" s="1"/>
      <c r="F2161" s="1"/>
      <c r="G2161" s="1">
        <f t="shared" si="50"/>
        <v>-4172</v>
      </c>
    </row>
    <row r="2162" spans="1:7" x14ac:dyDescent="0.25">
      <c r="A2162" s="501"/>
      <c r="B2162" s="507"/>
      <c r="C2162" s="1" t="s">
        <v>44</v>
      </c>
      <c r="D2162" s="1">
        <v>375.16</v>
      </c>
      <c r="E2162" s="1"/>
      <c r="F2162" s="1"/>
      <c r="G2162" s="1">
        <f t="shared" si="50"/>
        <v>-4547.16</v>
      </c>
    </row>
    <row r="2163" spans="1:7" x14ac:dyDescent="0.25">
      <c r="A2163" s="501"/>
      <c r="B2163" s="507"/>
      <c r="C2163" s="1" t="s">
        <v>87</v>
      </c>
      <c r="D2163" s="1">
        <v>375.18</v>
      </c>
      <c r="E2163" s="1"/>
      <c r="F2163" s="1"/>
      <c r="G2163" s="1">
        <f t="shared" si="50"/>
        <v>-4922.34</v>
      </c>
    </row>
    <row r="2164" spans="1:7" x14ac:dyDescent="0.25">
      <c r="A2164" s="501"/>
      <c r="B2164" s="507"/>
      <c r="C2164" s="1"/>
      <c r="D2164" s="1"/>
      <c r="E2164" s="1"/>
      <c r="F2164" s="1"/>
      <c r="G2164" s="1">
        <f t="shared" si="50"/>
        <v>-4922.34</v>
      </c>
    </row>
    <row r="2165" spans="1:7" x14ac:dyDescent="0.25">
      <c r="A2165" s="501"/>
      <c r="B2165" s="508"/>
      <c r="C2165" s="1"/>
      <c r="D2165" s="1"/>
      <c r="E2165" s="1"/>
      <c r="F2165" s="1"/>
      <c r="G2165" s="1">
        <f t="shared" si="50"/>
        <v>-4922.34</v>
      </c>
    </row>
    <row r="2166" spans="1:7" x14ac:dyDescent="0.25">
      <c r="A2166" s="501"/>
      <c r="B2166" s="506"/>
      <c r="C2166" s="1" t="s">
        <v>22</v>
      </c>
      <c r="D2166" s="1">
        <v>300</v>
      </c>
      <c r="E2166" s="1"/>
      <c r="F2166" s="1"/>
      <c r="G2166" s="1">
        <f t="shared" si="50"/>
        <v>-5222.34</v>
      </c>
    </row>
    <row r="2167" spans="1:7" x14ac:dyDescent="0.25">
      <c r="A2167" s="501"/>
      <c r="B2167" s="507"/>
      <c r="C2167" s="1" t="s">
        <v>20</v>
      </c>
      <c r="D2167" s="1">
        <v>1500</v>
      </c>
      <c r="E2167" s="1"/>
      <c r="F2167" s="1"/>
      <c r="G2167" s="1">
        <f t="shared" si="50"/>
        <v>-6722.34</v>
      </c>
    </row>
    <row r="2168" spans="1:7" x14ac:dyDescent="0.25">
      <c r="A2168" s="501"/>
      <c r="B2168" s="507"/>
      <c r="C2168" s="1" t="s">
        <v>894</v>
      </c>
      <c r="D2168" s="1">
        <v>1129.22</v>
      </c>
      <c r="E2168" s="1"/>
      <c r="F2168" s="1"/>
      <c r="G2168" s="1">
        <f t="shared" si="50"/>
        <v>-7851.56</v>
      </c>
    </row>
    <row r="2169" spans="1:7" x14ac:dyDescent="0.25">
      <c r="A2169" s="501"/>
      <c r="B2169" s="507"/>
      <c r="C2169" s="1"/>
      <c r="D2169" s="1"/>
      <c r="E2169" s="1"/>
      <c r="F2169" s="1"/>
      <c r="G2169" s="1">
        <f t="shared" si="50"/>
        <v>-7851.56</v>
      </c>
    </row>
    <row r="2170" spans="1:7" x14ac:dyDescent="0.25">
      <c r="A2170" s="501"/>
      <c r="B2170" s="507"/>
      <c r="C2170" s="1"/>
      <c r="D2170" s="1"/>
      <c r="E2170" s="1"/>
      <c r="F2170" s="1"/>
      <c r="G2170" s="1">
        <f t="shared" si="50"/>
        <v>-7851.56</v>
      </c>
    </row>
    <row r="2171" spans="1:7" x14ac:dyDescent="0.25">
      <c r="A2171" s="501"/>
      <c r="B2171" s="507"/>
      <c r="C2171" s="1"/>
      <c r="D2171" s="1"/>
      <c r="E2171" s="479" t="s">
        <v>833</v>
      </c>
      <c r="F2171" s="479">
        <f>37900*0.95</f>
        <v>36005</v>
      </c>
      <c r="G2171" s="1">
        <f t="shared" si="50"/>
        <v>28153.439999999999</v>
      </c>
    </row>
    <row r="2172" spans="1:7" x14ac:dyDescent="0.25">
      <c r="A2172" s="502"/>
      <c r="B2172" s="508"/>
      <c r="C2172" s="1"/>
      <c r="D2172" s="1"/>
      <c r="E2172" s="479" t="s">
        <v>777</v>
      </c>
      <c r="F2172" s="479">
        <v>36000</v>
      </c>
      <c r="G2172" s="1">
        <f t="shared" si="50"/>
        <v>64153.440000000002</v>
      </c>
    </row>
    <row r="2173" spans="1:7" ht="15" customHeight="1" x14ac:dyDescent="0.25">
      <c r="A2173" s="500" t="s">
        <v>167</v>
      </c>
      <c r="B2173" s="503"/>
      <c r="C2173" s="1"/>
      <c r="D2173" s="1"/>
      <c r="E2173" s="1"/>
      <c r="F2173" s="1"/>
      <c r="G2173" s="1">
        <f t="shared" si="50"/>
        <v>64153.440000000002</v>
      </c>
    </row>
    <row r="2174" spans="1:7" x14ac:dyDescent="0.25">
      <c r="A2174" s="501"/>
      <c r="B2174" s="504"/>
      <c r="C2174" s="1" t="s">
        <v>22</v>
      </c>
      <c r="D2174" s="1">
        <v>400</v>
      </c>
      <c r="E2174" s="1"/>
      <c r="F2174" s="1"/>
      <c r="G2174" s="1">
        <f>G2173-D2174+F2174</f>
        <v>63753.440000000002</v>
      </c>
    </row>
    <row r="2175" spans="1:7" x14ac:dyDescent="0.25">
      <c r="A2175" s="501"/>
      <c r="B2175" s="504"/>
      <c r="C2175" s="1" t="s">
        <v>67</v>
      </c>
      <c r="D2175" s="1">
        <v>51000</v>
      </c>
      <c r="E2175" s="1"/>
      <c r="F2175" s="1"/>
      <c r="G2175" s="1">
        <f t="shared" si="50"/>
        <v>12753.440000000002</v>
      </c>
    </row>
    <row r="2176" spans="1:7" x14ac:dyDescent="0.25">
      <c r="A2176" s="501"/>
      <c r="B2176" s="504"/>
      <c r="C2176" s="1" t="s">
        <v>69</v>
      </c>
      <c r="D2176" s="1">
        <v>16000</v>
      </c>
      <c r="E2176" s="1"/>
      <c r="F2176" s="1"/>
      <c r="G2176" s="1">
        <f t="shared" si="50"/>
        <v>-3246.5599999999977</v>
      </c>
    </row>
    <row r="2177" spans="1:7" x14ac:dyDescent="0.25">
      <c r="A2177" s="501"/>
      <c r="B2177" s="504"/>
      <c r="C2177" s="1" t="s">
        <v>71</v>
      </c>
      <c r="D2177" s="1">
        <v>2500</v>
      </c>
      <c r="E2177" s="1"/>
      <c r="F2177" s="1"/>
      <c r="G2177" s="1">
        <f t="shared" si="50"/>
        <v>-5746.5599999999977</v>
      </c>
    </row>
    <row r="2178" spans="1:7" x14ac:dyDescent="0.25">
      <c r="A2178" s="501"/>
      <c r="B2178" s="504"/>
      <c r="C2178" s="1" t="s">
        <v>48</v>
      </c>
      <c r="D2178" s="1">
        <v>480</v>
      </c>
      <c r="E2178" s="1"/>
      <c r="F2178" s="1"/>
      <c r="G2178" s="1">
        <f t="shared" si="50"/>
        <v>-6226.5599999999977</v>
      </c>
    </row>
    <row r="2179" spans="1:7" x14ac:dyDescent="0.25">
      <c r="A2179" s="501"/>
      <c r="B2179" s="504"/>
      <c r="C2179" s="1" t="s">
        <v>43</v>
      </c>
      <c r="D2179" s="1">
        <v>90</v>
      </c>
      <c r="E2179" s="1"/>
      <c r="F2179" s="1"/>
      <c r="G2179" s="1">
        <f t="shared" si="50"/>
        <v>-6316.5599999999977</v>
      </c>
    </row>
    <row r="2180" spans="1:7" x14ac:dyDescent="0.25">
      <c r="A2180" s="501"/>
      <c r="B2180" s="504"/>
      <c r="C2180" s="1" t="s">
        <v>944</v>
      </c>
      <c r="D2180" s="1">
        <v>4300</v>
      </c>
      <c r="E2180" s="20" t="s">
        <v>885</v>
      </c>
      <c r="F2180" s="20">
        <v>23500</v>
      </c>
      <c r="G2180" s="1">
        <f t="shared" si="50"/>
        <v>12883.440000000002</v>
      </c>
    </row>
    <row r="2181" spans="1:7" x14ac:dyDescent="0.25">
      <c r="A2181" s="501"/>
      <c r="B2181" s="504"/>
      <c r="C2181" s="1" t="s">
        <v>44</v>
      </c>
      <c r="D2181" s="1">
        <v>2800</v>
      </c>
      <c r="E2181" s="28" t="s">
        <v>761</v>
      </c>
      <c r="F2181" s="28">
        <v>2004</v>
      </c>
      <c r="G2181" s="1">
        <f t="shared" si="50"/>
        <v>12087.440000000002</v>
      </c>
    </row>
    <row r="2182" spans="1:7" x14ac:dyDescent="0.25">
      <c r="A2182" s="501"/>
      <c r="B2182" s="504"/>
      <c r="C2182" s="1"/>
      <c r="D2182" s="1"/>
      <c r="E2182" s="20" t="s">
        <v>762</v>
      </c>
      <c r="F2182" s="20">
        <v>13000</v>
      </c>
      <c r="G2182" s="1">
        <f t="shared" si="50"/>
        <v>25087.440000000002</v>
      </c>
    </row>
    <row r="2183" spans="1:7" x14ac:dyDescent="0.25">
      <c r="A2183" s="501"/>
      <c r="B2183" s="505"/>
      <c r="C2183" s="1"/>
      <c r="D2183" s="1"/>
      <c r="E2183" s="1"/>
      <c r="F2183" s="1"/>
      <c r="G2183" s="1">
        <f t="shared" si="50"/>
        <v>25087.440000000002</v>
      </c>
    </row>
    <row r="2184" spans="1:7" x14ac:dyDescent="0.25">
      <c r="A2184" s="501"/>
      <c r="B2184" s="506"/>
      <c r="C2184" s="1" t="s">
        <v>22</v>
      </c>
      <c r="D2184" s="1">
        <v>400</v>
      </c>
      <c r="E2184" s="1"/>
      <c r="F2184" s="1"/>
      <c r="G2184" s="1">
        <f t="shared" si="50"/>
        <v>24687.440000000002</v>
      </c>
    </row>
    <row r="2185" spans="1:7" x14ac:dyDescent="0.25">
      <c r="A2185" s="501"/>
      <c r="B2185" s="507"/>
      <c r="C2185" s="1" t="s">
        <v>51</v>
      </c>
      <c r="D2185" s="1">
        <v>1200</v>
      </c>
      <c r="E2185" s="1"/>
      <c r="F2185" s="1"/>
      <c r="G2185" s="1">
        <f t="shared" si="50"/>
        <v>23487.440000000002</v>
      </c>
    </row>
    <row r="2186" spans="1:7" x14ac:dyDescent="0.25">
      <c r="A2186" s="501"/>
      <c r="B2186" s="507"/>
      <c r="C2186" s="55" t="s">
        <v>78</v>
      </c>
      <c r="D2186" s="1">
        <v>200</v>
      </c>
      <c r="E2186" s="1"/>
      <c r="F2186" s="1"/>
      <c r="G2186" s="1">
        <f t="shared" si="50"/>
        <v>23287.440000000002</v>
      </c>
    </row>
    <row r="2187" spans="1:7" x14ac:dyDescent="0.25">
      <c r="A2187" s="501"/>
      <c r="B2187" s="507"/>
      <c r="C2187" s="1" t="s">
        <v>80</v>
      </c>
      <c r="D2187" s="1">
        <v>4000</v>
      </c>
      <c r="E2187" s="1"/>
      <c r="F2187" s="1"/>
      <c r="G2187" s="1">
        <f t="shared" si="50"/>
        <v>19287.440000000002</v>
      </c>
    </row>
    <row r="2188" spans="1:7" x14ac:dyDescent="0.25">
      <c r="A2188" s="501"/>
      <c r="B2188" s="507"/>
      <c r="C2188" s="1" t="s">
        <v>409</v>
      </c>
      <c r="D2188" s="1">
        <v>200</v>
      </c>
      <c r="E2188" s="1"/>
      <c r="F2188" s="1"/>
      <c r="G2188" s="1">
        <f t="shared" si="50"/>
        <v>19087.440000000002</v>
      </c>
    </row>
    <row r="2189" spans="1:7" x14ac:dyDescent="0.25">
      <c r="A2189" s="501"/>
      <c r="B2189" s="507"/>
      <c r="C2189" s="1"/>
      <c r="D2189" s="1"/>
      <c r="E2189" s="1"/>
      <c r="F2189" s="1"/>
      <c r="G2189" s="1">
        <f t="shared" si="50"/>
        <v>19087.440000000002</v>
      </c>
    </row>
    <row r="2190" spans="1:7" x14ac:dyDescent="0.25">
      <c r="A2190" s="501"/>
      <c r="B2190" s="508"/>
      <c r="C2190" s="1"/>
      <c r="D2190" s="1"/>
      <c r="E2190" s="20" t="s">
        <v>447</v>
      </c>
      <c r="F2190" s="20">
        <v>7433</v>
      </c>
      <c r="G2190" s="1">
        <f t="shared" si="50"/>
        <v>26520.440000000002</v>
      </c>
    </row>
    <row r="2191" spans="1:7" x14ac:dyDescent="0.25">
      <c r="A2191" s="501"/>
      <c r="B2191" s="506"/>
      <c r="C2191" s="1" t="s">
        <v>22</v>
      </c>
      <c r="D2191" s="1">
        <v>400</v>
      </c>
      <c r="E2191" s="1"/>
      <c r="F2191" s="1"/>
      <c r="G2191" s="1">
        <f t="shared" si="50"/>
        <v>26120.440000000002</v>
      </c>
    </row>
    <row r="2192" spans="1:7" x14ac:dyDescent="0.25">
      <c r="A2192" s="501"/>
      <c r="B2192" s="507"/>
      <c r="C2192" s="55" t="s">
        <v>30</v>
      </c>
      <c r="D2192" s="1">
        <v>3500</v>
      </c>
      <c r="E2192" s="1"/>
      <c r="F2192" s="1"/>
      <c r="G2192" s="1">
        <f t="shared" ref="G2192:G2255" si="51">G2191-D2192+F2192</f>
        <v>22620.440000000002</v>
      </c>
    </row>
    <row r="2193" spans="1:7" x14ac:dyDescent="0.25">
      <c r="A2193" s="501"/>
      <c r="B2193" s="507"/>
      <c r="C2193" s="1" t="s">
        <v>48</v>
      </c>
      <c r="D2193" s="1">
        <v>480</v>
      </c>
      <c r="E2193" s="1"/>
      <c r="F2193" s="1"/>
      <c r="G2193" s="1">
        <f t="shared" si="51"/>
        <v>22140.440000000002</v>
      </c>
    </row>
    <row r="2194" spans="1:7" x14ac:dyDescent="0.25">
      <c r="A2194" s="501"/>
      <c r="B2194" s="507"/>
      <c r="C2194" s="1"/>
      <c r="D2194" s="1"/>
      <c r="E2194" s="1"/>
      <c r="F2194" s="1"/>
      <c r="G2194" s="1">
        <f t="shared" si="51"/>
        <v>22140.440000000002</v>
      </c>
    </row>
    <row r="2195" spans="1:7" x14ac:dyDescent="0.25">
      <c r="A2195" s="501"/>
      <c r="B2195" s="507"/>
      <c r="C2195" s="1"/>
      <c r="D2195" s="1"/>
      <c r="E2195" s="1"/>
      <c r="F2195" s="1"/>
      <c r="G2195" s="1">
        <f t="shared" si="51"/>
        <v>22140.440000000002</v>
      </c>
    </row>
    <row r="2196" spans="1:7" x14ac:dyDescent="0.25">
      <c r="A2196" s="501"/>
      <c r="B2196" s="507"/>
      <c r="C2196" s="1"/>
      <c r="D2196" s="1"/>
      <c r="E2196" s="1"/>
      <c r="F2196" s="1"/>
      <c r="G2196" s="1">
        <f t="shared" si="51"/>
        <v>22140.440000000002</v>
      </c>
    </row>
    <row r="2197" spans="1:7" x14ac:dyDescent="0.25">
      <c r="A2197" s="501"/>
      <c r="B2197" s="508"/>
      <c r="C2197" s="1" t="s">
        <v>397</v>
      </c>
      <c r="D2197" s="1">
        <v>4500</v>
      </c>
      <c r="E2197" s="1"/>
      <c r="F2197" s="1"/>
      <c r="G2197" s="1">
        <f t="shared" si="51"/>
        <v>17640.440000000002</v>
      </c>
    </row>
    <row r="2198" spans="1:7" x14ac:dyDescent="0.25">
      <c r="A2198" s="501"/>
      <c r="B2198" s="506"/>
      <c r="C2198" s="1" t="s">
        <v>22</v>
      </c>
      <c r="D2198" s="1">
        <v>400</v>
      </c>
      <c r="E2198" s="1"/>
      <c r="F2198" s="1"/>
      <c r="G2198" s="1">
        <f t="shared" si="51"/>
        <v>17240.440000000002</v>
      </c>
    </row>
    <row r="2199" spans="1:7" x14ac:dyDescent="0.25">
      <c r="A2199" s="501"/>
      <c r="B2199" s="507"/>
      <c r="C2199" s="1" t="s">
        <v>86</v>
      </c>
      <c r="D2199" s="1">
        <v>120</v>
      </c>
      <c r="E2199" s="1"/>
      <c r="F2199" s="1"/>
      <c r="G2199" s="1">
        <f t="shared" si="51"/>
        <v>17120.440000000002</v>
      </c>
    </row>
    <row r="2200" spans="1:7" x14ac:dyDescent="0.25">
      <c r="A2200" s="501"/>
      <c r="B2200" s="507"/>
      <c r="C2200" s="1" t="s">
        <v>16</v>
      </c>
      <c r="D2200" s="1">
        <v>3000</v>
      </c>
      <c r="E2200" s="1"/>
      <c r="F2200" s="1"/>
      <c r="G2200" s="1">
        <f t="shared" si="51"/>
        <v>14120.440000000002</v>
      </c>
    </row>
    <row r="2201" spans="1:7" x14ac:dyDescent="0.25">
      <c r="A2201" s="501"/>
      <c r="B2201" s="507"/>
      <c r="C2201" s="1" t="s">
        <v>44</v>
      </c>
      <c r="D2201" s="1">
        <v>375.16</v>
      </c>
      <c r="E2201" s="1"/>
      <c r="F2201" s="1"/>
      <c r="G2201" s="1">
        <f t="shared" si="51"/>
        <v>13745.280000000002</v>
      </c>
    </row>
    <row r="2202" spans="1:7" x14ac:dyDescent="0.25">
      <c r="A2202" s="501"/>
      <c r="B2202" s="507"/>
      <c r="C2202" s="1" t="s">
        <v>87</v>
      </c>
      <c r="D2202" s="1">
        <v>375.18</v>
      </c>
      <c r="E2202" s="1"/>
      <c r="F2202" s="1"/>
      <c r="G2202" s="1">
        <f t="shared" si="51"/>
        <v>13370.100000000002</v>
      </c>
    </row>
    <row r="2203" spans="1:7" x14ac:dyDescent="0.25">
      <c r="A2203" s="501"/>
      <c r="B2203" s="507"/>
      <c r="C2203" s="1"/>
      <c r="D2203" s="1"/>
      <c r="E2203" s="1"/>
      <c r="F2203" s="1"/>
      <c r="G2203" s="1">
        <f t="shared" si="51"/>
        <v>13370.100000000002</v>
      </c>
    </row>
    <row r="2204" spans="1:7" x14ac:dyDescent="0.25">
      <c r="A2204" s="501"/>
      <c r="B2204" s="508"/>
      <c r="C2204" s="1"/>
      <c r="D2204" s="1"/>
      <c r="E2204" s="1"/>
      <c r="F2204" s="1"/>
      <c r="G2204" s="1">
        <f t="shared" si="51"/>
        <v>13370.100000000002</v>
      </c>
    </row>
    <row r="2205" spans="1:7" x14ac:dyDescent="0.25">
      <c r="A2205" s="501"/>
      <c r="B2205" s="506"/>
      <c r="C2205" s="1" t="s">
        <v>22</v>
      </c>
      <c r="D2205" s="1">
        <v>300</v>
      </c>
      <c r="E2205" s="1"/>
      <c r="F2205" s="1"/>
      <c r="G2205" s="1">
        <f t="shared" si="51"/>
        <v>13070.100000000002</v>
      </c>
    </row>
    <row r="2206" spans="1:7" x14ac:dyDescent="0.25">
      <c r="A2206" s="501"/>
      <c r="B2206" s="507"/>
      <c r="C2206" s="1" t="s">
        <v>20</v>
      </c>
      <c r="D2206" s="1">
        <v>1500</v>
      </c>
      <c r="E2206" s="1"/>
      <c r="F2206" s="1"/>
      <c r="G2206" s="1">
        <f t="shared" si="51"/>
        <v>11570.100000000002</v>
      </c>
    </row>
    <row r="2207" spans="1:7" x14ac:dyDescent="0.25">
      <c r="A2207" s="501"/>
      <c r="B2207" s="507"/>
      <c r="C2207" s="1" t="s">
        <v>950</v>
      </c>
      <c r="D2207" s="1">
        <v>6381</v>
      </c>
      <c r="E2207" s="1"/>
      <c r="F2207" s="1"/>
      <c r="G2207" s="1">
        <f t="shared" si="51"/>
        <v>5189.1000000000022</v>
      </c>
    </row>
    <row r="2208" spans="1:7" x14ac:dyDescent="0.25">
      <c r="A2208" s="501"/>
      <c r="B2208" s="507"/>
      <c r="C2208" s="1"/>
      <c r="D2208" s="1"/>
      <c r="E2208" s="1" t="s">
        <v>1042</v>
      </c>
      <c r="F2208" s="1">
        <v>5000</v>
      </c>
      <c r="G2208" s="1">
        <f t="shared" si="51"/>
        <v>10189.100000000002</v>
      </c>
    </row>
    <row r="2209" spans="1:8" x14ac:dyDescent="0.25">
      <c r="A2209" s="501"/>
      <c r="B2209" s="507"/>
      <c r="C2209" s="1"/>
      <c r="D2209" s="1"/>
      <c r="E2209" s="1"/>
      <c r="F2209" s="1"/>
      <c r="G2209" s="1">
        <f t="shared" si="51"/>
        <v>10189.100000000002</v>
      </c>
    </row>
    <row r="2210" spans="1:8" x14ac:dyDescent="0.25">
      <c r="A2210" s="501"/>
      <c r="B2210" s="507"/>
      <c r="C2210" s="1"/>
      <c r="D2210" s="1"/>
      <c r="E2210" s="20" t="s">
        <v>777</v>
      </c>
      <c r="F2210" s="20">
        <v>30000</v>
      </c>
      <c r="G2210" s="1">
        <f t="shared" si="51"/>
        <v>40189.100000000006</v>
      </c>
    </row>
    <row r="2211" spans="1:8" x14ac:dyDescent="0.25">
      <c r="A2211" s="502"/>
      <c r="B2211" s="508"/>
      <c r="C2211" s="1"/>
      <c r="D2211" s="1"/>
      <c r="E2211" s="20" t="s">
        <v>833</v>
      </c>
      <c r="F2211" s="20">
        <v>16500</v>
      </c>
      <c r="G2211" s="1">
        <f t="shared" si="51"/>
        <v>56689.100000000006</v>
      </c>
    </row>
    <row r="2212" spans="1:8" ht="15" customHeight="1" x14ac:dyDescent="0.25">
      <c r="A2212" s="500" t="s">
        <v>178</v>
      </c>
      <c r="B2212" s="503"/>
      <c r="C2212" s="1"/>
      <c r="D2212" s="1"/>
      <c r="E2212" s="1"/>
      <c r="F2212" s="1"/>
      <c r="G2212" s="1">
        <f>G2211-D2212+F2212</f>
        <v>56689.100000000006</v>
      </c>
    </row>
    <row r="2213" spans="1:8" x14ac:dyDescent="0.25">
      <c r="A2213" s="501"/>
      <c r="B2213" s="504"/>
      <c r="C2213" s="1" t="s">
        <v>22</v>
      </c>
      <c r="D2213" s="1">
        <v>400</v>
      </c>
      <c r="E2213" s="1"/>
      <c r="F2213" s="1"/>
      <c r="G2213" s="28">
        <v>74780</v>
      </c>
      <c r="H2213" t="s">
        <v>1093</v>
      </c>
    </row>
    <row r="2214" spans="1:8" x14ac:dyDescent="0.25">
      <c r="A2214" s="501"/>
      <c r="B2214" s="504"/>
      <c r="C2214" s="1" t="s">
        <v>67</v>
      </c>
      <c r="D2214" s="1">
        <v>30000</v>
      </c>
      <c r="E2214" s="1"/>
      <c r="F2214" s="1"/>
      <c r="G2214" s="1">
        <f t="shared" si="51"/>
        <v>44780</v>
      </c>
    </row>
    <row r="2215" spans="1:8" x14ac:dyDescent="0.25">
      <c r="A2215" s="501"/>
      <c r="B2215" s="504"/>
      <c r="C2215" s="1" t="s">
        <v>69</v>
      </c>
      <c r="D2215" s="1">
        <v>16000</v>
      </c>
      <c r="E2215" s="1"/>
      <c r="F2215" s="1"/>
      <c r="G2215" s="1">
        <f t="shared" si="51"/>
        <v>28780</v>
      </c>
    </row>
    <row r="2216" spans="1:8" x14ac:dyDescent="0.25">
      <c r="A2216" s="501"/>
      <c r="B2216" s="504"/>
      <c r="C2216" s="1" t="s">
        <v>71</v>
      </c>
      <c r="D2216" s="1">
        <v>3500</v>
      </c>
      <c r="E2216" s="1"/>
      <c r="F2216" s="1"/>
      <c r="G2216" s="1">
        <f t="shared" si="51"/>
        <v>25280</v>
      </c>
    </row>
    <row r="2217" spans="1:8" x14ac:dyDescent="0.25">
      <c r="A2217" s="501"/>
      <c r="B2217" s="504"/>
      <c r="C2217" s="1" t="s">
        <v>48</v>
      </c>
      <c r="D2217" s="1">
        <v>480</v>
      </c>
      <c r="E2217" s="1"/>
      <c r="F2217" s="1"/>
      <c r="G2217" s="1">
        <f t="shared" si="51"/>
        <v>24800</v>
      </c>
    </row>
    <row r="2218" spans="1:8" x14ac:dyDescent="0.25">
      <c r="A2218" s="501"/>
      <c r="B2218" s="504"/>
      <c r="C2218" s="1" t="s">
        <v>43</v>
      </c>
      <c r="D2218" s="1">
        <v>90</v>
      </c>
      <c r="E2218" s="1"/>
      <c r="F2218" s="1"/>
      <c r="G2218" s="1">
        <f t="shared" si="51"/>
        <v>24710</v>
      </c>
    </row>
    <row r="2219" spans="1:8" x14ac:dyDescent="0.25">
      <c r="A2219" s="501"/>
      <c r="B2219" s="504"/>
      <c r="C2219" s="1" t="s">
        <v>828</v>
      </c>
      <c r="D2219" s="1">
        <v>4500</v>
      </c>
      <c r="E2219" s="1"/>
      <c r="F2219" s="1"/>
      <c r="G2219" s="1">
        <f t="shared" si="51"/>
        <v>20210</v>
      </c>
    </row>
    <row r="2220" spans="1:8" x14ac:dyDescent="0.25">
      <c r="A2220" s="501"/>
      <c r="B2220" s="504"/>
      <c r="C2220" s="1" t="s">
        <v>950</v>
      </c>
      <c r="D2220" s="1">
        <v>6381</v>
      </c>
      <c r="E2220" s="1"/>
      <c r="F2220" s="1"/>
      <c r="G2220" s="1">
        <f t="shared" si="51"/>
        <v>13829</v>
      </c>
    </row>
    <row r="2221" spans="1:8" x14ac:dyDescent="0.25">
      <c r="A2221" s="501"/>
      <c r="B2221" s="504"/>
      <c r="C2221" s="1" t="s">
        <v>246</v>
      </c>
      <c r="D2221" s="1">
        <v>3000</v>
      </c>
      <c r="E2221" s="1"/>
      <c r="F2221" s="1"/>
      <c r="G2221" s="1">
        <f t="shared" si="51"/>
        <v>10829</v>
      </c>
    </row>
    <row r="2222" spans="1:8" x14ac:dyDescent="0.25">
      <c r="A2222" s="501"/>
      <c r="B2222" s="505"/>
      <c r="C2222" s="1"/>
      <c r="D2222" s="1"/>
      <c r="E2222" s="1"/>
      <c r="F2222" s="1"/>
      <c r="G2222" s="1">
        <f t="shared" si="51"/>
        <v>10829</v>
      </c>
    </row>
    <row r="2223" spans="1:8" x14ac:dyDescent="0.25">
      <c r="A2223" s="501"/>
      <c r="B2223" s="506"/>
      <c r="C2223" s="1" t="s">
        <v>22</v>
      </c>
      <c r="D2223" s="1">
        <v>400</v>
      </c>
      <c r="E2223" s="1"/>
      <c r="F2223" s="1"/>
      <c r="G2223" s="1">
        <f t="shared" si="51"/>
        <v>10429</v>
      </c>
    </row>
    <row r="2224" spans="1:8" x14ac:dyDescent="0.25">
      <c r="A2224" s="501"/>
      <c r="B2224" s="507"/>
      <c r="C2224" s="1" t="s">
        <v>51</v>
      </c>
      <c r="D2224" s="1">
        <v>1200</v>
      </c>
      <c r="E2224" s="1"/>
      <c r="F2224" s="1"/>
      <c r="G2224" s="1">
        <f t="shared" si="51"/>
        <v>9229</v>
      </c>
    </row>
    <row r="2225" spans="1:7" x14ac:dyDescent="0.25">
      <c r="A2225" s="501"/>
      <c r="B2225" s="507"/>
      <c r="C2225" s="55" t="s">
        <v>78</v>
      </c>
      <c r="D2225" s="1">
        <v>200</v>
      </c>
      <c r="E2225" s="1" t="s">
        <v>847</v>
      </c>
      <c r="F2225" s="1">
        <v>10000</v>
      </c>
      <c r="G2225" s="1">
        <f t="shared" si="51"/>
        <v>19029</v>
      </c>
    </row>
    <row r="2226" spans="1:7" x14ac:dyDescent="0.25">
      <c r="A2226" s="501"/>
      <c r="B2226" s="507"/>
      <c r="C2226" s="1" t="s">
        <v>80</v>
      </c>
      <c r="D2226" s="1">
        <v>4000</v>
      </c>
      <c r="E2226" s="1"/>
      <c r="F2226" s="1"/>
      <c r="G2226" s="1">
        <f t="shared" si="51"/>
        <v>15029</v>
      </c>
    </row>
    <row r="2227" spans="1:7" x14ac:dyDescent="0.25">
      <c r="A2227" s="501"/>
      <c r="B2227" s="507"/>
      <c r="C2227" s="1" t="s">
        <v>409</v>
      </c>
      <c r="D2227" s="1">
        <v>200</v>
      </c>
      <c r="E2227" s="1"/>
      <c r="F2227" s="1"/>
      <c r="G2227" s="1">
        <f t="shared" si="51"/>
        <v>14829</v>
      </c>
    </row>
    <row r="2228" spans="1:7" x14ac:dyDescent="0.25">
      <c r="A2228" s="501"/>
      <c r="B2228" s="507"/>
      <c r="C2228" s="1"/>
      <c r="D2228" s="1"/>
      <c r="E2228" s="1"/>
      <c r="F2228" s="1"/>
      <c r="G2228" s="1">
        <f t="shared" si="51"/>
        <v>14829</v>
      </c>
    </row>
    <row r="2229" spans="1:7" x14ac:dyDescent="0.25">
      <c r="A2229" s="501"/>
      <c r="B2229" s="508"/>
      <c r="C2229" s="1"/>
      <c r="D2229" s="1"/>
      <c r="E2229" s="1"/>
      <c r="F2229" s="1"/>
      <c r="G2229" s="1">
        <f t="shared" si="51"/>
        <v>14829</v>
      </c>
    </row>
    <row r="2230" spans="1:7" x14ac:dyDescent="0.25">
      <c r="A2230" s="501"/>
      <c r="B2230" s="506"/>
      <c r="C2230" s="1" t="s">
        <v>22</v>
      </c>
      <c r="D2230" s="1">
        <v>400</v>
      </c>
      <c r="E2230" s="1"/>
      <c r="F2230" s="1"/>
      <c r="G2230" s="1">
        <f t="shared" si="51"/>
        <v>14429</v>
      </c>
    </row>
    <row r="2231" spans="1:7" x14ac:dyDescent="0.25">
      <c r="A2231" s="501"/>
      <c r="B2231" s="507"/>
      <c r="C2231" s="55" t="s">
        <v>30</v>
      </c>
      <c r="D2231" s="1">
        <v>3500</v>
      </c>
      <c r="E2231" s="1"/>
      <c r="F2231" s="1"/>
      <c r="G2231" s="1">
        <f t="shared" si="51"/>
        <v>10929</v>
      </c>
    </row>
    <row r="2232" spans="1:7" x14ac:dyDescent="0.25">
      <c r="A2232" s="501"/>
      <c r="B2232" s="507"/>
      <c r="C2232" s="1" t="s">
        <v>48</v>
      </c>
      <c r="D2232" s="1">
        <v>480</v>
      </c>
      <c r="E2232" s="1"/>
      <c r="F2232" s="1"/>
      <c r="G2232" s="1">
        <f t="shared" si="51"/>
        <v>10449</v>
      </c>
    </row>
    <row r="2233" spans="1:7" x14ac:dyDescent="0.25">
      <c r="A2233" s="501"/>
      <c r="B2233" s="507"/>
      <c r="C2233" s="1"/>
      <c r="D2233" s="1"/>
      <c r="E2233" s="1"/>
      <c r="F2233" s="1"/>
      <c r="G2233" s="1">
        <f t="shared" si="51"/>
        <v>10449</v>
      </c>
    </row>
    <row r="2234" spans="1:7" x14ac:dyDescent="0.25">
      <c r="A2234" s="501"/>
      <c r="B2234" s="507"/>
      <c r="C2234" s="1"/>
      <c r="D2234" s="1"/>
      <c r="E2234" s="477"/>
      <c r="F2234" s="1"/>
      <c r="G2234" s="1">
        <f t="shared" si="51"/>
        <v>10449</v>
      </c>
    </row>
    <row r="2235" spans="1:7" x14ac:dyDescent="0.25">
      <c r="A2235" s="501"/>
      <c r="B2235" s="507"/>
      <c r="C2235" s="1"/>
      <c r="D2235" s="1"/>
      <c r="E2235" s="1"/>
      <c r="F2235" s="1"/>
      <c r="G2235" s="1">
        <f t="shared" si="51"/>
        <v>10449</v>
      </c>
    </row>
    <row r="2236" spans="1:7" x14ac:dyDescent="0.25">
      <c r="A2236" s="501"/>
      <c r="B2236" s="508"/>
      <c r="C2236" s="1" t="s">
        <v>397</v>
      </c>
      <c r="D2236" s="1">
        <v>4500</v>
      </c>
      <c r="E2236" s="1"/>
      <c r="F2236" s="1"/>
      <c r="G2236" s="1">
        <f t="shared" si="51"/>
        <v>5949</v>
      </c>
    </row>
    <row r="2237" spans="1:7" x14ac:dyDescent="0.25">
      <c r="A2237" s="501"/>
      <c r="B2237" s="506"/>
      <c r="C2237" s="1" t="s">
        <v>22</v>
      </c>
      <c r="D2237" s="1">
        <v>400</v>
      </c>
      <c r="E2237" s="1"/>
      <c r="F2237" s="1"/>
      <c r="G2237" s="1">
        <f t="shared" si="51"/>
        <v>5549</v>
      </c>
    </row>
    <row r="2238" spans="1:7" x14ac:dyDescent="0.25">
      <c r="A2238" s="501"/>
      <c r="B2238" s="507"/>
      <c r="C2238" s="1" t="s">
        <v>86</v>
      </c>
      <c r="D2238" s="1">
        <v>120</v>
      </c>
      <c r="E2238" s="1"/>
      <c r="F2238" s="1"/>
      <c r="G2238" s="1">
        <f t="shared" si="51"/>
        <v>5429</v>
      </c>
    </row>
    <row r="2239" spans="1:7" x14ac:dyDescent="0.25">
      <c r="A2239" s="501"/>
      <c r="B2239" s="507"/>
      <c r="C2239" s="1" t="s">
        <v>16</v>
      </c>
      <c r="D2239" s="1">
        <v>3000</v>
      </c>
      <c r="E2239" s="1"/>
      <c r="F2239" s="1"/>
      <c r="G2239" s="1">
        <f t="shared" si="51"/>
        <v>2429</v>
      </c>
    </row>
    <row r="2240" spans="1:7" x14ac:dyDescent="0.25">
      <c r="A2240" s="501"/>
      <c r="B2240" s="507"/>
      <c r="C2240" s="1" t="s">
        <v>44</v>
      </c>
      <c r="D2240" s="1">
        <v>375.16</v>
      </c>
      <c r="E2240" s="1"/>
      <c r="F2240" s="1"/>
      <c r="G2240" s="1">
        <f t="shared" si="51"/>
        <v>2053.84</v>
      </c>
    </row>
    <row r="2241" spans="1:7" x14ac:dyDescent="0.25">
      <c r="A2241" s="501"/>
      <c r="B2241" s="507"/>
      <c r="C2241" s="1" t="s">
        <v>87</v>
      </c>
      <c r="D2241" s="1">
        <v>375.18</v>
      </c>
      <c r="E2241" s="1"/>
      <c r="F2241" s="1"/>
      <c r="G2241" s="1">
        <f t="shared" si="51"/>
        <v>1678.66</v>
      </c>
    </row>
    <row r="2242" spans="1:7" x14ac:dyDescent="0.25">
      <c r="A2242" s="501"/>
      <c r="B2242" s="507"/>
      <c r="C2242" s="1"/>
      <c r="D2242" s="1"/>
      <c r="E2242" s="1"/>
      <c r="F2242" s="1"/>
      <c r="G2242" s="1">
        <f t="shared" si="51"/>
        <v>1678.66</v>
      </c>
    </row>
    <row r="2243" spans="1:7" x14ac:dyDescent="0.25">
      <c r="A2243" s="501"/>
      <c r="B2243" s="508"/>
      <c r="C2243" s="1"/>
      <c r="D2243" s="1"/>
      <c r="E2243" s="1"/>
      <c r="F2243" s="1"/>
      <c r="G2243" s="1">
        <f t="shared" si="51"/>
        <v>1678.66</v>
      </c>
    </row>
    <row r="2244" spans="1:7" x14ac:dyDescent="0.25">
      <c r="A2244" s="501"/>
      <c r="B2244" s="506"/>
      <c r="C2244" s="1" t="s">
        <v>22</v>
      </c>
      <c r="D2244" s="1">
        <v>300</v>
      </c>
      <c r="E2244" s="1"/>
      <c r="F2244" s="1"/>
      <c r="G2244" s="1">
        <f t="shared" si="51"/>
        <v>1378.66</v>
      </c>
    </row>
    <row r="2245" spans="1:7" x14ac:dyDescent="0.25">
      <c r="A2245" s="501"/>
      <c r="B2245" s="507"/>
      <c r="C2245" s="1" t="s">
        <v>20</v>
      </c>
      <c r="D2245" s="1">
        <v>1500</v>
      </c>
      <c r="E2245" s="1"/>
      <c r="F2245" s="1"/>
      <c r="G2245" s="1">
        <f t="shared" si="51"/>
        <v>-121.33999999999992</v>
      </c>
    </row>
    <row r="2246" spans="1:7" x14ac:dyDescent="0.25">
      <c r="A2246" s="501"/>
      <c r="B2246" s="507"/>
      <c r="C2246" s="1"/>
      <c r="D2246" s="1"/>
      <c r="E2246" s="1"/>
      <c r="F2246" s="1"/>
      <c r="G2246" s="1">
        <f t="shared" si="51"/>
        <v>-121.33999999999992</v>
      </c>
    </row>
    <row r="2247" spans="1:7" x14ac:dyDescent="0.25">
      <c r="A2247" s="501"/>
      <c r="B2247" s="507"/>
      <c r="C2247" s="1"/>
      <c r="D2247" s="1"/>
      <c r="E2247" s="1"/>
      <c r="F2247" s="1"/>
      <c r="G2247" s="1">
        <f t="shared" si="51"/>
        <v>-121.33999999999992</v>
      </c>
    </row>
    <row r="2248" spans="1:7" x14ac:dyDescent="0.25">
      <c r="A2248" s="501"/>
      <c r="B2248" s="507"/>
      <c r="C2248" s="1"/>
      <c r="D2248" s="1"/>
      <c r="E2248" s="1"/>
      <c r="F2248" s="1"/>
      <c r="G2248" s="1">
        <f t="shared" si="51"/>
        <v>-121.33999999999992</v>
      </c>
    </row>
    <row r="2249" spans="1:7" x14ac:dyDescent="0.25">
      <c r="A2249" s="501"/>
      <c r="B2249" s="507"/>
      <c r="C2249" s="1"/>
      <c r="D2249" s="1"/>
      <c r="E2249" s="1" t="s">
        <v>767</v>
      </c>
      <c r="F2249" s="1">
        <v>4000</v>
      </c>
      <c r="G2249" s="1">
        <f t="shared" si="51"/>
        <v>3878.66</v>
      </c>
    </row>
    <row r="2250" spans="1:7" x14ac:dyDescent="0.25">
      <c r="A2250" s="502"/>
      <c r="B2250" s="508"/>
      <c r="C2250" s="1"/>
      <c r="D2250" s="1"/>
      <c r="E2250" s="1" t="s">
        <v>955</v>
      </c>
      <c r="F2250" s="1">
        <v>15000</v>
      </c>
      <c r="G2250" s="1">
        <f t="shared" si="51"/>
        <v>18878.66</v>
      </c>
    </row>
    <row r="2251" spans="1:7" x14ac:dyDescent="0.25">
      <c r="A2251" s="500" t="s">
        <v>186</v>
      </c>
      <c r="B2251" s="503"/>
      <c r="C2251" s="1"/>
      <c r="D2251" s="1"/>
      <c r="E2251" s="1" t="s">
        <v>139</v>
      </c>
      <c r="F2251" s="1">
        <v>5000</v>
      </c>
      <c r="G2251" s="1">
        <f t="shared" si="51"/>
        <v>23878.66</v>
      </c>
    </row>
    <row r="2252" spans="1:7" x14ac:dyDescent="0.25">
      <c r="A2252" s="501"/>
      <c r="B2252" s="504"/>
      <c r="C2252" s="1" t="s">
        <v>22</v>
      </c>
      <c r="D2252" s="1">
        <v>400</v>
      </c>
      <c r="E2252" s="1" t="s">
        <v>956</v>
      </c>
      <c r="F2252" s="1">
        <v>5000</v>
      </c>
      <c r="G2252" s="1">
        <f t="shared" si="51"/>
        <v>28478.66</v>
      </c>
    </row>
    <row r="2253" spans="1:7" x14ac:dyDescent="0.25">
      <c r="A2253" s="501"/>
      <c r="B2253" s="504"/>
      <c r="C2253" s="1" t="s">
        <v>67</v>
      </c>
      <c r="D2253" s="1">
        <v>25000</v>
      </c>
      <c r="E2253" s="1" t="s">
        <v>548</v>
      </c>
      <c r="F2253" s="1">
        <v>6500</v>
      </c>
      <c r="G2253" s="1">
        <f t="shared" si="51"/>
        <v>9978.66</v>
      </c>
    </row>
    <row r="2254" spans="1:7" x14ac:dyDescent="0.25">
      <c r="A2254" s="501"/>
      <c r="B2254" s="504"/>
      <c r="C2254" s="1" t="s">
        <v>69</v>
      </c>
      <c r="D2254" s="1">
        <v>16000</v>
      </c>
      <c r="E2254" s="1" t="s">
        <v>769</v>
      </c>
      <c r="F2254" s="1">
        <v>2000</v>
      </c>
      <c r="G2254" s="1">
        <f t="shared" si="51"/>
        <v>-4021.34</v>
      </c>
    </row>
    <row r="2255" spans="1:7" x14ac:dyDescent="0.25">
      <c r="A2255" s="501"/>
      <c r="B2255" s="504"/>
      <c r="C2255" s="1" t="s">
        <v>71</v>
      </c>
      <c r="D2255" s="1">
        <v>2500</v>
      </c>
      <c r="E2255" s="1" t="s">
        <v>562</v>
      </c>
      <c r="F2255" s="1">
        <v>6000</v>
      </c>
      <c r="G2255" s="1">
        <f t="shared" si="51"/>
        <v>-521.34000000000015</v>
      </c>
    </row>
    <row r="2256" spans="1:7" x14ac:dyDescent="0.25">
      <c r="A2256" s="501"/>
      <c r="B2256" s="504"/>
      <c r="C2256" s="1" t="s">
        <v>48</v>
      </c>
      <c r="D2256" s="1">
        <v>480</v>
      </c>
      <c r="E2256" s="1" t="s">
        <v>885</v>
      </c>
      <c r="F2256" s="1">
        <v>6000</v>
      </c>
      <c r="G2256" s="1">
        <f t="shared" ref="G2256:G2294" si="52">G2255-D2256+F2256</f>
        <v>4998.66</v>
      </c>
    </row>
    <row r="2257" spans="1:7" x14ac:dyDescent="0.25">
      <c r="A2257" s="501"/>
      <c r="B2257" s="504"/>
      <c r="C2257" s="1" t="s">
        <v>43</v>
      </c>
      <c r="D2257" s="1">
        <v>90</v>
      </c>
      <c r="E2257" s="1" t="s">
        <v>949</v>
      </c>
      <c r="F2257" s="1">
        <v>16500</v>
      </c>
      <c r="G2257" s="1">
        <f t="shared" si="52"/>
        <v>21408.66</v>
      </c>
    </row>
    <row r="2258" spans="1:7" x14ac:dyDescent="0.25">
      <c r="A2258" s="501"/>
      <c r="B2258" s="504"/>
      <c r="C2258" s="1" t="s">
        <v>44</v>
      </c>
      <c r="D2258" s="1">
        <v>3000</v>
      </c>
      <c r="E2258" s="1" t="s">
        <v>833</v>
      </c>
      <c r="F2258" s="1">
        <v>10000</v>
      </c>
      <c r="G2258" s="1">
        <f t="shared" si="52"/>
        <v>28408.66</v>
      </c>
    </row>
    <row r="2259" spans="1:7" x14ac:dyDescent="0.25">
      <c r="A2259" s="501"/>
      <c r="B2259" s="504"/>
      <c r="C2259" s="1"/>
      <c r="D2259" s="1"/>
      <c r="E2259" s="1"/>
      <c r="F2259" s="1"/>
      <c r="G2259" s="1">
        <f t="shared" si="52"/>
        <v>28408.66</v>
      </c>
    </row>
    <row r="2260" spans="1:7" x14ac:dyDescent="0.25">
      <c r="A2260" s="501"/>
      <c r="B2260" s="504"/>
      <c r="C2260" s="1"/>
      <c r="D2260" s="1"/>
      <c r="E2260" s="1"/>
      <c r="F2260" s="1"/>
      <c r="G2260" s="1">
        <f t="shared" si="52"/>
        <v>28408.66</v>
      </c>
    </row>
    <row r="2261" spans="1:7" x14ac:dyDescent="0.25">
      <c r="A2261" s="501"/>
      <c r="B2261" s="505"/>
      <c r="C2261" s="1"/>
      <c r="D2261" s="1"/>
      <c r="E2261" s="1"/>
      <c r="F2261" s="1"/>
      <c r="G2261" s="1">
        <f t="shared" si="52"/>
        <v>28408.66</v>
      </c>
    </row>
    <row r="2262" spans="1:7" x14ac:dyDescent="0.25">
      <c r="A2262" s="501"/>
      <c r="B2262" s="506"/>
      <c r="C2262" s="1" t="s">
        <v>22</v>
      </c>
      <c r="D2262" s="1">
        <v>400</v>
      </c>
      <c r="E2262" s="1"/>
      <c r="F2262" s="1"/>
      <c r="G2262" s="1">
        <f t="shared" si="52"/>
        <v>28008.66</v>
      </c>
    </row>
    <row r="2263" spans="1:7" x14ac:dyDescent="0.25">
      <c r="A2263" s="501"/>
      <c r="B2263" s="507"/>
      <c r="C2263" s="1" t="s">
        <v>51</v>
      </c>
      <c r="D2263" s="1">
        <v>1200</v>
      </c>
      <c r="E2263" s="1"/>
      <c r="F2263" s="1"/>
      <c r="G2263" s="1">
        <f t="shared" si="52"/>
        <v>26808.66</v>
      </c>
    </row>
    <row r="2264" spans="1:7" x14ac:dyDescent="0.25">
      <c r="A2264" s="501"/>
      <c r="B2264" s="507"/>
      <c r="C2264" s="55" t="s">
        <v>78</v>
      </c>
      <c r="D2264" s="1">
        <v>200</v>
      </c>
      <c r="E2264" s="1"/>
      <c r="F2264" s="1"/>
      <c r="G2264" s="1">
        <f t="shared" si="52"/>
        <v>26608.66</v>
      </c>
    </row>
    <row r="2265" spans="1:7" x14ac:dyDescent="0.25">
      <c r="A2265" s="501"/>
      <c r="B2265" s="507"/>
      <c r="C2265" s="1" t="s">
        <v>80</v>
      </c>
      <c r="D2265" s="1">
        <v>4000</v>
      </c>
      <c r="E2265" s="1"/>
      <c r="F2265" s="1"/>
      <c r="G2265" s="1">
        <f t="shared" si="52"/>
        <v>22608.66</v>
      </c>
    </row>
    <row r="2266" spans="1:7" x14ac:dyDescent="0.25">
      <c r="A2266" s="501"/>
      <c r="B2266" s="507"/>
      <c r="C2266" s="1" t="s">
        <v>409</v>
      </c>
      <c r="D2266" s="1">
        <v>200</v>
      </c>
      <c r="E2266" s="1"/>
      <c r="F2266" s="1"/>
      <c r="G2266" s="1">
        <f t="shared" si="52"/>
        <v>22408.66</v>
      </c>
    </row>
    <row r="2267" spans="1:7" x14ac:dyDescent="0.25">
      <c r="A2267" s="501"/>
      <c r="B2267" s="507"/>
      <c r="C2267" s="1"/>
      <c r="D2267" s="1"/>
      <c r="E2267" s="1"/>
      <c r="F2267" s="1"/>
      <c r="G2267" s="1">
        <f t="shared" si="52"/>
        <v>22408.66</v>
      </c>
    </row>
    <row r="2268" spans="1:7" x14ac:dyDescent="0.25">
      <c r="A2268" s="501"/>
      <c r="B2268" s="508"/>
      <c r="C2268" s="1"/>
      <c r="D2268" s="1"/>
      <c r="E2268" s="1"/>
      <c r="F2268" s="1"/>
      <c r="G2268" s="1">
        <f t="shared" si="52"/>
        <v>22408.66</v>
      </c>
    </row>
    <row r="2269" spans="1:7" x14ac:dyDescent="0.25">
      <c r="A2269" s="501"/>
      <c r="B2269" s="506"/>
      <c r="C2269" s="1" t="s">
        <v>22</v>
      </c>
      <c r="D2269" s="1">
        <v>400</v>
      </c>
      <c r="E2269" s="1"/>
      <c r="F2269" s="1"/>
      <c r="G2269" s="1">
        <f t="shared" si="52"/>
        <v>22008.66</v>
      </c>
    </row>
    <row r="2270" spans="1:7" x14ac:dyDescent="0.25">
      <c r="A2270" s="501"/>
      <c r="B2270" s="507"/>
      <c r="C2270" s="55" t="s">
        <v>30</v>
      </c>
      <c r="D2270" s="1">
        <v>3500</v>
      </c>
      <c r="E2270" s="1"/>
      <c r="F2270" s="1"/>
      <c r="G2270" s="1">
        <f t="shared" si="52"/>
        <v>18508.66</v>
      </c>
    </row>
    <row r="2271" spans="1:7" x14ac:dyDescent="0.25">
      <c r="A2271" s="501"/>
      <c r="B2271" s="507"/>
      <c r="C2271" s="1" t="s">
        <v>48</v>
      </c>
      <c r="D2271" s="1">
        <v>480</v>
      </c>
      <c r="E2271" s="1"/>
      <c r="F2271" s="1"/>
      <c r="G2271" s="1">
        <f t="shared" si="52"/>
        <v>18028.66</v>
      </c>
    </row>
    <row r="2272" spans="1:7" x14ac:dyDescent="0.25">
      <c r="A2272" s="501"/>
      <c r="B2272" s="507"/>
      <c r="C2272" s="1"/>
      <c r="D2272" s="1"/>
      <c r="E2272" s="1"/>
      <c r="F2272" s="1"/>
      <c r="G2272" s="1">
        <f t="shared" si="52"/>
        <v>18028.66</v>
      </c>
    </row>
    <row r="2273" spans="1:7" x14ac:dyDescent="0.25">
      <c r="A2273" s="501"/>
      <c r="B2273" s="507"/>
      <c r="C2273" s="1"/>
      <c r="D2273" s="1"/>
      <c r="E2273" s="1"/>
      <c r="F2273" s="1"/>
      <c r="G2273" s="1">
        <f t="shared" si="52"/>
        <v>18028.66</v>
      </c>
    </row>
    <row r="2274" spans="1:7" x14ac:dyDescent="0.25">
      <c r="A2274" s="501"/>
      <c r="B2274" s="507"/>
      <c r="C2274" s="1"/>
      <c r="D2274" s="1"/>
      <c r="E2274" s="1"/>
      <c r="F2274" s="1"/>
      <c r="G2274" s="1">
        <f t="shared" si="52"/>
        <v>18028.66</v>
      </c>
    </row>
    <row r="2275" spans="1:7" x14ac:dyDescent="0.25">
      <c r="A2275" s="501"/>
      <c r="B2275" s="508"/>
      <c r="C2275" s="1" t="s">
        <v>397</v>
      </c>
      <c r="D2275" s="1">
        <v>4500</v>
      </c>
      <c r="E2275" s="1"/>
      <c r="F2275" s="1"/>
      <c r="G2275" s="1">
        <f t="shared" si="52"/>
        <v>13528.66</v>
      </c>
    </row>
    <row r="2276" spans="1:7" x14ac:dyDescent="0.25">
      <c r="A2276" s="501"/>
      <c r="B2276" s="506"/>
      <c r="C2276" s="1" t="s">
        <v>22</v>
      </c>
      <c r="D2276" s="1">
        <v>400</v>
      </c>
      <c r="E2276" s="1"/>
      <c r="F2276" s="1"/>
      <c r="G2276" s="1">
        <f t="shared" si="52"/>
        <v>13128.66</v>
      </c>
    </row>
    <row r="2277" spans="1:7" x14ac:dyDescent="0.25">
      <c r="A2277" s="501"/>
      <c r="B2277" s="507"/>
      <c r="C2277" s="1" t="s">
        <v>86</v>
      </c>
      <c r="D2277" s="1">
        <v>120</v>
      </c>
      <c r="E2277" s="1"/>
      <c r="F2277" s="1"/>
      <c r="G2277" s="1">
        <f t="shared" si="52"/>
        <v>13008.66</v>
      </c>
    </row>
    <row r="2278" spans="1:7" x14ac:dyDescent="0.25">
      <c r="A2278" s="501"/>
      <c r="B2278" s="507"/>
      <c r="C2278" s="1" t="s">
        <v>16</v>
      </c>
      <c r="D2278" s="1">
        <v>3000</v>
      </c>
      <c r="E2278" s="1"/>
      <c r="F2278" s="1"/>
      <c r="G2278" s="1">
        <f t="shared" si="52"/>
        <v>10008.66</v>
      </c>
    </row>
    <row r="2279" spans="1:7" x14ac:dyDescent="0.25">
      <c r="A2279" s="501"/>
      <c r="B2279" s="507"/>
      <c r="C2279" s="1" t="s">
        <v>44</v>
      </c>
      <c r="D2279" s="1">
        <v>375.16</v>
      </c>
      <c r="E2279" s="1"/>
      <c r="F2279" s="1"/>
      <c r="G2279" s="1">
        <f t="shared" si="52"/>
        <v>9633.5</v>
      </c>
    </row>
    <row r="2280" spans="1:7" x14ac:dyDescent="0.25">
      <c r="A2280" s="501"/>
      <c r="B2280" s="507"/>
      <c r="C2280" s="1" t="s">
        <v>87</v>
      </c>
      <c r="D2280" s="1">
        <v>375.18</v>
      </c>
      <c r="E2280" s="1"/>
      <c r="F2280" s="1"/>
      <c r="G2280" s="1">
        <f t="shared" si="52"/>
        <v>9258.32</v>
      </c>
    </row>
    <row r="2281" spans="1:7" x14ac:dyDescent="0.25">
      <c r="A2281" s="501"/>
      <c r="B2281" s="507"/>
      <c r="C2281" s="1"/>
      <c r="D2281" s="1"/>
      <c r="E2281" s="1"/>
      <c r="F2281" s="1"/>
      <c r="G2281" s="1">
        <f t="shared" si="52"/>
        <v>9258.32</v>
      </c>
    </row>
    <row r="2282" spans="1:7" x14ac:dyDescent="0.25">
      <c r="A2282" s="501"/>
      <c r="B2282" s="508"/>
      <c r="C2282" s="1"/>
      <c r="D2282" s="1"/>
      <c r="E2282" s="1"/>
      <c r="F2282" s="1"/>
      <c r="G2282" s="1">
        <f t="shared" si="52"/>
        <v>9258.32</v>
      </c>
    </row>
    <row r="2283" spans="1:7" x14ac:dyDescent="0.25">
      <c r="A2283" s="501"/>
      <c r="B2283" s="506"/>
      <c r="C2283" s="1" t="s">
        <v>22</v>
      </c>
      <c r="D2283" s="1">
        <v>300</v>
      </c>
      <c r="E2283" s="1"/>
      <c r="F2283" s="1"/>
      <c r="G2283" s="1">
        <f t="shared" si="52"/>
        <v>8958.32</v>
      </c>
    </row>
    <row r="2284" spans="1:7" x14ac:dyDescent="0.25">
      <c r="A2284" s="501"/>
      <c r="B2284" s="507"/>
      <c r="C2284" s="1" t="s">
        <v>20</v>
      </c>
      <c r="D2284" s="1">
        <v>1500</v>
      </c>
      <c r="E2284" s="1"/>
      <c r="F2284" s="1"/>
      <c r="G2284" s="1">
        <f t="shared" si="52"/>
        <v>7458.32</v>
      </c>
    </row>
    <row r="2285" spans="1:7" x14ac:dyDescent="0.25">
      <c r="A2285" s="501"/>
      <c r="B2285" s="507"/>
      <c r="C2285" s="1"/>
      <c r="D2285" s="1"/>
      <c r="E2285" s="1"/>
      <c r="F2285" s="1"/>
      <c r="G2285" s="1">
        <f t="shared" si="52"/>
        <v>7458.32</v>
      </c>
    </row>
    <row r="2286" spans="1:7" x14ac:dyDescent="0.25">
      <c r="A2286" s="501"/>
      <c r="B2286" s="507"/>
      <c r="C2286" s="1"/>
      <c r="D2286" s="1"/>
      <c r="E2286" s="1"/>
      <c r="F2286" s="1"/>
      <c r="G2286" s="1">
        <f t="shared" si="52"/>
        <v>7458.32</v>
      </c>
    </row>
    <row r="2287" spans="1:7" x14ac:dyDescent="0.25">
      <c r="A2287" s="501"/>
      <c r="B2287" s="507"/>
      <c r="C2287" s="1"/>
      <c r="D2287" s="1"/>
      <c r="E2287" s="1"/>
      <c r="F2287" s="1"/>
      <c r="G2287" s="1">
        <f t="shared" si="52"/>
        <v>7458.32</v>
      </c>
    </row>
    <row r="2288" spans="1:7" x14ac:dyDescent="0.25">
      <c r="A2288" s="501"/>
      <c r="B2288" s="507"/>
      <c r="C2288" s="1"/>
      <c r="D2288" s="1"/>
      <c r="E2288" s="1" t="s">
        <v>763</v>
      </c>
      <c r="F2288" s="1">
        <v>17850</v>
      </c>
      <c r="G2288" s="1">
        <f t="shared" si="52"/>
        <v>25308.32</v>
      </c>
    </row>
    <row r="2289" spans="1:7" x14ac:dyDescent="0.25">
      <c r="A2289" s="502"/>
      <c r="B2289" s="508"/>
      <c r="C2289" s="1"/>
      <c r="D2289" s="1"/>
      <c r="E2289" s="1"/>
      <c r="F2289" s="1"/>
      <c r="G2289" s="1">
        <f t="shared" si="52"/>
        <v>25308.32</v>
      </c>
    </row>
    <row r="2290" spans="1:7" x14ac:dyDescent="0.25">
      <c r="A2290" s="500" t="s">
        <v>194</v>
      </c>
      <c r="B2290" s="503"/>
      <c r="C2290" s="1"/>
      <c r="D2290" s="1"/>
      <c r="E2290" s="1" t="s">
        <v>562</v>
      </c>
      <c r="F2290" s="1">
        <v>15000</v>
      </c>
      <c r="G2290" s="1">
        <f t="shared" si="52"/>
        <v>40308.32</v>
      </c>
    </row>
    <row r="2291" spans="1:7" x14ac:dyDescent="0.25">
      <c r="A2291" s="501"/>
      <c r="B2291" s="504"/>
      <c r="C2291" s="1" t="s">
        <v>22</v>
      </c>
      <c r="D2291" s="1">
        <v>400</v>
      </c>
      <c r="E2291" s="1" t="s">
        <v>885</v>
      </c>
      <c r="F2291" s="1">
        <v>5000</v>
      </c>
      <c r="G2291" s="1">
        <f t="shared" si="52"/>
        <v>44908.32</v>
      </c>
    </row>
    <row r="2292" spans="1:7" x14ac:dyDescent="0.25">
      <c r="A2292" s="501"/>
      <c r="B2292" s="504"/>
      <c r="C2292" s="1" t="s">
        <v>67</v>
      </c>
      <c r="D2292" s="1">
        <v>25000</v>
      </c>
      <c r="E2292" s="619"/>
      <c r="F2292" s="619"/>
      <c r="G2292" s="1">
        <f t="shared" si="52"/>
        <v>19908.32</v>
      </c>
    </row>
    <row r="2293" spans="1:7" x14ac:dyDescent="0.25">
      <c r="A2293" s="501"/>
      <c r="B2293" s="504"/>
      <c r="C2293" s="1" t="s">
        <v>69</v>
      </c>
      <c r="D2293" s="1">
        <v>16000</v>
      </c>
      <c r="E2293" s="620"/>
      <c r="F2293" s="619"/>
      <c r="G2293" s="1">
        <f t="shared" si="52"/>
        <v>3908.3199999999997</v>
      </c>
    </row>
    <row r="2294" spans="1:7" x14ac:dyDescent="0.25">
      <c r="A2294" s="501"/>
      <c r="B2294" s="504"/>
      <c r="C2294" s="1" t="s">
        <v>71</v>
      </c>
      <c r="D2294" s="1">
        <v>2500</v>
      </c>
      <c r="E2294" s="1"/>
      <c r="F2294" s="1"/>
      <c r="G2294" s="1">
        <f t="shared" si="52"/>
        <v>1408.3199999999997</v>
      </c>
    </row>
    <row r="2295" spans="1:7" x14ac:dyDescent="0.25">
      <c r="A2295" s="501"/>
      <c r="B2295" s="504"/>
      <c r="C2295" s="1" t="s">
        <v>48</v>
      </c>
      <c r="D2295" s="1">
        <v>480</v>
      </c>
      <c r="E2295" s="1"/>
      <c r="F2295" s="1"/>
      <c r="G2295" s="1">
        <f t="shared" ref="G2295:G2328" si="53">G2294-D2295+F2295</f>
        <v>928.31999999999971</v>
      </c>
    </row>
    <row r="2296" spans="1:7" x14ac:dyDescent="0.25">
      <c r="A2296" s="501"/>
      <c r="B2296" s="504"/>
      <c r="C2296" s="1" t="s">
        <v>43</v>
      </c>
      <c r="D2296" s="1">
        <v>90</v>
      </c>
      <c r="E2296" s="1"/>
      <c r="F2296" s="1"/>
      <c r="G2296" s="1">
        <f t="shared" si="53"/>
        <v>838.31999999999971</v>
      </c>
    </row>
    <row r="2297" spans="1:7" x14ac:dyDescent="0.25">
      <c r="A2297" s="501"/>
      <c r="B2297" s="504"/>
      <c r="C2297" s="1"/>
      <c r="D2297" s="1"/>
      <c r="E2297" s="1"/>
      <c r="F2297" s="1"/>
      <c r="G2297" s="1">
        <f t="shared" si="53"/>
        <v>838.31999999999971</v>
      </c>
    </row>
    <row r="2298" spans="1:7" x14ac:dyDescent="0.25">
      <c r="A2298" s="501"/>
      <c r="B2298" s="504"/>
      <c r="C2298" s="1"/>
      <c r="D2298" s="1"/>
      <c r="E2298" s="1"/>
      <c r="F2298" s="1"/>
      <c r="G2298" s="1">
        <f t="shared" si="53"/>
        <v>838.31999999999971</v>
      </c>
    </row>
    <row r="2299" spans="1:7" x14ac:dyDescent="0.25">
      <c r="A2299" s="501"/>
      <c r="B2299" s="504"/>
      <c r="C2299" s="1"/>
      <c r="D2299" s="1"/>
      <c r="E2299" s="1"/>
      <c r="F2299" s="1"/>
      <c r="G2299" s="1">
        <f t="shared" si="53"/>
        <v>838.31999999999971</v>
      </c>
    </row>
    <row r="2300" spans="1:7" x14ac:dyDescent="0.25">
      <c r="A2300" s="501"/>
      <c r="B2300" s="505"/>
      <c r="C2300" s="1"/>
      <c r="D2300" s="1"/>
      <c r="E2300" s="1"/>
      <c r="F2300" s="1"/>
      <c r="G2300" s="1">
        <f t="shared" si="53"/>
        <v>838.31999999999971</v>
      </c>
    </row>
    <row r="2301" spans="1:7" x14ac:dyDescent="0.25">
      <c r="A2301" s="501"/>
      <c r="B2301" s="506"/>
      <c r="C2301" s="1" t="s">
        <v>22</v>
      </c>
      <c r="D2301" s="1">
        <v>400</v>
      </c>
      <c r="E2301" s="1"/>
      <c r="F2301" s="1"/>
      <c r="G2301" s="1">
        <f t="shared" si="53"/>
        <v>438.31999999999971</v>
      </c>
    </row>
    <row r="2302" spans="1:7" x14ac:dyDescent="0.25">
      <c r="A2302" s="501"/>
      <c r="B2302" s="507"/>
      <c r="C2302" s="1" t="s">
        <v>51</v>
      </c>
      <c r="D2302" s="1">
        <v>1200</v>
      </c>
      <c r="E2302" s="1"/>
      <c r="F2302" s="1"/>
      <c r="G2302" s="1">
        <f t="shared" si="53"/>
        <v>-761.68000000000029</v>
      </c>
    </row>
    <row r="2303" spans="1:7" x14ac:dyDescent="0.25">
      <c r="A2303" s="501"/>
      <c r="B2303" s="507"/>
      <c r="C2303" s="55" t="s">
        <v>78</v>
      </c>
      <c r="D2303" s="1">
        <v>200</v>
      </c>
      <c r="E2303" s="1"/>
      <c r="F2303" s="1"/>
      <c r="G2303" s="1">
        <f t="shared" si="53"/>
        <v>-961.68000000000029</v>
      </c>
    </row>
    <row r="2304" spans="1:7" x14ac:dyDescent="0.25">
      <c r="A2304" s="501"/>
      <c r="B2304" s="507"/>
      <c r="C2304" s="1" t="s">
        <v>80</v>
      </c>
      <c r="D2304" s="1">
        <v>4000</v>
      </c>
      <c r="E2304" s="1"/>
      <c r="F2304" s="1"/>
      <c r="G2304" s="1">
        <f t="shared" si="53"/>
        <v>-4961.68</v>
      </c>
    </row>
    <row r="2305" spans="1:7" x14ac:dyDescent="0.25">
      <c r="A2305" s="501"/>
      <c r="B2305" s="507"/>
      <c r="C2305" s="1" t="s">
        <v>409</v>
      </c>
      <c r="D2305" s="1">
        <v>200</v>
      </c>
      <c r="E2305" s="1"/>
      <c r="F2305" s="1"/>
      <c r="G2305" s="1">
        <f t="shared" si="53"/>
        <v>-5161.68</v>
      </c>
    </row>
    <row r="2306" spans="1:7" x14ac:dyDescent="0.25">
      <c r="A2306" s="501"/>
      <c r="B2306" s="507"/>
      <c r="C2306" s="1"/>
      <c r="D2306" s="1"/>
      <c r="E2306" s="1"/>
      <c r="F2306" s="1"/>
      <c r="G2306" s="1">
        <f t="shared" si="53"/>
        <v>-5161.68</v>
      </c>
    </row>
    <row r="2307" spans="1:7" x14ac:dyDescent="0.25">
      <c r="A2307" s="501"/>
      <c r="B2307" s="508"/>
      <c r="C2307" s="1"/>
      <c r="D2307" s="1"/>
      <c r="E2307" s="29" t="s">
        <v>957</v>
      </c>
      <c r="F2307" s="29">
        <v>20000</v>
      </c>
      <c r="G2307" s="1">
        <f t="shared" si="53"/>
        <v>14838.32</v>
      </c>
    </row>
    <row r="2308" spans="1:7" x14ac:dyDescent="0.25">
      <c r="A2308" s="501"/>
      <c r="B2308" s="506"/>
      <c r="C2308" s="1" t="s">
        <v>22</v>
      </c>
      <c r="D2308" s="1">
        <v>400</v>
      </c>
      <c r="E2308" s="1"/>
      <c r="F2308" s="1"/>
      <c r="G2308" s="1">
        <f t="shared" si="53"/>
        <v>14438.32</v>
      </c>
    </row>
    <row r="2309" spans="1:7" x14ac:dyDescent="0.25">
      <c r="A2309" s="501"/>
      <c r="B2309" s="507"/>
      <c r="C2309" s="55" t="s">
        <v>30</v>
      </c>
      <c r="D2309" s="1">
        <v>3500</v>
      </c>
      <c r="E2309" s="1"/>
      <c r="F2309" s="1"/>
      <c r="G2309" s="1">
        <f t="shared" si="53"/>
        <v>10938.32</v>
      </c>
    </row>
    <row r="2310" spans="1:7" x14ac:dyDescent="0.25">
      <c r="A2310" s="501"/>
      <c r="B2310" s="507"/>
      <c r="C2310" s="1" t="s">
        <v>48</v>
      </c>
      <c r="D2310" s="1">
        <v>480</v>
      </c>
      <c r="E2310" s="1"/>
      <c r="F2310" s="1"/>
      <c r="G2310" s="1">
        <f t="shared" si="53"/>
        <v>10458.32</v>
      </c>
    </row>
    <row r="2311" spans="1:7" x14ac:dyDescent="0.25">
      <c r="A2311" s="501"/>
      <c r="B2311" s="507"/>
      <c r="C2311" s="1"/>
      <c r="D2311" s="1"/>
      <c r="E2311" s="1"/>
      <c r="F2311" s="1"/>
      <c r="G2311" s="1">
        <f t="shared" si="53"/>
        <v>10458.32</v>
      </c>
    </row>
    <row r="2312" spans="1:7" x14ac:dyDescent="0.25">
      <c r="A2312" s="501"/>
      <c r="B2312" s="507"/>
      <c r="C2312" s="1"/>
      <c r="D2312" s="1"/>
      <c r="E2312" s="1"/>
      <c r="F2312" s="1"/>
      <c r="G2312" s="1">
        <f t="shared" si="53"/>
        <v>10458.32</v>
      </c>
    </row>
    <row r="2313" spans="1:7" x14ac:dyDescent="0.25">
      <c r="A2313" s="501"/>
      <c r="B2313" s="507"/>
      <c r="C2313" s="1"/>
      <c r="D2313" s="1"/>
      <c r="E2313" s="1"/>
      <c r="F2313" s="1"/>
      <c r="G2313" s="1">
        <f t="shared" si="53"/>
        <v>10458.32</v>
      </c>
    </row>
    <row r="2314" spans="1:7" x14ac:dyDescent="0.25">
      <c r="A2314" s="501"/>
      <c r="B2314" s="508"/>
      <c r="C2314" s="1" t="s">
        <v>397</v>
      </c>
      <c r="D2314" s="1">
        <v>4500</v>
      </c>
      <c r="E2314" s="1"/>
      <c r="F2314" s="1"/>
      <c r="G2314" s="1">
        <f t="shared" si="53"/>
        <v>5958.32</v>
      </c>
    </row>
    <row r="2315" spans="1:7" x14ac:dyDescent="0.25">
      <c r="A2315" s="501"/>
      <c r="B2315" s="506"/>
      <c r="C2315" s="1" t="s">
        <v>22</v>
      </c>
      <c r="D2315" s="1">
        <v>400</v>
      </c>
      <c r="E2315" s="1"/>
      <c r="F2315" s="1"/>
      <c r="G2315" s="1">
        <f t="shared" si="53"/>
        <v>5558.32</v>
      </c>
    </row>
    <row r="2316" spans="1:7" x14ac:dyDescent="0.25">
      <c r="A2316" s="501"/>
      <c r="B2316" s="507"/>
      <c r="C2316" s="1" t="s">
        <v>86</v>
      </c>
      <c r="D2316" s="1">
        <v>120</v>
      </c>
      <c r="E2316" s="1"/>
      <c r="F2316" s="1"/>
      <c r="G2316" s="1">
        <f t="shared" si="53"/>
        <v>5438.32</v>
      </c>
    </row>
    <row r="2317" spans="1:7" x14ac:dyDescent="0.25">
      <c r="A2317" s="501"/>
      <c r="B2317" s="507"/>
      <c r="C2317" s="1" t="s">
        <v>16</v>
      </c>
      <c r="D2317" s="1">
        <v>3000</v>
      </c>
      <c r="E2317" s="1"/>
      <c r="F2317" s="1"/>
      <c r="G2317" s="1">
        <f t="shared" si="53"/>
        <v>2438.3199999999997</v>
      </c>
    </row>
    <row r="2318" spans="1:7" x14ac:dyDescent="0.25">
      <c r="A2318" s="501"/>
      <c r="B2318" s="507"/>
      <c r="C2318" s="1" t="s">
        <v>44</v>
      </c>
      <c r="D2318" s="1">
        <v>375.16</v>
      </c>
      <c r="E2318" s="1"/>
      <c r="F2318" s="1"/>
      <c r="G2318" s="1">
        <f t="shared" si="53"/>
        <v>2063.16</v>
      </c>
    </row>
    <row r="2319" spans="1:7" x14ac:dyDescent="0.25">
      <c r="A2319" s="501"/>
      <c r="B2319" s="507"/>
      <c r="C2319" s="1" t="s">
        <v>87</v>
      </c>
      <c r="D2319" s="1">
        <v>375.18</v>
      </c>
      <c r="E2319" s="1"/>
      <c r="F2319" s="1"/>
      <c r="G2319" s="1">
        <f t="shared" si="53"/>
        <v>1687.9799999999998</v>
      </c>
    </row>
    <row r="2320" spans="1:7" x14ac:dyDescent="0.25">
      <c r="A2320" s="501"/>
      <c r="B2320" s="507"/>
      <c r="C2320" s="1"/>
      <c r="D2320" s="1"/>
      <c r="E2320" s="1"/>
      <c r="F2320" s="1"/>
      <c r="G2320" s="1">
        <f t="shared" si="53"/>
        <v>1687.9799999999998</v>
      </c>
    </row>
    <row r="2321" spans="1:7" x14ac:dyDescent="0.25">
      <c r="A2321" s="501"/>
      <c r="B2321" s="508"/>
      <c r="C2321" s="1"/>
      <c r="D2321" s="1"/>
      <c r="E2321" s="1"/>
      <c r="F2321" s="1"/>
      <c r="G2321" s="1">
        <f t="shared" si="53"/>
        <v>1687.9799999999998</v>
      </c>
    </row>
    <row r="2322" spans="1:7" x14ac:dyDescent="0.25">
      <c r="A2322" s="501"/>
      <c r="B2322" s="506"/>
      <c r="C2322" s="1" t="s">
        <v>22</v>
      </c>
      <c r="D2322" s="1">
        <v>300</v>
      </c>
      <c r="E2322" s="1"/>
      <c r="F2322" s="1"/>
      <c r="G2322" s="1">
        <f t="shared" si="53"/>
        <v>1387.9799999999998</v>
      </c>
    </row>
    <row r="2323" spans="1:7" x14ac:dyDescent="0.25">
      <c r="A2323" s="501"/>
      <c r="B2323" s="507"/>
      <c r="C2323" s="1" t="s">
        <v>20</v>
      </c>
      <c r="D2323" s="1">
        <v>1500</v>
      </c>
      <c r="E2323" s="1"/>
      <c r="F2323" s="1"/>
      <c r="G2323" s="1">
        <f t="shared" si="53"/>
        <v>-112.02000000000021</v>
      </c>
    </row>
    <row r="2324" spans="1:7" x14ac:dyDescent="0.25">
      <c r="A2324" s="501"/>
      <c r="B2324" s="507"/>
      <c r="C2324" s="1"/>
      <c r="D2324" s="1"/>
      <c r="E2324" s="1"/>
      <c r="F2324" s="1"/>
      <c r="G2324" s="1">
        <f t="shared" si="53"/>
        <v>-112.02000000000021</v>
      </c>
    </row>
    <row r="2325" spans="1:7" x14ac:dyDescent="0.25">
      <c r="A2325" s="501"/>
      <c r="B2325" s="507"/>
      <c r="C2325" s="1"/>
      <c r="D2325" s="1"/>
      <c r="E2325" s="1"/>
      <c r="F2325" s="1"/>
      <c r="G2325" s="1">
        <f t="shared" si="53"/>
        <v>-112.02000000000021</v>
      </c>
    </row>
    <row r="2326" spans="1:7" x14ac:dyDescent="0.25">
      <c r="A2326" s="501"/>
      <c r="B2326" s="507"/>
      <c r="C2326" s="1"/>
      <c r="D2326" s="1"/>
      <c r="E2326" s="1"/>
      <c r="F2326" s="1"/>
      <c r="G2326" s="1">
        <f t="shared" si="53"/>
        <v>-112.02000000000021</v>
      </c>
    </row>
    <row r="2327" spans="1:7" x14ac:dyDescent="0.25">
      <c r="A2327" s="501"/>
      <c r="B2327" s="507"/>
      <c r="C2327" s="1"/>
      <c r="D2327" s="1"/>
      <c r="E2327" s="1"/>
      <c r="F2327" s="1"/>
      <c r="G2327" s="1">
        <f t="shared" si="53"/>
        <v>-112.02000000000021</v>
      </c>
    </row>
    <row r="2328" spans="1:7" x14ac:dyDescent="0.25">
      <c r="A2328" s="502"/>
      <c r="B2328" s="508"/>
      <c r="C2328" s="1"/>
      <c r="D2328" s="1"/>
      <c r="E2328" s="1"/>
      <c r="F2328" s="1"/>
      <c r="G2328" s="1">
        <f t="shared" si="53"/>
        <v>-112.02000000000021</v>
      </c>
    </row>
  </sheetData>
  <mergeCells count="385">
    <mergeCell ref="A2095:A2133"/>
    <mergeCell ref="B2095:B2105"/>
    <mergeCell ref="B2106:B2112"/>
    <mergeCell ref="B2113:B2119"/>
    <mergeCell ref="B2120:B2126"/>
    <mergeCell ref="B2127:B2133"/>
    <mergeCell ref="A1978:A2016"/>
    <mergeCell ref="B1978:B1988"/>
    <mergeCell ref="B1989:B1995"/>
    <mergeCell ref="B1996:B2002"/>
    <mergeCell ref="B2003:B2009"/>
    <mergeCell ref="B2010:B2016"/>
    <mergeCell ref="A2017:A2055"/>
    <mergeCell ref="B2017:B2027"/>
    <mergeCell ref="B2028:B2034"/>
    <mergeCell ref="B2035:B2041"/>
    <mergeCell ref="B2042:B2048"/>
    <mergeCell ref="B2049:B2055"/>
    <mergeCell ref="A2056:A2094"/>
    <mergeCell ref="B2056:B2066"/>
    <mergeCell ref="B2067:B2073"/>
    <mergeCell ref="B2074:B2080"/>
    <mergeCell ref="B2081:B2087"/>
    <mergeCell ref="B2088:B2094"/>
    <mergeCell ref="A1939:A1977"/>
    <mergeCell ref="B1939:B1949"/>
    <mergeCell ref="B1950:B1956"/>
    <mergeCell ref="B1957:B1963"/>
    <mergeCell ref="B1964:B1970"/>
    <mergeCell ref="B1971:B1977"/>
    <mergeCell ref="A1861:A1899"/>
    <mergeCell ref="B1861:B1871"/>
    <mergeCell ref="B1872:B1878"/>
    <mergeCell ref="B1879:B1885"/>
    <mergeCell ref="B1886:B1892"/>
    <mergeCell ref="B1893:B1899"/>
    <mergeCell ref="A1900:A1938"/>
    <mergeCell ref="B1900:B1910"/>
    <mergeCell ref="B1911:B1917"/>
    <mergeCell ref="B1918:B1924"/>
    <mergeCell ref="B1925:B1931"/>
    <mergeCell ref="B1932:B1938"/>
    <mergeCell ref="A1822:A1860"/>
    <mergeCell ref="B1822:B1832"/>
    <mergeCell ref="B1833:B1839"/>
    <mergeCell ref="B1840:B1846"/>
    <mergeCell ref="B1847:B1853"/>
    <mergeCell ref="B1854:B1860"/>
    <mergeCell ref="A1783:A1821"/>
    <mergeCell ref="B1783:B1793"/>
    <mergeCell ref="B1794:B1800"/>
    <mergeCell ref="B1801:B1807"/>
    <mergeCell ref="B1808:B1814"/>
    <mergeCell ref="B1815:B1821"/>
    <mergeCell ref="B1346:B1352"/>
    <mergeCell ref="B945:B951"/>
    <mergeCell ref="A1353:A1391"/>
    <mergeCell ref="B1353:B1363"/>
    <mergeCell ref="B1364:B1370"/>
    <mergeCell ref="B1371:B1377"/>
    <mergeCell ref="B1378:B1384"/>
    <mergeCell ref="B1385:B1391"/>
    <mergeCell ref="A1226:A1264"/>
    <mergeCell ref="B1226:B1236"/>
    <mergeCell ref="B1237:B1243"/>
    <mergeCell ref="B1244:B1250"/>
    <mergeCell ref="B1251:B1257"/>
    <mergeCell ref="B1258:B1264"/>
    <mergeCell ref="A1265:A1313"/>
    <mergeCell ref="B1265:B1277"/>
    <mergeCell ref="B1278:B1284"/>
    <mergeCell ref="B1285:B1291"/>
    <mergeCell ref="B1292:B1298"/>
    <mergeCell ref="B1307:B1313"/>
    <mergeCell ref="A1314:A1352"/>
    <mergeCell ref="B1314:B1324"/>
    <mergeCell ref="B1325:B1331"/>
    <mergeCell ref="B1332:B1338"/>
    <mergeCell ref="B1339:B1345"/>
    <mergeCell ref="A1070:A1108"/>
    <mergeCell ref="B1070:B1080"/>
    <mergeCell ref="B1081:B1087"/>
    <mergeCell ref="B1088:B1094"/>
    <mergeCell ref="B1095:B1101"/>
    <mergeCell ref="A1109:A1147"/>
    <mergeCell ref="B1109:B1119"/>
    <mergeCell ref="B1120:B1126"/>
    <mergeCell ref="B1127:B1133"/>
    <mergeCell ref="B1134:B1140"/>
    <mergeCell ref="B1141:B1147"/>
    <mergeCell ref="A1187:A1225"/>
    <mergeCell ref="B1187:B1197"/>
    <mergeCell ref="B1198:B1204"/>
    <mergeCell ref="B1205:B1211"/>
    <mergeCell ref="B1212:B1218"/>
    <mergeCell ref="B1219:B1225"/>
    <mergeCell ref="A1148:A1186"/>
    <mergeCell ref="B1148:B1158"/>
    <mergeCell ref="B1159:B1165"/>
    <mergeCell ref="B1166:B1172"/>
    <mergeCell ref="B1173:B1179"/>
    <mergeCell ref="B1180:B1186"/>
    <mergeCell ref="A238:A277"/>
    <mergeCell ref="B456:B462"/>
    <mergeCell ref="A199:A237"/>
    <mergeCell ref="B470:B476"/>
    <mergeCell ref="B410:B416"/>
    <mergeCell ref="B417:B423"/>
    <mergeCell ref="B424:B430"/>
    <mergeCell ref="B431:B437"/>
    <mergeCell ref="A278:A319"/>
    <mergeCell ref="A320:A358"/>
    <mergeCell ref="A359:A398"/>
    <mergeCell ref="A399:A437"/>
    <mergeCell ref="A438:A476"/>
    <mergeCell ref="B231:B237"/>
    <mergeCell ref="B224:B230"/>
    <mergeCell ref="B210:B216"/>
    <mergeCell ref="B217:B223"/>
    <mergeCell ref="A516:A555"/>
    <mergeCell ref="A477:A515"/>
    <mergeCell ref="A556:A595"/>
    <mergeCell ref="B556:B567"/>
    <mergeCell ref="B568:B574"/>
    <mergeCell ref="B1102:B1108"/>
    <mergeCell ref="B1063:B1069"/>
    <mergeCell ref="A874:A912"/>
    <mergeCell ref="B874:B884"/>
    <mergeCell ref="B885:B891"/>
    <mergeCell ref="B892:B898"/>
    <mergeCell ref="B899:B905"/>
    <mergeCell ref="B906:B912"/>
    <mergeCell ref="A913:A951"/>
    <mergeCell ref="B913:B923"/>
    <mergeCell ref="B924:B930"/>
    <mergeCell ref="B931:B937"/>
    <mergeCell ref="B938:B944"/>
    <mergeCell ref="A835:A873"/>
    <mergeCell ref="B835:B845"/>
    <mergeCell ref="B846:B852"/>
    <mergeCell ref="B853:B859"/>
    <mergeCell ref="B860:B866"/>
    <mergeCell ref="B867:B873"/>
    <mergeCell ref="J244:K244"/>
    <mergeCell ref="B392:B398"/>
    <mergeCell ref="B589:B595"/>
    <mergeCell ref="B516:B527"/>
    <mergeCell ref="B528:B534"/>
    <mergeCell ref="B535:B541"/>
    <mergeCell ref="B542:B548"/>
    <mergeCell ref="B549:B555"/>
    <mergeCell ref="B575:B581"/>
    <mergeCell ref="B463:B469"/>
    <mergeCell ref="B477:B487"/>
    <mergeCell ref="B488:B494"/>
    <mergeCell ref="B495:B501"/>
    <mergeCell ref="B502:B508"/>
    <mergeCell ref="B509:B515"/>
    <mergeCell ref="B438:B448"/>
    <mergeCell ref="B449:B455"/>
    <mergeCell ref="B582:B588"/>
    <mergeCell ref="B399:B409"/>
    <mergeCell ref="I238:K238"/>
    <mergeCell ref="J239:K239"/>
    <mergeCell ref="J240:K240"/>
    <mergeCell ref="J242:K242"/>
    <mergeCell ref="J243:K243"/>
    <mergeCell ref="B299:B305"/>
    <mergeCell ref="B359:B370"/>
    <mergeCell ref="B385:B391"/>
    <mergeCell ref="B313:B319"/>
    <mergeCell ref="B378:B384"/>
    <mergeCell ref="B320:B330"/>
    <mergeCell ref="B331:B337"/>
    <mergeCell ref="B338:B344"/>
    <mergeCell ref="B345:B351"/>
    <mergeCell ref="B371:B377"/>
    <mergeCell ref="B238:B249"/>
    <mergeCell ref="B250:B256"/>
    <mergeCell ref="B352:B358"/>
    <mergeCell ref="B306:B312"/>
    <mergeCell ref="B271:B277"/>
    <mergeCell ref="B278:B291"/>
    <mergeCell ref="B292:B298"/>
    <mergeCell ref="B257:B263"/>
    <mergeCell ref="B264:B270"/>
    <mergeCell ref="A2:A8"/>
    <mergeCell ref="A9:A37"/>
    <mergeCell ref="B17:B22"/>
    <mergeCell ref="B3:B8"/>
    <mergeCell ref="B9:B16"/>
    <mergeCell ref="B23:B31"/>
    <mergeCell ref="B32:B37"/>
    <mergeCell ref="A116:A156"/>
    <mergeCell ref="A38:A82"/>
    <mergeCell ref="B53:B64"/>
    <mergeCell ref="B77:B82"/>
    <mergeCell ref="B83:B96"/>
    <mergeCell ref="B38:B52"/>
    <mergeCell ref="B65:B76"/>
    <mergeCell ref="B97:B102"/>
    <mergeCell ref="B103:B108"/>
    <mergeCell ref="B109:B115"/>
    <mergeCell ref="B116:B126"/>
    <mergeCell ref="B127:B133"/>
    <mergeCell ref="B134:B142"/>
    <mergeCell ref="B143:B149"/>
    <mergeCell ref="B150:B156"/>
    <mergeCell ref="A157:A198"/>
    <mergeCell ref="J38:P38"/>
    <mergeCell ref="J42:J80"/>
    <mergeCell ref="K42:K52"/>
    <mergeCell ref="K53:K59"/>
    <mergeCell ref="K60:K66"/>
    <mergeCell ref="K67:K73"/>
    <mergeCell ref="K74:K80"/>
    <mergeCell ref="B157:B170"/>
    <mergeCell ref="J156:K156"/>
    <mergeCell ref="J200:K200"/>
    <mergeCell ref="J202:K202"/>
    <mergeCell ref="J157:K157"/>
    <mergeCell ref="J158:K158"/>
    <mergeCell ref="B192:B198"/>
    <mergeCell ref="B171:B177"/>
    <mergeCell ref="I152:K152"/>
    <mergeCell ref="J153:K153"/>
    <mergeCell ref="J154:K154"/>
    <mergeCell ref="J155:K155"/>
    <mergeCell ref="I197:K197"/>
    <mergeCell ref="J198:K198"/>
    <mergeCell ref="J199:K199"/>
    <mergeCell ref="J201:K201"/>
    <mergeCell ref="B199:B209"/>
    <mergeCell ref="B178:B184"/>
    <mergeCell ref="B185:B191"/>
    <mergeCell ref="B628:B634"/>
    <mergeCell ref="A635:A673"/>
    <mergeCell ref="B635:B645"/>
    <mergeCell ref="B646:B652"/>
    <mergeCell ref="B653:B659"/>
    <mergeCell ref="B660:B666"/>
    <mergeCell ref="B667:B673"/>
    <mergeCell ref="A674:A715"/>
    <mergeCell ref="B674:B687"/>
    <mergeCell ref="B688:B694"/>
    <mergeCell ref="B695:B701"/>
    <mergeCell ref="B702:B708"/>
    <mergeCell ref="B709:B715"/>
    <mergeCell ref="A596:A634"/>
    <mergeCell ref="B596:B606"/>
    <mergeCell ref="B607:B613"/>
    <mergeCell ref="B614:B620"/>
    <mergeCell ref="B621:B627"/>
    <mergeCell ref="A796:A834"/>
    <mergeCell ref="B796:B806"/>
    <mergeCell ref="B807:B813"/>
    <mergeCell ref="B814:B820"/>
    <mergeCell ref="B821:B827"/>
    <mergeCell ref="B828:B834"/>
    <mergeCell ref="A716:A756"/>
    <mergeCell ref="B716:B726"/>
    <mergeCell ref="B727:B733"/>
    <mergeCell ref="B734:B742"/>
    <mergeCell ref="B743:B749"/>
    <mergeCell ref="B750:B756"/>
    <mergeCell ref="A757:A795"/>
    <mergeCell ref="B757:B767"/>
    <mergeCell ref="B768:B774"/>
    <mergeCell ref="B775:B781"/>
    <mergeCell ref="B782:B788"/>
    <mergeCell ref="B789:B795"/>
    <mergeCell ref="J1602:P1602"/>
    <mergeCell ref="J1606:J1644"/>
    <mergeCell ref="K1606:K1616"/>
    <mergeCell ref="K1617:K1623"/>
    <mergeCell ref="K1624:K1630"/>
    <mergeCell ref="K1631:K1637"/>
    <mergeCell ref="K1638:K1644"/>
    <mergeCell ref="A952:A991"/>
    <mergeCell ref="B952:B963"/>
    <mergeCell ref="B964:B970"/>
    <mergeCell ref="B971:B977"/>
    <mergeCell ref="B978:B984"/>
    <mergeCell ref="B985:B991"/>
    <mergeCell ref="A992:A1030"/>
    <mergeCell ref="B992:B1002"/>
    <mergeCell ref="B1003:B1009"/>
    <mergeCell ref="B1010:B1016"/>
    <mergeCell ref="B1017:B1023"/>
    <mergeCell ref="B1024:B1030"/>
    <mergeCell ref="A1031:A1069"/>
    <mergeCell ref="B1031:B1041"/>
    <mergeCell ref="B1042:B1048"/>
    <mergeCell ref="B1049:B1055"/>
    <mergeCell ref="B1056:B1062"/>
    <mergeCell ref="A1470:A1508"/>
    <mergeCell ref="B1470:B1480"/>
    <mergeCell ref="B1481:B1487"/>
    <mergeCell ref="B1488:B1494"/>
    <mergeCell ref="B1495:B1501"/>
    <mergeCell ref="B1502:B1508"/>
    <mergeCell ref="A1392:A1430"/>
    <mergeCell ref="B1392:B1402"/>
    <mergeCell ref="B1403:B1409"/>
    <mergeCell ref="B1410:B1416"/>
    <mergeCell ref="B1417:B1423"/>
    <mergeCell ref="B1424:B1430"/>
    <mergeCell ref="A1431:A1469"/>
    <mergeCell ref="B1431:B1441"/>
    <mergeCell ref="B1442:B1448"/>
    <mergeCell ref="B1449:B1455"/>
    <mergeCell ref="B1456:B1462"/>
    <mergeCell ref="B1463:B1469"/>
    <mergeCell ref="A1626:A1664"/>
    <mergeCell ref="B1626:B1636"/>
    <mergeCell ref="B1637:B1643"/>
    <mergeCell ref="B1644:B1650"/>
    <mergeCell ref="B1651:B1657"/>
    <mergeCell ref="B1658:B1664"/>
    <mergeCell ref="A1509:A1547"/>
    <mergeCell ref="B1509:B1519"/>
    <mergeCell ref="B1520:B1526"/>
    <mergeCell ref="B1527:B1533"/>
    <mergeCell ref="B1534:B1540"/>
    <mergeCell ref="B1541:B1547"/>
    <mergeCell ref="A1548:A1586"/>
    <mergeCell ref="B1548:B1558"/>
    <mergeCell ref="B1559:B1565"/>
    <mergeCell ref="B1566:B1572"/>
    <mergeCell ref="B1573:B1579"/>
    <mergeCell ref="B1580:B1586"/>
    <mergeCell ref="A1587:A1625"/>
    <mergeCell ref="B1587:B1597"/>
    <mergeCell ref="B1598:B1604"/>
    <mergeCell ref="B1605:B1611"/>
    <mergeCell ref="B1612:B1618"/>
    <mergeCell ref="B1619:B1625"/>
    <mergeCell ref="A1744:A1782"/>
    <mergeCell ref="B1744:B1754"/>
    <mergeCell ref="B1755:B1761"/>
    <mergeCell ref="B1762:B1768"/>
    <mergeCell ref="B1769:B1775"/>
    <mergeCell ref="B1776:B1782"/>
    <mergeCell ref="A1665:A1703"/>
    <mergeCell ref="B1665:B1675"/>
    <mergeCell ref="B1676:B1682"/>
    <mergeCell ref="B1683:B1689"/>
    <mergeCell ref="B1690:B1696"/>
    <mergeCell ref="B1697:B1703"/>
    <mergeCell ref="A1704:A1743"/>
    <mergeCell ref="B1704:B1715"/>
    <mergeCell ref="B1716:B1722"/>
    <mergeCell ref="B1723:B1729"/>
    <mergeCell ref="B1730:B1736"/>
    <mergeCell ref="B1737:B1743"/>
    <mergeCell ref="A2212:A2250"/>
    <mergeCell ref="B2212:B2222"/>
    <mergeCell ref="B2223:B2229"/>
    <mergeCell ref="B2230:B2236"/>
    <mergeCell ref="B2237:B2243"/>
    <mergeCell ref="B2244:B2250"/>
    <mergeCell ref="A2134:A2172"/>
    <mergeCell ref="B2134:B2144"/>
    <mergeCell ref="B2145:B2151"/>
    <mergeCell ref="B2152:B2158"/>
    <mergeCell ref="B2159:B2165"/>
    <mergeCell ref="B2166:B2172"/>
    <mergeCell ref="A2173:A2211"/>
    <mergeCell ref="B2173:B2183"/>
    <mergeCell ref="B2184:B2190"/>
    <mergeCell ref="B2191:B2197"/>
    <mergeCell ref="B2198:B2204"/>
    <mergeCell ref="B2205:B2211"/>
    <mergeCell ref="A2251:A2289"/>
    <mergeCell ref="B2251:B2261"/>
    <mergeCell ref="B2262:B2268"/>
    <mergeCell ref="B2269:B2275"/>
    <mergeCell ref="B2276:B2282"/>
    <mergeCell ref="B2283:B2289"/>
    <mergeCell ref="A2290:A2328"/>
    <mergeCell ref="B2290:B2300"/>
    <mergeCell ref="B2301:B2307"/>
    <mergeCell ref="B2308:B2314"/>
    <mergeCell ref="B2315:B2321"/>
    <mergeCell ref="B2322:B2328"/>
  </mergeCells>
  <phoneticPr fontId="67" type="noConversion"/>
  <conditionalFormatting sqref="D2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{77BA1D59-891B-450A-B3FF-0028A40673C6}</x14:id>
        </ext>
      </extLst>
    </cfRule>
  </conditionalFormatting>
  <conditionalFormatting sqref="D3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{CCAA08A1-F445-468C-9996-7FEBBEDA4C22}</x14:id>
        </ext>
      </extLst>
    </cfRule>
  </conditionalFormatting>
  <conditionalFormatting sqref="D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{F256B31D-2810-44EF-9599-16769F991E84}</x14:id>
        </ext>
      </extLst>
    </cfRule>
  </conditionalFormatting>
  <conditionalFormatting sqref="D5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{319008F1-CC01-4173-912C-7A7E7A4E92E0}</x14:id>
        </ext>
      </extLst>
    </cfRule>
  </conditionalFormatting>
  <conditionalFormatting sqref="D6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{AAB5CAC2-61EA-4AB4-9391-6A1A7A8A7E37}</x14:id>
        </ext>
      </extLst>
    </cfRule>
  </conditionalFormatting>
  <conditionalFormatting sqref="D9:D12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{01F82DAC-3DBC-47D7-BFF4-DD45D8B59388}</x14:id>
        </ext>
      </extLst>
    </cfRule>
  </conditionalFormatting>
  <conditionalFormatting sqref="D13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{8D2CBF3F-319A-459D-9C5C-A5601A664277}</x14:id>
        </ext>
      </extLst>
    </cfRule>
  </conditionalFormatting>
  <conditionalFormatting sqref="D1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{974128CC-26C1-406D-BF23-B65F7F4175D2}</x14:id>
        </ext>
      </extLst>
    </cfRule>
  </conditionalFormatting>
  <conditionalFormatting sqref="D15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{164FB8AE-806D-438E-9F4A-F8994CF94821}</x14:id>
        </ext>
      </extLst>
    </cfRule>
  </conditionalFormatting>
  <conditionalFormatting sqref="D16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{0C5F6090-BA09-47F5-BE8D-B8731ACBF6DD}</x14:id>
        </ext>
      </extLst>
    </cfRule>
  </conditionalFormatting>
  <conditionalFormatting sqref="D17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{E7D216E6-C223-4077-B1D1-BE2675B5AF90}</x14:id>
        </ext>
      </extLst>
    </cfRule>
  </conditionalFormatting>
  <conditionalFormatting sqref="D1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{CB882B02-2366-4400-B8B2-15AB23A15700}</x14:id>
        </ext>
      </extLst>
    </cfRule>
  </conditionalFormatting>
  <conditionalFormatting sqref="D19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{A98126FB-2122-42E8-B85A-38FFB2D41CB2}</x14:id>
        </ext>
      </extLst>
    </cfRule>
  </conditionalFormatting>
  <conditionalFormatting sqref="D20:D22 D30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{50234B63-0158-4E1D-A8D7-979F4D8A1163}</x14:id>
        </ext>
      </extLst>
    </cfRule>
  </conditionalFormatting>
  <conditionalFormatting sqref="D23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{3C9CD781-3644-4C31-A534-83C59504432B}</x14:id>
        </ext>
      </extLst>
    </cfRule>
  </conditionalFormatting>
  <conditionalFormatting sqref="D24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{4718BAEA-B2B9-4F22-89AA-70397E8E8C8A}</x14:id>
        </ext>
      </extLst>
    </cfRule>
  </conditionalFormatting>
  <conditionalFormatting sqref="D25:D26 D28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{013F6A29-C16A-48EF-8B3E-971ECB8FBC2B}</x14:id>
        </ext>
      </extLst>
    </cfRule>
  </conditionalFormatting>
  <conditionalFormatting sqref="D27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{2362DBE2-B75E-4A3A-A81F-AFDC0CC8BB98}</x14:id>
        </ext>
      </extLst>
    </cfRule>
  </conditionalFormatting>
  <conditionalFormatting sqref="D29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{B8979104-9E80-407E-B6E4-F4CA23A52F70}</x14:id>
        </ext>
      </extLst>
    </cfRule>
  </conditionalFormatting>
  <conditionalFormatting sqref="D33:D34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{786FF66A-D362-47C3-B3C7-F40EEFAB7E1E}</x14:id>
        </ext>
      </extLst>
    </cfRule>
  </conditionalFormatting>
  <conditionalFormatting sqref="D35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{86440596-F446-4DD5-ABFB-F23410CFAD76}</x14:id>
        </ext>
      </extLst>
    </cfRule>
  </conditionalFormatting>
  <conditionalFormatting sqref="D36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{8A012C80-D5D8-4F21-8D1E-B7B3806AB13B}</x14:id>
        </ext>
      </extLst>
    </cfRule>
  </conditionalFormatting>
  <conditionalFormatting sqref="D37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{C7125F6E-630E-48AA-8CEB-44290CC9126A}</x14:id>
        </ext>
      </extLst>
    </cfRule>
  </conditionalFormatting>
  <conditionalFormatting sqref="D38:D39 D41:D42 D44:D45 D47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{9CC4AE97-7D94-4D14-B57C-2C6463250601}</x14:id>
        </ext>
      </extLst>
    </cfRule>
  </conditionalFormatting>
  <conditionalFormatting sqref="D40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{08A201CE-0256-4356-8FC3-2848FF930CA4}</x14:id>
        </ext>
      </extLst>
    </cfRule>
  </conditionalFormatting>
  <conditionalFormatting sqref="D43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{6A4B7441-4799-4349-99CC-B3726E11E456}</x14:id>
        </ext>
      </extLst>
    </cfRule>
  </conditionalFormatting>
  <conditionalFormatting sqref="D46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{E8CE2765-6487-4C1A-803A-07171170B494}</x14:id>
        </ext>
      </extLst>
    </cfRule>
  </conditionalFormatting>
  <conditionalFormatting sqref="D48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{3747D57C-3669-4571-B2B8-5201B06041EB}</x14:id>
        </ext>
      </extLst>
    </cfRule>
  </conditionalFormatting>
  <conditionalFormatting sqref="D49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{B4DA4057-9B06-4095-AE51-3F527D0E2C4A}</x14:id>
        </ext>
      </extLst>
    </cfRule>
  </conditionalFormatting>
  <conditionalFormatting sqref="D50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{915A6491-91CC-4D08-BC3B-74955D431448}</x14:id>
        </ext>
      </extLst>
    </cfRule>
  </conditionalFormatting>
  <conditionalFormatting sqref="D51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{BB369950-383D-417E-BC30-7191C3FDC5C6}</x14:id>
        </ext>
      </extLst>
    </cfRule>
  </conditionalFormatting>
  <conditionalFormatting sqref="D52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{F48543DE-25F1-4CE9-9950-300167E1ECBB}</x14:id>
        </ext>
      </extLst>
    </cfRule>
  </conditionalFormatting>
  <conditionalFormatting sqref="D53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{3CD9F824-3E0C-4181-8360-49ACB73195EB}</x14:id>
        </ext>
      </extLst>
    </cfRule>
  </conditionalFormatting>
  <conditionalFormatting sqref="D54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{BA67FB34-DA75-41AB-8EC9-A15A7C9D3436}</x14:id>
        </ext>
      </extLst>
    </cfRule>
  </conditionalFormatting>
  <conditionalFormatting sqref="D55 D57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{9B327E50-232C-47B4-8A24-007E394B1245}</x14:id>
        </ext>
      </extLst>
    </cfRule>
  </conditionalFormatting>
  <conditionalFormatting sqref="D56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{5695AFEC-D080-4B4D-84DB-722251A9C697}</x14:id>
        </ext>
      </extLst>
    </cfRule>
  </conditionalFormatting>
  <conditionalFormatting sqref="D58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{EE75199C-28CB-4FAC-ACD9-C361CA67A52A}</x14:id>
        </ext>
      </extLst>
    </cfRule>
  </conditionalFormatting>
  <conditionalFormatting sqref="D60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{1805892F-4E01-4B2C-9875-86FFC89039CC}</x14:id>
        </ext>
      </extLst>
    </cfRule>
  </conditionalFormatting>
  <conditionalFormatting sqref="D6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{B5FC6CC0-6CDF-41D1-A7B0-45455B494897}</x14:id>
        </ext>
      </extLst>
    </cfRule>
  </conditionalFormatting>
  <conditionalFormatting sqref="D68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{A5B17B8C-5795-4DC9-AD90-1C893C223DB0}</x14:id>
        </ext>
      </extLst>
    </cfRule>
  </conditionalFormatting>
  <conditionalFormatting sqref="D69 D86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{7E5B6919-0074-4604-9F6C-5E9078053871}</x14:id>
        </ext>
      </extLst>
    </cfRule>
  </conditionalFormatting>
  <conditionalFormatting sqref="D70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{DF921301-A540-459B-BCD2-9708C5771C53}</x14:id>
        </ext>
      </extLst>
    </cfRule>
  </conditionalFormatting>
  <conditionalFormatting sqref="D71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{1F471739-0FB1-49B7-A81E-075721896947}</x14:id>
        </ext>
      </extLst>
    </cfRule>
  </conditionalFormatting>
  <conditionalFormatting sqref="D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{E81738EB-2C07-4EE7-92DE-56ACB3A8A266}</x14:id>
        </ext>
      </extLst>
    </cfRule>
  </conditionalFormatting>
  <conditionalFormatting sqref="D75 D59 D63:D65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{21660AD0-FC17-44AE-8E06-D9EFE41ED6B5}</x14:id>
        </ext>
      </extLst>
    </cfRule>
  </conditionalFormatting>
  <conditionalFormatting sqref="D78:D79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{50A6AF26-8D13-47F8-997E-4FB23B93466E}</x14:id>
        </ext>
      </extLst>
    </cfRule>
  </conditionalFormatting>
  <conditionalFormatting sqref="D80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{63B90945-67B2-43F1-8C02-D31A5BA1BC0B}</x14:id>
        </ext>
      </extLst>
    </cfRule>
  </conditionalFormatting>
  <conditionalFormatting sqref="D81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{4B61F362-15B2-4A6E-9086-887AE8A0C587}</x14:id>
        </ext>
      </extLst>
    </cfRule>
  </conditionalFormatting>
  <conditionalFormatting sqref="D82 D88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{B0CEE02F-ED26-4EB5-89A7-AC37CCF587F7}</x14:id>
        </ext>
      </extLst>
    </cfRule>
  </conditionalFormatting>
  <conditionalFormatting sqref="D84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{DFFB0C19-B0DE-4FC9-9E8B-26FF35C32E0B}</x14:id>
        </ext>
      </extLst>
    </cfRule>
  </conditionalFormatting>
  <conditionalFormatting sqref="D85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{58FAAAC1-D541-4746-AD5D-F3A53D2F3B18}</x14:id>
        </ext>
      </extLst>
    </cfRule>
  </conditionalFormatting>
  <conditionalFormatting sqref="D89:D91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{90157726-C8DE-4699-8173-21321C667266}</x14:id>
        </ext>
      </extLst>
    </cfRule>
  </conditionalFormatting>
  <conditionalFormatting sqref="D9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{0898F4F0-2306-4E18-89F7-528F8B62DC97}</x14:id>
        </ext>
      </extLst>
    </cfRule>
  </conditionalFormatting>
  <conditionalFormatting sqref="D93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{ED8917F8-7E70-4E79-80DB-6E48DD0F5229}</x14:id>
        </ext>
      </extLst>
    </cfRule>
  </conditionalFormatting>
  <conditionalFormatting sqref="D94:D95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{867BB7A2-7616-408A-9C4A-4348642116EF}</x14:id>
        </ext>
      </extLst>
    </cfRule>
  </conditionalFormatting>
  <conditionalFormatting sqref="D96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{44E668BD-C248-48AC-84B7-FA94AD0664FF}</x14:id>
        </ext>
      </extLst>
    </cfRule>
  </conditionalFormatting>
  <conditionalFormatting sqref="D97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{29172802-A772-45DB-9540-A84DBEBA8A33}</x14:id>
        </ext>
      </extLst>
    </cfRule>
  </conditionalFormatting>
  <conditionalFormatting sqref="D98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{0B6AAAF2-2970-4783-9D9B-F347BCC96376}</x14:id>
        </ext>
      </extLst>
    </cfRule>
  </conditionalFormatting>
  <conditionalFormatting sqref="D99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{7E8F5A5D-9693-4111-9BDB-506124A0D3E5}</x14:id>
        </ext>
      </extLst>
    </cfRule>
  </conditionalFormatting>
  <conditionalFormatting sqref="D100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{5C0C9EAE-269B-4D22-B097-729EA0908A66}</x14:id>
        </ext>
      </extLst>
    </cfRule>
  </conditionalFormatting>
  <conditionalFormatting sqref="D101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{F8968776-1A75-4FEC-A7F6-AEEE84C8A983}</x14:id>
        </ext>
      </extLst>
    </cfRule>
  </conditionalFormatting>
  <conditionalFormatting sqref="D102:D104 D107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{F9C9B536-7CAC-4E19-92D3-EC121F032B20}</x14:id>
        </ext>
      </extLst>
    </cfRule>
  </conditionalFormatting>
  <conditionalFormatting sqref="D105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{8C53D9A7-846D-4DEE-919D-606C1BD80434}</x14:id>
        </ext>
      </extLst>
    </cfRule>
  </conditionalFormatting>
  <conditionalFormatting sqref="D106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{77D4B9B1-FAB6-4775-9F7B-DC1BF7972E06}</x14:id>
        </ext>
      </extLst>
    </cfRule>
  </conditionalFormatting>
  <conditionalFormatting sqref="D110:D111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{07FC9112-00D3-4970-8A54-CB7487FBE1E6}</x14:id>
        </ext>
      </extLst>
    </cfRule>
  </conditionalFormatting>
  <conditionalFormatting sqref="D112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{D9684FCC-AA5F-4642-9DAE-47C24FD8DAD9}</x14:id>
        </ext>
      </extLst>
    </cfRule>
  </conditionalFormatting>
  <conditionalFormatting sqref="D113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{38B794C2-E28E-4CCD-AD0A-782FC1101BFA}</x14:id>
        </ext>
      </extLst>
    </cfRule>
  </conditionalFormatting>
  <conditionalFormatting sqref="D117 D128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{810C0E78-876E-4D78-A366-C6B6D5E93CA8}</x14:id>
        </ext>
      </extLst>
    </cfRule>
  </conditionalFormatting>
  <conditionalFormatting sqref="D118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{B4C84416-60F2-4561-B27B-48A54FCE1A10}</x14:id>
        </ext>
      </extLst>
    </cfRule>
  </conditionalFormatting>
  <conditionalFormatting sqref="D119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{040C1BA8-AECF-4E98-B0AE-D9541EF12454}</x14:id>
        </ext>
      </extLst>
    </cfRule>
  </conditionalFormatting>
  <conditionalFormatting sqref="D121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{C6D69637-BB80-469D-B31B-F5B15B646529}</x14:id>
        </ext>
      </extLst>
    </cfRule>
  </conditionalFormatting>
  <conditionalFormatting sqref="D122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{4B9F4FC8-741E-45E0-8DFA-46D6E2F989E3}</x14:id>
        </ext>
      </extLst>
    </cfRule>
  </conditionalFormatting>
  <conditionalFormatting sqref="D123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{89E32A7C-82F6-4019-8CFC-F7D6159BDA98}</x14:id>
        </ext>
      </extLst>
    </cfRule>
  </conditionalFormatting>
  <conditionalFormatting sqref="D124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{7A81D33E-CF0C-4FAE-8244-AE112103B370}</x14:id>
        </ext>
      </extLst>
    </cfRule>
  </conditionalFormatting>
  <conditionalFormatting sqref="D125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{CEDFCF46-4567-41F3-A9DF-FEE766D768E6}</x14:id>
        </ext>
      </extLst>
    </cfRule>
  </conditionalFormatting>
  <conditionalFormatting sqref="D127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{99570569-78F5-49B7-9DB0-468037E82F4E}</x14:id>
        </ext>
      </extLst>
    </cfRule>
  </conditionalFormatting>
  <conditionalFormatting sqref="D129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{ADBE0824-7BC4-4EED-AF11-08549CBF5101}</x14:id>
        </ext>
      </extLst>
    </cfRule>
  </conditionalFormatting>
  <conditionalFormatting sqref="D131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{5F8C4E17-BE9B-4F89-8551-37446D390E34}</x14:id>
        </ext>
      </extLst>
    </cfRule>
  </conditionalFormatting>
  <conditionalFormatting sqref="D132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{7D2A9D69-FF87-4FDA-99D9-867BC52E1900}</x14:id>
        </ext>
      </extLst>
    </cfRule>
  </conditionalFormatting>
  <conditionalFormatting sqref="D134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{81FE8CB9-0525-4C6C-9E32-836455C417EF}</x14:id>
        </ext>
      </extLst>
    </cfRule>
  </conditionalFormatting>
  <conditionalFormatting sqref="D136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{B55C3E12-3BB0-424F-B6E8-16EDC36516E0}</x14:id>
        </ext>
      </extLst>
    </cfRule>
  </conditionalFormatting>
  <conditionalFormatting sqref="D137 D144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{5D400152-7034-43DF-894D-815DA4DAAA42}</x14:id>
        </ext>
      </extLst>
    </cfRule>
  </conditionalFormatting>
  <conditionalFormatting sqref="D138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{2043F61D-806C-472B-B11D-4C9EF956B172}</x14:id>
        </ext>
      </extLst>
    </cfRule>
  </conditionalFormatting>
  <conditionalFormatting sqref="D140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{87C7BB87-C686-42D1-8916-3C8C0F6327B8}</x14:id>
        </ext>
      </extLst>
    </cfRule>
  </conditionalFormatting>
  <conditionalFormatting sqref="D141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{8A2403F8-703F-4EBF-B20F-F4C4F6897590}</x14:id>
        </ext>
      </extLst>
    </cfRule>
  </conditionalFormatting>
  <conditionalFormatting sqref="D142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{AE42B012-71DD-443B-8253-2434980F4FFF}</x14:id>
        </ext>
      </extLst>
    </cfRule>
  </conditionalFormatting>
  <conditionalFormatting sqref="D143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{0C2A124E-6705-4B6C-BAD5-F684CE324E9F}</x14:id>
        </ext>
      </extLst>
    </cfRule>
  </conditionalFormatting>
  <conditionalFormatting sqref="D147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{4755441C-5387-485B-9C6B-AB59DD23A90D}</x14:id>
        </ext>
      </extLst>
    </cfRule>
  </conditionalFormatting>
  <conditionalFormatting sqref="D150:D151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{B3BBDEE4-9A04-412E-BFAD-C0FFB4151C38}</x14:id>
        </ext>
      </extLst>
    </cfRule>
  </conditionalFormatting>
  <conditionalFormatting sqref="D152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{66923F2D-F42C-4376-8B58-6E09CF08523A}</x14:id>
        </ext>
      </extLst>
    </cfRule>
  </conditionalFormatting>
  <conditionalFormatting sqref="D158 D172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{0D7791A6-A4F1-4269-8E5E-3C8CD8CCB5E1}</x14:id>
        </ext>
      </extLst>
    </cfRule>
  </conditionalFormatting>
  <conditionalFormatting sqref="D159:D162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{62916678-CF76-4428-AA5D-F74802981D92}</x14:id>
        </ext>
      </extLst>
    </cfRule>
  </conditionalFormatting>
  <conditionalFormatting sqref="D163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{30518A14-2283-437A-843E-6C03958969E1}</x14:id>
        </ext>
      </extLst>
    </cfRule>
  </conditionalFormatting>
  <conditionalFormatting sqref="D165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{DCEF2445-D2E9-4599-9160-B3C180B25806}</x14:id>
        </ext>
      </extLst>
    </cfRule>
  </conditionalFormatting>
  <conditionalFormatting sqref="D16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{7F7ABE94-105F-49EE-8084-9D8E3FC603D1}</x14:id>
        </ext>
      </extLst>
    </cfRule>
  </conditionalFormatting>
  <conditionalFormatting sqref="D167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{4A526C21-53BE-4FE7-9767-AC87B3EA8525}</x14:id>
        </ext>
      </extLst>
    </cfRule>
  </conditionalFormatting>
  <conditionalFormatting sqref="D168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{39DE95C9-3FEF-4486-8800-F6DEA04ABFC9}</x14:id>
        </ext>
      </extLst>
    </cfRule>
  </conditionalFormatting>
  <conditionalFormatting sqref="D169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{D413A892-8610-471A-9AD6-993D0423ED49}</x14:id>
        </ext>
      </extLst>
    </cfRule>
  </conditionalFormatting>
  <conditionalFormatting sqref="D17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{D71F3562-0F3D-4A7B-B734-C5ECB9A2521D}</x14:id>
        </ext>
      </extLst>
    </cfRule>
  </conditionalFormatting>
  <conditionalFormatting sqref="D173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{AB4E4DD5-A1AC-40AB-9BDE-2155E7218D10}</x14:id>
        </ext>
      </extLst>
    </cfRule>
  </conditionalFormatting>
  <conditionalFormatting sqref="D176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{FE206B27-7BF3-4FBD-A554-78D28295CB79}</x14:id>
        </ext>
      </extLst>
    </cfRule>
  </conditionalFormatting>
  <conditionalFormatting sqref="D178 D18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{94859F48-E9AA-4923-9770-E797888BBE23}</x14:id>
        </ext>
      </extLst>
    </cfRule>
  </conditionalFormatting>
  <conditionalFormatting sqref="D181 D186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{E2728013-30C3-42D3-8AE6-5B586C19D966}</x14:id>
        </ext>
      </extLst>
    </cfRule>
  </conditionalFormatting>
  <conditionalFormatting sqref="D185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{C85C89FA-1731-4C0F-AB99-022738B97729}</x14:id>
        </ext>
      </extLst>
    </cfRule>
  </conditionalFormatting>
  <conditionalFormatting sqref="D189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{35D01A1F-AF60-422E-A4AD-745702BD8D7E}</x14:id>
        </ext>
      </extLst>
    </cfRule>
  </conditionalFormatting>
  <conditionalFormatting sqref="D19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{6B4B5D22-D650-40FD-98E6-7EC291F1C702}</x14:id>
        </ext>
      </extLst>
    </cfRule>
  </conditionalFormatting>
  <conditionalFormatting sqref="D192:D193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{D8AFECB2-F977-414B-BC9E-6B8E60582E37}</x14:id>
        </ext>
      </extLst>
    </cfRule>
  </conditionalFormatting>
  <conditionalFormatting sqref="D194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{56D43585-F056-4D55-B664-4021D51AFEC3}</x14:id>
        </ext>
      </extLst>
    </cfRule>
  </conditionalFormatting>
  <conditionalFormatting sqref="D195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{B972E3D7-6536-45E6-8ADE-5C41827CDFAD}</x14:id>
        </ext>
      </extLst>
    </cfRule>
  </conditionalFormatting>
  <conditionalFormatting sqref="D200 D211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{A05F6866-E85B-4017-88D7-917A2D38FB13}</x14:id>
        </ext>
      </extLst>
    </cfRule>
  </conditionalFormatting>
  <conditionalFormatting sqref="D20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{987FE410-8CC6-4036-BADC-7AFEFC3EBCAE}</x14:id>
        </ext>
      </extLst>
    </cfRule>
  </conditionalFormatting>
  <conditionalFormatting sqref="D202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{C3AD7433-D0B1-4385-AD29-46E3651DC2AB}</x14:id>
        </ext>
      </extLst>
    </cfRule>
  </conditionalFormatting>
  <conditionalFormatting sqref="D204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{304C53BE-6E29-46C1-8A66-64B3DF69F44B}</x14:id>
        </ext>
      </extLst>
    </cfRule>
  </conditionalFormatting>
  <conditionalFormatting sqref="D205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{F74ED240-E752-4533-8E87-31FA0E138376}</x14:id>
        </ext>
      </extLst>
    </cfRule>
  </conditionalFormatting>
  <conditionalFormatting sqref="D206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{E3608BAE-0DE8-44A7-81CB-9B27EDF5D601}</x14:id>
        </ext>
      </extLst>
    </cfRule>
  </conditionalFormatting>
  <conditionalFormatting sqref="D208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{A24FAC5D-A170-4D9E-8FE3-2BB48687F19F}</x14:id>
        </ext>
      </extLst>
    </cfRule>
  </conditionalFormatting>
  <conditionalFormatting sqref="D210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{42267C51-29D9-4A4B-BCA1-A5B410975184}</x14:id>
        </ext>
      </extLst>
    </cfRule>
  </conditionalFormatting>
  <conditionalFormatting sqref="D212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{CCF7AA75-F330-4ABC-BF3C-57C5C6AD5236}</x14:id>
        </ext>
      </extLst>
    </cfRule>
  </conditionalFormatting>
  <conditionalFormatting sqref="D214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{6969A4FC-5C67-49A6-A301-A6ABBB134516}</x14:id>
        </ext>
      </extLst>
    </cfRule>
  </conditionalFormatting>
  <conditionalFormatting sqref="D217 D219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{00A99FDF-E4AB-4674-BCF1-05FF6952AB2C}</x14:id>
        </ext>
      </extLst>
    </cfRule>
  </conditionalFormatting>
  <conditionalFormatting sqref="D220 D22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{A3290DAE-426A-48CF-82A7-74470F8B07A5}</x14:id>
        </ext>
      </extLst>
    </cfRule>
  </conditionalFormatting>
  <conditionalFormatting sqref="D224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{FB5BA737-CFAF-46AE-8FF8-638C2249C640}</x14:id>
        </ext>
      </extLst>
    </cfRule>
  </conditionalFormatting>
  <conditionalFormatting sqref="D231:D232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{F1C72D02-C260-4880-B643-9D5C2693F801}</x14:id>
        </ext>
      </extLst>
    </cfRule>
  </conditionalFormatting>
  <conditionalFormatting sqref="D233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{D2CAD046-6004-4536-97DE-32EFAFADC952}</x14:id>
        </ext>
      </extLst>
    </cfRule>
  </conditionalFormatting>
  <conditionalFormatting sqref="D239 D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{43C9F71E-60C2-47B8-9C33-0394676DD2F5}</x14:id>
        </ext>
      </extLst>
    </cfRule>
  </conditionalFormatting>
  <conditionalFormatting sqref="D240:D241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{362CBC34-4A6D-48A2-A099-D78B6C365C1B}</x14:id>
        </ext>
      </extLst>
    </cfRule>
  </conditionalFormatting>
  <conditionalFormatting sqref="D242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{DBA569DE-9062-425E-9776-4E0FEBDD9EEB}</x14:id>
        </ext>
      </extLst>
    </cfRule>
  </conditionalFormatting>
  <conditionalFormatting sqref="D244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{23669695-8666-4E09-B255-0EA904334E65}</x14:id>
        </ext>
      </extLst>
    </cfRule>
  </conditionalFormatting>
  <conditionalFormatting sqref="D245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{89531847-F3E7-4E16-963D-D66B092BB965}</x14:id>
        </ext>
      </extLst>
    </cfRule>
  </conditionalFormatting>
  <conditionalFormatting sqref="D24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{C934D9F5-FE41-46B7-A936-99ED7D479F48}</x14:id>
        </ext>
      </extLst>
    </cfRule>
  </conditionalFormatting>
  <conditionalFormatting sqref="D246:D247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{950C7060-4682-4CC0-A86E-E02986C87965}</x14:id>
        </ext>
      </extLst>
    </cfRule>
  </conditionalFormatting>
  <conditionalFormatting sqref="D248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{3B737C33-1FB3-4D76-AC50-09CC8286CBDC}</x14:id>
        </ext>
      </extLst>
    </cfRule>
  </conditionalFormatting>
  <conditionalFormatting sqref="D250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{02B48D46-BB17-4B6E-BC79-9AAA81416C85}</x14:id>
        </ext>
      </extLst>
    </cfRule>
  </conditionalFormatting>
  <conditionalFormatting sqref="D252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{4FE2AF60-C642-4D75-AA83-52D474F33B4E}</x14:id>
        </ext>
      </extLst>
    </cfRule>
  </conditionalFormatting>
  <conditionalFormatting sqref="D254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{A31C624B-D0E7-4366-8490-0B3134A53150}</x14:id>
        </ext>
      </extLst>
    </cfRule>
  </conditionalFormatting>
  <conditionalFormatting sqref="D254:D255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{BBFDABD0-33F0-4B36-AAE9-D0D33A58A1A7}</x14:id>
        </ext>
      </extLst>
    </cfRule>
  </conditionalFormatting>
  <conditionalFormatting sqref="D257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{35AE89A5-F2F6-4C7D-B04C-044642B91706}</x14:id>
        </ext>
      </extLst>
    </cfRule>
  </conditionalFormatting>
  <conditionalFormatting sqref="D259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{6CC86B7A-362C-400B-8571-A92D159E762A}</x14:id>
        </ext>
      </extLst>
    </cfRule>
  </conditionalFormatting>
  <conditionalFormatting sqref="D260 D265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{8DAFDE12-EB8E-4875-A458-BFA79B1EC7A8}</x14:id>
        </ext>
      </extLst>
    </cfRule>
  </conditionalFormatting>
  <conditionalFormatting sqref="D261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{A5AC37AF-971B-420B-BEAA-E0764C588FE3}</x14:id>
        </ext>
      </extLst>
    </cfRule>
  </conditionalFormatting>
  <conditionalFormatting sqref="D264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{52F82D3F-A67E-4375-A3A3-B53BAB5BD843}</x14:id>
        </ext>
      </extLst>
    </cfRule>
  </conditionalFormatting>
  <conditionalFormatting sqref="D271:D272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{C9166F6A-77A5-4F46-A21C-02996017C200}</x14:id>
        </ext>
      </extLst>
    </cfRule>
  </conditionalFormatting>
  <conditionalFormatting sqref="D273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{8247B522-E4D3-458A-AB10-9ED65B0F67CD}</x14:id>
        </ext>
      </extLst>
    </cfRule>
  </conditionalFormatting>
  <conditionalFormatting sqref="D279 D293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{DDF2FE31-C445-4747-AE71-EA29A46E8311}</x14:id>
        </ext>
      </extLst>
    </cfRule>
  </conditionalFormatting>
  <conditionalFormatting sqref="D281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{496A7242-8AB9-4C20-BF6A-E00FA225D177}</x14:id>
        </ext>
      </extLst>
    </cfRule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{953D6B96-2599-4EB9-A02D-C419123BC34F}</x14:id>
        </ext>
      </extLst>
    </cfRule>
  </conditionalFormatting>
  <conditionalFormatting sqref="D282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{F7800E9C-156C-432C-B6F6-AB0935D9F0F9}</x14:id>
        </ext>
      </extLst>
    </cfRule>
  </conditionalFormatting>
  <conditionalFormatting sqref="D283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{80F2D845-281A-4BE6-997C-C9CF39934CD1}</x14:id>
        </ext>
      </extLst>
    </cfRule>
  </conditionalFormatting>
  <conditionalFormatting sqref="D284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{4E8918EE-AFF6-4056-A1C6-73A48EAB5F52}</x14:id>
        </ext>
      </extLst>
    </cfRule>
  </conditionalFormatting>
  <conditionalFormatting sqref="D286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{5D315363-8DCC-4E04-BA6C-D52CB83D4070}</x14:id>
        </ext>
      </extLst>
    </cfRule>
  </conditionalFormatting>
  <conditionalFormatting sqref="D287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{3BD6B0CC-56D8-4224-A1E1-21B511D18E1B}</x14:id>
        </ext>
      </extLst>
    </cfRule>
  </conditionalFormatting>
  <conditionalFormatting sqref="D290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{C8E1E995-0CF6-4E08-9E2E-81678B658D5C}</x14:id>
        </ext>
      </extLst>
    </cfRule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{9C83365B-D901-4058-AC85-AB28B527081F}</x14:id>
        </ext>
      </extLst>
    </cfRule>
  </conditionalFormatting>
  <conditionalFormatting sqref="D292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{30FB07C3-DD92-487E-BB48-977D38FD5EA4}</x14:id>
        </ext>
      </extLst>
    </cfRule>
  </conditionalFormatting>
  <conditionalFormatting sqref="D294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{997C8FE1-8194-4905-9B99-29C7D0B0A638}</x14:id>
        </ext>
      </extLst>
    </cfRule>
  </conditionalFormatting>
  <conditionalFormatting sqref="D297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{58DFE707-5315-4F66-9EFA-BE89EC25BD8E}</x14:id>
        </ext>
      </extLst>
    </cfRule>
  </conditionalFormatting>
  <conditionalFormatting sqref="D298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{6988CDCA-B030-4308-B3D7-10E1C17847AD}</x14:id>
        </ext>
      </extLst>
    </cfRule>
  </conditionalFormatting>
  <conditionalFormatting sqref="D299 D301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{4397F89B-A50B-4DF5-BD28-ADB0ACCD3FC9}</x14:id>
        </ext>
      </extLst>
    </cfRule>
  </conditionalFormatting>
  <conditionalFormatting sqref="D302 D307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{928489C3-84FD-485C-A75F-55496E01ED7B}</x14:id>
        </ext>
      </extLst>
    </cfRule>
  </conditionalFormatting>
  <conditionalFormatting sqref="D306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{D697C4BC-55E5-4153-8D6C-57179B0FF959}</x14:id>
        </ext>
      </extLst>
    </cfRule>
  </conditionalFormatting>
  <conditionalFormatting sqref="D310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{F36FFA8C-71F8-4748-91DC-231B5E70D9C8}</x14:id>
        </ext>
      </extLst>
    </cfRule>
  </conditionalFormatting>
  <conditionalFormatting sqref="D313:D314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{770E74D7-4236-4E18-B2EC-C3C2AF1EF0EC}</x14:id>
        </ext>
      </extLst>
    </cfRule>
  </conditionalFormatting>
  <conditionalFormatting sqref="D315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{2B39A9E3-0EE0-4B45-B39C-5BB16ECB2D31}</x14:id>
        </ext>
      </extLst>
    </cfRule>
  </conditionalFormatting>
  <conditionalFormatting sqref="D321 D332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{CD83F44F-322E-40FC-9EC0-02DE99547061}</x14:id>
        </ext>
      </extLst>
    </cfRule>
  </conditionalFormatting>
  <conditionalFormatting sqref="D322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{7D995916-8B95-4270-AC30-1D447CAB90D6}</x14:id>
        </ext>
      </extLst>
    </cfRule>
  </conditionalFormatting>
  <conditionalFormatting sqref="D323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{2885C671-3EE4-4651-9F4B-3A56D3A52807}</x14:id>
        </ext>
      </extLst>
    </cfRule>
  </conditionalFormatting>
  <conditionalFormatting sqref="D32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{4BD80820-921A-4024-8BEC-8E9348921F49}</x14:id>
        </ext>
      </extLst>
    </cfRule>
  </conditionalFormatting>
  <conditionalFormatting sqref="D326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{9FC1057A-4BD2-4631-9FC6-1B726B3508DF}</x14:id>
        </ext>
      </extLst>
    </cfRule>
  </conditionalFormatting>
  <conditionalFormatting sqref="D327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{D3DE222E-B05C-4DDD-BF51-6D537BE0DA0C}</x14:id>
        </ext>
      </extLst>
    </cfRule>
  </conditionalFormatting>
  <conditionalFormatting sqref="D328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{7F6183E3-A19D-4EA2-B253-EE5004CD8082}</x14:id>
        </ext>
      </extLst>
    </cfRule>
  </conditionalFormatting>
  <conditionalFormatting sqref="D329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{A95835B0-6986-416E-B559-159BE3267F5B}</x14:id>
        </ext>
      </extLst>
    </cfRule>
  </conditionalFormatting>
  <conditionalFormatting sqref="D330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{E9A9B050-EF73-4F8F-AF78-5A0C15C38BC5}</x14:id>
        </ext>
      </extLst>
    </cfRule>
  </conditionalFormatting>
  <conditionalFormatting sqref="D331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{F2ED2C40-600F-4EBA-B020-8362FDBE253B}</x14:id>
        </ext>
      </extLst>
    </cfRule>
  </conditionalFormatting>
  <conditionalFormatting sqref="D333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{6C0EE2D8-D7F9-4F40-9351-A554FB463F8A}</x14:id>
        </ext>
      </extLst>
    </cfRule>
  </conditionalFormatting>
  <conditionalFormatting sqref="D336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{3C0C46BE-3855-4CAB-A198-332455FE7ABB}</x14:id>
        </ext>
      </extLst>
    </cfRule>
  </conditionalFormatting>
  <conditionalFormatting sqref="D338 D340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{2C798497-232A-474A-84F5-14898B55F5C1}</x14:id>
        </ext>
      </extLst>
    </cfRule>
  </conditionalFormatting>
  <conditionalFormatting sqref="D341 D346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{2E617B6B-B009-4A56-83D3-C3D3F52B18FF}</x14:id>
        </ext>
      </extLst>
    </cfRule>
  </conditionalFormatting>
  <conditionalFormatting sqref="D345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{DFF069B2-CEEE-4D63-88AB-B64F830EAB66}</x14:id>
        </ext>
      </extLst>
    </cfRule>
  </conditionalFormatting>
  <conditionalFormatting sqref="D352:D353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{5D773DFC-75C4-4EF2-9A7B-9226458328BE}</x14:id>
        </ext>
      </extLst>
    </cfRule>
  </conditionalFormatting>
  <conditionalFormatting sqref="D354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{08297EFF-03A0-4D36-B945-8486CD84DEC2}</x14:id>
        </ext>
      </extLst>
    </cfRule>
  </conditionalFormatting>
  <conditionalFormatting sqref="D360 D372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{77EE434B-18CC-42D1-BF4B-B0ED5999C323}</x14:id>
        </ext>
      </extLst>
    </cfRule>
  </conditionalFormatting>
  <conditionalFormatting sqref="D36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{3BDC6B60-9C6F-4065-92D3-3068FC22DC0C}</x14:id>
        </ext>
      </extLst>
    </cfRule>
  </conditionalFormatting>
  <conditionalFormatting sqref="D362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{C4D9B835-E736-44C7-9666-E83AE8FFA513}</x14:id>
        </ext>
      </extLst>
    </cfRule>
  </conditionalFormatting>
  <conditionalFormatting sqref="D365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{68C75DEC-7BF7-4DB1-8BB3-41B77FC27F91}</x14:id>
        </ext>
      </extLst>
    </cfRule>
  </conditionalFormatting>
  <conditionalFormatting sqref="D36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{09EF38D5-BF09-41CE-A51A-432A9EB8B121}</x14:id>
        </ext>
      </extLst>
    </cfRule>
  </conditionalFormatting>
  <conditionalFormatting sqref="D367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{B568A52D-4FCA-4F7D-BDD6-E2E64F3B7B4D}</x14:id>
        </ext>
      </extLst>
    </cfRule>
  </conditionalFormatting>
  <conditionalFormatting sqref="D369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{6F5CC6AB-8A8D-417B-B225-D3E329F98F68}</x14:id>
        </ext>
      </extLst>
    </cfRule>
  </conditionalFormatting>
  <conditionalFormatting sqref="D37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{5D435C6B-AC88-4241-BF69-14029E058D87}</x14:id>
        </ext>
      </extLst>
    </cfRule>
  </conditionalFormatting>
  <conditionalFormatting sqref="D373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{97A5D12E-9597-4EC4-954E-DF42ACBDEEC8}</x14:id>
        </ext>
      </extLst>
    </cfRule>
  </conditionalFormatting>
  <conditionalFormatting sqref="D376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{4D2827DF-CC37-4D5E-BF62-E07F24F15F9B}</x14:id>
        </ext>
      </extLst>
    </cfRule>
  </conditionalFormatting>
  <conditionalFormatting sqref="D378 D3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{0A27A819-E995-42B7-9C54-84601E44BA4F}</x14:id>
        </ext>
      </extLst>
    </cfRule>
  </conditionalFormatting>
  <conditionalFormatting sqref="D381 D386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{5CF50D95-8092-4A4B-9A86-56AFFEFF7649}</x14:id>
        </ext>
      </extLst>
    </cfRule>
  </conditionalFormatting>
  <conditionalFormatting sqref="D385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{9BF8678C-4E2C-4475-83DF-0CC94C84E032}</x14:id>
        </ext>
      </extLst>
    </cfRule>
  </conditionalFormatting>
  <conditionalFormatting sqref="D392:D393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{64C980C8-468F-413C-905B-7B80EB7E5A05}</x14:id>
        </ext>
      </extLst>
    </cfRule>
  </conditionalFormatting>
  <conditionalFormatting sqref="D394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{0BD244FC-1861-4037-ABF9-28B76E01142D}</x14:id>
        </ext>
      </extLst>
    </cfRule>
  </conditionalFormatting>
  <conditionalFormatting sqref="D400 D411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{22BDA94A-491B-4620-A249-01D870474784}</x14:id>
        </ext>
      </extLst>
    </cfRule>
  </conditionalFormatting>
  <conditionalFormatting sqref="D401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{E3CB88A4-326B-400A-A2C5-7259CA2C0CC4}</x14:id>
        </ext>
      </extLst>
    </cfRule>
  </conditionalFormatting>
  <conditionalFormatting sqref="D402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{A2921A68-0E86-4495-A4C8-2C8BD41441D8}</x14:id>
        </ext>
      </extLst>
    </cfRule>
  </conditionalFormatting>
  <conditionalFormatting sqref="D404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{5539CE8E-C1CC-4950-85BC-587C546095E6}</x14:id>
        </ext>
      </extLst>
    </cfRule>
  </conditionalFormatting>
  <conditionalFormatting sqref="D405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{1474E3B7-A87E-48E1-98F9-8B0428C97BAB}</x14:id>
        </ext>
      </extLst>
    </cfRule>
  </conditionalFormatting>
  <conditionalFormatting sqref="D407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{FE4D87D6-97BD-47A4-B9A4-7F85997D7137}</x14:id>
        </ext>
      </extLst>
    </cfRule>
  </conditionalFormatting>
  <conditionalFormatting sqref="D408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{CCB43025-BF7D-420E-8564-BA68126773F5}</x14:id>
        </ext>
      </extLst>
    </cfRule>
  </conditionalFormatting>
  <conditionalFormatting sqref="D410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{1EB61815-07DC-42D7-9B7C-29344C05E6C9}</x14:id>
        </ext>
      </extLst>
    </cfRule>
  </conditionalFormatting>
  <conditionalFormatting sqref="D412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{1A1AB269-72D8-4AF8-BDDC-47194B08F8B1}</x14:id>
        </ext>
      </extLst>
    </cfRule>
  </conditionalFormatting>
  <conditionalFormatting sqref="D415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{AEBF7C16-BCC2-4C38-8E0C-8FFD09A95173}</x14:id>
        </ext>
      </extLst>
    </cfRule>
  </conditionalFormatting>
  <conditionalFormatting sqref="D417 D419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{BA39DE10-AFF8-4991-A17D-95B6C451C563}</x14:id>
        </ext>
      </extLst>
    </cfRule>
  </conditionalFormatting>
  <conditionalFormatting sqref="D420 D425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{6F39E4D1-51F0-4F6E-9193-6726AAF93FB2}</x14:id>
        </ext>
      </extLst>
    </cfRule>
  </conditionalFormatting>
  <conditionalFormatting sqref="D424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{33B68F2A-1708-4523-9E95-129C2D0D8445}</x14:id>
        </ext>
      </extLst>
    </cfRule>
  </conditionalFormatting>
  <conditionalFormatting sqref="D431:D432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{807112D0-9F4A-4AA3-AC73-9F664481E901}</x14:id>
        </ext>
      </extLst>
    </cfRule>
  </conditionalFormatting>
  <conditionalFormatting sqref="D433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{F3386257-063B-4332-98C8-AB782190F5F3}</x14:id>
        </ext>
      </extLst>
    </cfRule>
  </conditionalFormatting>
  <conditionalFormatting sqref="D435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{10383626-279C-47BD-99E0-CF9C76830447}</x14:id>
        </ext>
      </extLst>
    </cfRule>
  </conditionalFormatting>
  <conditionalFormatting sqref="D439 D450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{372B6240-360B-4302-84EA-6E91A1C392E1}</x14:id>
        </ext>
      </extLst>
    </cfRule>
  </conditionalFormatting>
  <conditionalFormatting sqref="D440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{457CEDBB-D248-4A70-B339-7177BB2B08A4}</x14:id>
        </ext>
      </extLst>
    </cfRule>
  </conditionalFormatting>
  <conditionalFormatting sqref="D441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{DCE24ECF-7ECA-4E1C-B2B6-61D09009CCA1}</x14:id>
        </ext>
      </extLst>
    </cfRule>
  </conditionalFormatting>
  <conditionalFormatting sqref="D443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{36EB258C-B670-4713-9D58-DC57C96907AB}</x14:id>
        </ext>
      </extLst>
    </cfRule>
  </conditionalFormatting>
  <conditionalFormatting sqref="D444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{18AC8F5D-B6C2-40EA-892D-49C26C965E7E}</x14:id>
        </ext>
      </extLst>
    </cfRule>
  </conditionalFormatting>
  <conditionalFormatting sqref="D446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{F6E83C98-1F90-431A-9DFF-2BA4B23915DF}</x14:id>
        </ext>
      </extLst>
    </cfRule>
  </conditionalFormatting>
  <conditionalFormatting sqref="D447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{5797F198-FD64-4E12-A1B5-5EEE735C60E0}</x14:id>
        </ext>
      </extLst>
    </cfRule>
  </conditionalFormatting>
  <conditionalFormatting sqref="D449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{EA6AEA13-8635-4BEA-B691-E19CDA5176C4}</x14:id>
        </ext>
      </extLst>
    </cfRule>
  </conditionalFormatting>
  <conditionalFormatting sqref="D451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{AAC5E70F-50DC-4E0D-A460-F36B6F4B82BD}</x14:id>
        </ext>
      </extLst>
    </cfRule>
  </conditionalFormatting>
  <conditionalFormatting sqref="D456 D458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{C3B7BC42-9F5E-4802-A98D-9D51531F0D38}</x14:id>
        </ext>
      </extLst>
    </cfRule>
  </conditionalFormatting>
  <conditionalFormatting sqref="D459 D464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{EA29A418-2124-423C-9EF0-8DE5F1B6019F}</x14:id>
        </ext>
      </extLst>
    </cfRule>
  </conditionalFormatting>
  <conditionalFormatting sqref="D463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{1893BE55-1D17-492F-951A-A5984230D84D}</x14:id>
        </ext>
      </extLst>
    </cfRule>
  </conditionalFormatting>
  <conditionalFormatting sqref="D470:D471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{001501FC-3B07-4C79-8DB1-1E0C9FF9D237}</x14:id>
        </ext>
      </extLst>
    </cfRule>
  </conditionalFormatting>
  <conditionalFormatting sqref="D472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{97AE8E2F-9DD7-4977-9F02-571AF07681AC}</x14:id>
        </ext>
      </extLst>
    </cfRule>
  </conditionalFormatting>
  <conditionalFormatting sqref="D478 D48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{76048A9C-C14D-48B9-B0FB-DE354912443D}</x14:id>
        </ext>
      </extLst>
    </cfRule>
  </conditionalFormatting>
  <conditionalFormatting sqref="D479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{8EF5E896-ED00-4465-85F3-24D32DFDFB6F}</x14:id>
        </ext>
      </extLst>
    </cfRule>
  </conditionalFormatting>
  <conditionalFormatting sqref="D480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{9E1DBBF3-B8E3-4F7F-B2D3-E6F2B6DF820B}</x14:id>
        </ext>
      </extLst>
    </cfRule>
  </conditionalFormatting>
  <conditionalFormatting sqref="D482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{404C5AC7-4039-4D3D-88A9-2BDB53133FDA}</x14:id>
        </ext>
      </extLst>
    </cfRule>
  </conditionalFormatting>
  <conditionalFormatting sqref="D48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{3C07B7BD-366D-43EE-8518-1464112AC3B1}</x14:id>
        </ext>
      </extLst>
    </cfRule>
  </conditionalFormatting>
  <conditionalFormatting sqref="D484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{53CE731D-2115-4D56-9A67-428F332DEF47}</x14:id>
        </ext>
      </extLst>
    </cfRule>
  </conditionalFormatting>
  <conditionalFormatting sqref="D48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{0A38EE95-B971-4D58-99ED-72F8D2FCA315}</x14:id>
        </ext>
      </extLst>
    </cfRule>
  </conditionalFormatting>
  <conditionalFormatting sqref="D486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{30911789-526B-47FC-B523-36DF43D4C37C}</x14:id>
        </ext>
      </extLst>
    </cfRule>
  </conditionalFormatting>
  <conditionalFormatting sqref="D488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{E2C268E9-F8BA-4F55-ABF1-410E5254DE66}</x14:id>
        </ext>
      </extLst>
    </cfRule>
  </conditionalFormatting>
  <conditionalFormatting sqref="D490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{E3C26AC1-1503-4965-965F-C25B2EF72D4E}</x14:id>
        </ext>
      </extLst>
    </cfRule>
  </conditionalFormatting>
  <conditionalFormatting sqref="D495 D49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{775FD76E-1A0E-4D1F-9085-D6E55BB766D2}</x14:id>
        </ext>
      </extLst>
    </cfRule>
  </conditionalFormatting>
  <conditionalFormatting sqref="D498 D503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{04D75EF9-F6CB-4B1C-AD1A-5A01AFE08B90}</x14:id>
        </ext>
      </extLst>
    </cfRule>
  </conditionalFormatting>
  <conditionalFormatting sqref="D50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{37E26547-1CBB-4A0B-A3C1-40F949DDC89B}</x14:id>
        </ext>
      </extLst>
    </cfRule>
  </conditionalFormatting>
  <conditionalFormatting sqref="D509:D510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{4683C56E-22D2-4834-B6D2-85B6683DFC0C}</x14:id>
        </ext>
      </extLst>
    </cfRule>
  </conditionalFormatting>
  <conditionalFormatting sqref="D511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{D99339C7-FF84-49D2-9B8E-39D0CB6B250B}</x14:id>
        </ext>
      </extLst>
    </cfRule>
  </conditionalFormatting>
  <conditionalFormatting sqref="D517 D529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{037DD92E-C8F4-4DDB-9A6E-07A294AC246C}</x14:id>
        </ext>
      </extLst>
    </cfRule>
  </conditionalFormatting>
  <conditionalFormatting sqref="D518:D519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{3ECDB084-0AB2-42BA-AFE7-EE2A435B327B}</x14:id>
        </ext>
      </extLst>
    </cfRule>
  </conditionalFormatting>
  <conditionalFormatting sqref="D520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{8173D226-9FEC-42B5-B093-EF89B95FE751}</x14:id>
        </ext>
      </extLst>
    </cfRule>
  </conditionalFormatting>
  <conditionalFormatting sqref="D522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{379933B8-5BA1-4E71-ADB5-EF4237AE19FC}</x14:id>
        </ext>
      </extLst>
    </cfRule>
  </conditionalFormatting>
  <conditionalFormatting sqref="D523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{CF9830B3-083A-42CF-856B-F14FC4C29A60}</x14:id>
        </ext>
      </extLst>
    </cfRule>
  </conditionalFormatting>
  <conditionalFormatting sqref="D524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{29F2262F-6F98-4FD3-90DA-34EF414E752F}</x14:id>
        </ext>
      </extLst>
    </cfRule>
  </conditionalFormatting>
  <conditionalFormatting sqref="D525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{2AE581E6-00A7-4C43-93ED-93B7AA2B97C0}</x14:id>
        </ext>
      </extLst>
    </cfRule>
  </conditionalFormatting>
  <conditionalFormatting sqref="D526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{FAC16CB4-B037-40F5-A4EA-B72FCEC2BD39}</x14:id>
        </ext>
      </extLst>
    </cfRule>
  </conditionalFormatting>
  <conditionalFormatting sqref="D528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{142866F7-7B7A-4136-BCF7-A4F47BE7786A}</x14:id>
        </ext>
      </extLst>
    </cfRule>
  </conditionalFormatting>
  <conditionalFormatting sqref="D530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{1DC9C4C1-1D35-4F82-8600-FDA3706B902A}</x14:id>
        </ext>
      </extLst>
    </cfRule>
  </conditionalFormatting>
  <conditionalFormatting sqref="D53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{298BA18D-E476-47AD-8DC4-AFDDD07E83A7}</x14:id>
        </ext>
      </extLst>
    </cfRule>
  </conditionalFormatting>
  <conditionalFormatting sqref="D535 D537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{F43FB1F2-9F05-49B7-989D-96710CE7D4D5}</x14:id>
        </ext>
      </extLst>
    </cfRule>
  </conditionalFormatting>
  <conditionalFormatting sqref="D538 D543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{1470C209-E0A2-466A-BBE8-69DC0BE6915A}</x14:id>
        </ext>
      </extLst>
    </cfRule>
  </conditionalFormatting>
  <conditionalFormatting sqref="D542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{F26B619A-2720-4F52-9D36-D78489B03FD7}</x14:id>
        </ext>
      </extLst>
    </cfRule>
  </conditionalFormatting>
  <conditionalFormatting sqref="D549:D550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{4E8DF7C1-2FEE-4197-A68D-20320B5AAA87}</x14:id>
        </ext>
      </extLst>
    </cfRule>
  </conditionalFormatting>
  <conditionalFormatting sqref="D551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{DEC880BB-E4E2-43B9-AD18-93F621027972}</x14:id>
        </ext>
      </extLst>
    </cfRule>
  </conditionalFormatting>
  <conditionalFormatting sqref="D557 D56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{88551DB2-483F-4097-A348-53C3E03585B9}</x14:id>
        </ext>
      </extLst>
    </cfRule>
  </conditionalFormatting>
  <conditionalFormatting sqref="D558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{302DEF51-F6F1-4E43-B4E4-3E0A6EC3C821}</x14:id>
        </ext>
      </extLst>
    </cfRule>
  </conditionalFormatting>
  <conditionalFormatting sqref="D559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{A7EB0824-AD0C-4976-AD26-D9C1E8EE7C2D}</x14:id>
        </ext>
      </extLst>
    </cfRule>
  </conditionalFormatting>
  <conditionalFormatting sqref="D562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{A2BADD51-C65F-40C2-BF79-D3C43B8C4A0C}</x14:id>
        </ext>
      </extLst>
    </cfRule>
  </conditionalFormatting>
  <conditionalFormatting sqref="D563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{62E083A9-23A5-4A55-B3DE-DA7BE9781089}</x14:id>
        </ext>
      </extLst>
    </cfRule>
  </conditionalFormatting>
  <conditionalFormatting sqref="D564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{7373644B-5805-450F-A391-90E0305B838A}</x14:id>
        </ext>
      </extLst>
    </cfRule>
  </conditionalFormatting>
  <conditionalFormatting sqref="D566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{6DCDAEA4-14FB-44E8-A2B1-35607E299110}</x14:id>
        </ext>
      </extLst>
    </cfRule>
  </conditionalFormatting>
  <conditionalFormatting sqref="D568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{DD9B769E-4B56-4143-9A8F-FCEBD8C03E32}</x14:id>
        </ext>
      </extLst>
    </cfRule>
  </conditionalFormatting>
  <conditionalFormatting sqref="D570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{D793DDC5-34E3-432E-A6BE-1373C9D0E646}</x14:id>
        </ext>
      </extLst>
    </cfRule>
  </conditionalFormatting>
  <conditionalFormatting sqref="D573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{746D7940-AFDA-4F53-BE58-48AB11D5F817}</x14:id>
        </ext>
      </extLst>
    </cfRule>
  </conditionalFormatting>
  <conditionalFormatting sqref="D575 D577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{AB3806F1-F2BA-4B83-A160-F804EA3714B9}</x14:id>
        </ext>
      </extLst>
    </cfRule>
  </conditionalFormatting>
  <conditionalFormatting sqref="D578 D583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{AA9415BD-0FAB-485B-91FF-143E1D690F03}</x14:id>
        </ext>
      </extLst>
    </cfRule>
  </conditionalFormatting>
  <conditionalFormatting sqref="D58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{BA29401A-B98D-41C6-890E-DED7AA8C42C8}</x14:id>
        </ext>
      </extLst>
    </cfRule>
  </conditionalFormatting>
  <conditionalFormatting sqref="D589:D590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{72C5C184-3F77-4E58-97C5-FDB2C7C604FB}</x14:id>
        </ext>
      </extLst>
    </cfRule>
  </conditionalFormatting>
  <conditionalFormatting sqref="D591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{A40A9D36-147A-4941-AD99-6313EFF41B1F}</x14:id>
        </ext>
      </extLst>
    </cfRule>
  </conditionalFormatting>
  <conditionalFormatting sqref="D592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{1808BD36-7864-49D9-A358-BB689FA9C2A2}</x14:id>
        </ext>
      </extLst>
    </cfRule>
  </conditionalFormatting>
  <conditionalFormatting sqref="D597 D608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{DFBA0AB9-FFD9-497D-BCC0-9DB0B6A85371}</x14:id>
        </ext>
      </extLst>
    </cfRule>
  </conditionalFormatting>
  <conditionalFormatting sqref="D598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{F70D3E42-F51A-48AF-8F07-158DA1ED4FE1}</x14:id>
        </ext>
      </extLst>
    </cfRule>
  </conditionalFormatting>
  <conditionalFormatting sqref="D599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{506275B0-9C1F-4E80-8472-229245414451}</x14:id>
        </ext>
      </extLst>
    </cfRule>
  </conditionalFormatting>
  <conditionalFormatting sqref="D601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{E6DE4D09-14D6-4F91-BAF3-B6C6929050BD}</x14:id>
        </ext>
      </extLst>
    </cfRule>
  </conditionalFormatting>
  <conditionalFormatting sqref="D602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{D7C1A998-B473-43E8-BFE8-F28D90FB80FE}</x14:id>
        </ext>
      </extLst>
    </cfRule>
  </conditionalFormatting>
  <conditionalFormatting sqref="D603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{FAA9A091-2BC6-4F8E-BD31-DB5F7D8E3035}</x14:id>
        </ext>
      </extLst>
    </cfRule>
  </conditionalFormatting>
  <conditionalFormatting sqref="D604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{353BAF41-802E-4820-92C6-01294E01A41C}</x14:id>
        </ext>
      </extLst>
    </cfRule>
  </conditionalFormatting>
  <conditionalFormatting sqref="D605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{4041631C-0450-422B-B45A-55695C3F04DC}</x14:id>
        </ext>
      </extLst>
    </cfRule>
  </conditionalFormatting>
  <conditionalFormatting sqref="D607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{09431481-6FBB-42C9-9714-F10DABFC32F9}</x14:id>
        </ext>
      </extLst>
    </cfRule>
  </conditionalFormatting>
  <conditionalFormatting sqref="D6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{CB406868-E91D-47C4-80C8-8227BFB80690}</x14:id>
        </ext>
      </extLst>
    </cfRule>
  </conditionalFormatting>
  <conditionalFormatting sqref="D612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{03DF8A28-6E65-4D77-A3EC-C1C8FD649D4D}</x14:id>
        </ext>
      </extLst>
    </cfRule>
  </conditionalFormatting>
  <conditionalFormatting sqref="D613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{EE8E496D-E6F0-48AC-BAA2-2016676666DA}</x14:id>
        </ext>
      </extLst>
    </cfRule>
  </conditionalFormatting>
  <conditionalFormatting sqref="D614 D616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{C0E0AE14-AC51-4033-B66B-33CCBDDFE7B9}</x14:id>
        </ext>
      </extLst>
    </cfRule>
  </conditionalFormatting>
  <conditionalFormatting sqref="D617 D622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{A73A387D-703B-417E-A41E-95334AB9D3FA}</x14:id>
        </ext>
      </extLst>
    </cfRule>
  </conditionalFormatting>
  <conditionalFormatting sqref="D621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{21415488-9C28-4457-A1C1-F371B3734EE7}</x14:id>
        </ext>
      </extLst>
    </cfRule>
  </conditionalFormatting>
  <conditionalFormatting sqref="D628:D629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{9134FF9E-273C-42D4-B8D5-95B73DFE4276}</x14:id>
        </ext>
      </extLst>
    </cfRule>
  </conditionalFormatting>
  <conditionalFormatting sqref="D630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{58457CC4-751C-498A-87DC-117518688669}</x14:id>
        </ext>
      </extLst>
    </cfRule>
  </conditionalFormatting>
  <conditionalFormatting sqref="D632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{663768D6-5CEB-42C0-860F-6AC4920CC398}</x14:id>
        </ext>
      </extLst>
    </cfRule>
  </conditionalFormatting>
  <conditionalFormatting sqref="D635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{D6CFE1A4-FD99-4371-BCC5-3D3823F79CD1}</x14:id>
        </ext>
      </extLst>
    </cfRule>
  </conditionalFormatting>
  <conditionalFormatting sqref="D636 D647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{F567200B-5422-45E3-AAC9-5A76AE8F1712}</x14:id>
        </ext>
      </extLst>
    </cfRule>
  </conditionalFormatting>
  <conditionalFormatting sqref="D637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{4ADE6366-CC7F-4ADD-8A2E-D54E92841E50}</x14:id>
        </ext>
      </extLst>
    </cfRule>
  </conditionalFormatting>
  <conditionalFormatting sqref="D638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{C34FEFBF-C2AB-444A-8F0F-AF5A41EB1C72}</x14:id>
        </ext>
      </extLst>
    </cfRule>
  </conditionalFormatting>
  <conditionalFormatting sqref="D640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{39B5BD07-CFF1-47AA-8F8A-CB14BCE7385B}</x14:id>
        </ext>
      </extLst>
    </cfRule>
  </conditionalFormatting>
  <conditionalFormatting sqref="D641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{8D3F2277-60FC-4A89-8E64-5E931C619891}</x14:id>
        </ext>
      </extLst>
    </cfRule>
  </conditionalFormatting>
  <conditionalFormatting sqref="D644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{4AD3EF41-0B5C-45BD-9753-4D5CC8DA0C12}</x14:id>
        </ext>
      </extLst>
    </cfRule>
  </conditionalFormatting>
  <conditionalFormatting sqref="D646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{36521A1B-D7C1-4C7C-84C4-E4F805668C62}</x14:id>
        </ext>
      </extLst>
    </cfRule>
  </conditionalFormatting>
  <conditionalFormatting sqref="D648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{487A22F1-0924-4416-BB58-CCE75BA0EC3E}</x14:id>
        </ext>
      </extLst>
    </cfRule>
  </conditionalFormatting>
  <conditionalFormatting sqref="D651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{808A3899-3DA5-4648-8AA4-037D44CE7A21}</x14:id>
        </ext>
      </extLst>
    </cfRule>
  </conditionalFormatting>
  <conditionalFormatting sqref="D653 D655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{A7DA46AE-8921-4141-93AB-112986E5B1E1}</x14:id>
        </ext>
      </extLst>
    </cfRule>
  </conditionalFormatting>
  <conditionalFormatting sqref="D656 D661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{7461D819-490E-4DEC-9898-127F02BEAA4E}</x14:id>
        </ext>
      </extLst>
    </cfRule>
  </conditionalFormatting>
  <conditionalFormatting sqref="D660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{34F418F6-078A-4537-B908-6AB95D2530E0}</x14:id>
        </ext>
      </extLst>
    </cfRule>
  </conditionalFormatting>
  <conditionalFormatting sqref="D667:D668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{20BF9701-F3A2-464A-AF11-FE3B792A2D0C}</x14:id>
        </ext>
      </extLst>
    </cfRule>
  </conditionalFormatting>
  <conditionalFormatting sqref="D669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{0390530C-2A57-4B4E-9122-31CA73C00433}</x14:id>
        </ext>
      </extLst>
    </cfRule>
  </conditionalFormatting>
  <conditionalFormatting sqref="D670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{49A8FEE5-44D7-4426-BD57-D36CA16F6C23}</x14:id>
        </ext>
      </extLst>
    </cfRule>
  </conditionalFormatting>
  <conditionalFormatting sqref="D675 D689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{09959B97-691E-4B67-9F1E-2C7ED1BC92FB}</x14:id>
        </ext>
      </extLst>
    </cfRule>
  </conditionalFormatting>
  <conditionalFormatting sqref="D676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{D15F5206-AB48-4693-B4BF-F9A14980E95C}</x14:id>
        </ext>
      </extLst>
    </cfRule>
  </conditionalFormatting>
  <conditionalFormatting sqref="D677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{489CDB8C-C534-48B6-A3AC-9B140F738EF5}</x14:id>
        </ext>
      </extLst>
    </cfRule>
  </conditionalFormatting>
  <conditionalFormatting sqref="D67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{11DB742B-BD0E-4C11-A01F-B3D8D68FA7BC}</x14:id>
        </ext>
      </extLst>
    </cfRule>
  </conditionalFormatting>
  <conditionalFormatting sqref="D680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{92A2B4B2-97C0-48F2-9A06-2348DAF0E4C7}</x14:id>
        </ext>
      </extLst>
    </cfRule>
  </conditionalFormatting>
  <conditionalFormatting sqref="D688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{7B559290-F3B9-45D2-8AB5-170E2688FE2E}</x14:id>
        </ext>
      </extLst>
    </cfRule>
  </conditionalFormatting>
  <conditionalFormatting sqref="D690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{89B0C4CF-6B5D-4167-B6C5-635F143E33C2}</x14:id>
        </ext>
      </extLst>
    </cfRule>
  </conditionalFormatting>
  <conditionalFormatting sqref="D692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{ED5FA2CD-4150-4566-8551-C2F7E44FE1AC}</x14:id>
        </ext>
      </extLst>
    </cfRule>
  </conditionalFormatting>
  <conditionalFormatting sqref="D693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{7075F59D-4FB7-4AE3-8E2D-B670A02C2F4E}</x14:id>
        </ext>
      </extLst>
    </cfRule>
  </conditionalFormatting>
  <conditionalFormatting sqref="D695 D697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{85F368D7-9A10-46B0-9CA1-85DD0AFE0633}</x14:id>
        </ext>
      </extLst>
    </cfRule>
  </conditionalFormatting>
  <conditionalFormatting sqref="D698 D703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{78EBD040-366E-4F16-9779-1E305B4B0AA4}</x14:id>
        </ext>
      </extLst>
    </cfRule>
  </conditionalFormatting>
  <conditionalFormatting sqref="D702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{27EF048F-A506-4A87-84B2-9988CAD42EA7}</x14:id>
        </ext>
      </extLst>
    </cfRule>
  </conditionalFormatting>
  <conditionalFormatting sqref="D709:D710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{7DA8780B-4225-4871-88BC-F7B3E2764412}</x14:id>
        </ext>
      </extLst>
    </cfRule>
  </conditionalFormatting>
  <conditionalFormatting sqref="D711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{01A7ACD1-4C5F-4EF4-98EF-A918BA2680E4}</x14:id>
        </ext>
      </extLst>
    </cfRule>
  </conditionalFormatting>
  <conditionalFormatting sqref="D717 D728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{D66102C2-2BDF-49FB-A9FB-60ADD5F60C23}</x14:id>
        </ext>
      </extLst>
    </cfRule>
  </conditionalFormatting>
  <conditionalFormatting sqref="D71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{E4040837-47BE-48BF-857B-7EE225387B72}</x14:id>
        </ext>
      </extLst>
    </cfRule>
  </conditionalFormatting>
  <conditionalFormatting sqref="D719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{27B6C30E-70A3-4D95-A725-450D75C5F39B}</x14:id>
        </ext>
      </extLst>
    </cfRule>
  </conditionalFormatting>
  <conditionalFormatting sqref="D721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{E1BB49DE-2B12-45D0-86F6-490B79C8D7D5}</x14:id>
        </ext>
      </extLst>
    </cfRule>
  </conditionalFormatting>
  <conditionalFormatting sqref="D722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{109F5DC6-DF47-4520-A739-01B3F38CD168}</x14:id>
        </ext>
      </extLst>
    </cfRule>
  </conditionalFormatting>
  <conditionalFormatting sqref="D723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{6C0FF6BE-F71F-4922-B4BA-F26F561BC388}</x14:id>
        </ext>
      </extLst>
    </cfRule>
  </conditionalFormatting>
  <conditionalFormatting sqref="D724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{02DD3C22-D4E8-4FE4-AD0D-943F6A4E0DA3}</x14:id>
        </ext>
      </extLst>
    </cfRule>
  </conditionalFormatting>
  <conditionalFormatting sqref="D726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{9B18F3F5-81C1-4AE6-B498-E454B080FC08}</x14:id>
        </ext>
      </extLst>
    </cfRule>
  </conditionalFormatting>
  <conditionalFormatting sqref="D727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{8A933BEA-0DAC-4608-8CA5-84087E0C58ED}</x14:id>
        </ext>
      </extLst>
    </cfRule>
  </conditionalFormatting>
  <conditionalFormatting sqref="D729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{BF6A9210-3486-471B-8093-05DC9FB3B638}</x14:id>
        </ext>
      </extLst>
    </cfRule>
  </conditionalFormatting>
  <conditionalFormatting sqref="D732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{B31B6D9F-5240-458A-9DA0-B5204D846F17}</x14:id>
        </ext>
      </extLst>
    </cfRule>
  </conditionalFormatting>
  <conditionalFormatting sqref="D734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{3307C155-0BE4-4FA0-9235-32EE486AE9EA}</x14:id>
        </ext>
      </extLst>
    </cfRule>
  </conditionalFormatting>
  <conditionalFormatting sqref="D737 D744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{FEB2F66C-2CC8-4D15-9F2C-D3F445E036CB}</x14:id>
        </ext>
      </extLst>
    </cfRule>
  </conditionalFormatting>
  <conditionalFormatting sqref="D740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{039779B7-7B74-4108-928C-25DEB65A36A1}</x14:id>
        </ext>
      </extLst>
    </cfRule>
  </conditionalFormatting>
  <conditionalFormatting sqref="D743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{38E3A7A0-1DF1-49B6-A11B-33593416730D}</x14:id>
        </ext>
      </extLst>
    </cfRule>
  </conditionalFormatting>
  <conditionalFormatting sqref="D750:D751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{26AC3C6D-F974-4A23-BFB2-EC85DAFB6597}</x14:id>
        </ext>
      </extLst>
    </cfRule>
  </conditionalFormatting>
  <conditionalFormatting sqref="D752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{F9A80CDC-99CE-47B8-822C-A6047AF66E05}</x14:id>
        </ext>
      </extLst>
    </cfRule>
  </conditionalFormatting>
  <conditionalFormatting sqref="D758 D769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{2CC6B557-9323-44FA-B7D6-1B62442D2679}</x14:id>
        </ext>
      </extLst>
    </cfRule>
  </conditionalFormatting>
  <conditionalFormatting sqref="D759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{EE67639E-0986-4366-8ACE-7DBEA759306B}</x14:id>
        </ext>
      </extLst>
    </cfRule>
  </conditionalFormatting>
  <conditionalFormatting sqref="D760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{FAB5CC21-B31A-41E2-ACF5-6DAB8E2A5621}</x14:id>
        </ext>
      </extLst>
    </cfRule>
  </conditionalFormatting>
  <conditionalFormatting sqref="D762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{379ACB31-E812-4856-A839-E6043F5E6DBD}</x14:id>
        </ext>
      </extLst>
    </cfRule>
  </conditionalFormatting>
  <conditionalFormatting sqref="D763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{2B36F4F9-A2D8-4CFA-BECB-BA7B779EE70F}</x14:id>
        </ext>
      </extLst>
    </cfRule>
  </conditionalFormatting>
  <conditionalFormatting sqref="D764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{E3C7EE06-8DD2-40B0-93EF-ED4118E21235}</x14:id>
        </ext>
      </extLst>
    </cfRule>
  </conditionalFormatting>
  <conditionalFormatting sqref="D765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{67EF6187-3682-461E-A9FD-E8A11499BF47}</x14:id>
        </ext>
      </extLst>
    </cfRule>
  </conditionalFormatting>
  <conditionalFormatting sqref="D766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{02E82437-13C4-42EA-B14F-63685C4960F9}</x14:id>
        </ext>
      </extLst>
    </cfRule>
  </conditionalFormatting>
  <conditionalFormatting sqref="D767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{00785BB2-76A6-401C-B263-9346F5B5F69D}</x14:id>
        </ext>
      </extLst>
    </cfRule>
  </conditionalFormatting>
  <conditionalFormatting sqref="D768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{47B0EACF-56C5-473B-9E90-04CC1C881D91}</x14:id>
        </ext>
      </extLst>
    </cfRule>
  </conditionalFormatting>
  <conditionalFormatting sqref="D770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{62902441-80D1-4AD8-92E8-0160EB8706A3}</x14:id>
        </ext>
      </extLst>
    </cfRule>
  </conditionalFormatting>
  <conditionalFormatting sqref="D772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{23695DF8-121A-4FFC-8E1A-23A746275DAF}</x14:id>
        </ext>
      </extLst>
    </cfRule>
  </conditionalFormatting>
  <conditionalFormatting sqref="D773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{6E104B36-3A70-4101-93CD-2236F76D2224}</x14:id>
        </ext>
      </extLst>
    </cfRule>
  </conditionalFormatting>
  <conditionalFormatting sqref="D775 D777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{5AAE8DA5-5F7B-4E84-A62A-5A1B90CB22EB}</x14:id>
        </ext>
      </extLst>
    </cfRule>
  </conditionalFormatting>
  <conditionalFormatting sqref="D778 D783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{4CE772F9-ED12-4CD0-8CED-B9F5AC822BAC}</x14:id>
        </ext>
      </extLst>
    </cfRule>
  </conditionalFormatting>
  <conditionalFormatting sqref="D782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{9A7F2E1E-11DA-42E5-8560-892E894090AF}</x14:id>
        </ext>
      </extLst>
    </cfRule>
  </conditionalFormatting>
  <conditionalFormatting sqref="D789:D790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{6FDB7074-4D15-47AF-8C0D-E35923EC14C1}</x14:id>
        </ext>
      </extLst>
    </cfRule>
  </conditionalFormatting>
  <conditionalFormatting sqref="D791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{DAF3148A-ED89-4FBB-91D2-1B3CAFE80599}</x14:id>
        </ext>
      </extLst>
    </cfRule>
  </conditionalFormatting>
  <conditionalFormatting sqref="D797 D808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{F83D0705-8854-4DBE-BAE7-8051A16394B5}</x14:id>
        </ext>
      </extLst>
    </cfRule>
  </conditionalFormatting>
  <conditionalFormatting sqref="D798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{F578ABD1-FBFB-439E-AC56-4C4524A56670}</x14:id>
        </ext>
      </extLst>
    </cfRule>
  </conditionalFormatting>
  <conditionalFormatting sqref="D799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{BE9BE901-B335-4509-ABF8-B936E219DB32}</x14:id>
        </ext>
      </extLst>
    </cfRule>
  </conditionalFormatting>
  <conditionalFormatting sqref="D8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{D4C8978D-DE25-424A-8FF0-F2E05D06D70E}</x14:id>
        </ext>
      </extLst>
    </cfRule>
  </conditionalFormatting>
  <conditionalFormatting sqref="D802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{2DF5A969-9B5A-4DE0-A401-4BBEDC23C517}</x14:id>
        </ext>
      </extLst>
    </cfRule>
  </conditionalFormatting>
  <conditionalFormatting sqref="D803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{D4AC2430-E3D9-4B8A-8664-5E01D583D6A9}</x14:id>
        </ext>
      </extLst>
    </cfRule>
  </conditionalFormatting>
  <conditionalFormatting sqref="D804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{27E140D7-D1F4-4529-AF1D-CF06CB04926B}</x14:id>
        </ext>
      </extLst>
    </cfRule>
  </conditionalFormatting>
  <conditionalFormatting sqref="D805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{7A10F6F5-C8E1-461D-BD3F-42D49E3D64E8}</x14:id>
        </ext>
      </extLst>
    </cfRule>
  </conditionalFormatting>
  <conditionalFormatting sqref="D807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{9DAA51BC-90CA-48C5-9A63-30F3455E85AF}</x14:id>
        </ext>
      </extLst>
    </cfRule>
  </conditionalFormatting>
  <conditionalFormatting sqref="D809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{2686A79A-94F6-46E9-B0F0-B6D12ED6C8FC}</x14:id>
        </ext>
      </extLst>
    </cfRule>
  </conditionalFormatting>
  <conditionalFormatting sqref="D812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{1C9EF4F5-DE39-42BB-AD83-B176960C45D7}</x14:id>
        </ext>
      </extLst>
    </cfRule>
  </conditionalFormatting>
  <conditionalFormatting sqref="D814 D816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{18B41A6F-9EAE-4396-AD15-8B1D356D066A}</x14:id>
        </ext>
      </extLst>
    </cfRule>
  </conditionalFormatting>
  <conditionalFormatting sqref="D817 D822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{E318F159-B706-4C46-896D-DDF67229FD6B}</x14:id>
        </ext>
      </extLst>
    </cfRule>
  </conditionalFormatting>
  <conditionalFormatting sqref="D82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{22465552-A12B-4DB9-92B4-EFCEA44CE4E1}</x14:id>
        </ext>
      </extLst>
    </cfRule>
  </conditionalFormatting>
  <conditionalFormatting sqref="D826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{3907964F-90E3-4717-A7D2-CBC9D8C24859}</x14:id>
        </ext>
      </extLst>
    </cfRule>
  </conditionalFormatting>
  <conditionalFormatting sqref="D828:D829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{B94887FF-83D0-4ED2-AE00-BB1E6084B633}</x14:id>
        </ext>
      </extLst>
    </cfRule>
  </conditionalFormatting>
  <conditionalFormatting sqref="D830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{4EB69858-4B2B-4F13-9C4C-135119641A72}</x14:id>
        </ext>
      </extLst>
    </cfRule>
  </conditionalFormatting>
  <conditionalFormatting sqref="D836 D847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{905561B4-FFCA-49F3-970B-C20634008699}</x14:id>
        </ext>
      </extLst>
    </cfRule>
  </conditionalFormatting>
  <conditionalFormatting sqref="D837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{179D48F5-60AE-465F-9A98-AAC7DA83A9D2}</x14:id>
        </ext>
      </extLst>
    </cfRule>
  </conditionalFormatting>
  <conditionalFormatting sqref="D838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{6BF6F8A2-3396-4598-9A51-65EE64CF8CB9}</x14:id>
        </ext>
      </extLst>
    </cfRule>
  </conditionalFormatting>
  <conditionalFormatting sqref="D840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{4E8C8CAE-BB0B-47BB-B203-0E2D6E95194B}</x14:id>
        </ext>
      </extLst>
    </cfRule>
  </conditionalFormatting>
  <conditionalFormatting sqref="D841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{B4D79B57-AEA7-4EF5-9F64-F5133D17FEDE}</x14:id>
        </ext>
      </extLst>
    </cfRule>
  </conditionalFormatting>
  <conditionalFormatting sqref="D842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{2F1A6C26-02FC-4A3A-8B0A-5BB8974505ED}</x14:id>
        </ext>
      </extLst>
    </cfRule>
  </conditionalFormatting>
  <conditionalFormatting sqref="D844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{6D5C6085-6D1F-493D-8F06-FEEB03F183E9}</x14:id>
        </ext>
      </extLst>
    </cfRule>
  </conditionalFormatting>
  <conditionalFormatting sqref="D846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{6B4E8788-2E3B-425E-A35C-18514EC1FB78}</x14:id>
        </ext>
      </extLst>
    </cfRule>
  </conditionalFormatting>
  <conditionalFormatting sqref="D848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{5C032117-E0AC-4FDC-AAAA-C8C9EC636B34}</x14:id>
        </ext>
      </extLst>
    </cfRule>
  </conditionalFormatting>
  <conditionalFormatting sqref="D851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{F980414A-F501-4092-A492-71BE1A573DF0}</x14:id>
        </ext>
      </extLst>
    </cfRule>
  </conditionalFormatting>
  <conditionalFormatting sqref="D852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3 D855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{744D62AB-CFC6-45D4-A9DF-02F79438C15E}</x14:id>
        </ext>
      </extLst>
    </cfRule>
  </conditionalFormatting>
  <conditionalFormatting sqref="D856 D861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{FDD70F3B-F6CA-4AC1-9BE6-B8AA53C93426}</x14:id>
        </ext>
      </extLst>
    </cfRule>
  </conditionalFormatting>
  <conditionalFormatting sqref="D859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60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{574DA05D-A074-4DFD-AB24-1CE01412A533}</x14:id>
        </ext>
      </extLst>
    </cfRule>
  </conditionalFormatting>
  <conditionalFormatting sqref="D865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{8440856E-9979-449F-B88A-28E13C94AC71}</x14:id>
        </ext>
      </extLst>
    </cfRule>
  </conditionalFormatting>
  <conditionalFormatting sqref="D867:D868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{CB4B6B2C-D8B1-43A1-A2E6-32AEE67DD751}</x14:id>
        </ext>
      </extLst>
    </cfRule>
  </conditionalFormatting>
  <conditionalFormatting sqref="D869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{74D2237F-40D7-48A3-9339-B6D16A1ACC8B}</x14:id>
        </ext>
      </extLst>
    </cfRule>
  </conditionalFormatting>
  <conditionalFormatting sqref="D871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{D2E87939-C56F-467A-9B41-E8FFEABCA0C2}</x14:id>
        </ext>
      </extLst>
    </cfRule>
  </conditionalFormatting>
  <conditionalFormatting sqref="D873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{A574B236-1451-4454-B335-E3421474DDE3}</x14:id>
        </ext>
      </extLst>
    </cfRule>
  </conditionalFormatting>
  <conditionalFormatting sqref="D875 D88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{D9938EB5-48A4-408E-9849-6E83054C886D}</x14:id>
        </ext>
      </extLst>
    </cfRule>
  </conditionalFormatting>
  <conditionalFormatting sqref="D876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{2B0042D4-5E89-4131-8125-FD5D8DFE6767}</x14:id>
        </ext>
      </extLst>
    </cfRule>
  </conditionalFormatting>
  <conditionalFormatting sqref="D877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{D2F3F5B7-2CDD-45D4-BE59-DD842DB40FC8}</x14:id>
        </ext>
      </extLst>
    </cfRule>
  </conditionalFormatting>
  <conditionalFormatting sqref="D879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{A8733956-645E-4D3C-8713-BABB3AAA12A8}</x14:id>
        </ext>
      </extLst>
    </cfRule>
  </conditionalFormatting>
  <conditionalFormatting sqref="D880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{106A9E35-AA56-48AA-81B7-9FD83E851FB3}</x14:id>
        </ext>
      </extLst>
    </cfRule>
  </conditionalFormatting>
  <conditionalFormatting sqref="D881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{8B65C603-D6FE-4E05-8757-C536638AA06E}</x14:id>
        </ext>
      </extLst>
    </cfRule>
  </conditionalFormatting>
  <conditionalFormatting sqref="D883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{D0B5FDF8-6C86-449C-82E6-8075DFF7E95D}</x14:id>
        </ext>
      </extLst>
    </cfRule>
  </conditionalFormatting>
  <conditionalFormatting sqref="D885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{5DFFA88D-F184-438A-922B-0D381057C215}</x14:id>
        </ext>
      </extLst>
    </cfRule>
  </conditionalFormatting>
  <conditionalFormatting sqref="D887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{F5A9EBCF-DC4A-4806-9E68-BE2EFEDCC576}</x14:id>
        </ext>
      </extLst>
    </cfRule>
  </conditionalFormatting>
  <conditionalFormatting sqref="D890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{63A893EE-7FE2-4D99-98DF-6DBF3B139D4C}</x14:id>
        </ext>
      </extLst>
    </cfRule>
  </conditionalFormatting>
  <conditionalFormatting sqref="D891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{AFF21ACB-723A-4BE0-92B4-5459DACE1118}</x14:id>
        </ext>
      </extLst>
    </cfRule>
  </conditionalFormatting>
  <conditionalFormatting sqref="D892 D894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{96463072-CE83-46BF-8458-D2048E18AABD}</x14:id>
        </ext>
      </extLst>
    </cfRule>
  </conditionalFormatting>
  <conditionalFormatting sqref="D895 D900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{7D234107-D09E-444A-A5F1-2BEE6405A86B}</x14:id>
        </ext>
      </extLst>
    </cfRule>
  </conditionalFormatting>
  <conditionalFormatting sqref="D899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{CB4E6383-9AEC-4DFE-8710-2ECFE1745260}</x14:id>
        </ext>
      </extLst>
    </cfRule>
  </conditionalFormatting>
  <conditionalFormatting sqref="D906:D907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{CD210B6A-170C-43C1-A187-DF6E8132E2AE}</x14:id>
        </ext>
      </extLst>
    </cfRule>
  </conditionalFormatting>
  <conditionalFormatting sqref="D908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{49FA97E9-2526-42B2-8E1E-65E0FF6B5C7A}</x14:id>
        </ext>
      </extLst>
    </cfRule>
  </conditionalFormatting>
  <conditionalFormatting sqref="D912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{8D437655-7675-4D15-96A5-01E5C96E9C3D}</x14:id>
        </ext>
      </extLst>
    </cfRule>
  </conditionalFormatting>
  <conditionalFormatting sqref="D914 D925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{334AA803-1854-4A04-BCEF-977A2924392F}</x14:id>
        </ext>
      </extLst>
    </cfRule>
  </conditionalFormatting>
  <conditionalFormatting sqref="D915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{7582DF7C-C77A-4FC4-BC4F-7BC6B1EFF404}</x14:id>
        </ext>
      </extLst>
    </cfRule>
  </conditionalFormatting>
  <conditionalFormatting sqref="D916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{77B909DB-7219-4AF4-ABD9-4C7C440DE18F}</x14:id>
        </ext>
      </extLst>
    </cfRule>
  </conditionalFormatting>
  <conditionalFormatting sqref="D918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{4532A8F2-90E8-4A73-A669-2FC0D9BC8B28}</x14:id>
        </ext>
      </extLst>
    </cfRule>
  </conditionalFormatting>
  <conditionalFormatting sqref="D919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{37D44E94-0408-49D2-87FB-951C6E8960CB}</x14:id>
        </ext>
      </extLst>
    </cfRule>
  </conditionalFormatting>
  <conditionalFormatting sqref="D920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{3B67DFC8-3ED6-4CDC-9770-362B949B47BD}</x14:id>
        </ext>
      </extLst>
    </cfRule>
  </conditionalFormatting>
  <conditionalFormatting sqref="D921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{34AD1949-36E4-46A0-B0BC-0CF0F4C12195}</x14:id>
        </ext>
      </extLst>
    </cfRule>
  </conditionalFormatting>
  <conditionalFormatting sqref="D922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{E562DFE5-4F33-42F0-B446-49B0E8A56810}</x14:id>
        </ext>
      </extLst>
    </cfRule>
  </conditionalFormatting>
  <conditionalFormatting sqref="D924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{E28DDC48-A505-4AD8-AADE-44D2B8D7BDCA}</x14:id>
        </ext>
      </extLst>
    </cfRule>
  </conditionalFormatting>
  <conditionalFormatting sqref="D92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{89B7B34F-0EE2-431F-B00A-D8B3747A6A2A}</x14:id>
        </ext>
      </extLst>
    </cfRule>
  </conditionalFormatting>
  <conditionalFormatting sqref="D929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{744DE0B8-8973-4F2C-9DFB-809E6FFBFF3A}</x14:id>
        </ext>
      </extLst>
    </cfRule>
  </conditionalFormatting>
  <conditionalFormatting sqref="D931 D933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{F0326783-2AA1-4FF2-9A39-836BEB7A534B}</x14:id>
        </ext>
      </extLst>
    </cfRule>
  </conditionalFormatting>
  <conditionalFormatting sqref="D934 D939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{D0829F11-272A-49B4-B2ED-DD163879C73B}</x14:id>
        </ext>
      </extLst>
    </cfRule>
  </conditionalFormatting>
  <conditionalFormatting sqref="D938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{F3CFC13F-AE9E-4660-8CA3-FF7F17D358F5}</x14:id>
        </ext>
      </extLst>
    </cfRule>
  </conditionalFormatting>
  <conditionalFormatting sqref="D945:D94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{74DC97F8-4EFF-49A6-A5CE-FD9D265CDB5E}</x14:id>
        </ext>
      </extLst>
    </cfRule>
  </conditionalFormatting>
  <conditionalFormatting sqref="D947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{9B3F6E35-C300-455E-9763-27C6E094DD01}</x14:id>
        </ext>
      </extLst>
    </cfRule>
  </conditionalFormatting>
  <conditionalFormatting sqref="D953 D965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{B1AEC466-DCF4-465D-9338-CA3666BDF0BD}</x14:id>
        </ext>
      </extLst>
    </cfRule>
  </conditionalFormatting>
  <conditionalFormatting sqref="D954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{5628CAB6-ED5E-4960-B163-EB22D652FE88}</x14:id>
        </ext>
      </extLst>
    </cfRule>
  </conditionalFormatting>
  <conditionalFormatting sqref="D955:D956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{736281CC-F611-4C61-BCC0-88FDCA174D3B}</x14:id>
        </ext>
      </extLst>
    </cfRule>
  </conditionalFormatting>
  <conditionalFormatting sqref="D958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{1443327A-CC8B-40A7-B153-BDE489886E08}</x14:id>
        </ext>
      </extLst>
    </cfRule>
  </conditionalFormatting>
  <conditionalFormatting sqref="D959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{BDA83004-E1AB-4DC1-A082-733B4EA0E2E7}</x14:id>
        </ext>
      </extLst>
    </cfRule>
  </conditionalFormatting>
  <conditionalFormatting sqref="D960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{F7320A47-291A-4A41-BB56-151DED2CB4CE}</x14:id>
        </ext>
      </extLst>
    </cfRule>
  </conditionalFormatting>
  <conditionalFormatting sqref="D961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{DC3EF9E3-696E-4F13-8675-45AB68149F7C}</x14:id>
        </ext>
      </extLst>
    </cfRule>
  </conditionalFormatting>
  <conditionalFormatting sqref="D964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{6335BE4E-8A48-48DF-A921-93DE41E2608C}</x14:id>
        </ext>
      </extLst>
    </cfRule>
  </conditionalFormatting>
  <conditionalFormatting sqref="D966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{013A6DEF-6F40-40D7-A3D5-401DD3F21F2E}</x14:id>
        </ext>
      </extLst>
    </cfRule>
  </conditionalFormatting>
  <conditionalFormatting sqref="D969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{7F09D0C1-8E13-436A-8324-FBD9BB81EB50}</x14:id>
        </ext>
      </extLst>
    </cfRule>
  </conditionalFormatting>
  <conditionalFormatting sqref="D971 D973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{BB271773-F249-414B-8199-5A61B1DF6063}</x14:id>
        </ext>
      </extLst>
    </cfRule>
  </conditionalFormatting>
  <conditionalFormatting sqref="D974 D979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{04538983-0975-4471-B69E-59961669D01C}</x14:id>
        </ext>
      </extLst>
    </cfRule>
  </conditionalFormatting>
  <conditionalFormatting sqref="D978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{3412DD81-C293-43CB-A2D9-C3B531A80E6F}</x14:id>
        </ext>
      </extLst>
    </cfRule>
  </conditionalFormatting>
  <conditionalFormatting sqref="D985:D986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{A91870F8-4006-499E-B702-9B0A90482951}</x14:id>
        </ext>
      </extLst>
    </cfRule>
  </conditionalFormatting>
  <conditionalFormatting sqref="D987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{EAAEF1AC-89B0-4BE7-980E-365A35EEF1FA}</x14:id>
        </ext>
      </extLst>
    </cfRule>
  </conditionalFormatting>
  <conditionalFormatting sqref="D993 D1004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{585DD0B5-2358-4921-B3E8-9A5D4AFD0434}</x14:id>
        </ext>
      </extLst>
    </cfRule>
  </conditionalFormatting>
  <conditionalFormatting sqref="D994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{D71CE28D-3A7E-4038-9B95-B2C0005422E6}</x14:id>
        </ext>
      </extLst>
    </cfRule>
  </conditionalFormatting>
  <conditionalFormatting sqref="D995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{9D8B1F80-D926-4D69-BEB6-60FD3308EFF1}</x14:id>
        </ext>
      </extLst>
    </cfRule>
  </conditionalFormatting>
  <conditionalFormatting sqref="D997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{45A535BD-5D7F-4312-9E6E-1AF5B37841DC}</x14:id>
        </ext>
      </extLst>
    </cfRule>
  </conditionalFormatting>
  <conditionalFormatting sqref="D99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{5B7DB3F8-7153-4F66-84D2-17E4ECA9F5FC}</x14:id>
        </ext>
      </extLst>
    </cfRule>
  </conditionalFormatting>
  <conditionalFormatting sqref="D999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{0D6D33D6-33C0-46C3-8711-73C604A46E5B}</x14:id>
        </ext>
      </extLst>
    </cfRule>
  </conditionalFormatting>
  <conditionalFormatting sqref="D1000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{847C15FC-4076-4D18-8502-12A49634DF09}</x14:id>
        </ext>
      </extLst>
    </cfRule>
  </conditionalFormatting>
  <conditionalFormatting sqref="D1001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{86DCB34B-C4E2-4212-92C0-00E4A161E3A2}</x14:id>
        </ext>
      </extLst>
    </cfRule>
  </conditionalFormatting>
  <conditionalFormatting sqref="D1003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{00AF8DF0-9B51-4F16-80E0-1575A43CE52E}</x14:id>
        </ext>
      </extLst>
    </cfRule>
  </conditionalFormatting>
  <conditionalFormatting sqref="D1005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{D362A720-B073-47D5-8062-804EE339B7D8}</x14:id>
        </ext>
      </extLst>
    </cfRule>
  </conditionalFormatting>
  <conditionalFormatting sqref="D1008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{0A05697F-EE7D-4DD9-9150-1748899E12DC}</x14:id>
        </ext>
      </extLst>
    </cfRule>
  </conditionalFormatting>
  <conditionalFormatting sqref="D1010 D1012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{2814113C-2D21-48D3-B37D-37EF125875BA}</x14:id>
        </ext>
      </extLst>
    </cfRule>
  </conditionalFormatting>
  <conditionalFormatting sqref="D1013 D1018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{F45535B9-3A79-4F74-8ABF-7BCBC5F01A6D}</x14:id>
        </ext>
      </extLst>
    </cfRule>
  </conditionalFormatting>
  <conditionalFormatting sqref="D1017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{18295874-C248-4CAD-A2CE-FD79F188233D}</x14:id>
        </ext>
      </extLst>
    </cfRule>
  </conditionalFormatting>
  <conditionalFormatting sqref="D1024:D1025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{50AAFA45-8C57-415D-ABBE-B22DF1676287}</x14:id>
        </ext>
      </extLst>
    </cfRule>
  </conditionalFormatting>
  <conditionalFormatting sqref="D1026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{27FEEEB9-4EF5-4BA5-B7E0-4D66A6EDC109}</x14:id>
        </ext>
      </extLst>
    </cfRule>
  </conditionalFormatting>
  <conditionalFormatting sqref="D1032 D1043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{DE02F219-791D-4F08-8EF8-64921EFF039D}</x14:id>
        </ext>
      </extLst>
    </cfRule>
  </conditionalFormatting>
  <conditionalFormatting sqref="D1033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{61EC05BA-5648-4624-BC09-CEC283DB4602}</x14:id>
        </ext>
      </extLst>
    </cfRule>
  </conditionalFormatting>
  <conditionalFormatting sqref="D1034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{B5E51DA7-DE3C-467C-8C11-D89EFAB73205}</x14:id>
        </ext>
      </extLst>
    </cfRule>
  </conditionalFormatting>
  <conditionalFormatting sqref="D1036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{A0C878C2-C313-4FDF-AD3B-66655EC5C83E}</x14:id>
        </ext>
      </extLst>
    </cfRule>
  </conditionalFormatting>
  <conditionalFormatting sqref="D1037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{B7C7BDB5-0BA0-4006-B2CB-C5E3A0FEC406}</x14:id>
        </ext>
      </extLst>
    </cfRule>
  </conditionalFormatting>
  <conditionalFormatting sqref="D1038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{10FFF667-130E-4887-B47E-98FE2DD1B8FB}</x14:id>
        </ext>
      </extLst>
    </cfRule>
  </conditionalFormatting>
  <conditionalFormatting sqref="D1040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{3E2E669B-DF3E-456E-BC56-B299CC017F66}</x14:id>
        </ext>
      </extLst>
    </cfRule>
  </conditionalFormatting>
  <conditionalFormatting sqref="D1042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{C72DB80D-108E-49A5-87CA-4F7A8863C799}</x14:id>
        </ext>
      </extLst>
    </cfRule>
  </conditionalFormatting>
  <conditionalFormatting sqref="D1044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{DBBE7998-F4AD-4AEA-A5A3-26CF1295F0DD}</x14:id>
        </ext>
      </extLst>
    </cfRule>
  </conditionalFormatting>
  <conditionalFormatting sqref="D1047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{E2805728-EE2B-4735-8556-75A4D410C41D}</x14:id>
        </ext>
      </extLst>
    </cfRule>
  </conditionalFormatting>
  <conditionalFormatting sqref="D1049 D1051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{6388A8F7-9C02-4016-BAF0-06281279F777}</x14:id>
        </ext>
      </extLst>
    </cfRule>
  </conditionalFormatting>
  <conditionalFormatting sqref="D1052 D1057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{327F8484-CFCE-45EB-BC98-E1C3961AC09F}</x14:id>
        </ext>
      </extLst>
    </cfRule>
  </conditionalFormatting>
  <conditionalFormatting sqref="D1056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{8D6B3D91-E0A0-4269-8335-067B73647097}</x14:id>
        </ext>
      </extLst>
    </cfRule>
  </conditionalFormatting>
  <conditionalFormatting sqref="D1062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{48BC593B-9933-467E-BDAC-65D94DAEFD22}</x14:id>
        </ext>
      </extLst>
    </cfRule>
  </conditionalFormatting>
  <conditionalFormatting sqref="D1063:D1064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{5B9B44D1-EA3E-411B-934A-68144C4499D3}</x14:id>
        </ext>
      </extLst>
    </cfRule>
  </conditionalFormatting>
  <conditionalFormatting sqref="D1065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{9CB1DD2C-5621-4CCB-ACB2-B9E24C187487}</x14:id>
        </ext>
      </extLst>
    </cfRule>
  </conditionalFormatting>
  <conditionalFormatting sqref="D1066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{E94E6872-ED80-46F0-AB76-FCA3E077DC00}</x14:id>
        </ext>
      </extLst>
    </cfRule>
  </conditionalFormatting>
  <conditionalFormatting sqref="D1071 D1082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{BC3A80E0-9C19-4580-AA41-1BFC909C6121}</x14:id>
        </ext>
      </extLst>
    </cfRule>
  </conditionalFormatting>
  <conditionalFormatting sqref="D1072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{3B675D49-EF27-48F9-AA98-1CD4A2BC062F}</x14:id>
        </ext>
      </extLst>
    </cfRule>
  </conditionalFormatting>
  <conditionalFormatting sqref="D107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{4963DA4A-3C27-4EA8-9E52-492D1E93AA65}</x14:id>
        </ext>
      </extLst>
    </cfRule>
  </conditionalFormatting>
  <conditionalFormatting sqref="D1075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{CC3C5FCF-4210-4523-9F02-EBE5154CBA43}</x14:id>
        </ext>
      </extLst>
    </cfRule>
  </conditionalFormatting>
  <conditionalFormatting sqref="D107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{59A72070-30C5-4429-B48A-EE975A4D13FC}</x14:id>
        </ext>
      </extLst>
    </cfRule>
  </conditionalFormatting>
  <conditionalFormatting sqref="D1077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{C2656901-8071-496D-B57C-C0CAB3329C10}</x14:id>
        </ext>
      </extLst>
    </cfRule>
  </conditionalFormatting>
  <conditionalFormatting sqref="D1078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{B5B22864-84CC-4413-87E8-0D4D63B006FD}</x14:id>
        </ext>
      </extLst>
    </cfRule>
  </conditionalFormatting>
  <conditionalFormatting sqref="D1081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{136E34BD-80DE-4A22-BB23-5A60A6968A47}</x14:id>
        </ext>
      </extLst>
    </cfRule>
  </conditionalFormatting>
  <conditionalFormatting sqref="D1083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{1480CA78-C43D-4783-B9BA-E796F3D5A1DD}</x14:id>
        </ext>
      </extLst>
    </cfRule>
  </conditionalFormatting>
  <conditionalFormatting sqref="D1086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{B4D30B36-F2C4-411C-BCEB-0F0C3B5BFEFA}</x14:id>
        </ext>
      </extLst>
    </cfRule>
  </conditionalFormatting>
  <conditionalFormatting sqref="D1088 D1090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{50B08908-2D0B-46AB-8129-26019CF2F3BC}</x14:id>
        </ext>
      </extLst>
    </cfRule>
  </conditionalFormatting>
  <conditionalFormatting sqref="D1091 D1096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{9A403004-8CD6-491D-A1CA-838C350A0233}</x14:id>
        </ext>
      </extLst>
    </cfRule>
  </conditionalFormatting>
  <conditionalFormatting sqref="D1095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{41083E6E-A22E-41EF-BAB8-7A58D67B0A18}</x14:id>
        </ext>
      </extLst>
    </cfRule>
  </conditionalFormatting>
  <conditionalFormatting sqref="D1102:D110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{9F62B2D7-CD1D-43B0-8C23-4F3E080E2184}</x14:id>
        </ext>
      </extLst>
    </cfRule>
  </conditionalFormatting>
  <conditionalFormatting sqref="D1104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{5C3C0EC2-2662-42BF-9D8F-5C513F802585}</x14:id>
        </ext>
      </extLst>
    </cfRule>
  </conditionalFormatting>
  <conditionalFormatting sqref="D1110 D112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{34A50866-BABF-4CF9-889B-92B51D7B43AD}</x14:id>
        </ext>
      </extLst>
    </cfRule>
  </conditionalFormatting>
  <conditionalFormatting sqref="D1111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{E8B76440-A4AF-4DE1-9533-E7FBC825276D}</x14:id>
        </ext>
      </extLst>
    </cfRule>
  </conditionalFormatting>
  <conditionalFormatting sqref="D1112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{A9D69EE4-D535-4057-B7B2-5C8340FC0275}</x14:id>
        </ext>
      </extLst>
    </cfRule>
  </conditionalFormatting>
  <conditionalFormatting sqref="D1114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{047DAD6B-0646-4187-8396-74B640133128}</x14:id>
        </ext>
      </extLst>
    </cfRule>
  </conditionalFormatting>
  <conditionalFormatting sqref="D1115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{033C3FBF-77EB-4FBD-9670-AB514A3FB8D4}</x14:id>
        </ext>
      </extLst>
    </cfRule>
  </conditionalFormatting>
  <conditionalFormatting sqref="D1116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{2811FDAF-FCEE-49DF-AB70-6F8E074616CB}</x14:id>
        </ext>
      </extLst>
    </cfRule>
  </conditionalFormatting>
  <conditionalFormatting sqref="D1118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{B5D49D00-F65F-418B-AA61-D34BB063B44A}</x14:id>
        </ext>
      </extLst>
    </cfRule>
  </conditionalFormatting>
  <conditionalFormatting sqref="D1120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{37758CE7-DE96-4F12-A2A7-7F1C605785D4}</x14:id>
        </ext>
      </extLst>
    </cfRule>
  </conditionalFormatting>
  <conditionalFormatting sqref="D1122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{52D8DBDD-BD3F-451A-9250-4ABC3DB9B496}</x14:id>
        </ext>
      </extLst>
    </cfRule>
  </conditionalFormatting>
  <conditionalFormatting sqref="D1125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{B42D34B0-BAB3-4690-972E-ECB26034E475}</x14:id>
        </ext>
      </extLst>
    </cfRule>
  </conditionalFormatting>
  <conditionalFormatting sqref="D1127 D1129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{0CB902D9-A702-4B1D-B469-44D882BF3E10}</x14:id>
        </ext>
      </extLst>
    </cfRule>
  </conditionalFormatting>
  <conditionalFormatting sqref="D1130 D1135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{F30A2CAC-E0C5-4462-94C6-8119CAEF0BBF}</x14:id>
        </ext>
      </extLst>
    </cfRule>
  </conditionalFormatting>
  <conditionalFormatting sqref="D1134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{13EA1601-2DC2-4887-A380-48A9D37D1CE0}</x14:id>
        </ext>
      </extLst>
    </cfRule>
  </conditionalFormatting>
  <conditionalFormatting sqref="D1139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{BC294F0E-1E0F-4F14-B427-5C61338114C8}</x14:id>
        </ext>
      </extLst>
    </cfRule>
  </conditionalFormatting>
  <conditionalFormatting sqref="D1141:D1142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{ED6D2B5A-809E-4710-819C-FBC5B0257410}</x14:id>
        </ext>
      </extLst>
    </cfRule>
  </conditionalFormatting>
  <conditionalFormatting sqref="D1143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{49473CDF-9463-450D-BCAB-E7FDF2A4DD7F}</x14:id>
        </ext>
      </extLst>
    </cfRule>
  </conditionalFormatting>
  <conditionalFormatting sqref="D1149 D1160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{ED53926E-510F-4319-8CD1-80E10203F8EF}</x14:id>
        </ext>
      </extLst>
    </cfRule>
  </conditionalFormatting>
  <conditionalFormatting sqref="D1150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{D02257AC-FF71-4405-AE2E-CF34728093D3}</x14:id>
        </ext>
      </extLst>
    </cfRule>
  </conditionalFormatting>
  <conditionalFormatting sqref="D115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{FD2656F0-1699-4913-A413-296A984D4793}</x14:id>
        </ext>
      </extLst>
    </cfRule>
  </conditionalFormatting>
  <conditionalFormatting sqref="D1153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{0E39EAE2-B60C-49D1-8BCE-7FC0F5141400}</x14:id>
        </ext>
      </extLst>
    </cfRule>
  </conditionalFormatting>
  <conditionalFormatting sqref="D1154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{1F51ABD9-77D2-4354-972B-F593837711EC}</x14:id>
        </ext>
      </extLst>
    </cfRule>
  </conditionalFormatting>
  <conditionalFormatting sqref="D1155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{36C57FDF-D36D-41C6-A101-2316CB0952AC}</x14:id>
        </ext>
      </extLst>
    </cfRule>
  </conditionalFormatting>
  <conditionalFormatting sqref="D1157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{B22A422D-7009-492F-836E-3FE1C1A7C50F}</x14:id>
        </ext>
      </extLst>
    </cfRule>
  </conditionalFormatting>
  <conditionalFormatting sqref="D115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{ACF91927-4D6C-4F98-9D63-057E069DA2BF}</x14:id>
        </ext>
      </extLst>
    </cfRule>
  </conditionalFormatting>
  <conditionalFormatting sqref="D1161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{9165DBC8-C43C-44C6-BD3D-03ABABBD7D1B}</x14:id>
        </ext>
      </extLst>
    </cfRule>
  </conditionalFormatting>
  <conditionalFormatting sqref="D1164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{41697F98-DCDD-425E-A65C-3C99BB3D9265}</x14:id>
        </ext>
      </extLst>
    </cfRule>
  </conditionalFormatting>
  <conditionalFormatting sqref="D1166 D116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{0628F53D-8F86-4155-B8B7-8BBD6C299AC8}</x14:id>
        </ext>
      </extLst>
    </cfRule>
  </conditionalFormatting>
  <conditionalFormatting sqref="D1169 D1174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{8833A412-271C-405F-AAC4-B6E8945B31B4}</x14:id>
        </ext>
      </extLst>
    </cfRule>
  </conditionalFormatting>
  <conditionalFormatting sqref="D1173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{D35D9A05-3E2A-4724-B356-D20310DAB4A8}</x14:id>
        </ext>
      </extLst>
    </cfRule>
  </conditionalFormatting>
  <conditionalFormatting sqref="D1180:D1181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{B61D955E-0984-46EF-88A2-B80497235D5B}</x14:id>
        </ext>
      </extLst>
    </cfRule>
  </conditionalFormatting>
  <conditionalFormatting sqref="D1182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{A8FC35AB-1F4E-41FA-82C0-C86CDE8FD24B}</x14:id>
        </ext>
      </extLst>
    </cfRule>
  </conditionalFormatting>
  <conditionalFormatting sqref="D1188 D1199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{802D47B0-C91D-44E5-8B57-93021E63B0F4}</x14:id>
        </ext>
      </extLst>
    </cfRule>
  </conditionalFormatting>
  <conditionalFormatting sqref="D1189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{40B4DB77-9D7D-483B-95ED-2894F927705D}</x14:id>
        </ext>
      </extLst>
    </cfRule>
  </conditionalFormatting>
  <conditionalFormatting sqref="D1190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{52253E34-D08D-4D2B-9E27-7515299AB83A}</x14:id>
        </ext>
      </extLst>
    </cfRule>
  </conditionalFormatting>
  <conditionalFormatting sqref="D1192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{2550CE97-41D0-4CA2-B8A2-26F882EDE201}</x14:id>
        </ext>
      </extLst>
    </cfRule>
  </conditionalFormatting>
  <conditionalFormatting sqref="D1193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{AE82D59F-3F14-436D-B7D7-DDE720E53D58}</x14:id>
        </ext>
      </extLst>
    </cfRule>
  </conditionalFormatting>
  <conditionalFormatting sqref="D1194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{E8AFCCDB-9139-413A-B691-F2539A2DA7F3}</x14:id>
        </ext>
      </extLst>
    </cfRule>
  </conditionalFormatting>
  <conditionalFormatting sqref="D119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{E44A7F14-602D-4CE5-8C97-7629CF4A8DC1}</x14:id>
        </ext>
      </extLst>
    </cfRule>
  </conditionalFormatting>
  <conditionalFormatting sqref="D1198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{6413AFCD-3B63-4B04-903F-B91678F18EB1}</x14:id>
        </ext>
      </extLst>
    </cfRule>
  </conditionalFormatting>
  <conditionalFormatting sqref="D1200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{F5C4F500-9EBB-418B-915C-8D7159411E1C}</x14:id>
        </ext>
      </extLst>
    </cfRule>
  </conditionalFormatting>
  <conditionalFormatting sqref="D1203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{510E211C-8C95-4987-BA54-B01AC236DF97}</x14:id>
        </ext>
      </extLst>
    </cfRule>
  </conditionalFormatting>
  <conditionalFormatting sqref="D1205 D1207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{DF619529-610A-4A16-BBD2-DD75D5EF27D7}</x14:id>
        </ext>
      </extLst>
    </cfRule>
  </conditionalFormatting>
  <conditionalFormatting sqref="D1208 D121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{91FE08C4-7CC1-42F8-82B3-C8840120CA55}</x14:id>
        </ext>
      </extLst>
    </cfRule>
  </conditionalFormatting>
  <conditionalFormatting sqref="D1211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{CB6357FD-A641-46CB-A067-47E264799144}</x14:id>
        </ext>
      </extLst>
    </cfRule>
  </conditionalFormatting>
  <conditionalFormatting sqref="D1212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{D343B304-5C46-4219-A03C-BCCBE0908123}</x14:id>
        </ext>
      </extLst>
    </cfRule>
  </conditionalFormatting>
  <conditionalFormatting sqref="D1219:D122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{8F18CB83-21BE-43C0-A1AF-FB1C5F650082}</x14:id>
        </ext>
      </extLst>
    </cfRule>
  </conditionalFormatting>
  <conditionalFormatting sqref="D1221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{42C668A1-BEFE-41B6-AA11-96E5301D2440}</x14:id>
        </ext>
      </extLst>
    </cfRule>
  </conditionalFormatting>
  <conditionalFormatting sqref="D1227 D1238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{D4F92123-8206-4757-B543-5ACAE56D2862}</x14:id>
        </ext>
      </extLst>
    </cfRule>
  </conditionalFormatting>
  <conditionalFormatting sqref="D1228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{EE6EE54B-B9EB-41C0-91B0-0A5C97127C36}</x14:id>
        </ext>
      </extLst>
    </cfRule>
  </conditionalFormatting>
  <conditionalFormatting sqref="D122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{D9A7D9CB-BB31-4C41-A202-0DE28908EC4B}</x14:id>
        </ext>
      </extLst>
    </cfRule>
  </conditionalFormatting>
  <conditionalFormatting sqref="D1231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{274FEAAF-0D9F-4B3F-93A6-3B72D450FA41}</x14:id>
        </ext>
      </extLst>
    </cfRule>
  </conditionalFormatting>
  <conditionalFormatting sqref="D1232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{983D0B14-7967-4CED-80A1-D8188527FAD2}</x14:id>
        </ext>
      </extLst>
    </cfRule>
  </conditionalFormatting>
  <conditionalFormatting sqref="D1233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{4199AC5A-6E59-4CD0-8289-73E4A4DDCED5}</x14:id>
        </ext>
      </extLst>
    </cfRule>
  </conditionalFormatting>
  <conditionalFormatting sqref="D1236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{A9ABA531-7FBD-4987-8EA5-AEF256E2DB03}</x14:id>
        </ext>
      </extLst>
    </cfRule>
  </conditionalFormatting>
  <conditionalFormatting sqref="D1237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{A699417D-F035-4C1A-B116-4C5C79BFF76A}</x14:id>
        </ext>
      </extLst>
    </cfRule>
  </conditionalFormatting>
  <conditionalFormatting sqref="D1239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{F95E055D-D648-4404-8587-A0966B2A073B}</x14:id>
        </ext>
      </extLst>
    </cfRule>
  </conditionalFormatting>
  <conditionalFormatting sqref="D124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{FBCC3F10-3AD5-45F9-8EC1-7CB57C250027}</x14:id>
        </ext>
      </extLst>
    </cfRule>
  </conditionalFormatting>
  <conditionalFormatting sqref="D1242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{279934CB-7C64-4488-BCC6-D8B866C4DA76}</x14:id>
        </ext>
      </extLst>
    </cfRule>
  </conditionalFormatting>
  <conditionalFormatting sqref="D1244 D1246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{10CFFF65-38AE-417C-939E-AF542F018D08}</x14:id>
        </ext>
      </extLst>
    </cfRule>
  </conditionalFormatting>
  <conditionalFormatting sqref="D1247 D1252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{DB3765F6-811B-4197-9FDC-7AD429F6975A}</x14:id>
        </ext>
      </extLst>
    </cfRule>
  </conditionalFormatting>
  <conditionalFormatting sqref="D125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{7164E80F-B127-4BCC-A9CF-283BEA377659}</x14:id>
        </ext>
      </extLst>
    </cfRule>
  </conditionalFormatting>
  <conditionalFormatting sqref="D1258:D1259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{ED4E2FFB-3A69-45E3-8276-79ED647B4B0C}</x14:id>
        </ext>
      </extLst>
    </cfRule>
  </conditionalFormatting>
  <conditionalFormatting sqref="D1260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{125FAB4E-CCCF-4DC5-BC5A-69C55128059D}</x14:id>
        </ext>
      </extLst>
    </cfRule>
  </conditionalFormatting>
  <conditionalFormatting sqref="D1266 D1279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{0F6D5A97-73EF-4799-9EF6-3C4385336D3C}</x14:id>
        </ext>
      </extLst>
    </cfRule>
  </conditionalFormatting>
  <conditionalFormatting sqref="D1267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{15412EB6-2ADC-4E50-9744-460C49FA2667}</x14:id>
        </ext>
      </extLst>
    </cfRule>
  </conditionalFormatting>
  <conditionalFormatting sqref="D1268:D1270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{E4AFE72D-A3D7-42FF-B51C-1F2AF455474F}</x14:id>
        </ext>
      </extLst>
    </cfRule>
  </conditionalFormatting>
  <conditionalFormatting sqref="D1272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{A3608093-0440-41F8-8B53-DA877248B701}</x14:id>
        </ext>
      </extLst>
    </cfRule>
  </conditionalFormatting>
  <conditionalFormatting sqref="D1273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{2B12207D-D94A-49A1-8096-DDC470DB337D}</x14:id>
        </ext>
      </extLst>
    </cfRule>
  </conditionalFormatting>
  <conditionalFormatting sqref="D1274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{7FE87D5D-2633-4369-99D2-7E6588A8D0E0}</x14:id>
        </ext>
      </extLst>
    </cfRule>
  </conditionalFormatting>
  <conditionalFormatting sqref="D1275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{89298352-D001-40D0-8B32-87FF26C22C13}</x14:id>
        </ext>
      </extLst>
    </cfRule>
  </conditionalFormatting>
  <conditionalFormatting sqref="D1276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{2D79C57E-FAAD-4309-869C-A0187477A8B3}</x14:id>
        </ext>
      </extLst>
    </cfRule>
  </conditionalFormatting>
  <conditionalFormatting sqref="D1278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{5C0C08CC-56A7-48A9-ACF9-FAA8B027662B}</x14:id>
        </ext>
      </extLst>
    </cfRule>
  </conditionalFormatting>
  <conditionalFormatting sqref="D1280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{50E1106E-08B7-4301-A411-3F31F55A13A2}</x14:id>
        </ext>
      </extLst>
    </cfRule>
  </conditionalFormatting>
  <conditionalFormatting sqref="D128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{71342035-21A1-4B48-ABB6-E0D0CD06B964}</x14:id>
        </ext>
      </extLst>
    </cfRule>
  </conditionalFormatting>
  <conditionalFormatting sqref="D1285 D1287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{E74A1999-853D-4A00-870B-F299A74C63C6}</x14:id>
        </ext>
      </extLst>
    </cfRule>
  </conditionalFormatting>
  <conditionalFormatting sqref="D1288 D1293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{5AC192A5-67E8-41B1-9554-3E0FAE1C6EE2}</x14:id>
        </ext>
      </extLst>
    </cfRule>
  </conditionalFormatting>
  <conditionalFormatting sqref="D1292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{E615C092-E620-42AD-ADA4-1B1897A0B072}</x14:id>
        </ext>
      </extLst>
    </cfRule>
  </conditionalFormatting>
  <conditionalFormatting sqref="D1307:D130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{6F4828F7-0EC2-481C-B6F1-CCC67A7A039C}</x14:id>
        </ext>
      </extLst>
    </cfRule>
  </conditionalFormatting>
  <conditionalFormatting sqref="D1309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{69993705-71FF-4747-A1D3-C8AB219EC0AA}</x14:id>
        </ext>
      </extLst>
    </cfRule>
  </conditionalFormatting>
  <conditionalFormatting sqref="D1315 D1326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{B5D8EF74-184F-42BC-A421-EB0D30455BA4}</x14:id>
        </ext>
      </extLst>
    </cfRule>
  </conditionalFormatting>
  <conditionalFormatting sqref="D1316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{EA9C2721-07DB-4D9D-9608-B664FE830698}</x14:id>
        </ext>
      </extLst>
    </cfRule>
  </conditionalFormatting>
  <conditionalFormatting sqref="D1317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{115DFEBD-CF2E-45EE-847F-52848153AE73}</x14:id>
        </ext>
      </extLst>
    </cfRule>
  </conditionalFormatting>
  <conditionalFormatting sqref="D1319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{52CA015C-EE95-46A8-92D9-744DCDB10F31}</x14:id>
        </ext>
      </extLst>
    </cfRule>
  </conditionalFormatting>
  <conditionalFormatting sqref="D1320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{8F17A766-6908-4B05-96C2-7257E17140D2}</x14:id>
        </ext>
      </extLst>
    </cfRule>
  </conditionalFormatting>
  <conditionalFormatting sqref="D132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{6A76E828-D2E3-4375-9975-96227CE348D6}</x14:id>
        </ext>
      </extLst>
    </cfRule>
  </conditionalFormatting>
  <conditionalFormatting sqref="D1322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{E7C5CA1C-0437-412A-A1BE-89F407FF1084}</x14:id>
        </ext>
      </extLst>
    </cfRule>
  </conditionalFormatting>
  <conditionalFormatting sqref="D132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{CE971772-866A-4946-AF64-A08A171B29E6}</x14:id>
        </ext>
      </extLst>
    </cfRule>
  </conditionalFormatting>
  <conditionalFormatting sqref="D1325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{B8DD58DB-6D83-4AD8-A2A9-02471888E8A9}</x14:id>
        </ext>
      </extLst>
    </cfRule>
  </conditionalFormatting>
  <conditionalFormatting sqref="D1327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{7A74ED7B-56BF-407C-9396-072C086CE74D}</x14:id>
        </ext>
      </extLst>
    </cfRule>
  </conditionalFormatting>
  <conditionalFormatting sqref="D1330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{A5BA3BF0-1577-451D-99B9-0511CFDEB854}</x14:id>
        </ext>
      </extLst>
    </cfRule>
  </conditionalFormatting>
  <conditionalFormatting sqref="D1332 D1334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{736DA95A-BDCA-48B5-BF72-E42D622174AD}</x14:id>
        </ext>
      </extLst>
    </cfRule>
  </conditionalFormatting>
  <conditionalFormatting sqref="D1335 D1340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{77F9FB12-5342-4634-947A-0EC587C28DBA}</x14:id>
        </ext>
      </extLst>
    </cfRule>
  </conditionalFormatting>
  <conditionalFormatting sqref="D1339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{0A1FFC01-6FD8-4D21-8CD1-E9F121DA0680}</x14:id>
        </ext>
      </extLst>
    </cfRule>
  </conditionalFormatting>
  <conditionalFormatting sqref="D1346:D1347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{264FCAAD-B4D5-40DD-819A-D372A840A715}</x14:id>
        </ext>
      </extLst>
    </cfRule>
  </conditionalFormatting>
  <conditionalFormatting sqref="D1348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{70372A31-12B9-4D29-BB1B-163AB9A6A3FD}</x14:id>
        </ext>
      </extLst>
    </cfRule>
  </conditionalFormatting>
  <conditionalFormatting sqref="D1354 D1365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{02073D68-1A6D-42D0-891D-21DD8E87443E}</x14:id>
        </ext>
      </extLst>
    </cfRule>
  </conditionalFormatting>
  <conditionalFormatting sqref="D1355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{03AFFEF2-0348-4C34-BCF1-4C8E50186613}</x14:id>
        </ext>
      </extLst>
    </cfRule>
  </conditionalFormatting>
  <conditionalFormatting sqref="D1356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{11ABAF86-56C0-4025-A777-7B7C1BBA30B6}</x14:id>
        </ext>
      </extLst>
    </cfRule>
  </conditionalFormatting>
  <conditionalFormatting sqref="D135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{EF34B8A3-8623-405F-89FC-275C09BA0559}</x14:id>
        </ext>
      </extLst>
    </cfRule>
  </conditionalFormatting>
  <conditionalFormatting sqref="D1359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{BA6AF1FA-B2CB-44A6-A7AE-69B1CEE19422}</x14:id>
        </ext>
      </extLst>
    </cfRule>
  </conditionalFormatting>
  <conditionalFormatting sqref="D1360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{BE2CE28A-569C-4E80-A756-CD6CA9986BF5}</x14:id>
        </ext>
      </extLst>
    </cfRule>
  </conditionalFormatting>
  <conditionalFormatting sqref="D1361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{6BB54B53-6134-417C-9F70-251D1A880FB1}</x14:id>
        </ext>
      </extLst>
    </cfRule>
  </conditionalFormatting>
  <conditionalFormatting sqref="D1364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{A0379B73-BDB5-49F6-A70F-F0F5B24768E2}</x14:id>
        </ext>
      </extLst>
    </cfRule>
  </conditionalFormatting>
  <conditionalFormatting sqref="D136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{1C3D5819-2E6A-42C4-B17C-23EB9BFA8334}</x14:id>
        </ext>
      </extLst>
    </cfRule>
  </conditionalFormatting>
  <conditionalFormatting sqref="D1369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{A5048BCD-E520-4E6D-9086-78A149750E07}</x14:id>
        </ext>
      </extLst>
    </cfRule>
  </conditionalFormatting>
  <conditionalFormatting sqref="D1371 D1373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{677A513D-CC55-424F-8408-B327B1930C4C}</x14:id>
        </ext>
      </extLst>
    </cfRule>
  </conditionalFormatting>
  <conditionalFormatting sqref="D1374 D1379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{1A10AFC8-A0E0-430D-8267-AFDA2D6571AC}</x14:id>
        </ext>
      </extLst>
    </cfRule>
  </conditionalFormatting>
  <conditionalFormatting sqref="D1378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{1C1406E4-7735-4BCC-BCE5-E1E68767B7C6}</x14:id>
        </ext>
      </extLst>
    </cfRule>
  </conditionalFormatting>
  <conditionalFormatting sqref="D1385:D1386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{631C3BB2-1AE3-4E1A-803A-DD5153B9DB18}</x14:id>
        </ext>
      </extLst>
    </cfRule>
  </conditionalFormatting>
  <conditionalFormatting sqref="D1387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{D0021E5A-AD75-4C68-B6B7-BD04EDE83275}</x14:id>
        </ext>
      </extLst>
    </cfRule>
  </conditionalFormatting>
  <conditionalFormatting sqref="D1393 D1404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{CF050928-F458-4CAB-9FE2-06150284A0D1}</x14:id>
        </ext>
      </extLst>
    </cfRule>
  </conditionalFormatting>
  <conditionalFormatting sqref="D139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{DCAFA590-811C-4B7B-AC93-4D611F793A18}</x14:id>
        </ext>
      </extLst>
    </cfRule>
  </conditionalFormatting>
  <conditionalFormatting sqref="D1395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{E294CB47-0ED9-4D03-B601-87457CBAF04C}</x14:id>
        </ext>
      </extLst>
    </cfRule>
  </conditionalFormatting>
  <conditionalFormatting sqref="D1397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{5605D732-222D-40E9-A969-D5B0167CF6B8}</x14:id>
        </ext>
      </extLst>
    </cfRule>
  </conditionalFormatting>
  <conditionalFormatting sqref="D139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{57C9FEE8-39E0-4C58-B2E1-D44FBE993C8B}</x14:id>
        </ext>
      </extLst>
    </cfRule>
  </conditionalFormatting>
  <conditionalFormatting sqref="D1399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{011B96AD-3C5F-4CB9-9DFB-CE613D8EE047}</x14:id>
        </ext>
      </extLst>
    </cfRule>
  </conditionalFormatting>
  <conditionalFormatting sqref="D1400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{3C2F8727-2D00-4C2B-982D-5FFEC7E87860}</x14:id>
        </ext>
      </extLst>
    </cfRule>
  </conditionalFormatting>
  <conditionalFormatting sqref="D1403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{87C2409C-C9B8-4BA0-BA25-2308302D372F}</x14:id>
        </ext>
      </extLst>
    </cfRule>
  </conditionalFormatting>
  <conditionalFormatting sqref="D1405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{72E54CF3-BD97-4B6F-978A-E903F8488D03}</x14:id>
        </ext>
      </extLst>
    </cfRule>
  </conditionalFormatting>
  <conditionalFormatting sqref="D1408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{61C53425-A359-4943-A50F-84E7A0E717F4}</x14:id>
        </ext>
      </extLst>
    </cfRule>
  </conditionalFormatting>
  <conditionalFormatting sqref="D1410 D1412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{0ED80B5A-75BF-4E52-BF25-8924A5BA45D6}</x14:id>
        </ext>
      </extLst>
    </cfRule>
  </conditionalFormatting>
  <conditionalFormatting sqref="D1413 D1418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{B38E2B5D-510E-4F95-9A47-C7C102C2AD84}</x14:id>
        </ext>
      </extLst>
    </cfRule>
  </conditionalFormatting>
  <conditionalFormatting sqref="D1417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{C8B3EB03-C6D9-4B50-A660-F70DC0522ADD}</x14:id>
        </ext>
      </extLst>
    </cfRule>
  </conditionalFormatting>
  <conditionalFormatting sqref="D1424:D1425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{DFFFE06C-875E-41EE-A70C-6777413CE2BD}</x14:id>
        </ext>
      </extLst>
    </cfRule>
  </conditionalFormatting>
  <conditionalFormatting sqref="D142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{60216EE8-32A9-4E5F-B240-AF0DECA9FD1F}</x14:id>
        </ext>
      </extLst>
    </cfRule>
  </conditionalFormatting>
  <conditionalFormatting sqref="D1432 D1443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{914C361C-49AC-40EE-A36C-D7E27C9D2FEA}</x14:id>
        </ext>
      </extLst>
    </cfRule>
  </conditionalFormatting>
  <conditionalFormatting sqref="D1433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{D0387259-57CF-4EC6-9B65-5DD4E93B2CD2}</x14:id>
        </ext>
      </extLst>
    </cfRule>
  </conditionalFormatting>
  <conditionalFormatting sqref="D1434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{DF2654A6-22DF-4102-83B9-D2D7B42BEA43}</x14:id>
        </ext>
      </extLst>
    </cfRule>
  </conditionalFormatting>
  <conditionalFormatting sqref="D1436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{6D9CC431-1689-4659-8033-4E84B19A596E}</x14:id>
        </ext>
      </extLst>
    </cfRule>
  </conditionalFormatting>
  <conditionalFormatting sqref="D1437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{6279464F-EDB4-495E-986B-B5606A62B015}</x14:id>
        </ext>
      </extLst>
    </cfRule>
  </conditionalFormatting>
  <conditionalFormatting sqref="D1438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{E412E001-02CB-45FC-8F17-8183D55C9CD4}</x14:id>
        </ext>
      </extLst>
    </cfRule>
  </conditionalFormatting>
  <conditionalFormatting sqref="D143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{DD7C2926-E6A7-44B3-8BCE-5934535F7593}</x14:id>
        </ext>
      </extLst>
    </cfRule>
  </conditionalFormatting>
  <conditionalFormatting sqref="D1440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{696A9497-C8C8-4768-940F-C6E575A4FBD4}</x14:id>
        </ext>
      </extLst>
    </cfRule>
  </conditionalFormatting>
  <conditionalFormatting sqref="D1442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{D7454C00-537E-4856-8282-D0186D72A167}</x14:id>
        </ext>
      </extLst>
    </cfRule>
  </conditionalFormatting>
  <conditionalFormatting sqref="D1444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{87D5A37A-F033-4D96-B7B3-47CF64E4573F}</x14:id>
        </ext>
      </extLst>
    </cfRule>
  </conditionalFormatting>
  <conditionalFormatting sqref="D1447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{DF528C32-6D2B-4115-B259-02C8C885BA22}</x14:id>
        </ext>
      </extLst>
    </cfRule>
  </conditionalFormatting>
  <conditionalFormatting sqref="D1449 D1451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{4FCBD63E-1ED7-4E48-8118-5EA15F68C85D}</x14:id>
        </ext>
      </extLst>
    </cfRule>
  </conditionalFormatting>
  <conditionalFormatting sqref="D1452 D1457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{C038DD33-103E-4E10-8883-82E20C54EA8B}</x14:id>
        </ext>
      </extLst>
    </cfRule>
  </conditionalFormatting>
  <conditionalFormatting sqref="D1456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{E91EB7E8-B97A-42F2-8EF3-E9A242914539}</x14:id>
        </ext>
      </extLst>
    </cfRule>
  </conditionalFormatting>
  <conditionalFormatting sqref="D1463:D1464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{0DDD6EF0-EFB9-4052-A2DB-1E5BE123A159}</x14:id>
        </ext>
      </extLst>
    </cfRule>
  </conditionalFormatting>
  <conditionalFormatting sqref="D1465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{200CEC12-0096-485D-99AC-BB4E151A8BD3}</x14:id>
        </ext>
      </extLst>
    </cfRule>
  </conditionalFormatting>
  <conditionalFormatting sqref="D1471 D1482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{5043F56E-69D3-4179-804F-E2FB81799499}</x14:id>
        </ext>
      </extLst>
    </cfRule>
  </conditionalFormatting>
  <conditionalFormatting sqref="D1472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{01CEFB19-BC96-4330-956E-6771F697EBA7}</x14:id>
        </ext>
      </extLst>
    </cfRule>
  </conditionalFormatting>
  <conditionalFormatting sqref="D147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{83747F26-8F10-4281-973C-CFD33781DEF6}</x14:id>
        </ext>
      </extLst>
    </cfRule>
  </conditionalFormatting>
  <conditionalFormatting sqref="D1475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{525CE215-612F-4295-9458-01521CB54944}</x14:id>
        </ext>
      </extLst>
    </cfRule>
  </conditionalFormatting>
  <conditionalFormatting sqref="D147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{903C1000-BE84-4607-A57B-455A44C5B107}</x14:id>
        </ext>
      </extLst>
    </cfRule>
  </conditionalFormatting>
  <conditionalFormatting sqref="D1477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{9D228DCE-AA9E-4A67-91CA-FB88B51AAF76}</x14:id>
        </ext>
      </extLst>
    </cfRule>
  </conditionalFormatting>
  <conditionalFormatting sqref="D1478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{138A2DE4-C7BA-4C60-8F3C-97A5F96F7CF2}</x14:id>
        </ext>
      </extLst>
    </cfRule>
  </conditionalFormatting>
  <conditionalFormatting sqref="D147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{E26A92AB-1498-4749-BDED-5906CD9D037D}</x14:id>
        </ext>
      </extLst>
    </cfRule>
  </conditionalFormatting>
  <conditionalFormatting sqref="D148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{88248B31-5772-4A34-B07E-987032EE2537}</x14:id>
        </ext>
      </extLst>
    </cfRule>
  </conditionalFormatting>
  <conditionalFormatting sqref="D1483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{AD43867F-0907-484A-A981-C7ABF32AB680}</x14:id>
        </ext>
      </extLst>
    </cfRule>
  </conditionalFormatting>
  <conditionalFormatting sqref="D1486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{7B63F9F6-CBCB-4538-96A8-6D2506ACD395}</x14:id>
        </ext>
      </extLst>
    </cfRule>
  </conditionalFormatting>
  <conditionalFormatting sqref="D1488 D1490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{946BBCF3-6340-4358-A706-C8B129B3037E}</x14:id>
        </ext>
      </extLst>
    </cfRule>
  </conditionalFormatting>
  <conditionalFormatting sqref="D1491 D1496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{67C35009-06BA-4EAF-958A-B46E553F0FD7}</x14:id>
        </ext>
      </extLst>
    </cfRule>
  </conditionalFormatting>
  <conditionalFormatting sqref="D1495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{3990632C-500D-4CA5-A39E-6A47EBD26079}</x14:id>
        </ext>
      </extLst>
    </cfRule>
  </conditionalFormatting>
  <conditionalFormatting sqref="D1502:D15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{371071A5-725E-452E-B22A-5027A9326057}</x14:id>
        </ext>
      </extLst>
    </cfRule>
  </conditionalFormatting>
  <conditionalFormatting sqref="D1504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{E9E815D5-DE29-4182-A195-817FB59C5E66}</x14:id>
        </ext>
      </extLst>
    </cfRule>
  </conditionalFormatting>
  <conditionalFormatting sqref="D1510 D152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{12E4DDBF-5F45-4251-94A3-247DE46DE5C5}</x14:id>
        </ext>
      </extLst>
    </cfRule>
  </conditionalFormatting>
  <conditionalFormatting sqref="D151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{41CFB8A9-BB3F-428C-91A7-3BBD28669625}</x14:id>
        </ext>
      </extLst>
    </cfRule>
  </conditionalFormatting>
  <conditionalFormatting sqref="D1512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{5AC2FEC0-8442-407E-A069-E218DA144248}</x14:id>
        </ext>
      </extLst>
    </cfRule>
  </conditionalFormatting>
  <conditionalFormatting sqref="D1514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{760EF995-5FB2-4D7E-8445-C9387B9960CB}</x14:id>
        </ext>
      </extLst>
    </cfRule>
  </conditionalFormatting>
  <conditionalFormatting sqref="D1515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{D1270B55-F4D5-46EF-898A-1C8C0D852F01}</x14:id>
        </ext>
      </extLst>
    </cfRule>
  </conditionalFormatting>
  <conditionalFormatting sqref="D1516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{32DA8294-A949-468E-8D7A-049DCECC07CC}</x14:id>
        </ext>
      </extLst>
    </cfRule>
  </conditionalFormatting>
  <conditionalFormatting sqref="D1517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{9578848D-2FC3-41CB-BB0D-F1A667ABECD8}</x14:id>
        </ext>
      </extLst>
    </cfRule>
  </conditionalFormatting>
  <conditionalFormatting sqref="D1518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{50E6AA34-D490-4DF6-9C41-3A861E42104A}</x14:id>
        </ext>
      </extLst>
    </cfRule>
  </conditionalFormatting>
  <conditionalFormatting sqref="D1520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{B0604E3C-393D-49FC-A94F-4FBD711C2063}</x14:id>
        </ext>
      </extLst>
    </cfRule>
  </conditionalFormatting>
  <conditionalFormatting sqref="D1522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{DBBD7F0B-4511-4DFC-ABF0-816EF8CDD312}</x14:id>
        </ext>
      </extLst>
    </cfRule>
  </conditionalFormatting>
  <conditionalFormatting sqref="D1525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{069E6456-5964-4B82-9A90-A0BCDFF02A06}</x14:id>
        </ext>
      </extLst>
    </cfRule>
  </conditionalFormatting>
  <conditionalFormatting sqref="D1527 D1529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{3AEBDED7-32D8-425C-B260-3B617EA41ED8}</x14:id>
        </ext>
      </extLst>
    </cfRule>
  </conditionalFormatting>
  <conditionalFormatting sqref="D1530 D1535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{46B82447-2EBB-4923-84DE-E01BBE8D18A9}</x14:id>
        </ext>
      </extLst>
    </cfRule>
  </conditionalFormatting>
  <conditionalFormatting sqref="D1534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{4FDF94EE-2076-4D35-85A6-668951B142C4}</x14:id>
        </ext>
      </extLst>
    </cfRule>
  </conditionalFormatting>
  <conditionalFormatting sqref="D1541:D1542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{388BA45D-3813-4E0A-AB34-092CFBCFBCCF}</x14:id>
        </ext>
      </extLst>
    </cfRule>
  </conditionalFormatting>
  <conditionalFormatting sqref="D1543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{FAE74712-5304-4AEE-8AC4-41A800AE06F2}</x14:id>
        </ext>
      </extLst>
    </cfRule>
  </conditionalFormatting>
  <conditionalFormatting sqref="D1549 D1560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{2F0AFB04-88DD-47CA-91DF-5FD1BDA3DBF9}</x14:id>
        </ext>
      </extLst>
    </cfRule>
  </conditionalFormatting>
  <conditionalFormatting sqref="D155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{642380CA-2FF7-49B1-BA37-815E39E87B86}</x14:id>
        </ext>
      </extLst>
    </cfRule>
  </conditionalFormatting>
  <conditionalFormatting sqref="D155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{D182E92D-37EE-456D-982A-C3C852E5597D}</x14:id>
        </ext>
      </extLst>
    </cfRule>
  </conditionalFormatting>
  <conditionalFormatting sqref="D1553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{24D0CB8C-C871-4A18-9472-298E1742A226}</x14:id>
        </ext>
      </extLst>
    </cfRule>
  </conditionalFormatting>
  <conditionalFormatting sqref="D155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{336343D5-8EAE-4541-B426-9F58D4441F1F}</x14:id>
        </ext>
      </extLst>
    </cfRule>
  </conditionalFormatting>
  <conditionalFormatting sqref="D1555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{36AF2260-AFFD-45F6-AE87-78DC7B40CD0A}</x14:id>
        </ext>
      </extLst>
    </cfRule>
  </conditionalFormatting>
  <conditionalFormatting sqref="D1556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{33B62EE0-9F25-4B5F-99D8-ADDBC9CCB6DD}</x14:id>
        </ext>
      </extLst>
    </cfRule>
  </conditionalFormatting>
  <conditionalFormatting sqref="D1557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{291A040C-B24D-4B98-ABA2-3F02D8D8ED38}</x14:id>
        </ext>
      </extLst>
    </cfRule>
  </conditionalFormatting>
  <conditionalFormatting sqref="D1559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{63016439-E9DC-47CA-9C94-58E4C52A4B5D}</x14:id>
        </ext>
      </extLst>
    </cfRule>
  </conditionalFormatting>
  <conditionalFormatting sqref="D1561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{02844683-543B-4AD2-9FC2-96E006894E75}</x14:id>
        </ext>
      </extLst>
    </cfRule>
  </conditionalFormatting>
  <conditionalFormatting sqref="D156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{36D06B36-5EC4-49BC-B9A3-72DF4C6AD575}</x14:id>
        </ext>
      </extLst>
    </cfRule>
  </conditionalFormatting>
  <conditionalFormatting sqref="D1566 D1568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{5D836C14-5293-40AB-B744-2F26FB123539}</x14:id>
        </ext>
      </extLst>
    </cfRule>
  </conditionalFormatting>
  <conditionalFormatting sqref="D1569 D1574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{35CAA9A7-F57B-4B17-BF8F-B3766EC32F3C}</x14:id>
        </ext>
      </extLst>
    </cfRule>
  </conditionalFormatting>
  <conditionalFormatting sqref="D1573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{ED0EC967-C774-4EE4-A19E-92B6C30841E0}</x14:id>
        </ext>
      </extLst>
    </cfRule>
  </conditionalFormatting>
  <conditionalFormatting sqref="D1580:D158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{C635E05A-A6FE-433A-B604-EB9E34CED6CD}</x14:id>
        </ext>
      </extLst>
    </cfRule>
  </conditionalFormatting>
  <conditionalFormatting sqref="D1582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{21E2DB4E-EF67-4594-ACE5-32284069940A}</x14:id>
        </ext>
      </extLst>
    </cfRule>
  </conditionalFormatting>
  <conditionalFormatting sqref="D1588 D159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{99D02DF0-C54D-4CD5-895E-3DD78DA03F01}</x14:id>
        </ext>
      </extLst>
    </cfRule>
  </conditionalFormatting>
  <conditionalFormatting sqref="D1589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{9D145DA2-052B-40F2-9D03-0797FEBD45E8}</x14:id>
        </ext>
      </extLst>
    </cfRule>
  </conditionalFormatting>
  <conditionalFormatting sqref="D159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{B0DAF43D-C7DF-4DDA-8C72-92B08A4731FC}</x14:id>
        </ext>
      </extLst>
    </cfRule>
  </conditionalFormatting>
  <conditionalFormatting sqref="D1592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{A344AB42-7470-4D26-966D-011B906EB6F8}</x14:id>
        </ext>
      </extLst>
    </cfRule>
  </conditionalFormatting>
  <conditionalFormatting sqref="D159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{C7CBF33F-CC79-477E-A1F1-F2747FC25DE6}</x14:id>
        </ext>
      </extLst>
    </cfRule>
  </conditionalFormatting>
  <conditionalFormatting sqref="D1594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{A5DBF9EF-37CE-4E69-8B64-4A54112EF26D}</x14:id>
        </ext>
      </extLst>
    </cfRule>
  </conditionalFormatting>
  <conditionalFormatting sqref="D159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{CAAE7F4D-AFF8-4E3E-A83C-C46B3C27FE9B}</x14:id>
        </ext>
      </extLst>
    </cfRule>
  </conditionalFormatting>
  <conditionalFormatting sqref="D1596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{BD1D3570-ACC2-4A41-B16E-1461DC2E11F9}</x14:id>
        </ext>
      </extLst>
    </cfRule>
  </conditionalFormatting>
  <conditionalFormatting sqref="D1598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{8B9BEBA0-FA39-4DBE-A829-751B26535248}</x14:id>
        </ext>
      </extLst>
    </cfRule>
  </conditionalFormatting>
  <conditionalFormatting sqref="D160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{C8E41E43-2A8F-4DFF-8F6D-CD3E294B08A4}</x14:id>
        </ext>
      </extLst>
    </cfRule>
  </conditionalFormatting>
  <conditionalFormatting sqref="D1603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{4310E449-28BF-480F-B5A1-2541BDA68024}</x14:id>
        </ext>
      </extLst>
    </cfRule>
  </conditionalFormatting>
  <conditionalFormatting sqref="D1605 D160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{620A9F9F-FE19-46C5-992E-483BB6AF9C6B}</x14:id>
        </ext>
      </extLst>
    </cfRule>
  </conditionalFormatting>
  <conditionalFormatting sqref="D1608 D1613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{435B98C9-7EA9-4FEC-9FB3-952D474B022F}</x14:id>
        </ext>
      </extLst>
    </cfRule>
  </conditionalFormatting>
  <conditionalFormatting sqref="D161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{20E95A9A-C455-46F7-82B2-1C9B29338418}</x14:id>
        </ext>
      </extLst>
    </cfRule>
  </conditionalFormatting>
  <conditionalFormatting sqref="D1619:D162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{E2D0869B-17F9-4D07-ACA8-1817C9BD6B35}</x14:id>
        </ext>
      </extLst>
    </cfRule>
  </conditionalFormatting>
  <conditionalFormatting sqref="D162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{CAE3757D-6085-49E6-A4C2-54686E42FDE1}</x14:id>
        </ext>
      </extLst>
    </cfRule>
  </conditionalFormatting>
  <conditionalFormatting sqref="D1627 D1638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{98EBEAA0-81E0-4BA9-AC35-96D8C825752E}</x14:id>
        </ext>
      </extLst>
    </cfRule>
  </conditionalFormatting>
  <conditionalFormatting sqref="D1628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{08804B19-D033-4E10-AF36-469364859655}</x14:id>
        </ext>
      </extLst>
    </cfRule>
  </conditionalFormatting>
  <conditionalFormatting sqref="D1629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{396B1626-2BC6-4465-AFAF-D0A8F0B5236C}</x14:id>
        </ext>
      </extLst>
    </cfRule>
  </conditionalFormatting>
  <conditionalFormatting sqref="D163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{BCE3FB3A-BE59-4B9B-B902-ACA5E11D60C5}</x14:id>
        </ext>
      </extLst>
    </cfRule>
  </conditionalFormatting>
  <conditionalFormatting sqref="D1632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{DF9730EC-9360-48CB-B86D-F0DA83936F1E}</x14:id>
        </ext>
      </extLst>
    </cfRule>
  </conditionalFormatting>
  <conditionalFormatting sqref="D1633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{A0693643-B6BD-4784-ABEA-FE9C453F0B2C}</x14:id>
        </ext>
      </extLst>
    </cfRule>
  </conditionalFormatting>
  <conditionalFormatting sqref="D1634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{B460CD39-B828-49C3-A57E-F4EF3B7801FF}</x14:id>
        </ext>
      </extLst>
    </cfRule>
  </conditionalFormatting>
  <conditionalFormatting sqref="D1635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{F72DE821-1A08-4862-86FD-13B747E9B031}</x14:id>
        </ext>
      </extLst>
    </cfRule>
  </conditionalFormatting>
  <conditionalFormatting sqref="D1637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{A16EEC7A-9BA8-4307-ACEE-EB8A5BB7601D}</x14:id>
        </ext>
      </extLst>
    </cfRule>
  </conditionalFormatting>
  <conditionalFormatting sqref="D1639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{4AF976FE-176F-4866-A0FF-9E9F2189CF41}</x14:id>
        </ext>
      </extLst>
    </cfRule>
  </conditionalFormatting>
  <conditionalFormatting sqref="D1642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{B16FDAA4-8C77-4DF2-B1C0-BEE87278678D}</x14:id>
        </ext>
      </extLst>
    </cfRule>
  </conditionalFormatting>
  <conditionalFormatting sqref="D1644 D1646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{1BA0CE4D-9D1F-4F8F-9B18-BA88A963E618}</x14:id>
        </ext>
      </extLst>
    </cfRule>
  </conditionalFormatting>
  <conditionalFormatting sqref="D1647 D165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{572A4CA1-79B8-4E3E-B522-2556EE95F507}</x14:id>
        </ext>
      </extLst>
    </cfRule>
  </conditionalFormatting>
  <conditionalFormatting sqref="D165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{32D3CAB7-F69A-4768-8388-43F184C4A707}</x14:id>
        </ext>
      </extLst>
    </cfRule>
  </conditionalFormatting>
  <conditionalFormatting sqref="D1658:D1659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{20071F19-2D04-4151-8F33-C7D7535A3FC7}</x14:id>
        </ext>
      </extLst>
    </cfRule>
  </conditionalFormatting>
  <conditionalFormatting sqref="D1660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{50588164-EA40-4507-9625-97F9612EB709}</x14:id>
        </ext>
      </extLst>
    </cfRule>
  </conditionalFormatting>
  <conditionalFormatting sqref="D1666 D167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{CD0F7C46-4A30-4257-8772-C3219F9DBF25}</x14:id>
        </ext>
      </extLst>
    </cfRule>
  </conditionalFormatting>
  <conditionalFormatting sqref="D166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{19F1E46F-3C52-42AF-9BE7-29E82A5AD528}</x14:id>
        </ext>
      </extLst>
    </cfRule>
  </conditionalFormatting>
  <conditionalFormatting sqref="D166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{6028C957-3854-4CEB-A218-E63301E19D55}</x14:id>
        </ext>
      </extLst>
    </cfRule>
  </conditionalFormatting>
  <conditionalFormatting sqref="D1670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{2543BBC1-A339-4E9F-8F4F-7B1A6F7104D4}</x14:id>
        </ext>
      </extLst>
    </cfRule>
  </conditionalFormatting>
  <conditionalFormatting sqref="D167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{A940782C-73E4-4680-B953-06CFA7B8759C}</x14:id>
        </ext>
      </extLst>
    </cfRule>
  </conditionalFormatting>
  <conditionalFormatting sqref="D1672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{3E255C45-9789-446B-BDC7-7A7D02F09992}</x14:id>
        </ext>
      </extLst>
    </cfRule>
  </conditionalFormatting>
  <conditionalFormatting sqref="D1673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{6674D430-AC9E-4A40-98D7-33AB49454152}</x14:id>
        </ext>
      </extLst>
    </cfRule>
  </conditionalFormatting>
  <conditionalFormatting sqref="D1674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{5B969F6C-417B-41C0-9CAB-E1740A15B90B}</x14:id>
        </ext>
      </extLst>
    </cfRule>
  </conditionalFormatting>
  <conditionalFormatting sqref="D167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{68E34220-5B31-48BC-A817-5AEE1E8F0473}</x14:id>
        </ext>
      </extLst>
    </cfRule>
  </conditionalFormatting>
  <conditionalFormatting sqref="D167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{1303FADF-7C5A-4309-9ED8-DA6A3B96F7C7}</x14:id>
        </ext>
      </extLst>
    </cfRule>
  </conditionalFormatting>
  <conditionalFormatting sqref="D168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{80E2BDBA-B3B9-4D1B-AC36-BE02D9772B0B}</x14:id>
        </ext>
      </extLst>
    </cfRule>
  </conditionalFormatting>
  <conditionalFormatting sqref="D1683 D1685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{E7FBD981-78BC-42C3-B792-81DD609CEA41}</x14:id>
        </ext>
      </extLst>
    </cfRule>
  </conditionalFormatting>
  <conditionalFormatting sqref="D1686 D169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{2914FA28-CF4C-4A07-BEE9-04408DBE4E1B}</x14:id>
        </ext>
      </extLst>
    </cfRule>
  </conditionalFormatting>
  <conditionalFormatting sqref="D169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{28DF7B52-55D3-4284-AF2C-685D82861DA9}</x14:id>
        </ext>
      </extLst>
    </cfRule>
  </conditionalFormatting>
  <conditionalFormatting sqref="D1697:D169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{3E8B6C86-BF5D-4D5E-8F16-59180260E598}</x14:id>
        </ext>
      </extLst>
    </cfRule>
  </conditionalFormatting>
  <conditionalFormatting sqref="D1699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{FFEFA9FF-7FDE-4FA5-8C70-A66D7F8E571A}</x14:id>
        </ext>
      </extLst>
    </cfRule>
  </conditionalFormatting>
  <conditionalFormatting sqref="D1705 D1717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{8A8C5725-9C95-444C-BC28-7F80D55744E4}</x14:id>
        </ext>
      </extLst>
    </cfRule>
  </conditionalFormatting>
  <conditionalFormatting sqref="D1706:D1707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{54E5E5AF-9ED5-475B-8A6D-48AF9E7F021A}</x14:id>
        </ext>
      </extLst>
    </cfRule>
  </conditionalFormatting>
  <conditionalFormatting sqref="D1708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{167DEE41-21FD-402A-8F01-2B99C6130EF0}</x14:id>
        </ext>
      </extLst>
    </cfRule>
  </conditionalFormatting>
  <conditionalFormatting sqref="D171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{5D192157-FA53-4139-835E-D842A72B2269}</x14:id>
        </ext>
      </extLst>
    </cfRule>
  </conditionalFormatting>
  <conditionalFormatting sqref="D171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{05C32449-F83E-4752-835E-92C481C578B4}</x14:id>
        </ext>
      </extLst>
    </cfRule>
  </conditionalFormatting>
  <conditionalFormatting sqref="D171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{1B71F188-C7D1-43ED-B755-372DF9BA305E}</x14:id>
        </ext>
      </extLst>
    </cfRule>
  </conditionalFormatting>
  <conditionalFormatting sqref="D171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{B882A371-D963-4900-AE17-8CADAC9354A7}</x14:id>
        </ext>
      </extLst>
    </cfRule>
  </conditionalFormatting>
  <conditionalFormatting sqref="D171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{9B4BF51F-052E-4729-9503-2149A09EBA5C}</x14:id>
        </ext>
      </extLst>
    </cfRule>
  </conditionalFormatting>
  <conditionalFormatting sqref="D1716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{B063554E-CE80-496E-890F-1AC4C3C9B470}</x14:id>
        </ext>
      </extLst>
    </cfRule>
  </conditionalFormatting>
  <conditionalFormatting sqref="D1718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{8DC40B3A-C58C-4891-AF82-9B99B4F32B1D}</x14:id>
        </ext>
      </extLst>
    </cfRule>
  </conditionalFormatting>
  <conditionalFormatting sqref="D172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{41172A2C-497D-47CC-8F0E-BDD6029309E3}</x14:id>
        </ext>
      </extLst>
    </cfRule>
  </conditionalFormatting>
  <conditionalFormatting sqref="D1723 D1725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{3F4C881F-FA15-47EA-8054-CCED2B06E699}</x14:id>
        </ext>
      </extLst>
    </cfRule>
  </conditionalFormatting>
  <conditionalFormatting sqref="D1726 D173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{718277BA-C8CE-49F6-8008-3394753B3EB5}</x14:id>
        </ext>
      </extLst>
    </cfRule>
  </conditionalFormatting>
  <conditionalFormatting sqref="D173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{F8EBEEC2-29A0-4D44-9D70-707BA046087A}</x14:id>
        </ext>
      </extLst>
    </cfRule>
  </conditionalFormatting>
  <conditionalFormatting sqref="D1737:D1738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{68322321-8221-43D5-A8C9-239C9C0C563C}</x14:id>
        </ext>
      </extLst>
    </cfRule>
  </conditionalFormatting>
  <conditionalFormatting sqref="D173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{2F5858B8-15C9-4BE7-990C-B71407D7F56F}</x14:id>
        </ext>
      </extLst>
    </cfRule>
  </conditionalFormatting>
  <conditionalFormatting sqref="D1745 D1756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{8C5D9EB6-62E0-435D-A0C1-4B7A3BF98091}</x14:id>
        </ext>
      </extLst>
    </cfRule>
  </conditionalFormatting>
  <conditionalFormatting sqref="D1746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{67013624-05FD-4301-9FDA-E1403BA5AF14}</x14:id>
        </ext>
      </extLst>
    </cfRule>
  </conditionalFormatting>
  <conditionalFormatting sqref="D174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{60B6D771-6F28-4FAC-B731-3E59CBE64AA0}</x14:id>
        </ext>
      </extLst>
    </cfRule>
  </conditionalFormatting>
  <conditionalFormatting sqref="D1749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{EA4705B2-7C32-49F0-83F6-762907A65742}</x14:id>
        </ext>
      </extLst>
    </cfRule>
  </conditionalFormatting>
  <conditionalFormatting sqref="D1750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{4039D5BB-2253-4C05-93AA-E35AFB8B819A}</x14:id>
        </ext>
      </extLst>
    </cfRule>
  </conditionalFormatting>
  <conditionalFormatting sqref="D175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{6230A1D6-8BF8-4D89-B369-4B8284118201}</x14:id>
        </ext>
      </extLst>
    </cfRule>
  </conditionalFormatting>
  <conditionalFormatting sqref="D1752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{8DD9D23A-816E-4DFF-AC19-E4C49F633DDD}</x14:id>
        </ext>
      </extLst>
    </cfRule>
  </conditionalFormatting>
  <conditionalFormatting sqref="D1753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{D3C11AF1-FC20-4535-AA87-FA93B9EBF218}</x14:id>
        </ext>
      </extLst>
    </cfRule>
  </conditionalFormatting>
  <conditionalFormatting sqref="D1755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{C62BD15E-690B-4C30-AC86-D7ED1257B6C2}</x14:id>
        </ext>
      </extLst>
    </cfRule>
  </conditionalFormatting>
  <conditionalFormatting sqref="D1757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{96298CE3-DA43-4441-86BA-B77FD4E47A68}</x14:id>
        </ext>
      </extLst>
    </cfRule>
  </conditionalFormatting>
  <conditionalFormatting sqref="D1760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{A9786F08-9E55-4EE6-99E0-B7DBEDE91A9E}</x14:id>
        </ext>
      </extLst>
    </cfRule>
  </conditionalFormatting>
  <conditionalFormatting sqref="D1762 D176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{FCDEF32D-0E6F-4394-90C7-677D12A01393}</x14:id>
        </ext>
      </extLst>
    </cfRule>
  </conditionalFormatting>
  <conditionalFormatting sqref="D1765 D177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{08C5AAFA-8430-4F10-B406-74821B6D8ACA}</x14:id>
        </ext>
      </extLst>
    </cfRule>
  </conditionalFormatting>
  <conditionalFormatting sqref="D1769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{94994866-8B1F-40C1-BC69-B8E710ABC705}</x14:id>
        </ext>
      </extLst>
    </cfRule>
  </conditionalFormatting>
  <conditionalFormatting sqref="D1776:D1777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{72BA8EB5-73D6-47D1-8E53-8BB6B91823F3}</x14:id>
        </ext>
      </extLst>
    </cfRule>
  </conditionalFormatting>
  <conditionalFormatting sqref="D1778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{F6C8881D-6B47-4B36-9D2E-2D1BFBA1BF5A}</x14:id>
        </ext>
      </extLst>
    </cfRule>
  </conditionalFormatting>
  <conditionalFormatting sqref="D1784 D179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{9B3903BF-9A6C-4F26-AEDC-D4F04E853C12}</x14:id>
        </ext>
      </extLst>
    </cfRule>
  </conditionalFormatting>
  <conditionalFormatting sqref="D178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{723914A0-777B-45BA-BBE4-E1AA41FB2BDC}</x14:id>
        </ext>
      </extLst>
    </cfRule>
  </conditionalFormatting>
  <conditionalFormatting sqref="D178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{330A1E08-8523-419E-BF95-55872E985353}</x14:id>
        </ext>
      </extLst>
    </cfRule>
  </conditionalFormatting>
  <conditionalFormatting sqref="D178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{86B44A99-874B-448E-98E3-91BD450B331A}</x14:id>
        </ext>
      </extLst>
    </cfRule>
  </conditionalFormatting>
  <conditionalFormatting sqref="D1789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{6046377F-581E-48C2-9643-B318BF4EC430}</x14:id>
        </ext>
      </extLst>
    </cfRule>
  </conditionalFormatting>
  <conditionalFormatting sqref="D1790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{063E27CB-8B01-4082-AE62-F683BF8BE52C}</x14:id>
        </ext>
      </extLst>
    </cfRule>
  </conditionalFormatting>
  <conditionalFormatting sqref="D179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{778D5732-E6FC-452D-9004-54AF36FFD36B}</x14:id>
        </ext>
      </extLst>
    </cfRule>
  </conditionalFormatting>
  <conditionalFormatting sqref="D1792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{16C8D12C-BE90-4389-8A01-34599CD8A96B}</x14:id>
        </ext>
      </extLst>
    </cfRule>
  </conditionalFormatting>
  <conditionalFormatting sqref="D179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{A134ACEB-502A-469F-8FE8-CDCC9B69CBA1}</x14:id>
        </ext>
      </extLst>
    </cfRule>
  </conditionalFormatting>
  <conditionalFormatting sqref="D179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{64FF62B6-CFDD-4F73-8DA0-EFE507096195}</x14:id>
        </ext>
      </extLst>
    </cfRule>
  </conditionalFormatting>
  <conditionalFormatting sqref="D1799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{D08F7706-6ABD-4FED-9802-493E4048AC7C}</x14:id>
        </ext>
      </extLst>
    </cfRule>
  </conditionalFormatting>
  <conditionalFormatting sqref="D1801 D180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{53A3EC40-359B-42A3-BC90-66F979CB2D0E}</x14:id>
        </ext>
      </extLst>
    </cfRule>
  </conditionalFormatting>
  <conditionalFormatting sqref="D1804 D180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{BEC18168-41F5-44BD-96DD-E47594651D9F}</x14:id>
        </ext>
      </extLst>
    </cfRule>
  </conditionalFormatting>
  <conditionalFormatting sqref="D1808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{CC888EED-5F93-41A4-B0F3-CD9BF67B22FE}</x14:id>
        </ext>
      </extLst>
    </cfRule>
  </conditionalFormatting>
  <conditionalFormatting sqref="D1815:D181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{83A086C9-D5CD-46A2-A1F7-4C943D8EAAA7}</x14:id>
        </ext>
      </extLst>
    </cfRule>
  </conditionalFormatting>
  <conditionalFormatting sqref="D1817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{6F26CBC0-1413-450E-9148-443560581426}</x14:id>
        </ext>
      </extLst>
    </cfRule>
  </conditionalFormatting>
  <conditionalFormatting sqref="D1823 D1834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{E059E82A-C34E-44F6-AC95-2F9E352AC837}</x14:id>
        </ext>
      </extLst>
    </cfRule>
  </conditionalFormatting>
  <conditionalFormatting sqref="D1824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{E3A541B5-9B43-47E6-996D-DD23F387B72F}</x14:id>
        </ext>
      </extLst>
    </cfRule>
  </conditionalFormatting>
  <conditionalFormatting sqref="D182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{7CEBA290-6509-4C14-85D1-EBC9B8002404}</x14:id>
        </ext>
      </extLst>
    </cfRule>
  </conditionalFormatting>
  <conditionalFormatting sqref="D182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{1AC83EE8-ACF6-4AA6-8D0D-BFA82C8543F4}</x14:id>
        </ext>
      </extLst>
    </cfRule>
  </conditionalFormatting>
  <conditionalFormatting sqref="D182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{51F16D33-15B9-44CD-A271-3248060CE20F}</x14:id>
        </ext>
      </extLst>
    </cfRule>
  </conditionalFormatting>
  <conditionalFormatting sqref="D1829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{A76C8C96-CA9B-4FCF-8133-F6F323A8501A}</x14:id>
        </ext>
      </extLst>
    </cfRule>
  </conditionalFormatting>
  <conditionalFormatting sqref="D1830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{BC124215-D5BE-4582-9A92-01DA88774EBE}</x14:id>
        </ext>
      </extLst>
    </cfRule>
  </conditionalFormatting>
  <conditionalFormatting sqref="D183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{564E6AFD-79B3-45B2-BFDE-8E0EEC702E86}</x14:id>
        </ext>
      </extLst>
    </cfRule>
  </conditionalFormatting>
  <conditionalFormatting sqref="D1833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{BED32E8C-3944-45B2-8551-495BED5A58DA}</x14:id>
        </ext>
      </extLst>
    </cfRule>
  </conditionalFormatting>
  <conditionalFormatting sqref="D183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{6E9F69CA-F59C-4D6F-B9EF-1FA4FC04B2F7}</x14:id>
        </ext>
      </extLst>
    </cfRule>
  </conditionalFormatting>
  <conditionalFormatting sqref="D183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{2911F82C-8F7E-43BB-A6AA-5980C9B0A8A7}</x14:id>
        </ext>
      </extLst>
    </cfRule>
  </conditionalFormatting>
  <conditionalFormatting sqref="D1840 D1842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{614D122B-5511-41D7-982F-F56D3C422329}</x14:id>
        </ext>
      </extLst>
    </cfRule>
  </conditionalFormatting>
  <conditionalFormatting sqref="D1843 D184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{FF9AB76F-2271-48A9-9664-9D010328A8D8}</x14:id>
        </ext>
      </extLst>
    </cfRule>
  </conditionalFormatting>
  <conditionalFormatting sqref="D1847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{6968E055-43BB-40A2-B8F4-344C29107421}</x14:id>
        </ext>
      </extLst>
    </cfRule>
  </conditionalFormatting>
  <conditionalFormatting sqref="D1854:D185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{3F8A1451-E280-4A2A-B0A7-7EC3EDF88665}</x14:id>
        </ext>
      </extLst>
    </cfRule>
  </conditionalFormatting>
  <conditionalFormatting sqref="D185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{19E33C3A-1ACC-4F49-9A94-57DF790A6006}</x14:id>
        </ext>
      </extLst>
    </cfRule>
  </conditionalFormatting>
  <conditionalFormatting sqref="D1862 D1873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{558F2D0B-22FD-465B-8C39-66A612314E30}</x14:id>
        </ext>
      </extLst>
    </cfRule>
  </conditionalFormatting>
  <conditionalFormatting sqref="D186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{FA42687E-7883-4C38-967E-CA14C47C2CF5}</x14:id>
        </ext>
      </extLst>
    </cfRule>
  </conditionalFormatting>
  <conditionalFormatting sqref="D186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{BAC0C798-501D-47DD-9563-B2677735865C}</x14:id>
        </ext>
      </extLst>
    </cfRule>
  </conditionalFormatting>
  <conditionalFormatting sqref="D186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{E13563E5-19AE-45F9-AC1F-879511A854E5}</x14:id>
        </ext>
      </extLst>
    </cfRule>
  </conditionalFormatting>
  <conditionalFormatting sqref="D186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{1806C7A5-D2E1-449D-9E48-1DA9D575E2DF}</x14:id>
        </ext>
      </extLst>
    </cfRule>
  </conditionalFormatting>
  <conditionalFormatting sqref="D186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{6CDA5707-592B-4776-B4C3-6B62B1D72796}</x14:id>
        </ext>
      </extLst>
    </cfRule>
  </conditionalFormatting>
  <conditionalFormatting sqref="D1869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{BAD8A441-E515-4922-8D70-4D3940FAD2F9}</x14:id>
        </ext>
      </extLst>
    </cfRule>
  </conditionalFormatting>
  <conditionalFormatting sqref="D1870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{2FBBB52A-94F0-42AA-A518-2F2506F9F8C1}</x14:id>
        </ext>
      </extLst>
    </cfRule>
  </conditionalFormatting>
  <conditionalFormatting sqref="D187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{C2D86FD7-1EB9-4C28-8AE4-8C866E404C10}</x14:id>
        </ext>
      </extLst>
    </cfRule>
  </conditionalFormatting>
  <conditionalFormatting sqref="D1874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{6DFA042B-5EF7-43DB-942F-6A8938A83400}</x14:id>
        </ext>
      </extLst>
    </cfRule>
  </conditionalFormatting>
  <conditionalFormatting sqref="D187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{BCEB477B-4A50-469E-8438-C641FD9D244F}</x14:id>
        </ext>
      </extLst>
    </cfRule>
  </conditionalFormatting>
  <conditionalFormatting sqref="D1879 D188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{E17809B4-3947-4EEC-962C-5CD59145270F}</x14:id>
        </ext>
      </extLst>
    </cfRule>
  </conditionalFormatting>
  <conditionalFormatting sqref="D1882 D188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{638F44BA-3BD5-47AC-A8A6-1A5CC4BBDB9A}</x14:id>
        </ext>
      </extLst>
    </cfRule>
  </conditionalFormatting>
  <conditionalFormatting sqref="D188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{6EE2F3DC-4C36-4464-9ACF-DAF963E562C8}</x14:id>
        </ext>
      </extLst>
    </cfRule>
  </conditionalFormatting>
  <conditionalFormatting sqref="D1893:D1894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{184A3DDE-7B6E-4D1B-ABA4-F5279C21B499}</x14:id>
        </ext>
      </extLst>
    </cfRule>
  </conditionalFormatting>
  <conditionalFormatting sqref="D189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{6BBBFA1A-F72A-4821-B828-416264090023}</x14:id>
        </ext>
      </extLst>
    </cfRule>
  </conditionalFormatting>
  <conditionalFormatting sqref="D1901 D1912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{325F85A8-B0F7-467B-A5FF-3474E8C7B3B2}</x14:id>
        </ext>
      </extLst>
    </cfRule>
  </conditionalFormatting>
  <conditionalFormatting sqref="D1902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{B8BD8819-1CDD-4934-934C-C7B136842BB0}</x14:id>
        </ext>
      </extLst>
    </cfRule>
  </conditionalFormatting>
  <conditionalFormatting sqref="D190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{CC16AF85-03A2-4F4D-A8F2-8CD540978A9D}</x14:id>
        </ext>
      </extLst>
    </cfRule>
  </conditionalFormatting>
  <conditionalFormatting sqref="D190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{27A7505F-C005-4A22-892D-198009D7D43B}</x14:id>
        </ext>
      </extLst>
    </cfRule>
  </conditionalFormatting>
  <conditionalFormatting sqref="D190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{6CFEF4C2-123C-4A2C-ACCD-A9E27A8D4C39}</x14:id>
        </ext>
      </extLst>
    </cfRule>
  </conditionalFormatting>
  <conditionalFormatting sqref="D190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{346C6652-FE73-4790-8FBA-3B94029AE7EA}</x14:id>
        </ext>
      </extLst>
    </cfRule>
  </conditionalFormatting>
  <conditionalFormatting sqref="D190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{6D849BF1-03E2-422D-8854-DCC91DAAA203}</x14:id>
        </ext>
      </extLst>
    </cfRule>
  </conditionalFormatting>
  <conditionalFormatting sqref="D190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{E9A4028A-BE46-4913-AA1A-AD5B67B62DA5}</x14:id>
        </ext>
      </extLst>
    </cfRule>
  </conditionalFormatting>
  <conditionalFormatting sqref="D191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{BCB9A02E-33B2-4765-B356-7A2EBB815886}</x14:id>
        </ext>
      </extLst>
    </cfRule>
  </conditionalFormatting>
  <conditionalFormatting sqref="D1913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{651F15FA-47FB-4DD7-8EC9-FC72786DE921}</x14:id>
        </ext>
      </extLst>
    </cfRule>
  </conditionalFormatting>
  <conditionalFormatting sqref="D191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{3C9FDF2F-C16F-464F-A2ED-F05CAF9C15CB}</x14:id>
        </ext>
      </extLst>
    </cfRule>
  </conditionalFormatting>
  <conditionalFormatting sqref="D1918 D192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{0D989615-7D06-4CF1-9EC4-370A6B5AC035}</x14:id>
        </ext>
      </extLst>
    </cfRule>
  </conditionalFormatting>
  <conditionalFormatting sqref="D1921 D192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{68C4E962-1BA7-43CB-BE3B-5D95B1A0950A}</x14:id>
        </ext>
      </extLst>
    </cfRule>
  </conditionalFormatting>
  <conditionalFormatting sqref="D1925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{2E5B9149-DEDA-424B-8DBA-10D225678C6C}</x14:id>
        </ext>
      </extLst>
    </cfRule>
  </conditionalFormatting>
  <conditionalFormatting sqref="D1932:D1933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{39E48616-975B-432B-8280-50CBD95E2B56}</x14:id>
        </ext>
      </extLst>
    </cfRule>
  </conditionalFormatting>
  <conditionalFormatting sqref="D193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{2C4B615F-9F33-4194-ACB0-05567E7ED90C}</x14:id>
        </ext>
      </extLst>
    </cfRule>
  </conditionalFormatting>
  <conditionalFormatting sqref="D1940 D195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{4B063ADD-D02F-41A5-8408-6DDE4D55E23C}</x14:id>
        </ext>
      </extLst>
    </cfRule>
  </conditionalFormatting>
  <conditionalFormatting sqref="D194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{58FD7519-4407-4540-B43B-7AD81567CAC9}</x14:id>
        </ext>
      </extLst>
    </cfRule>
  </conditionalFormatting>
  <conditionalFormatting sqref="D1942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{2BB2D1F1-85DE-472F-881C-E4022B452B46}</x14:id>
        </ext>
      </extLst>
    </cfRule>
  </conditionalFormatting>
  <conditionalFormatting sqref="D1944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{41C1548E-9383-4A15-A38C-B8B521C30767}</x14:id>
        </ext>
      </extLst>
    </cfRule>
  </conditionalFormatting>
  <conditionalFormatting sqref="D1945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{C95D39F8-8B1B-4D3F-9EE7-8CDDE213CCCA}</x14:id>
        </ext>
      </extLst>
    </cfRule>
  </conditionalFormatting>
  <conditionalFormatting sqref="D1946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{B8D50332-0CB7-4C5B-8AD5-F0B2807F37EC}</x14:id>
        </ext>
      </extLst>
    </cfRule>
  </conditionalFormatting>
  <conditionalFormatting sqref="D194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{024A427A-FB37-457D-B518-E0E71DF771E3}</x14:id>
        </ext>
      </extLst>
    </cfRule>
  </conditionalFormatting>
  <conditionalFormatting sqref="D194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{F48770C1-3E17-4087-A1BE-0593545E8456}</x14:id>
        </ext>
      </extLst>
    </cfRule>
  </conditionalFormatting>
  <conditionalFormatting sqref="D195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{C6E2EC8C-2788-48F2-9290-DAE06638D6AF}</x14:id>
        </ext>
      </extLst>
    </cfRule>
  </conditionalFormatting>
  <conditionalFormatting sqref="D1952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{9734FAE0-503C-4AFF-BC69-A8D4E2EBE6F5}</x14:id>
        </ext>
      </extLst>
    </cfRule>
  </conditionalFormatting>
  <conditionalFormatting sqref="D195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{8AAF2DE9-1B8B-4C62-9F0B-96F6F255C4DF}</x14:id>
        </ext>
      </extLst>
    </cfRule>
  </conditionalFormatting>
  <conditionalFormatting sqref="D1957 D1959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{A33F5E5A-66CE-45FA-8815-24DA6D94FC93}</x14:id>
        </ext>
      </extLst>
    </cfRule>
  </conditionalFormatting>
  <conditionalFormatting sqref="D1960 D196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{62DA08DB-D94E-42D5-ACE9-6062B867D973}</x14:id>
        </ext>
      </extLst>
    </cfRule>
  </conditionalFormatting>
  <conditionalFormatting sqref="D1964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{545D4959-4274-4ADA-B5DD-BDC640D23C94}</x14:id>
        </ext>
      </extLst>
    </cfRule>
  </conditionalFormatting>
  <conditionalFormatting sqref="D1971:D197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{35D420EC-1D16-48D5-94D6-73B58784BB29}</x14:id>
        </ext>
      </extLst>
    </cfRule>
  </conditionalFormatting>
  <conditionalFormatting sqref="D197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{025D5C68-C14E-4966-B61F-76537A12B56F}</x14:id>
        </ext>
      </extLst>
    </cfRule>
  </conditionalFormatting>
  <conditionalFormatting sqref="D1979 D199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{72569270-93A0-4F84-AC91-09137797D39D}</x14:id>
        </ext>
      </extLst>
    </cfRule>
  </conditionalFormatting>
  <conditionalFormatting sqref="D198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{FE5D0208-77DA-4F91-9129-816C9FE965FC}</x14:id>
        </ext>
      </extLst>
    </cfRule>
  </conditionalFormatting>
  <conditionalFormatting sqref="D198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{E07AB9EB-6950-4C9D-9C13-34BB57A105BD}</x14:id>
        </ext>
      </extLst>
    </cfRule>
  </conditionalFormatting>
  <conditionalFormatting sqref="D198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{67EE7E14-851C-44BC-AD73-C65803AF004F}</x14:id>
        </ext>
      </extLst>
    </cfRule>
  </conditionalFormatting>
  <conditionalFormatting sqref="D1984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{E0C217FE-B54C-43B5-A48D-71031C753AF8}</x14:id>
        </ext>
      </extLst>
    </cfRule>
  </conditionalFormatting>
  <conditionalFormatting sqref="D198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{A4CDA54D-AE92-4B26-86D8-D3E10FCE9113}</x14:id>
        </ext>
      </extLst>
    </cfRule>
  </conditionalFormatting>
  <conditionalFormatting sqref="D198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{DD8DD3D7-A150-40BE-B19B-631EBF1F3BB8}</x14:id>
        </ext>
      </extLst>
    </cfRule>
  </conditionalFormatting>
  <conditionalFormatting sqref="D198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{D45C0973-660C-4C58-9F28-5A406BD493AE}</x14:id>
        </ext>
      </extLst>
    </cfRule>
  </conditionalFormatting>
  <conditionalFormatting sqref="D198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{4787D577-CF59-44C3-B6B9-61272560A89B}</x14:id>
        </ext>
      </extLst>
    </cfRule>
  </conditionalFormatting>
  <conditionalFormatting sqref="D199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{1A530353-F6B0-459F-AEA5-688EDA3535A1}</x14:id>
        </ext>
      </extLst>
    </cfRule>
  </conditionalFormatting>
  <conditionalFormatting sqref="D1994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{CE4BB300-3CF2-4FCF-B159-943C2AC02466}</x14:id>
        </ext>
      </extLst>
    </cfRule>
  </conditionalFormatting>
  <conditionalFormatting sqref="D1996 D199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{86B450BC-F942-419C-8241-4A500C6E039C}</x14:id>
        </ext>
      </extLst>
    </cfRule>
  </conditionalFormatting>
  <conditionalFormatting sqref="D200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{4BCDF420-4DD7-4CD4-B0BB-64A699B8F23B}</x14:id>
        </ext>
      </extLst>
    </cfRule>
  </conditionalFormatting>
  <conditionalFormatting sqref="D200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{BA3804D1-D312-4AEA-9094-FD0B8B57C696}</x14:id>
        </ext>
      </extLst>
    </cfRule>
  </conditionalFormatting>
  <conditionalFormatting sqref="D2010:D201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{4C22A57C-2CF4-4ADB-8344-B0D3D97FD14E}</x14:id>
        </ext>
      </extLst>
    </cfRule>
  </conditionalFormatting>
  <conditionalFormatting sqref="D201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{981C8E40-CCE9-44F7-998B-6514F0F96DF1}</x14:id>
        </ext>
      </extLst>
    </cfRule>
  </conditionalFormatting>
  <conditionalFormatting sqref="D2018 D202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{C1D41F57-E3F5-4DE7-BE39-61711301590F}</x14:id>
        </ext>
      </extLst>
    </cfRule>
  </conditionalFormatting>
  <conditionalFormatting sqref="D201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{51FCD73A-0A04-4EAC-B32B-B79C4F0021C5}</x14:id>
        </ext>
      </extLst>
    </cfRule>
  </conditionalFormatting>
  <conditionalFormatting sqref="D20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{6C1C2C7F-2622-4148-8735-47DD52151956}</x14:id>
        </ext>
      </extLst>
    </cfRule>
  </conditionalFormatting>
  <conditionalFormatting sqref="D2022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{56D78B78-EA7A-4D0B-BEE1-A44193740D1C}</x14:id>
        </ext>
      </extLst>
    </cfRule>
  </conditionalFormatting>
  <conditionalFormatting sqref="D202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{7B8506D9-7224-4824-B8C5-F2070A71F0C0}</x14:id>
        </ext>
      </extLst>
    </cfRule>
  </conditionalFormatting>
  <conditionalFormatting sqref="D202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{AA108348-41A6-4437-BA6B-16EBB2B56786}</x14:id>
        </ext>
      </extLst>
    </cfRule>
  </conditionalFormatting>
  <conditionalFormatting sqref="D20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{91DD5C8A-659E-434E-AB2F-9CA1741622F9}</x14:id>
        </ext>
      </extLst>
    </cfRule>
  </conditionalFormatting>
  <conditionalFormatting sqref="D2026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{5040049C-12E7-4982-86D1-8384D2999779}</x14:id>
        </ext>
      </extLst>
    </cfRule>
  </conditionalFormatting>
  <conditionalFormatting sqref="D202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{8807D894-AADC-4655-AA48-32601F83B45A}</x14:id>
        </ext>
      </extLst>
    </cfRule>
  </conditionalFormatting>
  <conditionalFormatting sqref="D203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{7A246E7A-7A66-459B-BC72-1BCBD45A8B42}</x14:id>
        </ext>
      </extLst>
    </cfRule>
  </conditionalFormatting>
  <conditionalFormatting sqref="D203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{227B0770-EB4C-4467-B679-7AB53E0CB96A}</x14:id>
        </ext>
      </extLst>
    </cfRule>
  </conditionalFormatting>
  <conditionalFormatting sqref="D2035 D2037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{6129AB83-EA55-40BB-8A9D-DC9F92156FDB}</x14:id>
        </ext>
      </extLst>
    </cfRule>
  </conditionalFormatting>
  <conditionalFormatting sqref="D2038 D2043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{16F14F0E-DCF3-4DA1-98BC-BA1429596691}</x14:id>
        </ext>
      </extLst>
    </cfRule>
  </conditionalFormatting>
  <conditionalFormatting sqref="D2042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{62395123-0268-4160-B4A2-4B172DE475AF}</x14:id>
        </ext>
      </extLst>
    </cfRule>
  </conditionalFormatting>
  <conditionalFormatting sqref="D2049:D205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{5B767A20-7118-4C26-B171-E5CC9908616D}</x14:id>
        </ext>
      </extLst>
    </cfRule>
  </conditionalFormatting>
  <conditionalFormatting sqref="D205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{9C3824FC-D937-4425-8F38-106A750CBE28}</x14:id>
        </ext>
      </extLst>
    </cfRule>
  </conditionalFormatting>
  <conditionalFormatting sqref="D2057 D206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{891BCBC9-D08C-49FD-8205-BD9E8CBE9C50}</x14:id>
        </ext>
      </extLst>
    </cfRule>
  </conditionalFormatting>
  <conditionalFormatting sqref="D205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{B3E93B1D-FAC6-47C6-8B2A-C6783A2A363B}</x14:id>
        </ext>
      </extLst>
    </cfRule>
  </conditionalFormatting>
  <conditionalFormatting sqref="D205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{3260FD61-952D-4B8C-B827-36F0A5B35452}</x14:id>
        </ext>
      </extLst>
    </cfRule>
  </conditionalFormatting>
  <conditionalFormatting sqref="D206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{83851BB9-72A6-40A3-8650-88670A1282B4}</x14:id>
        </ext>
      </extLst>
    </cfRule>
  </conditionalFormatting>
  <conditionalFormatting sqref="D206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{FB4FFD5A-71BC-46C1-93A7-07E28482F1AC}</x14:id>
        </ext>
      </extLst>
    </cfRule>
  </conditionalFormatting>
  <conditionalFormatting sqref="D206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{038200E8-6A1A-472A-B088-3C0401C1A364}</x14:id>
        </ext>
      </extLst>
    </cfRule>
  </conditionalFormatting>
  <conditionalFormatting sqref="D206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{9E141C7F-AF86-4860-A3E7-94474821548D}</x14:id>
        </ext>
      </extLst>
    </cfRule>
  </conditionalFormatting>
  <conditionalFormatting sqref="D206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{31C5EF31-B58C-4A4F-AFDD-564980F94298}</x14:id>
        </ext>
      </extLst>
    </cfRule>
  </conditionalFormatting>
  <conditionalFormatting sqref="D206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{1435B1F5-D8A7-4E43-A3FC-3411A94FBFD0}</x14:id>
        </ext>
      </extLst>
    </cfRule>
  </conditionalFormatting>
  <conditionalFormatting sqref="D2074 D207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{6F5428F8-21E5-4E34-8F6D-A7D56826DE5A}</x14:id>
        </ext>
      </extLst>
    </cfRule>
  </conditionalFormatting>
  <conditionalFormatting sqref="D2077 D208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{17E48656-6A3B-4094-8563-D04D8C2B51BD}</x14:id>
        </ext>
      </extLst>
    </cfRule>
  </conditionalFormatting>
  <conditionalFormatting sqref="D208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{AD201662-DF32-4C70-970F-529B2CEE9A97}</x14:id>
        </ext>
      </extLst>
    </cfRule>
  </conditionalFormatting>
  <conditionalFormatting sqref="D2086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{83509A64-5802-439D-AF5E-75857886EEC1}</x14:id>
        </ext>
      </extLst>
    </cfRule>
  </conditionalFormatting>
  <conditionalFormatting sqref="D2088:D208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{AC5F9324-F9A5-47BA-B17F-B43DB20B7C09}</x14:id>
        </ext>
      </extLst>
    </cfRule>
  </conditionalFormatting>
  <conditionalFormatting sqref="D209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{E78D7E65-863A-4A0E-A427-60E77C6D2992}</x14:id>
        </ext>
      </extLst>
    </cfRule>
  </conditionalFormatting>
  <conditionalFormatting sqref="D2096 D210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{957F84D5-2556-4487-837F-2FCBD3753884}</x14:id>
        </ext>
      </extLst>
    </cfRule>
  </conditionalFormatting>
  <conditionalFormatting sqref="D2097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{680CA33D-CF57-433C-848B-6B42EF0B1B23}</x14:id>
        </ext>
      </extLst>
    </cfRule>
  </conditionalFormatting>
  <conditionalFormatting sqref="D2098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{EAF5EB7C-9078-41E9-901F-28FF82362A1A}</x14:id>
        </ext>
      </extLst>
    </cfRule>
  </conditionalFormatting>
  <conditionalFormatting sqref="D210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{594D86C7-8E31-4736-BD2D-8E32C565EF48}</x14:id>
        </ext>
      </extLst>
    </cfRule>
  </conditionalFormatting>
  <conditionalFormatting sqref="D210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{09C3415C-F6D8-4B8D-A4EE-D233780282B6}</x14:id>
        </ext>
      </extLst>
    </cfRule>
  </conditionalFormatting>
  <conditionalFormatting sqref="D210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{FC405C71-D8FB-4CEC-94A4-243FCF35B5F8}</x14:id>
        </ext>
      </extLst>
    </cfRule>
  </conditionalFormatting>
  <conditionalFormatting sqref="D210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{94321804-0AD0-4099-893E-5E1940D69EF7}</x14:id>
        </ext>
      </extLst>
    </cfRule>
  </conditionalFormatting>
  <conditionalFormatting sqref="D210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{CA61FE74-21A7-4837-9ECD-ED0171F9A0B5}</x14:id>
        </ext>
      </extLst>
    </cfRule>
  </conditionalFormatting>
  <conditionalFormatting sqref="D2106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{F0218372-CBE2-4381-91A1-546746FA02DA}</x14:id>
        </ext>
      </extLst>
    </cfRule>
  </conditionalFormatting>
  <conditionalFormatting sqref="D210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{4AF469BB-7A14-414B-A03E-048826C2693B}</x14:id>
        </ext>
      </extLst>
    </cfRule>
  </conditionalFormatting>
  <conditionalFormatting sqref="D211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{3F3DB58A-A58F-48C1-A9EB-37CB185A7CB0}</x14:id>
        </ext>
      </extLst>
    </cfRule>
  </conditionalFormatting>
  <conditionalFormatting sqref="D2113 D211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{5D1369D6-88E4-4FA7-B951-F16148AC1DBF}</x14:id>
        </ext>
      </extLst>
    </cfRule>
  </conditionalFormatting>
  <conditionalFormatting sqref="D2116 D212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{5CE38328-45B2-422F-86FF-70B6C774CF9F}</x14:id>
        </ext>
      </extLst>
    </cfRule>
  </conditionalFormatting>
  <conditionalFormatting sqref="D212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{0D525B0F-59D8-4F1F-96BD-C126FEE30750}</x14:id>
        </ext>
      </extLst>
    </cfRule>
  </conditionalFormatting>
  <conditionalFormatting sqref="D2127:D212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{FC4D0E8C-5205-4371-B16D-37E662D44DFB}</x14:id>
        </ext>
      </extLst>
    </cfRule>
  </conditionalFormatting>
  <conditionalFormatting sqref="D212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{9A1A77A8-190A-4AC9-A0C7-AD3F4F6595D6}</x14:id>
        </ext>
      </extLst>
    </cfRule>
  </conditionalFormatting>
  <conditionalFormatting sqref="D2135 D214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{B9D07265-0418-4F80-A7D0-9C842CB76E07}</x14:id>
        </ext>
      </extLst>
    </cfRule>
  </conditionalFormatting>
  <conditionalFormatting sqref="D21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{774FF68B-3B12-452B-890B-6C2CE4500963}</x14:id>
        </ext>
      </extLst>
    </cfRule>
  </conditionalFormatting>
  <conditionalFormatting sqref="D213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{58CEC3C6-89CD-462A-8E4E-28E31095A638}</x14:id>
        </ext>
      </extLst>
    </cfRule>
  </conditionalFormatting>
  <conditionalFormatting sqref="D213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{B6F483E1-E6C7-4862-83B6-9C0056D65F7E}</x14:id>
        </ext>
      </extLst>
    </cfRule>
  </conditionalFormatting>
  <conditionalFormatting sqref="D214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{F02B5B39-9768-401B-81C8-28DF6A71731C}</x14:id>
        </ext>
      </extLst>
    </cfRule>
  </conditionalFormatting>
  <conditionalFormatting sqref="D214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{C4109619-7DB9-4A0C-ABDA-D5D1A9643BAA}</x14:id>
        </ext>
      </extLst>
    </cfRule>
  </conditionalFormatting>
  <conditionalFormatting sqref="D21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{067A236B-692E-4C84-B06C-FE4DBF54510A}</x14:id>
        </ext>
      </extLst>
    </cfRule>
  </conditionalFormatting>
  <conditionalFormatting sqref="D214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{8EE11176-77BD-49D1-8BC1-70391F64986A}</x14:id>
        </ext>
      </extLst>
    </cfRule>
  </conditionalFormatting>
  <conditionalFormatting sqref="D214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{2BBC7040-77C6-4BE0-943F-844ED0B43242}</x14:id>
        </ext>
      </extLst>
    </cfRule>
  </conditionalFormatting>
  <conditionalFormatting sqref="D214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{FF99CE85-B310-4AB5-9418-AE4F5F683FC3}</x14:id>
        </ext>
      </extLst>
    </cfRule>
  </conditionalFormatting>
  <conditionalFormatting sqref="D215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{137E160D-4745-48B5-BA48-80AAED3625F3}</x14:id>
        </ext>
      </extLst>
    </cfRule>
  </conditionalFormatting>
  <conditionalFormatting sqref="D2152 D215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{815D173E-7E16-4C28-855A-36BF2CEA84AF}</x14:id>
        </ext>
      </extLst>
    </cfRule>
  </conditionalFormatting>
  <conditionalFormatting sqref="D2155 D216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{D9649FE6-B4C8-4309-8AAE-3F46EA019CE8}</x14:id>
        </ext>
      </extLst>
    </cfRule>
  </conditionalFormatting>
  <conditionalFormatting sqref="D215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{C2379CBB-63B5-406C-B37F-78C8A3D441C4}</x14:id>
        </ext>
      </extLst>
    </cfRule>
  </conditionalFormatting>
  <conditionalFormatting sqref="D2166:D216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{9D7A2F24-5E16-4F53-BE51-622E3A0EBDCD}</x14:id>
        </ext>
      </extLst>
    </cfRule>
  </conditionalFormatting>
  <conditionalFormatting sqref="D216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{5899965C-B098-4B31-9484-6E13C3DAE762}</x14:id>
        </ext>
      </extLst>
    </cfRule>
  </conditionalFormatting>
  <conditionalFormatting sqref="D2174 D218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{CF43B1D5-B7CD-4195-8B9B-A1A6A7F425CC}</x14:id>
        </ext>
      </extLst>
    </cfRule>
  </conditionalFormatting>
  <conditionalFormatting sqref="D217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{BBAE6BF9-9093-4BFE-B2C4-9EAF4ED93FB1}</x14:id>
        </ext>
      </extLst>
    </cfRule>
  </conditionalFormatting>
  <conditionalFormatting sqref="D217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{8BD02469-FC4D-43D1-B3D4-87BF69C41529}</x14:id>
        </ext>
      </extLst>
    </cfRule>
  </conditionalFormatting>
  <conditionalFormatting sqref="D217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{A9D7C00C-325C-4D8A-9836-E0F69A1972F7}</x14:id>
        </ext>
      </extLst>
    </cfRule>
  </conditionalFormatting>
  <conditionalFormatting sqref="D217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{21CA6B34-C0E5-4CC6-92B4-2704B94562D3}</x14:id>
        </ext>
      </extLst>
    </cfRule>
  </conditionalFormatting>
  <conditionalFormatting sqref="D218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{797BFAE2-6869-4BFE-82B6-CE42BDDAFE36}</x14:id>
        </ext>
      </extLst>
    </cfRule>
  </conditionalFormatting>
  <conditionalFormatting sqref="D218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{CC8C24E1-C3C2-4416-A9EA-5FC8DCD1B1E6}</x14:id>
        </ext>
      </extLst>
    </cfRule>
  </conditionalFormatting>
  <conditionalFormatting sqref="D218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{13C0FDC4-4DBE-4F18-9B8F-A382B92311E9}</x14:id>
        </ext>
      </extLst>
    </cfRule>
  </conditionalFormatting>
  <conditionalFormatting sqref="D2186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{44641152-7597-40B9-83A5-3400CC84E614}</x14:id>
        </ext>
      </extLst>
    </cfRule>
  </conditionalFormatting>
  <conditionalFormatting sqref="D218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{5A0CF8DE-8CB1-4746-83CD-7420825A0C68}</x14:id>
        </ext>
      </extLst>
    </cfRule>
  </conditionalFormatting>
  <conditionalFormatting sqref="D2191 D219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{785EFF69-EFA4-4531-A1BC-F02CA0AC9ED3}</x14:id>
        </ext>
      </extLst>
    </cfRule>
  </conditionalFormatting>
  <conditionalFormatting sqref="D2194 D219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{D87861C2-7C25-458A-BFFD-5F0D3D9EA86E}</x14:id>
        </ext>
      </extLst>
    </cfRule>
  </conditionalFormatting>
  <conditionalFormatting sqref="D219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{599C4853-DD68-4AEF-8CA3-433C633BB8E5}</x14:id>
        </ext>
      </extLst>
    </cfRule>
  </conditionalFormatting>
  <conditionalFormatting sqref="D2205:D220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{75AC7952-0CBF-425D-8888-4F0A73BB81CA}</x14:id>
        </ext>
      </extLst>
    </cfRule>
  </conditionalFormatting>
  <conditionalFormatting sqref="D220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{7D324719-7C63-4294-8BF0-3692B87865DE}</x14:id>
        </ext>
      </extLst>
    </cfRule>
  </conditionalFormatting>
  <conditionalFormatting sqref="D2213 D222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{B7C486E9-316F-4D11-A323-779C73320D55}</x14:id>
        </ext>
      </extLst>
    </cfRule>
  </conditionalFormatting>
  <conditionalFormatting sqref="D221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{6BDEE953-66A1-4C75-A329-89E2DDBC4694}</x14:id>
        </ext>
      </extLst>
    </cfRule>
  </conditionalFormatting>
  <conditionalFormatting sqref="D221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{A3489CEB-05AA-4CA8-B5F3-2338556416EB}</x14:id>
        </ext>
      </extLst>
    </cfRule>
  </conditionalFormatting>
  <conditionalFormatting sqref="D221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{B6C879ED-1F8C-4F4B-B07E-8403EC8BF77B}</x14:id>
        </ext>
      </extLst>
    </cfRule>
  </conditionalFormatting>
  <conditionalFormatting sqref="D22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{BE156D6B-ADFD-4F84-A7BB-0C0A355BA878}</x14:id>
        </ext>
      </extLst>
    </cfRule>
  </conditionalFormatting>
  <conditionalFormatting sqref="D2219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{F4F2361D-78B0-4258-A00B-309FF00C3FED}</x14:id>
        </ext>
      </extLst>
    </cfRule>
  </conditionalFormatting>
  <conditionalFormatting sqref="D22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{3CE38A49-8E24-4EB6-AD2B-B26764520986}</x14:id>
        </ext>
      </extLst>
    </cfRule>
  </conditionalFormatting>
  <conditionalFormatting sqref="D22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{FDD7C8BF-47D4-4B68-B5BF-C6E7D50EFABF}</x14:id>
        </ext>
      </extLst>
    </cfRule>
  </conditionalFormatting>
  <conditionalFormatting sqref="D222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{DE70404F-4908-49B2-975D-4D2A566E07B3}</x14:id>
        </ext>
      </extLst>
    </cfRule>
  </conditionalFormatting>
  <conditionalFormatting sqref="D222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{CCDFF041-2FA4-4762-8BA3-E5843EE413AD}</x14:id>
        </ext>
      </extLst>
    </cfRule>
  </conditionalFormatting>
  <conditionalFormatting sqref="D2230 D223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{1571B427-593C-44AB-964E-BDE2CB5B124C}</x14:id>
        </ext>
      </extLst>
    </cfRule>
  </conditionalFormatting>
  <conditionalFormatting sqref="D2233 D223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{FECE59A1-8809-4FAB-A94D-2A484844F985}</x14:id>
        </ext>
      </extLst>
    </cfRule>
  </conditionalFormatting>
  <conditionalFormatting sqref="D223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{CBBD93C4-DA1B-4823-8DC7-FC86AD7AB9A8}</x14:id>
        </ext>
      </extLst>
    </cfRule>
  </conditionalFormatting>
  <conditionalFormatting sqref="D2244:D224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{4E39A6C2-CAEF-4E4A-A171-FD6D28AE8A31}</x14:id>
        </ext>
      </extLst>
    </cfRule>
  </conditionalFormatting>
  <conditionalFormatting sqref="D224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{AA0B7F07-33FC-4559-90BC-7D0C1F324CFB}</x14:id>
        </ext>
      </extLst>
    </cfRule>
  </conditionalFormatting>
  <conditionalFormatting sqref="D2252 D226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{0E141DF4-9D58-48B9-8D9D-91660512A728}</x14:id>
        </ext>
      </extLst>
    </cfRule>
  </conditionalFormatting>
  <conditionalFormatting sqref="D225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{A42AC98F-F2D9-41CE-A10F-0B3C6DD32694}</x14:id>
        </ext>
      </extLst>
    </cfRule>
  </conditionalFormatting>
  <conditionalFormatting sqref="D225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{FB7B021B-B5EA-4DA9-828F-832780B99DE5}</x14:id>
        </ext>
      </extLst>
    </cfRule>
  </conditionalFormatting>
  <conditionalFormatting sqref="D225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{765A827D-A717-444F-863B-06ED16904E02}</x14:id>
        </ext>
      </extLst>
    </cfRule>
  </conditionalFormatting>
  <conditionalFormatting sqref="D225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{4970B983-0306-46C0-81CA-3B43942C9621}</x14:id>
        </ext>
      </extLst>
    </cfRule>
  </conditionalFormatting>
  <conditionalFormatting sqref="D225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{1CA4F3BF-CF91-41A5-858A-64BEBAF9F7A8}</x14:id>
        </ext>
      </extLst>
    </cfRule>
  </conditionalFormatting>
  <conditionalFormatting sqref="D225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{ABD700E1-F3DB-4F5A-A051-E2F1A1E622F8}</x14:id>
        </ext>
      </extLst>
    </cfRule>
  </conditionalFormatting>
  <conditionalFormatting sqref="D226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{B4475EAB-B5F0-44EA-B23F-2B1A15D50B23}</x14:id>
        </ext>
      </extLst>
    </cfRule>
  </conditionalFormatting>
  <conditionalFormatting sqref="D22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{29C16240-4215-4241-868A-C33E688E4E19}</x14:id>
        </ext>
      </extLst>
    </cfRule>
  </conditionalFormatting>
  <conditionalFormatting sqref="D226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{6BF940A2-1EF4-4102-A014-D79CC21D6665}</x14:id>
        </ext>
      </extLst>
    </cfRule>
  </conditionalFormatting>
  <conditionalFormatting sqref="D226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{64AF74FD-2A79-4431-B972-AD375082F2FD}</x14:id>
        </ext>
      </extLst>
    </cfRule>
  </conditionalFormatting>
  <conditionalFormatting sqref="D2269 D227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{342B673B-4B3A-4BCD-BA44-DD5FC6E95041}</x14:id>
        </ext>
      </extLst>
    </cfRule>
  </conditionalFormatting>
  <conditionalFormatting sqref="D2272 D227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{18F0B0EB-A496-4F2E-B5F8-6F5D3A865D8F}</x14:id>
        </ext>
      </extLst>
    </cfRule>
  </conditionalFormatting>
  <conditionalFormatting sqref="D22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{4BA00A3A-9790-4D53-B737-8579B78C70D4}</x14:id>
        </ext>
      </extLst>
    </cfRule>
  </conditionalFormatting>
  <conditionalFormatting sqref="D2283:D228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{35DF36D2-5122-4EF1-935B-94988C680DE7}</x14:id>
        </ext>
      </extLst>
    </cfRule>
  </conditionalFormatting>
  <conditionalFormatting sqref="D228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{80212C98-E5C3-4684-A175-53873779C470}</x14:id>
        </ext>
      </extLst>
    </cfRule>
  </conditionalFormatting>
  <conditionalFormatting sqref="D2291 D23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{E9DD8F63-0B95-4FCE-BA2E-E6138DED97DA}</x14:id>
        </ext>
      </extLst>
    </cfRule>
  </conditionalFormatting>
  <conditionalFormatting sqref="D229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{C98B2CC9-3359-40FD-952D-441992572C9E}</x14:id>
        </ext>
      </extLst>
    </cfRule>
  </conditionalFormatting>
  <conditionalFormatting sqref="D229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{BC210726-FC5F-4477-85B1-1A58AE1CFA04}</x14:id>
        </ext>
      </extLst>
    </cfRule>
  </conditionalFormatting>
  <conditionalFormatting sqref="D229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{C0C691C4-D530-4DF2-A6BE-4F4C9E8B843D}</x14:id>
        </ext>
      </extLst>
    </cfRule>
  </conditionalFormatting>
  <conditionalFormatting sqref="D229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{DA33C6BC-DEC6-47A1-83B8-73887A40CFD9}</x14:id>
        </ext>
      </extLst>
    </cfRule>
  </conditionalFormatting>
  <conditionalFormatting sqref="D229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{02239D36-EE4F-4072-AC4F-0F649C8A4A73}</x14:id>
        </ext>
      </extLst>
    </cfRule>
  </conditionalFormatting>
  <conditionalFormatting sqref="D229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{0F3913A1-8EE4-46A8-A07A-7B3B8DE54F89}</x14:id>
        </ext>
      </extLst>
    </cfRule>
  </conditionalFormatting>
  <conditionalFormatting sqref="D229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{AF935FC1-B1BD-4D8F-9CD7-EBC3D0FC5EED}</x14:id>
        </ext>
      </extLst>
    </cfRule>
  </conditionalFormatting>
  <conditionalFormatting sqref="D230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{B519A49E-940A-415F-B20C-CAA1BF3C2C8F}</x14:id>
        </ext>
      </extLst>
    </cfRule>
  </conditionalFormatting>
  <conditionalFormatting sqref="D230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{651C4B3F-81A9-4437-84CB-BF30A01ED883}</x14:id>
        </ext>
      </extLst>
    </cfRule>
  </conditionalFormatting>
  <conditionalFormatting sqref="D230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{B3F6F6B3-3B1A-407F-85CE-7A52AE9EF1A2}</x14:id>
        </ext>
      </extLst>
    </cfRule>
  </conditionalFormatting>
  <conditionalFormatting sqref="D2308 D23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{60F16BD6-4CB6-4176-8BDD-3D10ABED1E69}</x14:id>
        </ext>
      </extLst>
    </cfRule>
  </conditionalFormatting>
  <conditionalFormatting sqref="D2311 D231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{4043A9F6-62B5-422A-B103-4BF23AA65FCF}</x14:id>
        </ext>
      </extLst>
    </cfRule>
  </conditionalFormatting>
  <conditionalFormatting sqref="D23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{A11C612F-B3F7-4C55-8036-D777845D2C01}</x14:id>
        </ext>
      </extLst>
    </cfRule>
  </conditionalFormatting>
  <conditionalFormatting sqref="D2322:D232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{FF642536-DF48-4DFF-BDD8-18E5D907FF95}</x14:id>
        </ext>
      </extLst>
    </cfRule>
  </conditionalFormatting>
  <conditionalFormatting sqref="D232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{775E92E5-4ACD-4BE7-ACFD-5D37D9E20185}</x14:id>
        </ext>
      </extLst>
    </cfRule>
  </conditionalFormatting>
  <conditionalFormatting sqref="F234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{27E24358-A778-4369-9098-C2925DE6297D}</x14:id>
        </ext>
      </extLst>
    </cfRule>
  </conditionalFormatting>
  <conditionalFormatting sqref="F24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{09E52575-3183-44FA-87A5-9326C1AA516C}</x14:id>
        </ext>
      </extLst>
    </cfRule>
  </conditionalFormatting>
  <conditionalFormatting sqref="F884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{7974EC23-22EF-494A-898B-99CFB692F97B}</x14:id>
        </ext>
      </extLst>
    </cfRule>
  </conditionalFormatting>
  <conditionalFormatting sqref="F890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{51CC337A-160A-4E60-BAFB-D4F8EBB64F41}</x14:id>
        </ext>
      </extLst>
    </cfRule>
  </conditionalFormatting>
  <conditionalFormatting sqref="M43 M54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{04CC2B7F-EEE8-4BB2-8034-8673BFA11417}</x14:id>
        </ext>
      </extLst>
    </cfRule>
  </conditionalFormatting>
  <conditionalFormatting sqref="M44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{DA74F756-D21D-4816-B6DD-13299EFB054E}</x14:id>
        </ext>
      </extLst>
    </cfRule>
  </conditionalFormatting>
  <conditionalFormatting sqref="M45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{A2A8DD6B-1C93-44D7-8AFF-4925BD463025}</x14:id>
        </ext>
      </extLst>
    </cfRule>
  </conditionalFormatting>
  <conditionalFormatting sqref="M47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{5C4914C9-FE2E-4AB5-9B37-191E8821623C}</x14:id>
        </ext>
      </extLst>
    </cfRule>
  </conditionalFormatting>
  <conditionalFormatting sqref="M48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{B0D81B46-8387-43EF-8D72-411A9BCDAB9D}</x14:id>
        </ext>
      </extLst>
    </cfRule>
  </conditionalFormatting>
  <conditionalFormatting sqref="M49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{34C757FD-A160-4454-BAF3-CFEB18C95D37}</x14:id>
        </ext>
      </extLst>
    </cfRule>
  </conditionalFormatting>
  <conditionalFormatting sqref="M50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{C7D7A749-9FB0-46F3-AEE2-1F0B5F5A6229}</x14:id>
        </ext>
      </extLst>
    </cfRule>
  </conditionalFormatting>
  <conditionalFormatting sqref="M51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{9ADEFE92-3DA3-41DC-955A-42DB9E5E29B9}</x14:id>
        </ext>
      </extLst>
    </cfRule>
  </conditionalFormatting>
  <conditionalFormatting sqref="M53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{1C9346F2-37E1-4C6B-9ED0-B4C8C421C7B8}</x14:id>
        </ext>
      </extLst>
    </cfRule>
  </conditionalFormatting>
  <conditionalFormatting sqref="M55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{C99FC878-9CB1-4D26-A103-13BE623DCDE8}</x14:id>
        </ext>
      </extLst>
    </cfRule>
  </conditionalFormatting>
  <conditionalFormatting sqref="M58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{31BAD4B0-195E-42D6-A0BB-9CDDB8E2E65F}</x14:id>
        </ext>
      </extLst>
    </cfRule>
  </conditionalFormatting>
  <conditionalFormatting sqref="M60 M62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{1BC75CCE-0E35-4DD3-B1FD-8403C5CA2772}</x14:id>
        </ext>
      </extLst>
    </cfRule>
  </conditionalFormatting>
  <conditionalFormatting sqref="M63 M68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{82E41936-6A23-497E-9437-C648DE96752D}</x14:id>
        </ext>
      </extLst>
    </cfRule>
  </conditionalFormatting>
  <conditionalFormatting sqref="M67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{32882B9D-170C-4AF3-9283-1104352026CE}</x14:id>
        </ext>
      </extLst>
    </cfRule>
  </conditionalFormatting>
  <conditionalFormatting sqref="M74:M75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{7158F70F-108C-4C23-BD77-064D9E6DE5BD}</x14:id>
        </ext>
      </extLst>
    </cfRule>
  </conditionalFormatting>
  <conditionalFormatting sqref="M76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{4DB09F99-AF1C-40AB-935B-78369A1C32FE}</x14:id>
        </ext>
      </extLst>
    </cfRule>
  </conditionalFormatting>
  <conditionalFormatting sqref="M116 M121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{F3561B37-054C-488C-9740-4A80FAB91284}</x14:id>
        </ext>
      </extLst>
    </cfRule>
  </conditionalFormatting>
  <conditionalFormatting sqref="M117:M119 D114:D115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{11B2416C-25E9-4D54-9D72-A9F591EFD901}</x14:id>
        </ext>
      </extLst>
    </cfRule>
  </conditionalFormatting>
  <conditionalFormatting sqref="M120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{6C801733-5A54-4A93-BF7F-6F477972BC54}</x14:id>
        </ext>
      </extLst>
    </cfRule>
  </conditionalFormatting>
  <conditionalFormatting sqref="M122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{08AB271B-5F0A-4971-8E99-6197247603E8}</x14:id>
        </ext>
      </extLst>
    </cfRule>
  </conditionalFormatting>
  <conditionalFormatting sqref="M123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{12DFA821-10F2-4618-8BCA-0094E82406C2}</x14:id>
        </ext>
      </extLst>
    </cfRule>
  </conditionalFormatting>
  <conditionalFormatting sqref="M124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{A2D37D1B-763C-4C71-9CE2-B9792DD6188F}</x14:id>
        </ext>
      </extLst>
    </cfRule>
  </conditionalFormatting>
  <conditionalFormatting sqref="M125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{DFF0D947-6D4A-4028-91D0-AA16B245904F}</x14:id>
        </ext>
      </extLst>
    </cfRule>
  </conditionalFormatting>
  <conditionalFormatting sqref="M126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{D964EC75-5C73-4CD9-8BE6-81D9C0BA3722}</x14:id>
        </ext>
      </extLst>
    </cfRule>
  </conditionalFormatting>
  <conditionalFormatting sqref="M127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{0FC33EAA-D3F9-4087-9041-386D3DF968A1}</x14:id>
        </ext>
      </extLst>
    </cfRule>
  </conditionalFormatting>
  <conditionalFormatting sqref="M128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{DCEA9F75-FAE0-4DF1-BCFE-923C808FBB61}</x14:id>
        </ext>
      </extLst>
    </cfRule>
  </conditionalFormatting>
  <conditionalFormatting sqref="M129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{8431AADB-7904-4EB2-B277-B913607752F4}</x14:id>
        </ext>
      </extLst>
    </cfRule>
  </conditionalFormatting>
  <conditionalFormatting sqref="M130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{64BD0855-7637-4166-8742-45A89B2EF0A8}</x14:id>
        </ext>
      </extLst>
    </cfRule>
  </conditionalFormatting>
  <conditionalFormatting sqref="M131:M133 M136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{34F58D87-0915-4482-8F0D-5B993258E5F6}</x14:id>
        </ext>
      </extLst>
    </cfRule>
  </conditionalFormatting>
  <conditionalFormatting sqref="M134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{7F22C6D6-BBF5-4006-A344-9DB634AC65C9}</x14:id>
        </ext>
      </extLst>
    </cfRule>
  </conditionalFormatting>
  <conditionalFormatting sqref="M135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{ED70FC2F-F951-4EE9-9E61-1E5A46235E1B}</x14:id>
        </ext>
      </extLst>
    </cfRule>
  </conditionalFormatting>
  <conditionalFormatting sqref="M139:M142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{659DFE16-08CA-4FC0-9ABD-E1DC2146D285}</x14:id>
        </ext>
      </extLst>
    </cfRule>
  </conditionalFormatting>
  <conditionalFormatting sqref="M143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{AA2ED5C8-30BA-4C38-AA2B-E59947990FC1}</x14:id>
        </ext>
      </extLst>
    </cfRule>
  </conditionalFormatting>
  <conditionalFormatting sqref="M144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{2AA5FE48-34AA-4729-B159-E909060CCF7B}</x14:id>
        </ext>
      </extLst>
    </cfRule>
  </conditionalFormatting>
  <conditionalFormatting sqref="M145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{92939ABD-2DB1-49B9-B838-C8528DC9AC27}</x14:id>
        </ext>
      </extLst>
    </cfRule>
  </conditionalFormatting>
  <conditionalFormatting sqref="M1607 M1618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{CCEF3619-71EA-47E3-BA3A-E6D46B009130}</x14:id>
        </ext>
      </extLst>
    </cfRule>
  </conditionalFormatting>
  <conditionalFormatting sqref="M1608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{37E6282E-124B-48E6-99B1-49B14713E8E1}</x14:id>
        </ext>
      </extLst>
    </cfRule>
  </conditionalFormatting>
  <conditionalFormatting sqref="M1609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{329BBDFE-F7B8-4F51-9F97-95FB5BD03588}</x14:id>
        </ext>
      </extLst>
    </cfRule>
  </conditionalFormatting>
  <conditionalFormatting sqref="M1611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{851DA7F3-D00F-4C7E-B9CD-4600F95B4378}</x14:id>
        </ext>
      </extLst>
    </cfRule>
  </conditionalFormatting>
  <conditionalFormatting sqref="M1612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{6630EF01-3979-4AE2-855E-E0C0B6B90B3A}</x14:id>
        </ext>
      </extLst>
    </cfRule>
  </conditionalFormatting>
  <conditionalFormatting sqref="M1613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{B6A3A7BD-AB4D-42FC-BEA0-BC930C437271}</x14:id>
        </ext>
      </extLst>
    </cfRule>
  </conditionalFormatting>
  <conditionalFormatting sqref="M1614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{D8C7D62A-A548-4A81-93BF-1D2A90B08F66}</x14:id>
        </ext>
      </extLst>
    </cfRule>
  </conditionalFormatting>
  <conditionalFormatting sqref="M1615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{FF23BE74-6FFD-4808-835E-4779D4ECEAFB}</x14:id>
        </ext>
      </extLst>
    </cfRule>
  </conditionalFormatting>
  <conditionalFormatting sqref="M1617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{72782CC0-BFBD-4C97-B09E-D8EEF9027630}</x14:id>
        </ext>
      </extLst>
    </cfRule>
  </conditionalFormatting>
  <conditionalFormatting sqref="M1619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{8FEAAF54-598D-4B08-B16F-C1F68A3382A5}</x14:id>
        </ext>
      </extLst>
    </cfRule>
  </conditionalFormatting>
  <conditionalFormatting sqref="M1622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{A7857B1E-BB8B-48F3-8EAA-D26B00970AE9}</x14:id>
        </ext>
      </extLst>
    </cfRule>
  </conditionalFormatting>
  <conditionalFormatting sqref="M1624 M1626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{1A2D4A8B-65BF-4494-8290-785028523A67}</x14:id>
        </ext>
      </extLst>
    </cfRule>
  </conditionalFormatting>
  <conditionalFormatting sqref="M1627 M1632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{862B76D9-0796-4DEE-98A1-1ED7F711AA45}</x14:id>
        </ext>
      </extLst>
    </cfRule>
  </conditionalFormatting>
  <conditionalFormatting sqref="M1631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{394F6D23-EFBB-4028-938A-2503F1146A8D}</x14:id>
        </ext>
      </extLst>
    </cfRule>
  </conditionalFormatting>
  <conditionalFormatting sqref="M1638:M1639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{ABE77191-773E-43A2-8421-2BD8956BF3A3}</x14:id>
        </ext>
      </extLst>
    </cfRule>
  </conditionalFormatting>
  <conditionalFormatting sqref="M1640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{D7ABC702-0885-49C7-8097-3AC4077AE367}</x14:id>
        </ext>
      </extLst>
    </cfRule>
  </conditionalFormatting>
  <conditionalFormatting sqref="D22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{B11D5DEF-7715-499D-A3E5-0AF0CA8E429E}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headerFooter>
    <oddFooter>&amp;Rp.&amp;P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A1D59-891B-450A-B3FF-0028A4067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CCAA08A1-F445-468C-9996-7FEBBEDA4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F256B31D-2810-44EF-9599-16769F991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319008F1-CC01-4173-912C-7A7E7A4E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AB5CAC2-61EA-4AB4-9391-6A1A7A8A7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01F82DAC-3DBC-47D7-BFF4-DD45D8B59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D9:D12</xm:sqref>
        </x14:conditionalFormatting>
        <x14:conditionalFormatting xmlns:xm="http://schemas.microsoft.com/office/excel/2006/main">
          <x14:cfRule type="dataBar" id="{8D2CBF3F-319A-459D-9C5C-A5601A664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974128CC-26C1-406D-BF23-B65F7F417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164FB8AE-806D-438E-9F4A-F8994CF94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0C5F6090-BA09-47F5-BE8D-B8731ACBF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E7D216E6-C223-4077-B1D1-BE2675B5A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CB882B02-2366-4400-B8B2-15AB23A15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A98126FB-2122-42E8-B85A-38FFB2D41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50234B63-0158-4E1D-A8D7-979F4D8A1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D20:D22 D30</xm:sqref>
        </x14:conditionalFormatting>
        <x14:conditionalFormatting xmlns:xm="http://schemas.microsoft.com/office/excel/2006/main">
          <x14:cfRule type="dataBar" id="{3C9CD781-3644-4C31-A534-83C595044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718BAEA-B2B9-4F22-89AA-70397E8E8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013F6A29-C16A-48EF-8B3E-971ECB8FB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D25:D26 D28</xm:sqref>
        </x14:conditionalFormatting>
        <x14:conditionalFormatting xmlns:xm="http://schemas.microsoft.com/office/excel/2006/main">
          <x14:cfRule type="dataBar" id="{2362DBE2-B75E-4A3A-A81F-AFDC0CC8B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8979104-9E80-407E-B6E4-F4CA23A52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86FF66A-D362-47C3-B3C7-F40EEFAB7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D33:D34</xm:sqref>
        </x14:conditionalFormatting>
        <x14:conditionalFormatting xmlns:xm="http://schemas.microsoft.com/office/excel/2006/main">
          <x14:cfRule type="dataBar" id="{86440596-F446-4DD5-ABFB-F23410CFA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A012C80-D5D8-4F21-8D1E-B7B3806AB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7125F6E-630E-48AA-8CEB-44290CC91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CC4AE97-7D94-4D14-B57C-2C6463250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D38:D39 D41:D42 D44:D45 D47</xm:sqref>
        </x14:conditionalFormatting>
        <x14:conditionalFormatting xmlns:xm="http://schemas.microsoft.com/office/excel/2006/main">
          <x14:cfRule type="dataBar" id="{08A201CE-0256-4356-8FC3-2848FF930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4B7441-4799-4349-99CC-B3726E11E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CE2765-6487-4C1A-803A-07171170B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747D57C-3669-4571-B2B8-5201B060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B4DA4057-9B06-4095-AE51-3F527D0E2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915A6491-91CC-4D08-BC3B-74955D431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BB369950-383D-417E-BC30-7191C3FDC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F48543DE-25F1-4CE9-9950-300167E1E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3CD9F824-3E0C-4181-8360-49ACB7319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BA67FB34-DA75-41AB-8EC9-A15A7C9D3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9B327E50-232C-47B4-8A24-007E394B1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 D57</xm:sqref>
        </x14:conditionalFormatting>
        <x14:conditionalFormatting xmlns:xm="http://schemas.microsoft.com/office/excel/2006/main">
          <x14:cfRule type="dataBar" id="{5695AFEC-D080-4B4D-84DB-722251A9C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EE75199C-28CB-4FAC-ACD9-C361CA67A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1805892F-4E01-4B2C-9875-86FFC8903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B5FC6CC0-6CDF-41D1-A7B0-45455B494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A5B17B8C-5795-4DC9-AD90-1C893C223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7E5B6919-0074-4604-9F6C-5E9078053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 D86</xm:sqref>
        </x14:conditionalFormatting>
        <x14:conditionalFormatting xmlns:xm="http://schemas.microsoft.com/office/excel/2006/main">
          <x14:cfRule type="dataBar" id="{DF921301-A540-459B-BCD2-9708C5771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1F471739-0FB1-49B7-A81E-075721896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E81738EB-2C07-4EE7-92DE-56ACB3A8A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21660AD0-FC17-44AE-8E06-D9EFE41ED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 D59 D63:D65</xm:sqref>
        </x14:conditionalFormatting>
        <x14:conditionalFormatting xmlns:xm="http://schemas.microsoft.com/office/excel/2006/main">
          <x14:cfRule type="dataBar" id="{50A6AF26-8D13-47F8-997E-4FB23B934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D78:D79</xm:sqref>
        </x14:conditionalFormatting>
        <x14:conditionalFormatting xmlns:xm="http://schemas.microsoft.com/office/excel/2006/main">
          <x14:cfRule type="dataBar" id="{63B90945-67B2-43F1-8C02-D31A5BA1B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4B61F362-15B2-4A6E-9086-887AE8A0C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B0CEE02F-ED26-4EB5-89A7-AC37CCF58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 D88</xm:sqref>
        </x14:conditionalFormatting>
        <x14:conditionalFormatting xmlns:xm="http://schemas.microsoft.com/office/excel/2006/main">
          <x14:cfRule type="dataBar" id="{DFFB0C19-B0DE-4FC9-9E8B-26FF35C32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58FAAAC1-D541-4746-AD5D-F3A53D2F3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90157726-C8DE-4699-8173-21321C667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D89:D91</xm:sqref>
        </x14:conditionalFormatting>
        <x14:conditionalFormatting xmlns:xm="http://schemas.microsoft.com/office/excel/2006/main">
          <x14:cfRule type="dataBar" id="{0898F4F0-2306-4E18-89F7-528F8B62D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ED8917F8-7E70-4E79-80DB-6E48DD0F5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867BB7A2-7616-408A-9C4A-434864211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D94:D95</xm:sqref>
        </x14:conditionalFormatting>
        <x14:conditionalFormatting xmlns:xm="http://schemas.microsoft.com/office/excel/2006/main">
          <x14:cfRule type="dataBar" id="{44E668BD-C248-48AC-84B7-FA94AD066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29172802-A772-45DB-9540-A84DBEBA8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D97</xm:sqref>
        </x14:conditionalFormatting>
        <x14:conditionalFormatting xmlns:xm="http://schemas.microsoft.com/office/excel/2006/main">
          <x14:cfRule type="dataBar" id="{0B6AAAF2-2970-4783-9D9B-F347BCC9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</xm:sqref>
        </x14:conditionalFormatting>
        <x14:conditionalFormatting xmlns:xm="http://schemas.microsoft.com/office/excel/2006/main">
          <x14:cfRule type="dataBar" id="{7E8F5A5D-9693-4111-9BDB-506124A0D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</xm:sqref>
        </x14:conditionalFormatting>
        <x14:conditionalFormatting xmlns:xm="http://schemas.microsoft.com/office/excel/2006/main">
          <x14:cfRule type="dataBar" id="{5C0C9EAE-269B-4D22-B097-729EA0908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</xm:sqref>
        </x14:conditionalFormatting>
        <x14:conditionalFormatting xmlns:xm="http://schemas.microsoft.com/office/excel/2006/main">
          <x14:cfRule type="dataBar" id="{F8968776-1A75-4FEC-A7F6-AEEE84C8A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D101</xm:sqref>
        </x14:conditionalFormatting>
        <x14:conditionalFormatting xmlns:xm="http://schemas.microsoft.com/office/excel/2006/main">
          <x14:cfRule type="dataBar" id="{F9C9B536-7CAC-4E19-92D3-EC121F032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D102:D104 D107</xm:sqref>
        </x14:conditionalFormatting>
        <x14:conditionalFormatting xmlns:xm="http://schemas.microsoft.com/office/excel/2006/main">
          <x14:cfRule type="dataBar" id="{8C53D9A7-846D-4DEE-919D-606C1BD80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D105</xm:sqref>
        </x14:conditionalFormatting>
        <x14:conditionalFormatting xmlns:xm="http://schemas.microsoft.com/office/excel/2006/main">
          <x14:cfRule type="dataBar" id="{77D4B9B1-FAB6-4775-9F7B-DC1BF797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D106</xm:sqref>
        </x14:conditionalFormatting>
        <x14:conditionalFormatting xmlns:xm="http://schemas.microsoft.com/office/excel/2006/main">
          <x14:cfRule type="dataBar" id="{07FC9112-00D3-4970-8A54-CB7487FBE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D110:D111</xm:sqref>
        </x14:conditionalFormatting>
        <x14:conditionalFormatting xmlns:xm="http://schemas.microsoft.com/office/excel/2006/main">
          <x14:cfRule type="dataBar" id="{D9684FCC-AA5F-4642-9DAE-47C24FD8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</xm:sqref>
        </x14:conditionalFormatting>
        <x14:conditionalFormatting xmlns:xm="http://schemas.microsoft.com/office/excel/2006/main">
          <x14:cfRule type="dataBar" id="{38B794C2-E28E-4CCD-AD0A-782FC1101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D113</xm:sqref>
        </x14:conditionalFormatting>
        <x14:conditionalFormatting xmlns:xm="http://schemas.microsoft.com/office/excel/2006/main">
          <x14:cfRule type="dataBar" id="{810C0E78-876E-4D78-A366-C6B6D5E93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D117 D128</xm:sqref>
        </x14:conditionalFormatting>
        <x14:conditionalFormatting xmlns:xm="http://schemas.microsoft.com/office/excel/2006/main">
          <x14:cfRule type="dataBar" id="{B4C84416-60F2-4561-B27B-48A54FCE1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</xm:sqref>
        </x14:conditionalFormatting>
        <x14:conditionalFormatting xmlns:xm="http://schemas.microsoft.com/office/excel/2006/main">
          <x14:cfRule type="dataBar" id="{040C1BA8-AECF-4E98-B0AE-D9541EF12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</xm:sqref>
        </x14:conditionalFormatting>
        <x14:conditionalFormatting xmlns:xm="http://schemas.microsoft.com/office/excel/2006/main">
          <x14:cfRule type="dataBar" id="{C6D69637-BB80-469D-B31B-F5B15B646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D121</xm:sqref>
        </x14:conditionalFormatting>
        <x14:conditionalFormatting xmlns:xm="http://schemas.microsoft.com/office/excel/2006/main">
          <x14:cfRule type="dataBar" id="{4B9F4FC8-741E-45E0-8DFA-46D6E2F98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</xm:sqref>
        </x14:conditionalFormatting>
        <x14:conditionalFormatting xmlns:xm="http://schemas.microsoft.com/office/excel/2006/main">
          <x14:cfRule type="dataBar" id="{89E32A7C-82F6-4019-8CFC-F7D6159BD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</xm:sqref>
        </x14:conditionalFormatting>
        <x14:conditionalFormatting xmlns:xm="http://schemas.microsoft.com/office/excel/2006/main">
          <x14:cfRule type="dataBar" id="{7A81D33E-CF0C-4FAE-8244-AE112103B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D124</xm:sqref>
        </x14:conditionalFormatting>
        <x14:conditionalFormatting xmlns:xm="http://schemas.microsoft.com/office/excel/2006/main">
          <x14:cfRule type="dataBar" id="{CEDFCF46-4567-41F3-A9DF-FEE766D76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</xm:sqref>
        </x14:conditionalFormatting>
        <x14:conditionalFormatting xmlns:xm="http://schemas.microsoft.com/office/excel/2006/main">
          <x14:cfRule type="dataBar" id="{99570569-78F5-49B7-9DB0-468037E82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</xm:sqref>
        </x14:conditionalFormatting>
        <x14:conditionalFormatting xmlns:xm="http://schemas.microsoft.com/office/excel/2006/main">
          <x14:cfRule type="dataBar" id="{ADBE0824-7BC4-4EED-AF11-08549CBF5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</xm:sqref>
        </x14:conditionalFormatting>
        <x14:conditionalFormatting xmlns:xm="http://schemas.microsoft.com/office/excel/2006/main">
          <x14:cfRule type="dataBar" id="{5F8C4E17-BE9B-4F89-8551-37446D390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</xm:sqref>
        </x14:conditionalFormatting>
        <x14:conditionalFormatting xmlns:xm="http://schemas.microsoft.com/office/excel/2006/main">
          <x14:cfRule type="dataBar" id="{7D2A9D69-FF87-4FDA-99D9-867BC52E1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</xm:sqref>
        </x14:conditionalFormatting>
        <x14:conditionalFormatting xmlns:xm="http://schemas.microsoft.com/office/excel/2006/main">
          <x14:cfRule type="dataBar" id="{81FE8CB9-0525-4C6C-9E32-836455C41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D134</xm:sqref>
        </x14:conditionalFormatting>
        <x14:conditionalFormatting xmlns:xm="http://schemas.microsoft.com/office/excel/2006/main">
          <x14:cfRule type="dataBar" id="{B55C3E12-3BB0-424F-B6E8-16EDC3651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</xm:sqref>
        </x14:conditionalFormatting>
        <x14:conditionalFormatting xmlns:xm="http://schemas.microsoft.com/office/excel/2006/main">
          <x14:cfRule type="dataBar" id="{5D400152-7034-43DF-894D-815DA4DAA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D137 D144</xm:sqref>
        </x14:conditionalFormatting>
        <x14:conditionalFormatting xmlns:xm="http://schemas.microsoft.com/office/excel/2006/main">
          <x14:cfRule type="dataBar" id="{2043F61D-806C-472B-B11D-4C9EF956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D138</xm:sqref>
        </x14:conditionalFormatting>
        <x14:conditionalFormatting xmlns:xm="http://schemas.microsoft.com/office/excel/2006/main">
          <x14:cfRule type="dataBar" id="{87C7BB87-C686-42D1-8916-3C8C0F632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D140</xm:sqref>
        </x14:conditionalFormatting>
        <x14:conditionalFormatting xmlns:xm="http://schemas.microsoft.com/office/excel/2006/main">
          <x14:cfRule type="dataBar" id="{8A2403F8-703F-4EBF-B20F-F4C4F689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</xm:sqref>
        </x14:conditionalFormatting>
        <x14:conditionalFormatting xmlns:xm="http://schemas.microsoft.com/office/excel/2006/main">
          <x14:cfRule type="dataBar" id="{AE42B012-71DD-443B-8253-2434980F4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D142</xm:sqref>
        </x14:conditionalFormatting>
        <x14:conditionalFormatting xmlns:xm="http://schemas.microsoft.com/office/excel/2006/main">
          <x14:cfRule type="dataBar" id="{0C2A124E-6705-4B6C-BAD5-F684CE324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</xm:sqref>
        </x14:conditionalFormatting>
        <x14:conditionalFormatting xmlns:xm="http://schemas.microsoft.com/office/excel/2006/main">
          <x14:cfRule type="dataBar" id="{4755441C-5387-485B-9C6B-AB59DD23A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</xm:sqref>
        </x14:conditionalFormatting>
        <x14:conditionalFormatting xmlns:xm="http://schemas.microsoft.com/office/excel/2006/main">
          <x14:cfRule type="dataBar" id="{B3BBDEE4-9A04-412E-BFAD-C0FFB4151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D150:D151</xm:sqref>
        </x14:conditionalFormatting>
        <x14:conditionalFormatting xmlns:xm="http://schemas.microsoft.com/office/excel/2006/main">
          <x14:cfRule type="dataBar" id="{66923F2D-F42C-4376-8B58-6E09CF085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D152</xm:sqref>
        </x14:conditionalFormatting>
        <x14:conditionalFormatting xmlns:xm="http://schemas.microsoft.com/office/excel/2006/main">
          <x14:cfRule type="dataBar" id="{0D7791A6-A4F1-4269-8E5E-3C8CD8CCB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D158 D172</xm:sqref>
        </x14:conditionalFormatting>
        <x14:conditionalFormatting xmlns:xm="http://schemas.microsoft.com/office/excel/2006/main">
          <x14:cfRule type="dataBar" id="{62916678-CF76-4428-AA5D-F74802981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D159:D162</xm:sqref>
        </x14:conditionalFormatting>
        <x14:conditionalFormatting xmlns:xm="http://schemas.microsoft.com/office/excel/2006/main">
          <x14:cfRule type="dataBar" id="{30518A14-2283-437A-843E-6C0395896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</xm:sqref>
        </x14:conditionalFormatting>
        <x14:conditionalFormatting xmlns:xm="http://schemas.microsoft.com/office/excel/2006/main">
          <x14:cfRule type="dataBar" id="{DCEF2445-D2E9-4599-9160-B3C180B25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D165</xm:sqref>
        </x14:conditionalFormatting>
        <x14:conditionalFormatting xmlns:xm="http://schemas.microsoft.com/office/excel/2006/main">
          <x14:cfRule type="dataBar" id="{7F7ABE94-105F-49EE-8084-9D8E3FC60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D166</xm:sqref>
        </x14:conditionalFormatting>
        <x14:conditionalFormatting xmlns:xm="http://schemas.microsoft.com/office/excel/2006/main">
          <x14:cfRule type="dataBar" id="{4A526C21-53BE-4FE7-9767-AC87B3EA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</xm:sqref>
        </x14:conditionalFormatting>
        <x14:conditionalFormatting xmlns:xm="http://schemas.microsoft.com/office/excel/2006/main">
          <x14:cfRule type="dataBar" id="{39DE95C9-3FEF-4486-8800-F6DEA04A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D168</xm:sqref>
        </x14:conditionalFormatting>
        <x14:conditionalFormatting xmlns:xm="http://schemas.microsoft.com/office/excel/2006/main">
          <x14:cfRule type="dataBar" id="{D413A892-8610-471A-9AD6-993D0423E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D169</xm:sqref>
        </x14:conditionalFormatting>
        <x14:conditionalFormatting xmlns:xm="http://schemas.microsoft.com/office/excel/2006/main">
          <x14:cfRule type="dataBar" id="{D71F3562-0F3D-4A7B-B734-C5ECB9A25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</xm:sqref>
        </x14:conditionalFormatting>
        <x14:conditionalFormatting xmlns:xm="http://schemas.microsoft.com/office/excel/2006/main">
          <x14:cfRule type="dataBar" id="{AB4E4DD5-A1AC-40AB-9BDE-2155E7218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D173</xm:sqref>
        </x14:conditionalFormatting>
        <x14:conditionalFormatting xmlns:xm="http://schemas.microsoft.com/office/excel/2006/main">
          <x14:cfRule type="dataBar" id="{FE206B27-7BF3-4FBD-A554-78D28295C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D176</xm:sqref>
        </x14:conditionalFormatting>
        <x14:conditionalFormatting xmlns:xm="http://schemas.microsoft.com/office/excel/2006/main">
          <x14:cfRule type="dataBar" id="{94859F48-E9AA-4923-9770-E797888BB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 D180</xm:sqref>
        </x14:conditionalFormatting>
        <x14:conditionalFormatting xmlns:xm="http://schemas.microsoft.com/office/excel/2006/main">
          <x14:cfRule type="dataBar" id="{E2728013-30C3-42D3-8AE6-5B586C19D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D181 D186</xm:sqref>
        </x14:conditionalFormatting>
        <x14:conditionalFormatting xmlns:xm="http://schemas.microsoft.com/office/excel/2006/main">
          <x14:cfRule type="dataBar" id="{C85C89FA-1731-4C0F-AB99-022738B97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D185</xm:sqref>
        </x14:conditionalFormatting>
        <x14:conditionalFormatting xmlns:xm="http://schemas.microsoft.com/office/excel/2006/main">
          <x14:cfRule type="dataBar" id="{35D01A1F-AF60-422E-A4AD-745702BD8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D189</xm:sqref>
        </x14:conditionalFormatting>
        <x14:conditionalFormatting xmlns:xm="http://schemas.microsoft.com/office/excel/2006/main">
          <x14:cfRule type="dataBar" id="{6B4B5D22-D650-40FD-98E6-7EC291F1C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</xm:sqref>
        </x14:conditionalFormatting>
        <x14:conditionalFormatting xmlns:xm="http://schemas.microsoft.com/office/excel/2006/main">
          <x14:cfRule type="dataBar" id="{D8AFECB2-F977-414B-BC9E-6B8E60582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D192:D193</xm:sqref>
        </x14:conditionalFormatting>
        <x14:conditionalFormatting xmlns:xm="http://schemas.microsoft.com/office/excel/2006/main">
          <x14:cfRule type="dataBar" id="{56D43585-F056-4D55-B664-4021D51AF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</xm:sqref>
        </x14:conditionalFormatting>
        <x14:conditionalFormatting xmlns:xm="http://schemas.microsoft.com/office/excel/2006/main">
          <x14:cfRule type="dataBar" id="{B972E3D7-6536-45E6-8ADE-5C41827CD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D195</xm:sqref>
        </x14:conditionalFormatting>
        <x14:conditionalFormatting xmlns:xm="http://schemas.microsoft.com/office/excel/2006/main">
          <x14:cfRule type="dataBar" id="{A05F6866-E85B-4017-88D7-917A2D38F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D200 D211</xm:sqref>
        </x14:conditionalFormatting>
        <x14:conditionalFormatting xmlns:xm="http://schemas.microsoft.com/office/excel/2006/main">
          <x14:cfRule type="dataBar" id="{987FE410-8CC6-4036-BADC-7AFEFC3EB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D201</xm:sqref>
        </x14:conditionalFormatting>
        <x14:conditionalFormatting xmlns:xm="http://schemas.microsoft.com/office/excel/2006/main">
          <x14:cfRule type="dataBar" id="{C3AD7433-D0B1-4385-AD29-46E3651DC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</xm:sqref>
        </x14:conditionalFormatting>
        <x14:conditionalFormatting xmlns:xm="http://schemas.microsoft.com/office/excel/2006/main">
          <x14:cfRule type="dataBar" id="{304C53BE-6E29-46C1-8A66-64B3DF69F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D204</xm:sqref>
        </x14:conditionalFormatting>
        <x14:conditionalFormatting xmlns:xm="http://schemas.microsoft.com/office/excel/2006/main">
          <x14:cfRule type="dataBar" id="{F74ED240-E752-4533-8E87-31FA0E138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D205</xm:sqref>
        </x14:conditionalFormatting>
        <x14:conditionalFormatting xmlns:xm="http://schemas.microsoft.com/office/excel/2006/main">
          <x14:cfRule type="dataBar" id="{E3608BAE-0DE8-44A7-81CB-9B27EDF5D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</xm:sqref>
        </x14:conditionalFormatting>
        <x14:conditionalFormatting xmlns:xm="http://schemas.microsoft.com/office/excel/2006/main">
          <x14:cfRule type="dataBar" id="{A24FAC5D-A170-4D9E-8FE3-2BB48687F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D208</xm:sqref>
        </x14:conditionalFormatting>
        <x14:conditionalFormatting xmlns:xm="http://schemas.microsoft.com/office/excel/2006/main">
          <x14:cfRule type="dataBar" id="{42267C51-29D9-4A4B-BCA1-A5B410975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</xm:sqref>
        </x14:conditionalFormatting>
        <x14:conditionalFormatting xmlns:xm="http://schemas.microsoft.com/office/excel/2006/main">
          <x14:cfRule type="dataBar" id="{CCF7AA75-F330-4ABC-BF3C-57C5C6AD5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D212</xm:sqref>
        </x14:conditionalFormatting>
        <x14:conditionalFormatting xmlns:xm="http://schemas.microsoft.com/office/excel/2006/main">
          <x14:cfRule type="dataBar" id="{6969A4FC-5C67-49A6-A301-A6ABBB134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</xm:sqref>
        </x14:conditionalFormatting>
        <x14:conditionalFormatting xmlns:xm="http://schemas.microsoft.com/office/excel/2006/main">
          <x14:cfRule type="dataBar" id="{00A99FDF-E4AB-4674-BCF1-05FF6952A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 D219</xm:sqref>
        </x14:conditionalFormatting>
        <x14:conditionalFormatting xmlns:xm="http://schemas.microsoft.com/office/excel/2006/main">
          <x14:cfRule type="dataBar" id="{A3290DAE-426A-48CF-82A7-74470F8B0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D220 D225</xm:sqref>
        </x14:conditionalFormatting>
        <x14:conditionalFormatting xmlns:xm="http://schemas.microsoft.com/office/excel/2006/main">
          <x14:cfRule type="dataBar" id="{FB5BA737-CFAF-46AE-8FF8-638C2249C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D224</xm:sqref>
        </x14:conditionalFormatting>
        <x14:conditionalFormatting xmlns:xm="http://schemas.microsoft.com/office/excel/2006/main">
          <x14:cfRule type="dataBar" id="{F1C72D02-C260-4880-B643-9D5C2693F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D231:D232</xm:sqref>
        </x14:conditionalFormatting>
        <x14:conditionalFormatting xmlns:xm="http://schemas.microsoft.com/office/excel/2006/main">
          <x14:cfRule type="dataBar" id="{D2CAD046-6004-4536-97DE-32EFAFADC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D233</xm:sqref>
        </x14:conditionalFormatting>
        <x14:conditionalFormatting xmlns:xm="http://schemas.microsoft.com/office/excel/2006/main">
          <x14:cfRule type="dataBar" id="{43C9F71E-60C2-47B8-9C33-0394676DD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D239 D251</xm:sqref>
        </x14:conditionalFormatting>
        <x14:conditionalFormatting xmlns:xm="http://schemas.microsoft.com/office/excel/2006/main">
          <x14:cfRule type="dataBar" id="{362CBC34-4A6D-48A2-A099-D78B6C365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D240:D241</xm:sqref>
        </x14:conditionalFormatting>
        <x14:conditionalFormatting xmlns:xm="http://schemas.microsoft.com/office/excel/2006/main">
          <x14:cfRule type="dataBar" id="{DBA569DE-9062-425E-9776-4E0FEBDD9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</xm:sqref>
        </x14:conditionalFormatting>
        <x14:conditionalFormatting xmlns:xm="http://schemas.microsoft.com/office/excel/2006/main">
          <x14:cfRule type="dataBar" id="{23669695-8666-4E09-B255-0EA904334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D244</xm:sqref>
        </x14:conditionalFormatting>
        <x14:conditionalFormatting xmlns:xm="http://schemas.microsoft.com/office/excel/2006/main">
          <x14:cfRule type="dataBar" id="{89531847-F3E7-4E16-963D-D66B092B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D245</xm:sqref>
        </x14:conditionalFormatting>
        <x14:conditionalFormatting xmlns:xm="http://schemas.microsoft.com/office/excel/2006/main">
          <x14:cfRule type="dataBar" id="{C934D9F5-FE41-46B7-A936-99ED7D479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D246</xm:sqref>
        </x14:conditionalFormatting>
        <x14:conditionalFormatting xmlns:xm="http://schemas.microsoft.com/office/excel/2006/main">
          <x14:cfRule type="dataBar" id="{950C7060-4682-4CC0-A86E-E02986C87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D246:D247</xm:sqref>
        </x14:conditionalFormatting>
        <x14:conditionalFormatting xmlns:xm="http://schemas.microsoft.com/office/excel/2006/main">
          <x14:cfRule type="dataBar" id="{3B737C33-1FB3-4D76-AC50-09CC8286C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D248</xm:sqref>
        </x14:conditionalFormatting>
        <x14:conditionalFormatting xmlns:xm="http://schemas.microsoft.com/office/excel/2006/main">
          <x14:cfRule type="dataBar" id="{02B48D46-BB17-4B6E-BC79-9AAA81416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D250</xm:sqref>
        </x14:conditionalFormatting>
        <x14:conditionalFormatting xmlns:xm="http://schemas.microsoft.com/office/excel/2006/main">
          <x14:cfRule type="dataBar" id="{4FE2AF60-C642-4D75-AA83-52D474F33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D252</xm:sqref>
        </x14:conditionalFormatting>
        <x14:conditionalFormatting xmlns:xm="http://schemas.microsoft.com/office/excel/2006/main">
          <x14:cfRule type="dataBar" id="{A31C624B-D0E7-4366-8490-0B3134A53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D254</xm:sqref>
        </x14:conditionalFormatting>
        <x14:conditionalFormatting xmlns:xm="http://schemas.microsoft.com/office/excel/2006/main">
          <x14:cfRule type="dataBar" id="{BBFDABD0-33F0-4B36-AAE9-D0D33A58A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D254:D255</xm:sqref>
        </x14:conditionalFormatting>
        <x14:conditionalFormatting xmlns:xm="http://schemas.microsoft.com/office/excel/2006/main">
          <x14:cfRule type="dataBar" id="{35AE89A5-F2F6-4C7D-B04C-044642B91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D257</xm:sqref>
        </x14:conditionalFormatting>
        <x14:conditionalFormatting xmlns:xm="http://schemas.microsoft.com/office/excel/2006/main">
          <x14:cfRule type="dataBar" id="{6CC86B7A-362C-400B-8571-A92D159E7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D259</xm:sqref>
        </x14:conditionalFormatting>
        <x14:conditionalFormatting xmlns:xm="http://schemas.microsoft.com/office/excel/2006/main">
          <x14:cfRule type="dataBar" id="{8DAFDE12-EB8E-4875-A458-BFA79B1EC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D260 D265</xm:sqref>
        </x14:conditionalFormatting>
        <x14:conditionalFormatting xmlns:xm="http://schemas.microsoft.com/office/excel/2006/main">
          <x14:cfRule type="dataBar" id="{A5AC37AF-971B-420B-BEAA-E0764C588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D261</xm:sqref>
        </x14:conditionalFormatting>
        <x14:conditionalFormatting xmlns:xm="http://schemas.microsoft.com/office/excel/2006/main">
          <x14:cfRule type="dataBar" id="{52F82D3F-A67E-4375-A3A3-B53BAB5BD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D264</xm:sqref>
        </x14:conditionalFormatting>
        <x14:conditionalFormatting xmlns:xm="http://schemas.microsoft.com/office/excel/2006/main">
          <x14:cfRule type="dataBar" id="{C9166F6A-77A5-4F46-A21C-02996017C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D271:D272</xm:sqref>
        </x14:conditionalFormatting>
        <x14:conditionalFormatting xmlns:xm="http://schemas.microsoft.com/office/excel/2006/main">
          <x14:cfRule type="dataBar" id="{8247B522-E4D3-458A-AB10-9ED65B0F6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D273</xm:sqref>
        </x14:conditionalFormatting>
        <x14:conditionalFormatting xmlns:xm="http://schemas.microsoft.com/office/excel/2006/main">
          <x14:cfRule type="dataBar" id="{DDF2FE31-C445-4747-AE71-EA29A46E8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D279 D293</xm:sqref>
        </x14:conditionalFormatting>
        <x14:conditionalFormatting xmlns:xm="http://schemas.microsoft.com/office/excel/2006/main">
          <x14:cfRule type="dataBar" id="{496A7242-8AB9-4C20-BF6A-E00FA225D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3D6B96-2599-4EB9-A02D-C419123B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D281</xm:sqref>
        </x14:conditionalFormatting>
        <x14:conditionalFormatting xmlns:xm="http://schemas.microsoft.com/office/excel/2006/main">
          <x14:cfRule type="dataBar" id="{F7800E9C-156C-432C-B6F6-AB0935D9F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D282</xm:sqref>
        </x14:conditionalFormatting>
        <x14:conditionalFormatting xmlns:xm="http://schemas.microsoft.com/office/excel/2006/main">
          <x14:cfRule type="dataBar" id="{80F2D845-281A-4BE6-997C-C9CF39934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D283</xm:sqref>
        </x14:conditionalFormatting>
        <x14:conditionalFormatting xmlns:xm="http://schemas.microsoft.com/office/excel/2006/main">
          <x14:cfRule type="dataBar" id="{4E8918EE-AFF6-4056-A1C6-73A48EAB5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D284</xm:sqref>
        </x14:conditionalFormatting>
        <x14:conditionalFormatting xmlns:xm="http://schemas.microsoft.com/office/excel/2006/main">
          <x14:cfRule type="dataBar" id="{5D315363-8DCC-4E04-BA6C-D52CB83D4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D286</xm:sqref>
        </x14:conditionalFormatting>
        <x14:conditionalFormatting xmlns:xm="http://schemas.microsoft.com/office/excel/2006/main">
          <x14:cfRule type="dataBar" id="{3BD6B0CC-56D8-4224-A1E1-21B511D18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D287</xm:sqref>
        </x14:conditionalFormatting>
        <x14:conditionalFormatting xmlns:xm="http://schemas.microsoft.com/office/excel/2006/main">
          <x14:cfRule type="dataBar" id="{C8E1E995-0CF6-4E08-9E2E-81678B65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83365B-D901-4058-AC85-AB28B5270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D290</xm:sqref>
        </x14:conditionalFormatting>
        <x14:conditionalFormatting xmlns:xm="http://schemas.microsoft.com/office/excel/2006/main">
          <x14:cfRule type="dataBar" id="{30FB07C3-DD92-487E-BB48-977D38FD5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D292</xm:sqref>
        </x14:conditionalFormatting>
        <x14:conditionalFormatting xmlns:xm="http://schemas.microsoft.com/office/excel/2006/main">
          <x14:cfRule type="dataBar" id="{997C8FE1-8194-4905-9B99-29C7D0B0A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D294</xm:sqref>
        </x14:conditionalFormatting>
        <x14:conditionalFormatting xmlns:xm="http://schemas.microsoft.com/office/excel/2006/main">
          <x14:cfRule type="dataBar" id="{58DFE707-5315-4F66-9EFA-BE89EC25B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D297</xm:sqref>
        </x14:conditionalFormatting>
        <x14:conditionalFormatting xmlns:xm="http://schemas.microsoft.com/office/excel/2006/main">
          <x14:cfRule type="dataBar" id="{6988CDCA-B030-4308-B3D7-10E1C1784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D298</xm:sqref>
        </x14:conditionalFormatting>
        <x14:conditionalFormatting xmlns:xm="http://schemas.microsoft.com/office/excel/2006/main">
          <x14:cfRule type="dataBar" id="{4397F89B-A50B-4DF5-BD28-ADB0ACCD3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D299 D301</xm:sqref>
        </x14:conditionalFormatting>
        <x14:conditionalFormatting xmlns:xm="http://schemas.microsoft.com/office/excel/2006/main">
          <x14:cfRule type="dataBar" id="{928489C3-84FD-485C-A75F-55496E01E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D302 D307</xm:sqref>
        </x14:conditionalFormatting>
        <x14:conditionalFormatting xmlns:xm="http://schemas.microsoft.com/office/excel/2006/main">
          <x14:cfRule type="dataBar" id="{D697C4BC-55E5-4153-8D6C-57179B0FF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D306</xm:sqref>
        </x14:conditionalFormatting>
        <x14:conditionalFormatting xmlns:xm="http://schemas.microsoft.com/office/excel/2006/main">
          <x14:cfRule type="dataBar" id="{F36FFA8C-71F8-4748-91DC-231B5E70D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D310</xm:sqref>
        </x14:conditionalFormatting>
        <x14:conditionalFormatting xmlns:xm="http://schemas.microsoft.com/office/excel/2006/main">
          <x14:cfRule type="dataBar" id="{770E74D7-4236-4E18-B2EC-C3C2AF1EF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D313:D314</xm:sqref>
        </x14:conditionalFormatting>
        <x14:conditionalFormatting xmlns:xm="http://schemas.microsoft.com/office/excel/2006/main">
          <x14:cfRule type="dataBar" id="{2B39A9E3-0EE0-4B45-B39C-5BB16ECB2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D315</xm:sqref>
        </x14:conditionalFormatting>
        <x14:conditionalFormatting xmlns:xm="http://schemas.microsoft.com/office/excel/2006/main">
          <x14:cfRule type="dataBar" id="{CD83F44F-322E-40FC-9EC0-02DE99547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D321 D332</xm:sqref>
        </x14:conditionalFormatting>
        <x14:conditionalFormatting xmlns:xm="http://schemas.microsoft.com/office/excel/2006/main">
          <x14:cfRule type="dataBar" id="{7D995916-8B95-4270-AC30-1D447CAB9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D322</xm:sqref>
        </x14:conditionalFormatting>
        <x14:conditionalFormatting xmlns:xm="http://schemas.microsoft.com/office/excel/2006/main">
          <x14:cfRule type="dataBar" id="{2885C671-3EE4-4651-9F4B-3A56D3A52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D323</xm:sqref>
        </x14:conditionalFormatting>
        <x14:conditionalFormatting xmlns:xm="http://schemas.microsoft.com/office/excel/2006/main">
          <x14:cfRule type="dataBar" id="{4BD80820-921A-4024-8BEC-8E9348921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D325</xm:sqref>
        </x14:conditionalFormatting>
        <x14:conditionalFormatting xmlns:xm="http://schemas.microsoft.com/office/excel/2006/main">
          <x14:cfRule type="dataBar" id="{9FC1057A-4BD2-4631-9FC6-1B726B350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D326</xm:sqref>
        </x14:conditionalFormatting>
        <x14:conditionalFormatting xmlns:xm="http://schemas.microsoft.com/office/excel/2006/main">
          <x14:cfRule type="dataBar" id="{D3DE222E-B05C-4DDD-BF51-6D537BE0D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D327</xm:sqref>
        </x14:conditionalFormatting>
        <x14:conditionalFormatting xmlns:xm="http://schemas.microsoft.com/office/excel/2006/main">
          <x14:cfRule type="dataBar" id="{7F6183E3-A19D-4EA2-B253-EE5004CD8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D328</xm:sqref>
        </x14:conditionalFormatting>
        <x14:conditionalFormatting xmlns:xm="http://schemas.microsoft.com/office/excel/2006/main">
          <x14:cfRule type="dataBar" id="{A95835B0-6986-416E-B559-159BE3267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D329</xm:sqref>
        </x14:conditionalFormatting>
        <x14:conditionalFormatting xmlns:xm="http://schemas.microsoft.com/office/excel/2006/main">
          <x14:cfRule type="dataBar" id="{E9A9B050-EF73-4F8F-AF78-5A0C15C38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D330</xm:sqref>
        </x14:conditionalFormatting>
        <x14:conditionalFormatting xmlns:xm="http://schemas.microsoft.com/office/excel/2006/main">
          <x14:cfRule type="dataBar" id="{F2ED2C40-600F-4EBA-B020-8362FDBE2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D331</xm:sqref>
        </x14:conditionalFormatting>
        <x14:conditionalFormatting xmlns:xm="http://schemas.microsoft.com/office/excel/2006/main">
          <x14:cfRule type="dataBar" id="{6C0EE2D8-D7F9-4F40-9351-A554FB463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D333</xm:sqref>
        </x14:conditionalFormatting>
        <x14:conditionalFormatting xmlns:xm="http://schemas.microsoft.com/office/excel/2006/main">
          <x14:cfRule type="dataBar" id="{3C0C46BE-3855-4CAB-A198-332455FE7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D336</xm:sqref>
        </x14:conditionalFormatting>
        <x14:conditionalFormatting xmlns:xm="http://schemas.microsoft.com/office/excel/2006/main">
          <x14:cfRule type="dataBar" id="{2C798497-232A-474A-84F5-14898B55F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D338 D340</xm:sqref>
        </x14:conditionalFormatting>
        <x14:conditionalFormatting xmlns:xm="http://schemas.microsoft.com/office/excel/2006/main">
          <x14:cfRule type="dataBar" id="{2E617B6B-B009-4A56-83D3-C3D3F52B1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D341 D346</xm:sqref>
        </x14:conditionalFormatting>
        <x14:conditionalFormatting xmlns:xm="http://schemas.microsoft.com/office/excel/2006/main">
          <x14:cfRule type="dataBar" id="{DFF069B2-CEEE-4D63-88AB-B64F830EA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D345</xm:sqref>
        </x14:conditionalFormatting>
        <x14:conditionalFormatting xmlns:xm="http://schemas.microsoft.com/office/excel/2006/main">
          <x14:cfRule type="dataBar" id="{5D773DFC-75C4-4EF2-9A7B-922645832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D352:D353</xm:sqref>
        </x14:conditionalFormatting>
        <x14:conditionalFormatting xmlns:xm="http://schemas.microsoft.com/office/excel/2006/main">
          <x14:cfRule type="dataBar" id="{08297EFF-03A0-4D36-B945-8486CD84D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D354</xm:sqref>
        </x14:conditionalFormatting>
        <x14:conditionalFormatting xmlns:xm="http://schemas.microsoft.com/office/excel/2006/main">
          <x14:cfRule type="dataBar" id="{77EE434B-18CC-42D1-BF4B-B0ED5999C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D360 D372</xm:sqref>
        </x14:conditionalFormatting>
        <x14:conditionalFormatting xmlns:xm="http://schemas.microsoft.com/office/excel/2006/main">
          <x14:cfRule type="dataBar" id="{3BDC6B60-9C6F-4065-92D3-3068FC22D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D361</xm:sqref>
        </x14:conditionalFormatting>
        <x14:conditionalFormatting xmlns:xm="http://schemas.microsoft.com/office/excel/2006/main">
          <x14:cfRule type="dataBar" id="{C4D9B835-E736-44C7-9666-E83AE8FFA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D362</xm:sqref>
        </x14:conditionalFormatting>
        <x14:conditionalFormatting xmlns:xm="http://schemas.microsoft.com/office/excel/2006/main">
          <x14:cfRule type="dataBar" id="{68C75DEC-7BF7-4DB1-8BB3-41B77FC27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D365</xm:sqref>
        </x14:conditionalFormatting>
        <x14:conditionalFormatting xmlns:xm="http://schemas.microsoft.com/office/excel/2006/main">
          <x14:cfRule type="dataBar" id="{09EF38D5-BF09-41CE-A51A-432A9EB8B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D366</xm:sqref>
        </x14:conditionalFormatting>
        <x14:conditionalFormatting xmlns:xm="http://schemas.microsoft.com/office/excel/2006/main">
          <x14:cfRule type="dataBar" id="{B568A52D-4FCA-4F7D-BDD6-E2E64F3B7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D367</xm:sqref>
        </x14:conditionalFormatting>
        <x14:conditionalFormatting xmlns:xm="http://schemas.microsoft.com/office/excel/2006/main">
          <x14:cfRule type="dataBar" id="{6F5CC6AB-8A8D-417B-B225-D3E329F98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D369</xm:sqref>
        </x14:conditionalFormatting>
        <x14:conditionalFormatting xmlns:xm="http://schemas.microsoft.com/office/excel/2006/main">
          <x14:cfRule type="dataBar" id="{5D435C6B-AC88-4241-BF69-14029E058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D371</xm:sqref>
        </x14:conditionalFormatting>
        <x14:conditionalFormatting xmlns:xm="http://schemas.microsoft.com/office/excel/2006/main">
          <x14:cfRule type="dataBar" id="{97A5D12E-9597-4EC4-954E-DF42ACBDE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D373</xm:sqref>
        </x14:conditionalFormatting>
        <x14:conditionalFormatting xmlns:xm="http://schemas.microsoft.com/office/excel/2006/main">
          <x14:cfRule type="dataBar" id="{4D2827DF-CC37-4D5E-BF62-E07F24F15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D376</xm:sqref>
        </x14:conditionalFormatting>
        <x14:conditionalFormatting xmlns:xm="http://schemas.microsoft.com/office/excel/2006/main">
          <x14:cfRule type="dataBar" id="{0A27A819-E995-42B7-9C54-84601E44B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D378 D380</xm:sqref>
        </x14:conditionalFormatting>
        <x14:conditionalFormatting xmlns:xm="http://schemas.microsoft.com/office/excel/2006/main">
          <x14:cfRule type="dataBar" id="{5CF50D95-8092-4A4B-9A86-56AFFEFF7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D381 D386</xm:sqref>
        </x14:conditionalFormatting>
        <x14:conditionalFormatting xmlns:xm="http://schemas.microsoft.com/office/excel/2006/main">
          <x14:cfRule type="dataBar" id="{9BF8678C-4E2C-4475-83DF-0CC94C84E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D385</xm:sqref>
        </x14:conditionalFormatting>
        <x14:conditionalFormatting xmlns:xm="http://schemas.microsoft.com/office/excel/2006/main">
          <x14:cfRule type="dataBar" id="{64C980C8-468F-413C-905B-7B80EB7E5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D392:D393</xm:sqref>
        </x14:conditionalFormatting>
        <x14:conditionalFormatting xmlns:xm="http://schemas.microsoft.com/office/excel/2006/main">
          <x14:cfRule type="dataBar" id="{0BD244FC-1861-4037-ABF9-28B76E01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D394</xm:sqref>
        </x14:conditionalFormatting>
        <x14:conditionalFormatting xmlns:xm="http://schemas.microsoft.com/office/excel/2006/main">
          <x14:cfRule type="dataBar" id="{22BDA94A-491B-4620-A249-01D870474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D400 D411</xm:sqref>
        </x14:conditionalFormatting>
        <x14:conditionalFormatting xmlns:xm="http://schemas.microsoft.com/office/excel/2006/main">
          <x14:cfRule type="dataBar" id="{E3CB88A4-326B-400A-A2C5-7259CA2C0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D401</xm:sqref>
        </x14:conditionalFormatting>
        <x14:conditionalFormatting xmlns:xm="http://schemas.microsoft.com/office/excel/2006/main">
          <x14:cfRule type="dataBar" id="{A2921A68-0E86-4495-A4C8-2C8BD4144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D402</xm:sqref>
        </x14:conditionalFormatting>
        <x14:conditionalFormatting xmlns:xm="http://schemas.microsoft.com/office/excel/2006/main">
          <x14:cfRule type="dataBar" id="{5539CE8E-C1CC-4950-85BC-587C5460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D404</xm:sqref>
        </x14:conditionalFormatting>
        <x14:conditionalFormatting xmlns:xm="http://schemas.microsoft.com/office/excel/2006/main">
          <x14:cfRule type="dataBar" id="{1474E3B7-A87E-48E1-98F9-8B0428C97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D405</xm:sqref>
        </x14:conditionalFormatting>
        <x14:conditionalFormatting xmlns:xm="http://schemas.microsoft.com/office/excel/2006/main">
          <x14:cfRule type="dataBar" id="{FE4D87D6-97BD-47A4-B9A4-7F85997D7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D407</xm:sqref>
        </x14:conditionalFormatting>
        <x14:conditionalFormatting xmlns:xm="http://schemas.microsoft.com/office/excel/2006/main">
          <x14:cfRule type="dataBar" id="{CCB43025-BF7D-420E-8564-BA6812677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D408</xm:sqref>
        </x14:conditionalFormatting>
        <x14:conditionalFormatting xmlns:xm="http://schemas.microsoft.com/office/excel/2006/main">
          <x14:cfRule type="dataBar" id="{1EB61815-07DC-42D7-9B7C-29344C05E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D410</xm:sqref>
        </x14:conditionalFormatting>
        <x14:conditionalFormatting xmlns:xm="http://schemas.microsoft.com/office/excel/2006/main">
          <x14:cfRule type="dataBar" id="{1A1AB269-72D8-4AF8-BDDC-47194B08F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D412</xm:sqref>
        </x14:conditionalFormatting>
        <x14:conditionalFormatting xmlns:xm="http://schemas.microsoft.com/office/excel/2006/main">
          <x14:cfRule type="dataBar" id="{AEBF7C16-BCC2-4C38-8E0C-8FFD09A95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D415</xm:sqref>
        </x14:conditionalFormatting>
        <x14:conditionalFormatting xmlns:xm="http://schemas.microsoft.com/office/excel/2006/main">
          <x14:cfRule type="dataBar" id="{BA39DE10-AFF8-4991-A17D-95B6C451C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D417 D419</xm:sqref>
        </x14:conditionalFormatting>
        <x14:conditionalFormatting xmlns:xm="http://schemas.microsoft.com/office/excel/2006/main">
          <x14:cfRule type="dataBar" id="{6F39E4D1-51F0-4F6E-9193-6726AAF93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D420 D425</xm:sqref>
        </x14:conditionalFormatting>
        <x14:conditionalFormatting xmlns:xm="http://schemas.microsoft.com/office/excel/2006/main">
          <x14:cfRule type="dataBar" id="{33B68F2A-1708-4523-9E95-129C2D0D8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D424</xm:sqref>
        </x14:conditionalFormatting>
        <x14:conditionalFormatting xmlns:xm="http://schemas.microsoft.com/office/excel/2006/main">
          <x14:cfRule type="dataBar" id="{807112D0-9F4A-4AA3-AC73-9F664481E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D431:D432</xm:sqref>
        </x14:conditionalFormatting>
        <x14:conditionalFormatting xmlns:xm="http://schemas.microsoft.com/office/excel/2006/main">
          <x14:cfRule type="dataBar" id="{F3386257-063B-4332-98C8-AB782190F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D433</xm:sqref>
        </x14:conditionalFormatting>
        <x14:conditionalFormatting xmlns:xm="http://schemas.microsoft.com/office/excel/2006/main">
          <x14:cfRule type="dataBar" id="{10383626-279C-47BD-99E0-CF9C76830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D435</xm:sqref>
        </x14:conditionalFormatting>
        <x14:conditionalFormatting xmlns:xm="http://schemas.microsoft.com/office/excel/2006/main">
          <x14:cfRule type="dataBar" id="{372B6240-360B-4302-84EA-6E91A1C39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D439 D450</xm:sqref>
        </x14:conditionalFormatting>
        <x14:conditionalFormatting xmlns:xm="http://schemas.microsoft.com/office/excel/2006/main">
          <x14:cfRule type="dataBar" id="{457CEDBB-D248-4A70-B339-7177BB2B0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D440</xm:sqref>
        </x14:conditionalFormatting>
        <x14:conditionalFormatting xmlns:xm="http://schemas.microsoft.com/office/excel/2006/main">
          <x14:cfRule type="dataBar" id="{DCE24ECF-7ECA-4E1C-B2B6-61D09009C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D441</xm:sqref>
        </x14:conditionalFormatting>
        <x14:conditionalFormatting xmlns:xm="http://schemas.microsoft.com/office/excel/2006/main">
          <x14:cfRule type="dataBar" id="{36EB258C-B670-4713-9D58-DC57C9690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D443</xm:sqref>
        </x14:conditionalFormatting>
        <x14:conditionalFormatting xmlns:xm="http://schemas.microsoft.com/office/excel/2006/main">
          <x14:cfRule type="dataBar" id="{18AC8F5D-B6C2-40EA-892D-49C26C96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D444</xm:sqref>
        </x14:conditionalFormatting>
        <x14:conditionalFormatting xmlns:xm="http://schemas.microsoft.com/office/excel/2006/main">
          <x14:cfRule type="dataBar" id="{F6E83C98-1F90-431A-9DFF-2BA4B2391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D446</xm:sqref>
        </x14:conditionalFormatting>
        <x14:conditionalFormatting xmlns:xm="http://schemas.microsoft.com/office/excel/2006/main">
          <x14:cfRule type="dataBar" id="{5797F198-FD64-4E12-A1B5-5EEE735C6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D447</xm:sqref>
        </x14:conditionalFormatting>
        <x14:conditionalFormatting xmlns:xm="http://schemas.microsoft.com/office/excel/2006/main">
          <x14:cfRule type="dataBar" id="{EA6AEA13-8635-4BEA-B691-E19CDA517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D449</xm:sqref>
        </x14:conditionalFormatting>
        <x14:conditionalFormatting xmlns:xm="http://schemas.microsoft.com/office/excel/2006/main">
          <x14:cfRule type="dataBar" id="{AAC5E70F-50DC-4E0D-A460-F36B6F4B8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D451</xm:sqref>
        </x14:conditionalFormatting>
        <x14:conditionalFormatting xmlns:xm="http://schemas.microsoft.com/office/excel/2006/main">
          <x14:cfRule type="dataBar" id="{C3B7BC42-9F5E-4802-A98D-9D51531F0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D456 D458</xm:sqref>
        </x14:conditionalFormatting>
        <x14:conditionalFormatting xmlns:xm="http://schemas.microsoft.com/office/excel/2006/main">
          <x14:cfRule type="dataBar" id="{EA29A418-2124-423C-9EF0-8DE5F1B60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D459 D464</xm:sqref>
        </x14:conditionalFormatting>
        <x14:conditionalFormatting xmlns:xm="http://schemas.microsoft.com/office/excel/2006/main">
          <x14:cfRule type="dataBar" id="{1893BE55-1D17-492F-951A-A5984230D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D463</xm:sqref>
        </x14:conditionalFormatting>
        <x14:conditionalFormatting xmlns:xm="http://schemas.microsoft.com/office/excel/2006/main">
          <x14:cfRule type="dataBar" id="{001501FC-3B07-4C79-8DB1-1E0C9FF9D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D470:D471</xm:sqref>
        </x14:conditionalFormatting>
        <x14:conditionalFormatting xmlns:xm="http://schemas.microsoft.com/office/excel/2006/main">
          <x14:cfRule type="dataBar" id="{97AE8E2F-9DD7-4977-9F02-571AF0768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D472</xm:sqref>
        </x14:conditionalFormatting>
        <x14:conditionalFormatting xmlns:xm="http://schemas.microsoft.com/office/excel/2006/main">
          <x14:cfRule type="dataBar" id="{76048A9C-C14D-48B9-B0FB-DE3549124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D478 D489</xm:sqref>
        </x14:conditionalFormatting>
        <x14:conditionalFormatting xmlns:xm="http://schemas.microsoft.com/office/excel/2006/main">
          <x14:cfRule type="dataBar" id="{8EF5E896-ED00-4465-85F3-24D32DFDF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D479</xm:sqref>
        </x14:conditionalFormatting>
        <x14:conditionalFormatting xmlns:xm="http://schemas.microsoft.com/office/excel/2006/main">
          <x14:cfRule type="dataBar" id="{9E1DBBF3-B8E3-4F7F-B2D3-E6F2B6DF8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D480</xm:sqref>
        </x14:conditionalFormatting>
        <x14:conditionalFormatting xmlns:xm="http://schemas.microsoft.com/office/excel/2006/main">
          <x14:cfRule type="dataBar" id="{404C5AC7-4039-4D3D-88A9-2BDB53133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D482</xm:sqref>
        </x14:conditionalFormatting>
        <x14:conditionalFormatting xmlns:xm="http://schemas.microsoft.com/office/excel/2006/main">
          <x14:cfRule type="dataBar" id="{3C07B7BD-366D-43EE-8518-1464112AC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D483</xm:sqref>
        </x14:conditionalFormatting>
        <x14:conditionalFormatting xmlns:xm="http://schemas.microsoft.com/office/excel/2006/main">
          <x14:cfRule type="dataBar" id="{53CE731D-2115-4D56-9A67-428F332DE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D484</xm:sqref>
        </x14:conditionalFormatting>
        <x14:conditionalFormatting xmlns:xm="http://schemas.microsoft.com/office/excel/2006/main">
          <x14:cfRule type="dataBar" id="{0A38EE95-B971-4D58-99ED-72F8D2FCA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D485</xm:sqref>
        </x14:conditionalFormatting>
        <x14:conditionalFormatting xmlns:xm="http://schemas.microsoft.com/office/excel/2006/main">
          <x14:cfRule type="dataBar" id="{30911789-526B-47FC-B523-36DF43D4C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D486</xm:sqref>
        </x14:conditionalFormatting>
        <x14:conditionalFormatting xmlns:xm="http://schemas.microsoft.com/office/excel/2006/main">
          <x14:cfRule type="dataBar" id="{E2C268E9-F8BA-4F55-ABF1-410E5254D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D488</xm:sqref>
        </x14:conditionalFormatting>
        <x14:conditionalFormatting xmlns:xm="http://schemas.microsoft.com/office/excel/2006/main">
          <x14:cfRule type="dataBar" id="{E3C26AC1-1503-4965-965F-C25B2EF72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D490</xm:sqref>
        </x14:conditionalFormatting>
        <x14:conditionalFormatting xmlns:xm="http://schemas.microsoft.com/office/excel/2006/main">
          <x14:cfRule type="dataBar" id="{775FD76E-1A0E-4D1F-9085-D6E55BB7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D495 D497</xm:sqref>
        </x14:conditionalFormatting>
        <x14:conditionalFormatting xmlns:xm="http://schemas.microsoft.com/office/excel/2006/main">
          <x14:cfRule type="dataBar" id="{04D75EF9-F6CB-4B1C-AD1A-5A01AFE08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D498 D503</xm:sqref>
        </x14:conditionalFormatting>
        <x14:conditionalFormatting xmlns:xm="http://schemas.microsoft.com/office/excel/2006/main">
          <x14:cfRule type="dataBar" id="{37E26547-1CBB-4A0B-A3C1-40F949DDC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D502</xm:sqref>
        </x14:conditionalFormatting>
        <x14:conditionalFormatting xmlns:xm="http://schemas.microsoft.com/office/excel/2006/main">
          <x14:cfRule type="dataBar" id="{4683C56E-22D2-4834-B6D2-85B6683D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D509:D510</xm:sqref>
        </x14:conditionalFormatting>
        <x14:conditionalFormatting xmlns:xm="http://schemas.microsoft.com/office/excel/2006/main">
          <x14:cfRule type="dataBar" id="{D99339C7-FF84-49D2-9B8E-39D0CB6B2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D511</xm:sqref>
        </x14:conditionalFormatting>
        <x14:conditionalFormatting xmlns:xm="http://schemas.microsoft.com/office/excel/2006/main">
          <x14:cfRule type="dataBar" id="{037DD92E-C8F4-4DDB-9A6E-07A294AC2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D517 D529</xm:sqref>
        </x14:conditionalFormatting>
        <x14:conditionalFormatting xmlns:xm="http://schemas.microsoft.com/office/excel/2006/main">
          <x14:cfRule type="dataBar" id="{3ECDB084-0AB2-42BA-AFE7-EE2A435B3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D518:D519</xm:sqref>
        </x14:conditionalFormatting>
        <x14:conditionalFormatting xmlns:xm="http://schemas.microsoft.com/office/excel/2006/main">
          <x14:cfRule type="dataBar" id="{8173D226-9FEC-42B5-B093-EF89B95FE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D520</xm:sqref>
        </x14:conditionalFormatting>
        <x14:conditionalFormatting xmlns:xm="http://schemas.microsoft.com/office/excel/2006/main">
          <x14:cfRule type="dataBar" id="{379933B8-5BA1-4E71-ADB5-EF4237AE1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D522</xm:sqref>
        </x14:conditionalFormatting>
        <x14:conditionalFormatting xmlns:xm="http://schemas.microsoft.com/office/excel/2006/main">
          <x14:cfRule type="dataBar" id="{CF9830B3-083A-42CF-856B-F14FC4C29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D523</xm:sqref>
        </x14:conditionalFormatting>
        <x14:conditionalFormatting xmlns:xm="http://schemas.microsoft.com/office/excel/2006/main">
          <x14:cfRule type="dataBar" id="{29F2262F-6F98-4FD3-90DA-34EF414E7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D524</xm:sqref>
        </x14:conditionalFormatting>
        <x14:conditionalFormatting xmlns:xm="http://schemas.microsoft.com/office/excel/2006/main">
          <x14:cfRule type="dataBar" id="{2AE581E6-00A7-4C43-93ED-93B7AA2B9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D525</xm:sqref>
        </x14:conditionalFormatting>
        <x14:conditionalFormatting xmlns:xm="http://schemas.microsoft.com/office/excel/2006/main">
          <x14:cfRule type="dataBar" id="{FAC16CB4-B037-40F5-A4EA-B72FCEC2B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D526</xm:sqref>
        </x14:conditionalFormatting>
        <x14:conditionalFormatting xmlns:xm="http://schemas.microsoft.com/office/excel/2006/main">
          <x14:cfRule type="dataBar" id="{142866F7-7B7A-4136-BCF7-A4F47BE77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D528</xm:sqref>
        </x14:conditionalFormatting>
        <x14:conditionalFormatting xmlns:xm="http://schemas.microsoft.com/office/excel/2006/main">
          <x14:cfRule type="dataBar" id="{1DC9C4C1-1D35-4F82-8600-FDA3706B9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D530</xm:sqref>
        </x14:conditionalFormatting>
        <x14:conditionalFormatting xmlns:xm="http://schemas.microsoft.com/office/excel/2006/main">
          <x14:cfRule type="dataBar" id="{298BA18D-E476-47AD-8DC4-AFDDD07E8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D533</xm:sqref>
        </x14:conditionalFormatting>
        <x14:conditionalFormatting xmlns:xm="http://schemas.microsoft.com/office/excel/2006/main">
          <x14:cfRule type="dataBar" id="{F43FB1F2-9F05-49B7-989D-96710CE7D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D535 D537</xm:sqref>
        </x14:conditionalFormatting>
        <x14:conditionalFormatting xmlns:xm="http://schemas.microsoft.com/office/excel/2006/main">
          <x14:cfRule type="dataBar" id="{1470C209-E0A2-466A-BBE8-69DC0BE69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D538 D543</xm:sqref>
        </x14:conditionalFormatting>
        <x14:conditionalFormatting xmlns:xm="http://schemas.microsoft.com/office/excel/2006/main">
          <x14:cfRule type="dataBar" id="{F26B619A-2720-4F52-9D36-D78489B03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D542</xm:sqref>
        </x14:conditionalFormatting>
        <x14:conditionalFormatting xmlns:xm="http://schemas.microsoft.com/office/excel/2006/main">
          <x14:cfRule type="dataBar" id="{4E8DF7C1-2FEE-4197-A68D-20320B5AA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D549:D550</xm:sqref>
        </x14:conditionalFormatting>
        <x14:conditionalFormatting xmlns:xm="http://schemas.microsoft.com/office/excel/2006/main">
          <x14:cfRule type="dataBar" id="{DEC880BB-E4E2-43B9-AD18-93F621027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D551</xm:sqref>
        </x14:conditionalFormatting>
        <x14:conditionalFormatting xmlns:xm="http://schemas.microsoft.com/office/excel/2006/main">
          <x14:cfRule type="dataBar" id="{88551DB2-483F-4097-A348-53C3E0358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D557 D569</xm:sqref>
        </x14:conditionalFormatting>
        <x14:conditionalFormatting xmlns:xm="http://schemas.microsoft.com/office/excel/2006/main">
          <x14:cfRule type="dataBar" id="{302DEF51-F6F1-4E43-B4E4-3E0A6EC3C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D558</xm:sqref>
        </x14:conditionalFormatting>
        <x14:conditionalFormatting xmlns:xm="http://schemas.microsoft.com/office/excel/2006/main">
          <x14:cfRule type="dataBar" id="{A7EB0824-AD0C-4976-AD26-D9C1E8EE7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D559</xm:sqref>
        </x14:conditionalFormatting>
        <x14:conditionalFormatting xmlns:xm="http://schemas.microsoft.com/office/excel/2006/main">
          <x14:cfRule type="dataBar" id="{A2BADD51-C65F-40C2-BF79-D3C43B8C4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D562</xm:sqref>
        </x14:conditionalFormatting>
        <x14:conditionalFormatting xmlns:xm="http://schemas.microsoft.com/office/excel/2006/main">
          <x14:cfRule type="dataBar" id="{62E083A9-23A5-4A55-B3DE-DA7BE9781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D563</xm:sqref>
        </x14:conditionalFormatting>
        <x14:conditionalFormatting xmlns:xm="http://schemas.microsoft.com/office/excel/2006/main">
          <x14:cfRule type="dataBar" id="{7373644B-5805-450F-A391-90E0305B8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D564</xm:sqref>
        </x14:conditionalFormatting>
        <x14:conditionalFormatting xmlns:xm="http://schemas.microsoft.com/office/excel/2006/main">
          <x14:cfRule type="dataBar" id="{6DCDAEA4-14FB-44E8-A2B1-35607E299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D566</xm:sqref>
        </x14:conditionalFormatting>
        <x14:conditionalFormatting xmlns:xm="http://schemas.microsoft.com/office/excel/2006/main">
          <x14:cfRule type="dataBar" id="{DD9B769E-4B56-4143-9A8F-FCEBD8C03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D568</xm:sqref>
        </x14:conditionalFormatting>
        <x14:conditionalFormatting xmlns:xm="http://schemas.microsoft.com/office/excel/2006/main">
          <x14:cfRule type="dataBar" id="{D793DDC5-34E3-432E-A6BE-1373C9D0E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D570</xm:sqref>
        </x14:conditionalFormatting>
        <x14:conditionalFormatting xmlns:xm="http://schemas.microsoft.com/office/excel/2006/main">
          <x14:cfRule type="dataBar" id="{746D7940-AFDA-4F53-BE58-48AB11D5F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D573</xm:sqref>
        </x14:conditionalFormatting>
        <x14:conditionalFormatting xmlns:xm="http://schemas.microsoft.com/office/excel/2006/main">
          <x14:cfRule type="dataBar" id="{AB3806F1-F2BA-4B83-A160-F804EA371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D575 D577</xm:sqref>
        </x14:conditionalFormatting>
        <x14:conditionalFormatting xmlns:xm="http://schemas.microsoft.com/office/excel/2006/main">
          <x14:cfRule type="dataBar" id="{AA9415BD-0FAB-485B-91FF-143E1D690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D578 D583</xm:sqref>
        </x14:conditionalFormatting>
        <x14:conditionalFormatting xmlns:xm="http://schemas.microsoft.com/office/excel/2006/main">
          <x14:cfRule type="dataBar" id="{BA29401A-B98D-41C6-890E-DED7AA8C4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D582</xm:sqref>
        </x14:conditionalFormatting>
        <x14:conditionalFormatting xmlns:xm="http://schemas.microsoft.com/office/excel/2006/main">
          <x14:cfRule type="dataBar" id="{72C5C184-3F77-4E58-97C5-FDB2C7C60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D589:D590</xm:sqref>
        </x14:conditionalFormatting>
        <x14:conditionalFormatting xmlns:xm="http://schemas.microsoft.com/office/excel/2006/main">
          <x14:cfRule type="dataBar" id="{A40A9D36-147A-4941-AD99-6313EFF41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D591</xm:sqref>
        </x14:conditionalFormatting>
        <x14:conditionalFormatting xmlns:xm="http://schemas.microsoft.com/office/excel/2006/main">
          <x14:cfRule type="dataBar" id="{1808BD36-7864-49D9-A358-BB689FA9C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D592</xm:sqref>
        </x14:conditionalFormatting>
        <x14:conditionalFormatting xmlns:xm="http://schemas.microsoft.com/office/excel/2006/main">
          <x14:cfRule type="dataBar" id="{DFBA0AB9-FFD9-497D-BCC0-9DB0B6A85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D597 D608</xm:sqref>
        </x14:conditionalFormatting>
        <x14:conditionalFormatting xmlns:xm="http://schemas.microsoft.com/office/excel/2006/main">
          <x14:cfRule type="dataBar" id="{F70D3E42-F51A-48AF-8F07-158DA1ED4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D598</xm:sqref>
        </x14:conditionalFormatting>
        <x14:conditionalFormatting xmlns:xm="http://schemas.microsoft.com/office/excel/2006/main">
          <x14:cfRule type="dataBar" id="{506275B0-9C1F-4E80-8472-229245414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D599</xm:sqref>
        </x14:conditionalFormatting>
        <x14:conditionalFormatting xmlns:xm="http://schemas.microsoft.com/office/excel/2006/main">
          <x14:cfRule type="dataBar" id="{E6DE4D09-14D6-4F91-BAF3-B6C692905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D601</xm:sqref>
        </x14:conditionalFormatting>
        <x14:conditionalFormatting xmlns:xm="http://schemas.microsoft.com/office/excel/2006/main">
          <x14:cfRule type="dataBar" id="{D7C1A998-B473-43E8-BFE8-F28D90FB8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D602</xm:sqref>
        </x14:conditionalFormatting>
        <x14:conditionalFormatting xmlns:xm="http://schemas.microsoft.com/office/excel/2006/main">
          <x14:cfRule type="dataBar" id="{FAA9A091-2BC6-4F8E-BD31-DB5F7D8E3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D603</xm:sqref>
        </x14:conditionalFormatting>
        <x14:conditionalFormatting xmlns:xm="http://schemas.microsoft.com/office/excel/2006/main">
          <x14:cfRule type="dataBar" id="{353BAF41-802E-4820-92C6-01294E01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D604</xm:sqref>
        </x14:conditionalFormatting>
        <x14:conditionalFormatting xmlns:xm="http://schemas.microsoft.com/office/excel/2006/main">
          <x14:cfRule type="dataBar" id="{4041631C-0450-422B-B45A-55695C3F0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D605</xm:sqref>
        </x14:conditionalFormatting>
        <x14:conditionalFormatting xmlns:xm="http://schemas.microsoft.com/office/excel/2006/main">
          <x14:cfRule type="dataBar" id="{09431481-6FBB-42C9-9714-F10DABFC3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D607</xm:sqref>
        </x14:conditionalFormatting>
        <x14:conditionalFormatting xmlns:xm="http://schemas.microsoft.com/office/excel/2006/main">
          <x14:cfRule type="dataBar" id="{CB406868-E91D-47C4-80C8-8227BFB80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D609</xm:sqref>
        </x14:conditionalFormatting>
        <x14:conditionalFormatting xmlns:xm="http://schemas.microsoft.com/office/excel/2006/main">
          <x14:cfRule type="dataBar" id="{03DF8A28-6E65-4D77-A3EC-C1C8FD649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D612</xm:sqref>
        </x14:conditionalFormatting>
        <x14:conditionalFormatting xmlns:xm="http://schemas.microsoft.com/office/excel/2006/main">
          <x14:cfRule type="dataBar" id="{EE8E496D-E6F0-48AC-BAA2-201667666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D613</xm:sqref>
        </x14:conditionalFormatting>
        <x14:conditionalFormatting xmlns:xm="http://schemas.microsoft.com/office/excel/2006/main">
          <x14:cfRule type="dataBar" id="{C0E0AE14-AC51-4033-B66B-33CCBDDFE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D614 D616</xm:sqref>
        </x14:conditionalFormatting>
        <x14:conditionalFormatting xmlns:xm="http://schemas.microsoft.com/office/excel/2006/main">
          <x14:cfRule type="dataBar" id="{A73A387D-703B-417E-A41E-95334AB9D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D617 D622</xm:sqref>
        </x14:conditionalFormatting>
        <x14:conditionalFormatting xmlns:xm="http://schemas.microsoft.com/office/excel/2006/main">
          <x14:cfRule type="dataBar" id="{21415488-9C28-4457-A1C1-F371B3734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D621</xm:sqref>
        </x14:conditionalFormatting>
        <x14:conditionalFormatting xmlns:xm="http://schemas.microsoft.com/office/excel/2006/main">
          <x14:cfRule type="dataBar" id="{9134FF9E-273C-42D4-B8D5-95B73DFE4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D628:D629</xm:sqref>
        </x14:conditionalFormatting>
        <x14:conditionalFormatting xmlns:xm="http://schemas.microsoft.com/office/excel/2006/main">
          <x14:cfRule type="dataBar" id="{58457CC4-751C-498A-87DC-117518688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D630</xm:sqref>
        </x14:conditionalFormatting>
        <x14:conditionalFormatting xmlns:xm="http://schemas.microsoft.com/office/excel/2006/main">
          <x14:cfRule type="dataBar" id="{663768D6-5CEB-42C0-860F-6AC4920CC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D632</xm:sqref>
        </x14:conditionalFormatting>
        <x14:conditionalFormatting xmlns:xm="http://schemas.microsoft.com/office/excel/2006/main">
          <x14:cfRule type="dataBar" id="{D6CFE1A4-FD99-4371-BCC5-3D3823F79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D635</xm:sqref>
        </x14:conditionalFormatting>
        <x14:conditionalFormatting xmlns:xm="http://schemas.microsoft.com/office/excel/2006/main">
          <x14:cfRule type="dataBar" id="{F567200B-5422-45E3-AAC9-5A76AE8F1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D636 D647</xm:sqref>
        </x14:conditionalFormatting>
        <x14:conditionalFormatting xmlns:xm="http://schemas.microsoft.com/office/excel/2006/main">
          <x14:cfRule type="dataBar" id="{4ADE6366-CC7F-4ADD-8A2E-D54E92841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D637</xm:sqref>
        </x14:conditionalFormatting>
        <x14:conditionalFormatting xmlns:xm="http://schemas.microsoft.com/office/excel/2006/main">
          <x14:cfRule type="dataBar" id="{C34FEFBF-C2AB-444A-8F0F-AF5A41EB1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D638</xm:sqref>
        </x14:conditionalFormatting>
        <x14:conditionalFormatting xmlns:xm="http://schemas.microsoft.com/office/excel/2006/main">
          <x14:cfRule type="dataBar" id="{39B5BD07-CFF1-47AA-8F8A-CB14BCE73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D640</xm:sqref>
        </x14:conditionalFormatting>
        <x14:conditionalFormatting xmlns:xm="http://schemas.microsoft.com/office/excel/2006/main">
          <x14:cfRule type="dataBar" id="{8D3F2277-60FC-4A89-8E64-5E931C619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D641</xm:sqref>
        </x14:conditionalFormatting>
        <x14:conditionalFormatting xmlns:xm="http://schemas.microsoft.com/office/excel/2006/main">
          <x14:cfRule type="dataBar" id="{4AD3EF41-0B5C-45BD-9753-4D5CC8DA0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D644</xm:sqref>
        </x14:conditionalFormatting>
        <x14:conditionalFormatting xmlns:xm="http://schemas.microsoft.com/office/excel/2006/main">
          <x14:cfRule type="dataBar" id="{36521A1B-D7C1-4C7C-84C4-E4F805668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D646</xm:sqref>
        </x14:conditionalFormatting>
        <x14:conditionalFormatting xmlns:xm="http://schemas.microsoft.com/office/excel/2006/main">
          <x14:cfRule type="dataBar" id="{487A22F1-0924-4416-BB58-CCE75BA0E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D648</xm:sqref>
        </x14:conditionalFormatting>
        <x14:conditionalFormatting xmlns:xm="http://schemas.microsoft.com/office/excel/2006/main">
          <x14:cfRule type="dataBar" id="{808A3899-3DA5-4648-8AA4-037D44CE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D651</xm:sqref>
        </x14:conditionalFormatting>
        <x14:conditionalFormatting xmlns:xm="http://schemas.microsoft.com/office/excel/2006/main">
          <x14:cfRule type="dataBar" id="{A7DA46AE-8921-4141-93AB-112986E5B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D653 D655</xm:sqref>
        </x14:conditionalFormatting>
        <x14:conditionalFormatting xmlns:xm="http://schemas.microsoft.com/office/excel/2006/main">
          <x14:cfRule type="dataBar" id="{7461D819-490E-4DEC-9898-127F02BEA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D656 D661</xm:sqref>
        </x14:conditionalFormatting>
        <x14:conditionalFormatting xmlns:xm="http://schemas.microsoft.com/office/excel/2006/main">
          <x14:cfRule type="dataBar" id="{34F418F6-078A-4537-B908-6AB95D253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D660</xm:sqref>
        </x14:conditionalFormatting>
        <x14:conditionalFormatting xmlns:xm="http://schemas.microsoft.com/office/excel/2006/main">
          <x14:cfRule type="dataBar" id="{20BF9701-F3A2-464A-AF11-FE3B792A2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D667:D668</xm:sqref>
        </x14:conditionalFormatting>
        <x14:conditionalFormatting xmlns:xm="http://schemas.microsoft.com/office/excel/2006/main">
          <x14:cfRule type="dataBar" id="{0390530C-2A57-4B4E-9122-31CA73C00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D669</xm:sqref>
        </x14:conditionalFormatting>
        <x14:conditionalFormatting xmlns:xm="http://schemas.microsoft.com/office/excel/2006/main">
          <x14:cfRule type="dataBar" id="{49A8FEE5-44D7-4426-BD57-D36CA16F6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D670</xm:sqref>
        </x14:conditionalFormatting>
        <x14:conditionalFormatting xmlns:xm="http://schemas.microsoft.com/office/excel/2006/main">
          <x14:cfRule type="dataBar" id="{09959B97-691E-4B67-9F1E-2C7ED1BC9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D675 D689</xm:sqref>
        </x14:conditionalFormatting>
        <x14:conditionalFormatting xmlns:xm="http://schemas.microsoft.com/office/excel/2006/main">
          <x14:cfRule type="dataBar" id="{D15F5206-AB48-4693-B4BF-F9A14980E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D676</xm:sqref>
        </x14:conditionalFormatting>
        <x14:conditionalFormatting xmlns:xm="http://schemas.microsoft.com/office/excel/2006/main">
          <x14:cfRule type="dataBar" id="{489CDB8C-C534-48B6-A3AC-9B140F738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D677</xm:sqref>
        </x14:conditionalFormatting>
        <x14:conditionalFormatting xmlns:xm="http://schemas.microsoft.com/office/excel/2006/main">
          <x14:cfRule type="dataBar" id="{11DB742B-BD0E-4C11-A01F-B3D8D68FA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D679</xm:sqref>
        </x14:conditionalFormatting>
        <x14:conditionalFormatting xmlns:xm="http://schemas.microsoft.com/office/excel/2006/main">
          <x14:cfRule type="dataBar" id="{92A2B4B2-97C0-48F2-9A06-2348DAF0E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D680</xm:sqref>
        </x14:conditionalFormatting>
        <x14:conditionalFormatting xmlns:xm="http://schemas.microsoft.com/office/excel/2006/main">
          <x14:cfRule type="dataBar" id="{7B559290-F3B9-45D2-8AB5-170E2688F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D688</xm:sqref>
        </x14:conditionalFormatting>
        <x14:conditionalFormatting xmlns:xm="http://schemas.microsoft.com/office/excel/2006/main">
          <x14:cfRule type="dataBar" id="{89B0C4CF-6B5D-4167-B6C5-635F143E3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D690</xm:sqref>
        </x14:conditionalFormatting>
        <x14:conditionalFormatting xmlns:xm="http://schemas.microsoft.com/office/excel/2006/main">
          <x14:cfRule type="dataBar" id="{ED5FA2CD-4150-4566-8551-C2F7E44FE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D692</xm:sqref>
        </x14:conditionalFormatting>
        <x14:conditionalFormatting xmlns:xm="http://schemas.microsoft.com/office/excel/2006/main">
          <x14:cfRule type="dataBar" id="{7075F59D-4FB7-4AE3-8E2D-B670A02C2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D693</xm:sqref>
        </x14:conditionalFormatting>
        <x14:conditionalFormatting xmlns:xm="http://schemas.microsoft.com/office/excel/2006/main">
          <x14:cfRule type="dataBar" id="{85F368D7-9A10-46B0-9CA1-85DD0AFE0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D695 D697</xm:sqref>
        </x14:conditionalFormatting>
        <x14:conditionalFormatting xmlns:xm="http://schemas.microsoft.com/office/excel/2006/main">
          <x14:cfRule type="dataBar" id="{78EBD040-366E-4F16-9779-1E305B4B0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D698 D703</xm:sqref>
        </x14:conditionalFormatting>
        <x14:conditionalFormatting xmlns:xm="http://schemas.microsoft.com/office/excel/2006/main">
          <x14:cfRule type="dataBar" id="{27EF048F-A506-4A87-84B2-9988CAD42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D702</xm:sqref>
        </x14:conditionalFormatting>
        <x14:conditionalFormatting xmlns:xm="http://schemas.microsoft.com/office/excel/2006/main">
          <x14:cfRule type="dataBar" id="{7DA8780B-4225-4871-88BC-F7B3E2764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D709:D710</xm:sqref>
        </x14:conditionalFormatting>
        <x14:conditionalFormatting xmlns:xm="http://schemas.microsoft.com/office/excel/2006/main">
          <x14:cfRule type="dataBar" id="{01A7ACD1-4C5F-4EF4-98EF-A918BA268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D711</xm:sqref>
        </x14:conditionalFormatting>
        <x14:conditionalFormatting xmlns:xm="http://schemas.microsoft.com/office/excel/2006/main">
          <x14:cfRule type="dataBar" id="{D66102C2-2BDF-49FB-A9FB-60ADD5F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D717 D728</xm:sqref>
        </x14:conditionalFormatting>
        <x14:conditionalFormatting xmlns:xm="http://schemas.microsoft.com/office/excel/2006/main">
          <x14:cfRule type="dataBar" id="{E4040837-47BE-48BF-857B-7EE225387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D718</xm:sqref>
        </x14:conditionalFormatting>
        <x14:conditionalFormatting xmlns:xm="http://schemas.microsoft.com/office/excel/2006/main">
          <x14:cfRule type="dataBar" id="{27B6C30E-70A3-4D95-A725-450D75C5F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D719</xm:sqref>
        </x14:conditionalFormatting>
        <x14:conditionalFormatting xmlns:xm="http://schemas.microsoft.com/office/excel/2006/main">
          <x14:cfRule type="dataBar" id="{E1BB49DE-2B12-45D0-86F6-490B79C8D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D721</xm:sqref>
        </x14:conditionalFormatting>
        <x14:conditionalFormatting xmlns:xm="http://schemas.microsoft.com/office/excel/2006/main">
          <x14:cfRule type="dataBar" id="{109F5DC6-DF47-4520-A739-01B3F38CD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D722</xm:sqref>
        </x14:conditionalFormatting>
        <x14:conditionalFormatting xmlns:xm="http://schemas.microsoft.com/office/excel/2006/main">
          <x14:cfRule type="dataBar" id="{6C0FF6BE-F71F-4922-B4BA-F26F561B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D723</xm:sqref>
        </x14:conditionalFormatting>
        <x14:conditionalFormatting xmlns:xm="http://schemas.microsoft.com/office/excel/2006/main">
          <x14:cfRule type="dataBar" id="{02DD3C22-D4E8-4FE4-AD0D-943F6A4E0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D724</xm:sqref>
        </x14:conditionalFormatting>
        <x14:conditionalFormatting xmlns:xm="http://schemas.microsoft.com/office/excel/2006/main">
          <x14:cfRule type="dataBar" id="{9B18F3F5-81C1-4AE6-B498-E454B080F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D726</xm:sqref>
        </x14:conditionalFormatting>
        <x14:conditionalFormatting xmlns:xm="http://schemas.microsoft.com/office/excel/2006/main">
          <x14:cfRule type="dataBar" id="{8A933BEA-0DAC-4608-8CA5-84087E0C5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D727</xm:sqref>
        </x14:conditionalFormatting>
        <x14:conditionalFormatting xmlns:xm="http://schemas.microsoft.com/office/excel/2006/main">
          <x14:cfRule type="dataBar" id="{BF6A9210-3486-471B-8093-05DC9FB3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D729</xm:sqref>
        </x14:conditionalFormatting>
        <x14:conditionalFormatting xmlns:xm="http://schemas.microsoft.com/office/excel/2006/main">
          <x14:cfRule type="dataBar" id="{B31B6D9F-5240-458A-9DA0-B5204D846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D732</xm:sqref>
        </x14:conditionalFormatting>
        <x14:conditionalFormatting xmlns:xm="http://schemas.microsoft.com/office/excel/2006/main">
          <x14:cfRule type="dataBar" id="{3307C155-0BE4-4FA0-9235-32EE486AE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D734</xm:sqref>
        </x14:conditionalFormatting>
        <x14:conditionalFormatting xmlns:xm="http://schemas.microsoft.com/office/excel/2006/main">
          <x14:cfRule type="dataBar" id="{FEB2F66C-2CC8-4D15-9F2C-D3F445E03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D737 D744</xm:sqref>
        </x14:conditionalFormatting>
        <x14:conditionalFormatting xmlns:xm="http://schemas.microsoft.com/office/excel/2006/main">
          <x14:cfRule type="dataBar" id="{039779B7-7B74-4108-928C-25DEB65A3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D740</xm:sqref>
        </x14:conditionalFormatting>
        <x14:conditionalFormatting xmlns:xm="http://schemas.microsoft.com/office/excel/2006/main">
          <x14:cfRule type="dataBar" id="{38E3A7A0-1DF1-49B6-A11B-335934167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D743</xm:sqref>
        </x14:conditionalFormatting>
        <x14:conditionalFormatting xmlns:xm="http://schemas.microsoft.com/office/excel/2006/main">
          <x14:cfRule type="dataBar" id="{26AC3C6D-F974-4A23-BFB2-EC85DAFB6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D750:D751</xm:sqref>
        </x14:conditionalFormatting>
        <x14:conditionalFormatting xmlns:xm="http://schemas.microsoft.com/office/excel/2006/main">
          <x14:cfRule type="dataBar" id="{F9A80CDC-99CE-47B8-822C-A6047AF6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D752</xm:sqref>
        </x14:conditionalFormatting>
        <x14:conditionalFormatting xmlns:xm="http://schemas.microsoft.com/office/excel/2006/main">
          <x14:cfRule type="dataBar" id="{2CC6B557-9323-44FA-B7D6-1B62442D2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D758 D769</xm:sqref>
        </x14:conditionalFormatting>
        <x14:conditionalFormatting xmlns:xm="http://schemas.microsoft.com/office/excel/2006/main">
          <x14:cfRule type="dataBar" id="{EE67639E-0986-4366-8ACE-7DBEA759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D759</xm:sqref>
        </x14:conditionalFormatting>
        <x14:conditionalFormatting xmlns:xm="http://schemas.microsoft.com/office/excel/2006/main">
          <x14:cfRule type="dataBar" id="{FAB5CC21-B31A-41E2-ACF5-6DAB8E2A5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D760</xm:sqref>
        </x14:conditionalFormatting>
        <x14:conditionalFormatting xmlns:xm="http://schemas.microsoft.com/office/excel/2006/main">
          <x14:cfRule type="dataBar" id="{379ACB31-E812-4856-A839-E6043F5E6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D762</xm:sqref>
        </x14:conditionalFormatting>
        <x14:conditionalFormatting xmlns:xm="http://schemas.microsoft.com/office/excel/2006/main">
          <x14:cfRule type="dataBar" id="{2B36F4F9-A2D8-4CFA-BECB-BA7B779EE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D763</xm:sqref>
        </x14:conditionalFormatting>
        <x14:conditionalFormatting xmlns:xm="http://schemas.microsoft.com/office/excel/2006/main">
          <x14:cfRule type="dataBar" id="{E3C7EE06-8DD2-40B0-93EF-ED4118E21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D764</xm:sqref>
        </x14:conditionalFormatting>
        <x14:conditionalFormatting xmlns:xm="http://schemas.microsoft.com/office/excel/2006/main">
          <x14:cfRule type="dataBar" id="{67EF6187-3682-461E-A9FD-E8A11499B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D765</xm:sqref>
        </x14:conditionalFormatting>
        <x14:conditionalFormatting xmlns:xm="http://schemas.microsoft.com/office/excel/2006/main">
          <x14:cfRule type="dataBar" id="{02E82437-13C4-42EA-B14F-63685C496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D766</xm:sqref>
        </x14:conditionalFormatting>
        <x14:conditionalFormatting xmlns:xm="http://schemas.microsoft.com/office/excel/2006/main">
          <x14:cfRule type="dataBar" id="{00785BB2-76A6-401C-B263-9346F5B5F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D767</xm:sqref>
        </x14:conditionalFormatting>
        <x14:conditionalFormatting xmlns:xm="http://schemas.microsoft.com/office/excel/2006/main">
          <x14:cfRule type="dataBar" id="{47B0EACF-56C5-473B-9E90-04CC1C881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D768</xm:sqref>
        </x14:conditionalFormatting>
        <x14:conditionalFormatting xmlns:xm="http://schemas.microsoft.com/office/excel/2006/main">
          <x14:cfRule type="dataBar" id="{62902441-80D1-4AD8-92E8-0160EB870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D770</xm:sqref>
        </x14:conditionalFormatting>
        <x14:conditionalFormatting xmlns:xm="http://schemas.microsoft.com/office/excel/2006/main">
          <x14:cfRule type="dataBar" id="{23695DF8-121A-4FFC-8E1A-23A746275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D772</xm:sqref>
        </x14:conditionalFormatting>
        <x14:conditionalFormatting xmlns:xm="http://schemas.microsoft.com/office/excel/2006/main">
          <x14:cfRule type="dataBar" id="{6E104B36-3A70-4101-93CD-2236F76D2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D773</xm:sqref>
        </x14:conditionalFormatting>
        <x14:conditionalFormatting xmlns:xm="http://schemas.microsoft.com/office/excel/2006/main">
          <x14:cfRule type="dataBar" id="{5AAE8DA5-5F7B-4E84-A62A-5A1B90CB2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D775 D777</xm:sqref>
        </x14:conditionalFormatting>
        <x14:conditionalFormatting xmlns:xm="http://schemas.microsoft.com/office/excel/2006/main">
          <x14:cfRule type="dataBar" id="{4CE772F9-ED12-4CD0-8CED-B9F5AC822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D778 D783</xm:sqref>
        </x14:conditionalFormatting>
        <x14:conditionalFormatting xmlns:xm="http://schemas.microsoft.com/office/excel/2006/main">
          <x14:cfRule type="dataBar" id="{9A7F2E1E-11DA-42E5-8560-892E89409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D782</xm:sqref>
        </x14:conditionalFormatting>
        <x14:conditionalFormatting xmlns:xm="http://schemas.microsoft.com/office/excel/2006/main">
          <x14:cfRule type="dataBar" id="{6FDB7074-4D15-47AF-8C0D-E35923EC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D789:D790</xm:sqref>
        </x14:conditionalFormatting>
        <x14:conditionalFormatting xmlns:xm="http://schemas.microsoft.com/office/excel/2006/main">
          <x14:cfRule type="dataBar" id="{DAF3148A-ED89-4FBB-91D2-1B3CAFE80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D791</xm:sqref>
        </x14:conditionalFormatting>
        <x14:conditionalFormatting xmlns:xm="http://schemas.microsoft.com/office/excel/2006/main">
          <x14:cfRule type="dataBar" id="{F83D0705-8854-4DBE-BAE7-8051A1639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D797 D808</xm:sqref>
        </x14:conditionalFormatting>
        <x14:conditionalFormatting xmlns:xm="http://schemas.microsoft.com/office/excel/2006/main">
          <x14:cfRule type="dataBar" id="{F578ABD1-FBFB-439E-AC56-4C4524A56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D798</xm:sqref>
        </x14:conditionalFormatting>
        <x14:conditionalFormatting xmlns:xm="http://schemas.microsoft.com/office/excel/2006/main">
          <x14:cfRule type="dataBar" id="{BE9BE901-B335-4509-ABF8-B936E219D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D799</xm:sqref>
        </x14:conditionalFormatting>
        <x14:conditionalFormatting xmlns:xm="http://schemas.microsoft.com/office/excel/2006/main">
          <x14:cfRule type="dataBar" id="{D4C8978D-DE25-424A-8FF0-F2E05D06D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D801</xm:sqref>
        </x14:conditionalFormatting>
        <x14:conditionalFormatting xmlns:xm="http://schemas.microsoft.com/office/excel/2006/main">
          <x14:cfRule type="dataBar" id="{2DF5A969-9B5A-4DE0-A401-4BBEDC23C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D802</xm:sqref>
        </x14:conditionalFormatting>
        <x14:conditionalFormatting xmlns:xm="http://schemas.microsoft.com/office/excel/2006/main">
          <x14:cfRule type="dataBar" id="{D4AC2430-E3D9-4B8A-8664-5E01D583D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D803</xm:sqref>
        </x14:conditionalFormatting>
        <x14:conditionalFormatting xmlns:xm="http://schemas.microsoft.com/office/excel/2006/main">
          <x14:cfRule type="dataBar" id="{27E140D7-D1F4-4529-AF1D-CF06CB049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D804</xm:sqref>
        </x14:conditionalFormatting>
        <x14:conditionalFormatting xmlns:xm="http://schemas.microsoft.com/office/excel/2006/main">
          <x14:cfRule type="dataBar" id="{7A10F6F5-C8E1-461D-BD3F-42D49E3D6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D805</xm:sqref>
        </x14:conditionalFormatting>
        <x14:conditionalFormatting xmlns:xm="http://schemas.microsoft.com/office/excel/2006/main">
          <x14:cfRule type="dataBar" id="{9DAA51BC-90CA-48C5-9A63-30F3455E8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D807</xm:sqref>
        </x14:conditionalFormatting>
        <x14:conditionalFormatting xmlns:xm="http://schemas.microsoft.com/office/excel/2006/main">
          <x14:cfRule type="dataBar" id="{2686A79A-94F6-46E9-B0F0-B6D12ED6C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D809</xm:sqref>
        </x14:conditionalFormatting>
        <x14:conditionalFormatting xmlns:xm="http://schemas.microsoft.com/office/excel/2006/main">
          <x14:cfRule type="dataBar" id="{1C9EF4F5-DE39-42BB-AD83-B176960C4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D812</xm:sqref>
        </x14:conditionalFormatting>
        <x14:conditionalFormatting xmlns:xm="http://schemas.microsoft.com/office/excel/2006/main">
          <x14:cfRule type="dataBar" id="{18B41A6F-9EAE-4396-AD15-8B1D356D0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D814 D816</xm:sqref>
        </x14:conditionalFormatting>
        <x14:conditionalFormatting xmlns:xm="http://schemas.microsoft.com/office/excel/2006/main">
          <x14:cfRule type="dataBar" id="{E318F159-B706-4C46-896D-DDF67229F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D817 D822</xm:sqref>
        </x14:conditionalFormatting>
        <x14:conditionalFormatting xmlns:xm="http://schemas.microsoft.com/office/excel/2006/main">
          <x14:cfRule type="dataBar" id="{22465552-A12B-4DB9-92B4-EFCEA44CE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D821</xm:sqref>
        </x14:conditionalFormatting>
        <x14:conditionalFormatting xmlns:xm="http://schemas.microsoft.com/office/excel/2006/main">
          <x14:cfRule type="dataBar" id="{3907964F-90E3-4717-A7D2-CBC9D8C24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D826</xm:sqref>
        </x14:conditionalFormatting>
        <x14:conditionalFormatting xmlns:xm="http://schemas.microsoft.com/office/excel/2006/main">
          <x14:cfRule type="dataBar" id="{B94887FF-83D0-4ED2-AE00-BB1E6084B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D828:D829</xm:sqref>
        </x14:conditionalFormatting>
        <x14:conditionalFormatting xmlns:xm="http://schemas.microsoft.com/office/excel/2006/main">
          <x14:cfRule type="dataBar" id="{4EB69858-4B2B-4F13-9C4C-135119641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D830</xm:sqref>
        </x14:conditionalFormatting>
        <x14:conditionalFormatting xmlns:xm="http://schemas.microsoft.com/office/excel/2006/main">
          <x14:cfRule type="dataBar" id="{905561B4-FFCA-49F3-970B-C20634008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D836 D847</xm:sqref>
        </x14:conditionalFormatting>
        <x14:conditionalFormatting xmlns:xm="http://schemas.microsoft.com/office/excel/2006/main">
          <x14:cfRule type="dataBar" id="{179D48F5-60AE-465F-9A98-AAC7DA83A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D837</xm:sqref>
        </x14:conditionalFormatting>
        <x14:conditionalFormatting xmlns:xm="http://schemas.microsoft.com/office/excel/2006/main">
          <x14:cfRule type="dataBar" id="{6BF6F8A2-3396-4598-9A51-65EE64CF8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D838</xm:sqref>
        </x14:conditionalFormatting>
        <x14:conditionalFormatting xmlns:xm="http://schemas.microsoft.com/office/excel/2006/main">
          <x14:cfRule type="dataBar" id="{4E8C8CAE-BB0B-47BB-B203-0E2D6E951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D840</xm:sqref>
        </x14:conditionalFormatting>
        <x14:conditionalFormatting xmlns:xm="http://schemas.microsoft.com/office/excel/2006/main">
          <x14:cfRule type="dataBar" id="{B4D79B57-AEA7-4EF5-9F64-F5133D17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D841</xm:sqref>
        </x14:conditionalFormatting>
        <x14:conditionalFormatting xmlns:xm="http://schemas.microsoft.com/office/excel/2006/main">
          <x14:cfRule type="dataBar" id="{2F1A6C26-02FC-4A3A-8B0A-5BB897450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D842</xm:sqref>
        </x14:conditionalFormatting>
        <x14:conditionalFormatting xmlns:xm="http://schemas.microsoft.com/office/excel/2006/main">
          <x14:cfRule type="dataBar" id="{6D5C6085-6D1F-493D-8F06-FEEB03F18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D844</xm:sqref>
        </x14:conditionalFormatting>
        <x14:conditionalFormatting xmlns:xm="http://schemas.microsoft.com/office/excel/2006/main">
          <x14:cfRule type="dataBar" id="{6B4E8788-2E3B-425E-A35C-18514EC1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D846</xm:sqref>
        </x14:conditionalFormatting>
        <x14:conditionalFormatting xmlns:xm="http://schemas.microsoft.com/office/excel/2006/main">
          <x14:cfRule type="dataBar" id="{5C032117-E0AC-4FDC-AAAA-C8C9EC636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D848</xm:sqref>
        </x14:conditionalFormatting>
        <x14:conditionalFormatting xmlns:xm="http://schemas.microsoft.com/office/excel/2006/main">
          <x14:cfRule type="dataBar" id="{F980414A-F501-4092-A492-71BE1A573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D851</xm:sqref>
        </x14:conditionalFormatting>
        <x14:conditionalFormatting xmlns:xm="http://schemas.microsoft.com/office/excel/2006/main">
          <x14:cfRule type="dataBar" id="{744D62AB-CFC6-45D4-A9DF-02F79438C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D853 D855</xm:sqref>
        </x14:conditionalFormatting>
        <x14:conditionalFormatting xmlns:xm="http://schemas.microsoft.com/office/excel/2006/main">
          <x14:cfRule type="dataBar" id="{FDD70F3B-F6CA-4AC1-9BE6-B8AA53C93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D856 D861</xm:sqref>
        </x14:conditionalFormatting>
        <x14:conditionalFormatting xmlns:xm="http://schemas.microsoft.com/office/excel/2006/main">
          <x14:cfRule type="dataBar" id="{574DA05D-A074-4DFD-AB24-1CE01412A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D860</xm:sqref>
        </x14:conditionalFormatting>
        <x14:conditionalFormatting xmlns:xm="http://schemas.microsoft.com/office/excel/2006/main">
          <x14:cfRule type="dataBar" id="{8440856E-9979-449F-B88A-28E13C94A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D865</xm:sqref>
        </x14:conditionalFormatting>
        <x14:conditionalFormatting xmlns:xm="http://schemas.microsoft.com/office/excel/2006/main">
          <x14:cfRule type="dataBar" id="{CB4B6B2C-D8B1-43A1-A2E6-32AEE67D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D867:D868</xm:sqref>
        </x14:conditionalFormatting>
        <x14:conditionalFormatting xmlns:xm="http://schemas.microsoft.com/office/excel/2006/main">
          <x14:cfRule type="dataBar" id="{74D2237F-40D7-48A3-9339-B6D16A1AC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D869</xm:sqref>
        </x14:conditionalFormatting>
        <x14:conditionalFormatting xmlns:xm="http://schemas.microsoft.com/office/excel/2006/main">
          <x14:cfRule type="dataBar" id="{D2E87939-C56F-467A-9B41-E8FFEABCA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D871</xm:sqref>
        </x14:conditionalFormatting>
        <x14:conditionalFormatting xmlns:xm="http://schemas.microsoft.com/office/excel/2006/main">
          <x14:cfRule type="dataBar" id="{A574B236-1451-4454-B335-E3421474D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D873</xm:sqref>
        </x14:conditionalFormatting>
        <x14:conditionalFormatting xmlns:xm="http://schemas.microsoft.com/office/excel/2006/main">
          <x14:cfRule type="dataBar" id="{D9938EB5-48A4-408E-9849-6E83054C8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D875 D886</xm:sqref>
        </x14:conditionalFormatting>
        <x14:conditionalFormatting xmlns:xm="http://schemas.microsoft.com/office/excel/2006/main">
          <x14:cfRule type="dataBar" id="{2B0042D4-5E89-4131-8125-FD5D8DFE6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D876</xm:sqref>
        </x14:conditionalFormatting>
        <x14:conditionalFormatting xmlns:xm="http://schemas.microsoft.com/office/excel/2006/main">
          <x14:cfRule type="dataBar" id="{D2F3F5B7-2CDD-45D4-BE59-DD842DB40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D877</xm:sqref>
        </x14:conditionalFormatting>
        <x14:conditionalFormatting xmlns:xm="http://schemas.microsoft.com/office/excel/2006/main">
          <x14:cfRule type="dataBar" id="{A8733956-645E-4D3C-8713-BABB3AAA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D879</xm:sqref>
        </x14:conditionalFormatting>
        <x14:conditionalFormatting xmlns:xm="http://schemas.microsoft.com/office/excel/2006/main">
          <x14:cfRule type="dataBar" id="{106A9E35-AA56-48AA-81B7-9FD83E851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D880</xm:sqref>
        </x14:conditionalFormatting>
        <x14:conditionalFormatting xmlns:xm="http://schemas.microsoft.com/office/excel/2006/main">
          <x14:cfRule type="dataBar" id="{8B65C603-D6FE-4E05-8757-C536638AA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D881</xm:sqref>
        </x14:conditionalFormatting>
        <x14:conditionalFormatting xmlns:xm="http://schemas.microsoft.com/office/excel/2006/main">
          <x14:cfRule type="dataBar" id="{D0B5FDF8-6C86-449C-82E6-8075DFF7E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D883</xm:sqref>
        </x14:conditionalFormatting>
        <x14:conditionalFormatting xmlns:xm="http://schemas.microsoft.com/office/excel/2006/main">
          <x14:cfRule type="dataBar" id="{5DFFA88D-F184-438A-922B-0D381057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D885</xm:sqref>
        </x14:conditionalFormatting>
        <x14:conditionalFormatting xmlns:xm="http://schemas.microsoft.com/office/excel/2006/main">
          <x14:cfRule type="dataBar" id="{F5A9EBCF-DC4A-4806-9E68-BE2EFEDCC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D887</xm:sqref>
        </x14:conditionalFormatting>
        <x14:conditionalFormatting xmlns:xm="http://schemas.microsoft.com/office/excel/2006/main">
          <x14:cfRule type="dataBar" id="{63A893EE-7FE2-4D99-98DF-6DBF3B139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D890</xm:sqref>
        </x14:conditionalFormatting>
        <x14:conditionalFormatting xmlns:xm="http://schemas.microsoft.com/office/excel/2006/main">
          <x14:cfRule type="dataBar" id="{AFF21ACB-723A-4BE0-92B4-5459DACE1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D891</xm:sqref>
        </x14:conditionalFormatting>
        <x14:conditionalFormatting xmlns:xm="http://schemas.microsoft.com/office/excel/2006/main">
          <x14:cfRule type="dataBar" id="{96463072-CE83-46BF-8458-D2048E18A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D892 D894</xm:sqref>
        </x14:conditionalFormatting>
        <x14:conditionalFormatting xmlns:xm="http://schemas.microsoft.com/office/excel/2006/main">
          <x14:cfRule type="dataBar" id="{7D234107-D09E-444A-A5F1-2BEE6405A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D895 D900</xm:sqref>
        </x14:conditionalFormatting>
        <x14:conditionalFormatting xmlns:xm="http://schemas.microsoft.com/office/excel/2006/main">
          <x14:cfRule type="dataBar" id="{CB4E6383-9AEC-4DFE-8710-2ECFE1745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D899</xm:sqref>
        </x14:conditionalFormatting>
        <x14:conditionalFormatting xmlns:xm="http://schemas.microsoft.com/office/excel/2006/main">
          <x14:cfRule type="dataBar" id="{CD210B6A-170C-43C1-A187-DF6E8132E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D906:D907</xm:sqref>
        </x14:conditionalFormatting>
        <x14:conditionalFormatting xmlns:xm="http://schemas.microsoft.com/office/excel/2006/main">
          <x14:cfRule type="dataBar" id="{49FA97E9-2526-42B2-8E1E-65E0FF6B5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D908</xm:sqref>
        </x14:conditionalFormatting>
        <x14:conditionalFormatting xmlns:xm="http://schemas.microsoft.com/office/excel/2006/main">
          <x14:cfRule type="dataBar" id="{8D437655-7675-4D15-96A5-01E5C96E9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D912</xm:sqref>
        </x14:conditionalFormatting>
        <x14:conditionalFormatting xmlns:xm="http://schemas.microsoft.com/office/excel/2006/main">
          <x14:cfRule type="dataBar" id="{334AA803-1854-4A04-BCEF-977A29243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D914 D925</xm:sqref>
        </x14:conditionalFormatting>
        <x14:conditionalFormatting xmlns:xm="http://schemas.microsoft.com/office/excel/2006/main">
          <x14:cfRule type="dataBar" id="{7582DF7C-C77A-4FC4-BC4F-7BC6B1EF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D915</xm:sqref>
        </x14:conditionalFormatting>
        <x14:conditionalFormatting xmlns:xm="http://schemas.microsoft.com/office/excel/2006/main">
          <x14:cfRule type="dataBar" id="{77B909DB-7219-4AF4-ABD9-4C7C440DE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D916</xm:sqref>
        </x14:conditionalFormatting>
        <x14:conditionalFormatting xmlns:xm="http://schemas.microsoft.com/office/excel/2006/main">
          <x14:cfRule type="dataBar" id="{4532A8F2-90E8-4A73-A669-2FC0D9BC8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D918</xm:sqref>
        </x14:conditionalFormatting>
        <x14:conditionalFormatting xmlns:xm="http://schemas.microsoft.com/office/excel/2006/main">
          <x14:cfRule type="dataBar" id="{37D44E94-0408-49D2-87FB-951C6E89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D919</xm:sqref>
        </x14:conditionalFormatting>
        <x14:conditionalFormatting xmlns:xm="http://schemas.microsoft.com/office/excel/2006/main">
          <x14:cfRule type="dataBar" id="{3B67DFC8-3ED6-4CDC-9770-362B949B4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D920</xm:sqref>
        </x14:conditionalFormatting>
        <x14:conditionalFormatting xmlns:xm="http://schemas.microsoft.com/office/excel/2006/main">
          <x14:cfRule type="dataBar" id="{34AD1949-36E4-46A0-B0BC-0CF0F4C12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D921</xm:sqref>
        </x14:conditionalFormatting>
        <x14:conditionalFormatting xmlns:xm="http://schemas.microsoft.com/office/excel/2006/main">
          <x14:cfRule type="dataBar" id="{E562DFE5-4F33-42F0-B446-49B0E8A56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D922</xm:sqref>
        </x14:conditionalFormatting>
        <x14:conditionalFormatting xmlns:xm="http://schemas.microsoft.com/office/excel/2006/main">
          <x14:cfRule type="dataBar" id="{E28DDC48-A505-4AD8-AADE-44D2B8D7B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D924</xm:sqref>
        </x14:conditionalFormatting>
        <x14:conditionalFormatting xmlns:xm="http://schemas.microsoft.com/office/excel/2006/main">
          <x14:cfRule type="dataBar" id="{89B7B34F-0EE2-431F-B00A-D8B3747A6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D926</xm:sqref>
        </x14:conditionalFormatting>
        <x14:conditionalFormatting xmlns:xm="http://schemas.microsoft.com/office/excel/2006/main">
          <x14:cfRule type="dataBar" id="{744DE0B8-8973-4F2C-9DFB-809E6FFBF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D929</xm:sqref>
        </x14:conditionalFormatting>
        <x14:conditionalFormatting xmlns:xm="http://schemas.microsoft.com/office/excel/2006/main">
          <x14:cfRule type="dataBar" id="{F0326783-2AA1-4FF2-9A39-836BEB7A5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D931 D933</xm:sqref>
        </x14:conditionalFormatting>
        <x14:conditionalFormatting xmlns:xm="http://schemas.microsoft.com/office/excel/2006/main">
          <x14:cfRule type="dataBar" id="{D0829F11-272A-49B4-B2ED-DD163879C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D934 D939</xm:sqref>
        </x14:conditionalFormatting>
        <x14:conditionalFormatting xmlns:xm="http://schemas.microsoft.com/office/excel/2006/main">
          <x14:cfRule type="dataBar" id="{F3CFC13F-AE9E-4660-8CA3-FF7F17D35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D938</xm:sqref>
        </x14:conditionalFormatting>
        <x14:conditionalFormatting xmlns:xm="http://schemas.microsoft.com/office/excel/2006/main">
          <x14:cfRule type="dataBar" id="{74DC97F8-4EFF-49A6-A5CE-FD9D265CD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D945:D946</xm:sqref>
        </x14:conditionalFormatting>
        <x14:conditionalFormatting xmlns:xm="http://schemas.microsoft.com/office/excel/2006/main">
          <x14:cfRule type="dataBar" id="{9B3F6E35-C300-455E-9763-27C6E094D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D947</xm:sqref>
        </x14:conditionalFormatting>
        <x14:conditionalFormatting xmlns:xm="http://schemas.microsoft.com/office/excel/2006/main">
          <x14:cfRule type="dataBar" id="{B1AEC466-DCF4-465D-9338-CA3666BDF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D953 D965</xm:sqref>
        </x14:conditionalFormatting>
        <x14:conditionalFormatting xmlns:xm="http://schemas.microsoft.com/office/excel/2006/main">
          <x14:cfRule type="dataBar" id="{5628CAB6-ED5E-4960-B163-EB22D652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D954</xm:sqref>
        </x14:conditionalFormatting>
        <x14:conditionalFormatting xmlns:xm="http://schemas.microsoft.com/office/excel/2006/main">
          <x14:cfRule type="dataBar" id="{736281CC-F611-4C61-BCC0-88FDCA17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D955:D956</xm:sqref>
        </x14:conditionalFormatting>
        <x14:conditionalFormatting xmlns:xm="http://schemas.microsoft.com/office/excel/2006/main">
          <x14:cfRule type="dataBar" id="{1443327A-CC8B-40A7-B153-BDE489886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D958</xm:sqref>
        </x14:conditionalFormatting>
        <x14:conditionalFormatting xmlns:xm="http://schemas.microsoft.com/office/excel/2006/main">
          <x14:cfRule type="dataBar" id="{BDA83004-E1AB-4DC1-A082-733B4EA0E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D959</xm:sqref>
        </x14:conditionalFormatting>
        <x14:conditionalFormatting xmlns:xm="http://schemas.microsoft.com/office/excel/2006/main">
          <x14:cfRule type="dataBar" id="{F7320A47-291A-4A41-BB56-151DED2CB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D960</xm:sqref>
        </x14:conditionalFormatting>
        <x14:conditionalFormatting xmlns:xm="http://schemas.microsoft.com/office/excel/2006/main">
          <x14:cfRule type="dataBar" id="{DC3EF9E3-696E-4F13-8675-45AB68149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D961</xm:sqref>
        </x14:conditionalFormatting>
        <x14:conditionalFormatting xmlns:xm="http://schemas.microsoft.com/office/excel/2006/main">
          <x14:cfRule type="dataBar" id="{6335BE4E-8A48-48DF-A921-93DE41E26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D964</xm:sqref>
        </x14:conditionalFormatting>
        <x14:conditionalFormatting xmlns:xm="http://schemas.microsoft.com/office/excel/2006/main">
          <x14:cfRule type="dataBar" id="{013A6DEF-6F40-40D7-A3D5-401DD3F21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D966</xm:sqref>
        </x14:conditionalFormatting>
        <x14:conditionalFormatting xmlns:xm="http://schemas.microsoft.com/office/excel/2006/main">
          <x14:cfRule type="dataBar" id="{7F09D0C1-8E13-436A-8324-FBD9BB81E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D969</xm:sqref>
        </x14:conditionalFormatting>
        <x14:conditionalFormatting xmlns:xm="http://schemas.microsoft.com/office/excel/2006/main">
          <x14:cfRule type="dataBar" id="{BB271773-F249-414B-8199-5A61B1DF6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D971 D973</xm:sqref>
        </x14:conditionalFormatting>
        <x14:conditionalFormatting xmlns:xm="http://schemas.microsoft.com/office/excel/2006/main">
          <x14:cfRule type="dataBar" id="{04538983-0975-4471-B69E-59961669D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D974 D979</xm:sqref>
        </x14:conditionalFormatting>
        <x14:conditionalFormatting xmlns:xm="http://schemas.microsoft.com/office/excel/2006/main">
          <x14:cfRule type="dataBar" id="{3412DD81-C293-43CB-A2D9-C3B531A80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D978</xm:sqref>
        </x14:conditionalFormatting>
        <x14:conditionalFormatting xmlns:xm="http://schemas.microsoft.com/office/excel/2006/main">
          <x14:cfRule type="dataBar" id="{A91870F8-4006-499E-B702-9B0A90482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D985:D986</xm:sqref>
        </x14:conditionalFormatting>
        <x14:conditionalFormatting xmlns:xm="http://schemas.microsoft.com/office/excel/2006/main">
          <x14:cfRule type="dataBar" id="{EAAEF1AC-89B0-4BE7-980E-365A35EEF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D987</xm:sqref>
        </x14:conditionalFormatting>
        <x14:conditionalFormatting xmlns:xm="http://schemas.microsoft.com/office/excel/2006/main">
          <x14:cfRule type="dataBar" id="{585DD0B5-2358-4921-B3E8-9A5D4AFD0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D993 D1004</xm:sqref>
        </x14:conditionalFormatting>
        <x14:conditionalFormatting xmlns:xm="http://schemas.microsoft.com/office/excel/2006/main">
          <x14:cfRule type="dataBar" id="{D71CE28D-3A7E-4038-9B95-B2C000542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D994</xm:sqref>
        </x14:conditionalFormatting>
        <x14:conditionalFormatting xmlns:xm="http://schemas.microsoft.com/office/excel/2006/main">
          <x14:cfRule type="dataBar" id="{9D8B1F80-D926-4D69-BEB6-60FD3308E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D995</xm:sqref>
        </x14:conditionalFormatting>
        <x14:conditionalFormatting xmlns:xm="http://schemas.microsoft.com/office/excel/2006/main">
          <x14:cfRule type="dataBar" id="{45A535BD-5D7F-4312-9E6E-1AF5B3784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D997</xm:sqref>
        </x14:conditionalFormatting>
        <x14:conditionalFormatting xmlns:xm="http://schemas.microsoft.com/office/excel/2006/main">
          <x14:cfRule type="dataBar" id="{5B7DB3F8-7153-4F66-84D2-17E4ECA9F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D998</xm:sqref>
        </x14:conditionalFormatting>
        <x14:conditionalFormatting xmlns:xm="http://schemas.microsoft.com/office/excel/2006/main">
          <x14:cfRule type="dataBar" id="{0D6D33D6-33C0-46C3-8711-73C604A46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D999</xm:sqref>
        </x14:conditionalFormatting>
        <x14:conditionalFormatting xmlns:xm="http://schemas.microsoft.com/office/excel/2006/main">
          <x14:cfRule type="dataBar" id="{847C15FC-4076-4D18-8502-12A49634D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D1000</xm:sqref>
        </x14:conditionalFormatting>
        <x14:conditionalFormatting xmlns:xm="http://schemas.microsoft.com/office/excel/2006/main">
          <x14:cfRule type="dataBar" id="{86DCB34B-C4E2-4212-92C0-00E4A161E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D1001</xm:sqref>
        </x14:conditionalFormatting>
        <x14:conditionalFormatting xmlns:xm="http://schemas.microsoft.com/office/excel/2006/main">
          <x14:cfRule type="dataBar" id="{00AF8DF0-9B51-4F16-80E0-1575A43CE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D1003</xm:sqref>
        </x14:conditionalFormatting>
        <x14:conditionalFormatting xmlns:xm="http://schemas.microsoft.com/office/excel/2006/main">
          <x14:cfRule type="dataBar" id="{D362A720-B073-47D5-8062-804EE339B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D1005</xm:sqref>
        </x14:conditionalFormatting>
        <x14:conditionalFormatting xmlns:xm="http://schemas.microsoft.com/office/excel/2006/main">
          <x14:cfRule type="dataBar" id="{0A05697F-EE7D-4DD9-9150-1748899E1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D1008</xm:sqref>
        </x14:conditionalFormatting>
        <x14:conditionalFormatting xmlns:xm="http://schemas.microsoft.com/office/excel/2006/main">
          <x14:cfRule type="dataBar" id="{2814113C-2D21-48D3-B37D-37EF1258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D1010 D1012</xm:sqref>
        </x14:conditionalFormatting>
        <x14:conditionalFormatting xmlns:xm="http://schemas.microsoft.com/office/excel/2006/main">
          <x14:cfRule type="dataBar" id="{F45535B9-3A79-4F74-8ABF-7BCBC5F01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D1013 D1018</xm:sqref>
        </x14:conditionalFormatting>
        <x14:conditionalFormatting xmlns:xm="http://schemas.microsoft.com/office/excel/2006/main">
          <x14:cfRule type="dataBar" id="{18295874-C248-4CAD-A2CE-FD79F188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D1017</xm:sqref>
        </x14:conditionalFormatting>
        <x14:conditionalFormatting xmlns:xm="http://schemas.microsoft.com/office/excel/2006/main">
          <x14:cfRule type="dataBar" id="{50AAFA45-8C57-415D-ABBE-B22DF1676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D1024:D1025</xm:sqref>
        </x14:conditionalFormatting>
        <x14:conditionalFormatting xmlns:xm="http://schemas.microsoft.com/office/excel/2006/main">
          <x14:cfRule type="dataBar" id="{27FEEEB9-4EF5-4BA5-B7E0-4D66A6EDC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D1026</xm:sqref>
        </x14:conditionalFormatting>
        <x14:conditionalFormatting xmlns:xm="http://schemas.microsoft.com/office/excel/2006/main">
          <x14:cfRule type="dataBar" id="{DE02F219-791D-4F08-8EF8-64921EFF0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D1032 D1043</xm:sqref>
        </x14:conditionalFormatting>
        <x14:conditionalFormatting xmlns:xm="http://schemas.microsoft.com/office/excel/2006/main">
          <x14:cfRule type="dataBar" id="{61EC05BA-5648-4624-BC09-CEC283DB4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D1033</xm:sqref>
        </x14:conditionalFormatting>
        <x14:conditionalFormatting xmlns:xm="http://schemas.microsoft.com/office/excel/2006/main">
          <x14:cfRule type="dataBar" id="{B5E51DA7-DE3C-467C-8C11-D89EFAB73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D1034</xm:sqref>
        </x14:conditionalFormatting>
        <x14:conditionalFormatting xmlns:xm="http://schemas.microsoft.com/office/excel/2006/main">
          <x14:cfRule type="dataBar" id="{A0C878C2-C313-4FDF-AD3B-66655EC5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D1036</xm:sqref>
        </x14:conditionalFormatting>
        <x14:conditionalFormatting xmlns:xm="http://schemas.microsoft.com/office/excel/2006/main">
          <x14:cfRule type="dataBar" id="{B7C7BDB5-0BA0-4006-B2CB-C5E3A0FEC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D1037</xm:sqref>
        </x14:conditionalFormatting>
        <x14:conditionalFormatting xmlns:xm="http://schemas.microsoft.com/office/excel/2006/main">
          <x14:cfRule type="dataBar" id="{10FFF667-130E-4887-B47E-98FE2DD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D1038</xm:sqref>
        </x14:conditionalFormatting>
        <x14:conditionalFormatting xmlns:xm="http://schemas.microsoft.com/office/excel/2006/main">
          <x14:cfRule type="dataBar" id="{3E2E669B-DF3E-456E-BC56-B299CC017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D1040</xm:sqref>
        </x14:conditionalFormatting>
        <x14:conditionalFormatting xmlns:xm="http://schemas.microsoft.com/office/excel/2006/main">
          <x14:cfRule type="dataBar" id="{C72DB80D-108E-49A5-87CA-4F7A8863C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D1042</xm:sqref>
        </x14:conditionalFormatting>
        <x14:conditionalFormatting xmlns:xm="http://schemas.microsoft.com/office/excel/2006/main">
          <x14:cfRule type="dataBar" id="{DBBE7998-F4AD-4AEA-A5A3-26CF1295F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D1044</xm:sqref>
        </x14:conditionalFormatting>
        <x14:conditionalFormatting xmlns:xm="http://schemas.microsoft.com/office/excel/2006/main">
          <x14:cfRule type="dataBar" id="{E2805728-EE2B-4735-8556-75A4D410C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D1047</xm:sqref>
        </x14:conditionalFormatting>
        <x14:conditionalFormatting xmlns:xm="http://schemas.microsoft.com/office/excel/2006/main">
          <x14:cfRule type="dataBar" id="{6388A8F7-9C02-4016-BAF0-06281279F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D1049 D1051</xm:sqref>
        </x14:conditionalFormatting>
        <x14:conditionalFormatting xmlns:xm="http://schemas.microsoft.com/office/excel/2006/main">
          <x14:cfRule type="dataBar" id="{327F8484-CFCE-45EB-BC98-E1C3961AC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D1052 D1057</xm:sqref>
        </x14:conditionalFormatting>
        <x14:conditionalFormatting xmlns:xm="http://schemas.microsoft.com/office/excel/2006/main">
          <x14:cfRule type="dataBar" id="{8D6B3D91-E0A0-4269-8335-067B73647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D1056</xm:sqref>
        </x14:conditionalFormatting>
        <x14:conditionalFormatting xmlns:xm="http://schemas.microsoft.com/office/excel/2006/main">
          <x14:cfRule type="dataBar" id="{48BC593B-9933-467E-BDAC-65D94DAE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D1062</xm:sqref>
        </x14:conditionalFormatting>
        <x14:conditionalFormatting xmlns:xm="http://schemas.microsoft.com/office/excel/2006/main">
          <x14:cfRule type="dataBar" id="{5B9B44D1-EA3E-411B-934A-68144C449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D1063:D1064</xm:sqref>
        </x14:conditionalFormatting>
        <x14:conditionalFormatting xmlns:xm="http://schemas.microsoft.com/office/excel/2006/main">
          <x14:cfRule type="dataBar" id="{9CB1DD2C-5621-4CCB-ACB2-B9E24C187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D1065</xm:sqref>
        </x14:conditionalFormatting>
        <x14:conditionalFormatting xmlns:xm="http://schemas.microsoft.com/office/excel/2006/main">
          <x14:cfRule type="dataBar" id="{E94E6872-ED80-46F0-AB76-FCA3E077D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D1066</xm:sqref>
        </x14:conditionalFormatting>
        <x14:conditionalFormatting xmlns:xm="http://schemas.microsoft.com/office/excel/2006/main">
          <x14:cfRule type="dataBar" id="{BC3A80E0-9C19-4580-AA41-1BFC909C6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D1071 D1082</xm:sqref>
        </x14:conditionalFormatting>
        <x14:conditionalFormatting xmlns:xm="http://schemas.microsoft.com/office/excel/2006/main">
          <x14:cfRule type="dataBar" id="{3B675D49-EF27-48F9-AA98-1CD4A2BC0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D1072</xm:sqref>
        </x14:conditionalFormatting>
        <x14:conditionalFormatting xmlns:xm="http://schemas.microsoft.com/office/excel/2006/main">
          <x14:cfRule type="dataBar" id="{4963DA4A-3C27-4EA8-9E52-492D1E93A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D1073</xm:sqref>
        </x14:conditionalFormatting>
        <x14:conditionalFormatting xmlns:xm="http://schemas.microsoft.com/office/excel/2006/main">
          <x14:cfRule type="dataBar" id="{CC3C5FCF-4210-4523-9F02-EBE5154CB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D1075</xm:sqref>
        </x14:conditionalFormatting>
        <x14:conditionalFormatting xmlns:xm="http://schemas.microsoft.com/office/excel/2006/main">
          <x14:cfRule type="dataBar" id="{59A72070-30C5-4429-B48A-EE975A4D1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D1076</xm:sqref>
        </x14:conditionalFormatting>
        <x14:conditionalFormatting xmlns:xm="http://schemas.microsoft.com/office/excel/2006/main">
          <x14:cfRule type="dataBar" id="{C2656901-8071-496D-B57C-C0CAB3329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D1077</xm:sqref>
        </x14:conditionalFormatting>
        <x14:conditionalFormatting xmlns:xm="http://schemas.microsoft.com/office/excel/2006/main">
          <x14:cfRule type="dataBar" id="{B5B22864-84CC-4413-87E8-0D4D63B00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D1078</xm:sqref>
        </x14:conditionalFormatting>
        <x14:conditionalFormatting xmlns:xm="http://schemas.microsoft.com/office/excel/2006/main">
          <x14:cfRule type="dataBar" id="{136E34BD-80DE-4A22-BB23-5A60A6968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D1081</xm:sqref>
        </x14:conditionalFormatting>
        <x14:conditionalFormatting xmlns:xm="http://schemas.microsoft.com/office/excel/2006/main">
          <x14:cfRule type="dataBar" id="{1480CA78-C43D-4783-B9BA-E796F3D5A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D1083</xm:sqref>
        </x14:conditionalFormatting>
        <x14:conditionalFormatting xmlns:xm="http://schemas.microsoft.com/office/excel/2006/main">
          <x14:cfRule type="dataBar" id="{B4D30B36-F2C4-411C-BCEB-0F0C3B5BF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D1086</xm:sqref>
        </x14:conditionalFormatting>
        <x14:conditionalFormatting xmlns:xm="http://schemas.microsoft.com/office/excel/2006/main">
          <x14:cfRule type="dataBar" id="{50B08908-2D0B-46AB-8129-26019CF2F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D1088 D1090</xm:sqref>
        </x14:conditionalFormatting>
        <x14:conditionalFormatting xmlns:xm="http://schemas.microsoft.com/office/excel/2006/main">
          <x14:cfRule type="dataBar" id="{9A403004-8CD6-491D-A1CA-838C350A0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D1091 D1096</xm:sqref>
        </x14:conditionalFormatting>
        <x14:conditionalFormatting xmlns:xm="http://schemas.microsoft.com/office/excel/2006/main">
          <x14:cfRule type="dataBar" id="{41083E6E-A22E-41EF-BAB8-7A58D67B0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D1095</xm:sqref>
        </x14:conditionalFormatting>
        <x14:conditionalFormatting xmlns:xm="http://schemas.microsoft.com/office/excel/2006/main">
          <x14:cfRule type="dataBar" id="{9F62B2D7-CD1D-43B0-8C23-4F3E080E2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D1102:D1103</xm:sqref>
        </x14:conditionalFormatting>
        <x14:conditionalFormatting xmlns:xm="http://schemas.microsoft.com/office/excel/2006/main">
          <x14:cfRule type="dataBar" id="{5C3C0EC2-2662-42BF-9D8F-5C513F802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D1104</xm:sqref>
        </x14:conditionalFormatting>
        <x14:conditionalFormatting xmlns:xm="http://schemas.microsoft.com/office/excel/2006/main">
          <x14:cfRule type="dataBar" id="{34A50866-BABF-4CF9-889B-92B51D7B4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D1110 D1121</xm:sqref>
        </x14:conditionalFormatting>
        <x14:conditionalFormatting xmlns:xm="http://schemas.microsoft.com/office/excel/2006/main">
          <x14:cfRule type="dataBar" id="{E8B76440-A4AF-4DE1-9533-E7FBC8252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D1111</xm:sqref>
        </x14:conditionalFormatting>
        <x14:conditionalFormatting xmlns:xm="http://schemas.microsoft.com/office/excel/2006/main">
          <x14:cfRule type="dataBar" id="{A9D69EE4-D535-4057-B7B2-5C8340FC0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D1112</xm:sqref>
        </x14:conditionalFormatting>
        <x14:conditionalFormatting xmlns:xm="http://schemas.microsoft.com/office/excel/2006/main">
          <x14:cfRule type="dataBar" id="{047DAD6B-0646-4187-8396-74B640133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D1114</xm:sqref>
        </x14:conditionalFormatting>
        <x14:conditionalFormatting xmlns:xm="http://schemas.microsoft.com/office/excel/2006/main">
          <x14:cfRule type="dataBar" id="{033C3FBF-77EB-4FBD-9670-AB514A3FB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D1115</xm:sqref>
        </x14:conditionalFormatting>
        <x14:conditionalFormatting xmlns:xm="http://schemas.microsoft.com/office/excel/2006/main">
          <x14:cfRule type="dataBar" id="{2811FDAF-FCEE-49DF-AB70-6F8E07461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D1116</xm:sqref>
        </x14:conditionalFormatting>
        <x14:conditionalFormatting xmlns:xm="http://schemas.microsoft.com/office/excel/2006/main">
          <x14:cfRule type="dataBar" id="{B5D49D00-F65F-418B-AA61-D34BB063B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D1118</xm:sqref>
        </x14:conditionalFormatting>
        <x14:conditionalFormatting xmlns:xm="http://schemas.microsoft.com/office/excel/2006/main">
          <x14:cfRule type="dataBar" id="{37758CE7-DE96-4F12-A2A7-7F1C60578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D1120</xm:sqref>
        </x14:conditionalFormatting>
        <x14:conditionalFormatting xmlns:xm="http://schemas.microsoft.com/office/excel/2006/main">
          <x14:cfRule type="dataBar" id="{52D8DBDD-BD3F-451A-9250-4ABC3DB9B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D1122</xm:sqref>
        </x14:conditionalFormatting>
        <x14:conditionalFormatting xmlns:xm="http://schemas.microsoft.com/office/excel/2006/main">
          <x14:cfRule type="dataBar" id="{B42D34B0-BAB3-4690-972E-ECB26034E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D1125</xm:sqref>
        </x14:conditionalFormatting>
        <x14:conditionalFormatting xmlns:xm="http://schemas.microsoft.com/office/excel/2006/main">
          <x14:cfRule type="dataBar" id="{0CB902D9-A702-4B1D-B469-44D882BF3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D1127 D1129</xm:sqref>
        </x14:conditionalFormatting>
        <x14:conditionalFormatting xmlns:xm="http://schemas.microsoft.com/office/excel/2006/main">
          <x14:cfRule type="dataBar" id="{F30A2CAC-E0C5-4462-94C6-8119CAEF0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D1130 D1135</xm:sqref>
        </x14:conditionalFormatting>
        <x14:conditionalFormatting xmlns:xm="http://schemas.microsoft.com/office/excel/2006/main">
          <x14:cfRule type="dataBar" id="{13EA1601-2DC2-4887-A380-48A9D37D1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D1134</xm:sqref>
        </x14:conditionalFormatting>
        <x14:conditionalFormatting xmlns:xm="http://schemas.microsoft.com/office/excel/2006/main">
          <x14:cfRule type="dataBar" id="{BC294F0E-1E0F-4F14-B427-5C6133811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D1139</xm:sqref>
        </x14:conditionalFormatting>
        <x14:conditionalFormatting xmlns:xm="http://schemas.microsoft.com/office/excel/2006/main">
          <x14:cfRule type="dataBar" id="{ED6D2B5A-809E-4710-819C-FBC5B0257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D1141:D1142</xm:sqref>
        </x14:conditionalFormatting>
        <x14:conditionalFormatting xmlns:xm="http://schemas.microsoft.com/office/excel/2006/main">
          <x14:cfRule type="dataBar" id="{49473CDF-9463-450D-BCAB-E7FDF2A4D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D1143</xm:sqref>
        </x14:conditionalFormatting>
        <x14:conditionalFormatting xmlns:xm="http://schemas.microsoft.com/office/excel/2006/main">
          <x14:cfRule type="dataBar" id="{ED53926E-510F-4319-8CD1-80E10203F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D1149 D1160</xm:sqref>
        </x14:conditionalFormatting>
        <x14:conditionalFormatting xmlns:xm="http://schemas.microsoft.com/office/excel/2006/main">
          <x14:cfRule type="dataBar" id="{D02257AC-FF71-4405-AE2E-CF3472809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D1150</xm:sqref>
        </x14:conditionalFormatting>
        <x14:conditionalFormatting xmlns:xm="http://schemas.microsoft.com/office/excel/2006/main">
          <x14:cfRule type="dataBar" id="{FD2656F0-1699-4913-A413-296A984D47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D1151</xm:sqref>
        </x14:conditionalFormatting>
        <x14:conditionalFormatting xmlns:xm="http://schemas.microsoft.com/office/excel/2006/main">
          <x14:cfRule type="dataBar" id="{0E39EAE2-B60C-49D1-8BCE-7FC0F5141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D1153</xm:sqref>
        </x14:conditionalFormatting>
        <x14:conditionalFormatting xmlns:xm="http://schemas.microsoft.com/office/excel/2006/main">
          <x14:cfRule type="dataBar" id="{1F51ABD9-77D2-4354-972B-F59383771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D1154</xm:sqref>
        </x14:conditionalFormatting>
        <x14:conditionalFormatting xmlns:xm="http://schemas.microsoft.com/office/excel/2006/main">
          <x14:cfRule type="dataBar" id="{36C57FDF-D36D-41C6-A101-2316CB095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D1155</xm:sqref>
        </x14:conditionalFormatting>
        <x14:conditionalFormatting xmlns:xm="http://schemas.microsoft.com/office/excel/2006/main">
          <x14:cfRule type="dataBar" id="{B22A422D-7009-492F-836E-3FE1C1A7C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D1157</xm:sqref>
        </x14:conditionalFormatting>
        <x14:conditionalFormatting xmlns:xm="http://schemas.microsoft.com/office/excel/2006/main">
          <x14:cfRule type="dataBar" id="{ACF91927-4D6C-4F98-9D63-057E069DA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D1159</xm:sqref>
        </x14:conditionalFormatting>
        <x14:conditionalFormatting xmlns:xm="http://schemas.microsoft.com/office/excel/2006/main">
          <x14:cfRule type="dataBar" id="{9165DBC8-C43C-44C6-BD3D-03ABABBD7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D1161</xm:sqref>
        </x14:conditionalFormatting>
        <x14:conditionalFormatting xmlns:xm="http://schemas.microsoft.com/office/excel/2006/main">
          <x14:cfRule type="dataBar" id="{41697F98-DCDD-425E-A65C-3C99BB3D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D1164</xm:sqref>
        </x14:conditionalFormatting>
        <x14:conditionalFormatting xmlns:xm="http://schemas.microsoft.com/office/excel/2006/main">
          <x14:cfRule type="dataBar" id="{0628F53D-8F86-4155-B8B7-8BBD6C299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D1166 D1168</xm:sqref>
        </x14:conditionalFormatting>
        <x14:conditionalFormatting xmlns:xm="http://schemas.microsoft.com/office/excel/2006/main">
          <x14:cfRule type="dataBar" id="{8833A412-271C-405F-AAC4-B6E8945B3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D1169 D1174</xm:sqref>
        </x14:conditionalFormatting>
        <x14:conditionalFormatting xmlns:xm="http://schemas.microsoft.com/office/excel/2006/main">
          <x14:cfRule type="dataBar" id="{D35D9A05-3E2A-4724-B356-D20310DAB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D1173</xm:sqref>
        </x14:conditionalFormatting>
        <x14:conditionalFormatting xmlns:xm="http://schemas.microsoft.com/office/excel/2006/main">
          <x14:cfRule type="dataBar" id="{B61D955E-0984-46EF-88A2-B80497235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D1180:D1181</xm:sqref>
        </x14:conditionalFormatting>
        <x14:conditionalFormatting xmlns:xm="http://schemas.microsoft.com/office/excel/2006/main">
          <x14:cfRule type="dataBar" id="{A8FC35AB-1F4E-41FA-82C0-C86CDE8FD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D1182</xm:sqref>
        </x14:conditionalFormatting>
        <x14:conditionalFormatting xmlns:xm="http://schemas.microsoft.com/office/excel/2006/main">
          <x14:cfRule type="dataBar" id="{802D47B0-C91D-44E5-8B57-93021E63B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D1188 D1199</xm:sqref>
        </x14:conditionalFormatting>
        <x14:conditionalFormatting xmlns:xm="http://schemas.microsoft.com/office/excel/2006/main">
          <x14:cfRule type="dataBar" id="{40B4DB77-9D7D-483B-95ED-2894F9277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D1189</xm:sqref>
        </x14:conditionalFormatting>
        <x14:conditionalFormatting xmlns:xm="http://schemas.microsoft.com/office/excel/2006/main">
          <x14:cfRule type="dataBar" id="{52253E34-D08D-4D2B-9E27-7515299A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D1190</xm:sqref>
        </x14:conditionalFormatting>
        <x14:conditionalFormatting xmlns:xm="http://schemas.microsoft.com/office/excel/2006/main">
          <x14:cfRule type="dataBar" id="{2550CE97-41D0-4CA2-B8A2-26F882EDE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D1192</xm:sqref>
        </x14:conditionalFormatting>
        <x14:conditionalFormatting xmlns:xm="http://schemas.microsoft.com/office/excel/2006/main">
          <x14:cfRule type="dataBar" id="{AE82D59F-3F14-436D-B7D7-DDE720E53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D1193</xm:sqref>
        </x14:conditionalFormatting>
        <x14:conditionalFormatting xmlns:xm="http://schemas.microsoft.com/office/excel/2006/main">
          <x14:cfRule type="dataBar" id="{E8AFCCDB-9139-413A-B691-F2539A2DA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D1194</xm:sqref>
        </x14:conditionalFormatting>
        <x14:conditionalFormatting xmlns:xm="http://schemas.microsoft.com/office/excel/2006/main">
          <x14:cfRule type="dataBar" id="{E44A7F14-602D-4CE5-8C97-7629CF4A8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D1196</xm:sqref>
        </x14:conditionalFormatting>
        <x14:conditionalFormatting xmlns:xm="http://schemas.microsoft.com/office/excel/2006/main">
          <x14:cfRule type="dataBar" id="{6413AFCD-3B63-4B04-903F-B91678F18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D1198</xm:sqref>
        </x14:conditionalFormatting>
        <x14:conditionalFormatting xmlns:xm="http://schemas.microsoft.com/office/excel/2006/main">
          <x14:cfRule type="dataBar" id="{F5C4F500-9EBB-418B-915C-8D7159411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D1200</xm:sqref>
        </x14:conditionalFormatting>
        <x14:conditionalFormatting xmlns:xm="http://schemas.microsoft.com/office/excel/2006/main">
          <x14:cfRule type="dataBar" id="{510E211C-8C95-4987-BA54-B01AC236D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D1203</xm:sqref>
        </x14:conditionalFormatting>
        <x14:conditionalFormatting xmlns:xm="http://schemas.microsoft.com/office/excel/2006/main">
          <x14:cfRule type="dataBar" id="{DF619529-610A-4A16-BBD2-DD75D5EF2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D1205 D1207</xm:sqref>
        </x14:conditionalFormatting>
        <x14:conditionalFormatting xmlns:xm="http://schemas.microsoft.com/office/excel/2006/main">
          <x14:cfRule type="dataBar" id="{91FE08C4-7CC1-42F8-82B3-C8840120C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D1208 D1213</xm:sqref>
        </x14:conditionalFormatting>
        <x14:conditionalFormatting xmlns:xm="http://schemas.microsoft.com/office/excel/2006/main">
          <x14:cfRule type="dataBar" id="{CB6357FD-A641-46CB-A067-47E26479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D1211</xm:sqref>
        </x14:conditionalFormatting>
        <x14:conditionalFormatting xmlns:xm="http://schemas.microsoft.com/office/excel/2006/main">
          <x14:cfRule type="dataBar" id="{D343B304-5C46-4219-A03C-BCCBE0908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D1212</xm:sqref>
        </x14:conditionalFormatting>
        <x14:conditionalFormatting xmlns:xm="http://schemas.microsoft.com/office/excel/2006/main">
          <x14:cfRule type="dataBar" id="{8F18CB83-21BE-43C0-A1AF-FB1C5F650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D1219:D1220</xm:sqref>
        </x14:conditionalFormatting>
        <x14:conditionalFormatting xmlns:xm="http://schemas.microsoft.com/office/excel/2006/main">
          <x14:cfRule type="dataBar" id="{42C668A1-BEFE-41B6-AA11-96E5301D2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D1221</xm:sqref>
        </x14:conditionalFormatting>
        <x14:conditionalFormatting xmlns:xm="http://schemas.microsoft.com/office/excel/2006/main">
          <x14:cfRule type="dataBar" id="{D4F92123-8206-4757-B543-5ACAE56D2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D1227 D1238</xm:sqref>
        </x14:conditionalFormatting>
        <x14:conditionalFormatting xmlns:xm="http://schemas.microsoft.com/office/excel/2006/main">
          <x14:cfRule type="dataBar" id="{EE6EE54B-B9EB-41C0-91B0-0A5C97127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D1228</xm:sqref>
        </x14:conditionalFormatting>
        <x14:conditionalFormatting xmlns:xm="http://schemas.microsoft.com/office/excel/2006/main">
          <x14:cfRule type="dataBar" id="{D9A7D9CB-BB31-4C41-A202-0DE28908E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D1229</xm:sqref>
        </x14:conditionalFormatting>
        <x14:conditionalFormatting xmlns:xm="http://schemas.microsoft.com/office/excel/2006/main">
          <x14:cfRule type="dataBar" id="{274FEAAF-0D9F-4B3F-93A6-3B72D450F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D1231</xm:sqref>
        </x14:conditionalFormatting>
        <x14:conditionalFormatting xmlns:xm="http://schemas.microsoft.com/office/excel/2006/main">
          <x14:cfRule type="dataBar" id="{983D0B14-7967-4CED-80A1-D8188527F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D1232</xm:sqref>
        </x14:conditionalFormatting>
        <x14:conditionalFormatting xmlns:xm="http://schemas.microsoft.com/office/excel/2006/main">
          <x14:cfRule type="dataBar" id="{4199AC5A-6E59-4CD0-8289-73E4A4DDC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D1233</xm:sqref>
        </x14:conditionalFormatting>
        <x14:conditionalFormatting xmlns:xm="http://schemas.microsoft.com/office/excel/2006/main">
          <x14:cfRule type="dataBar" id="{A9ABA531-7FBD-4987-8EA5-AEF256E2D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D1236</xm:sqref>
        </x14:conditionalFormatting>
        <x14:conditionalFormatting xmlns:xm="http://schemas.microsoft.com/office/excel/2006/main">
          <x14:cfRule type="dataBar" id="{A699417D-F035-4C1A-B116-4C5C79BFF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D1237</xm:sqref>
        </x14:conditionalFormatting>
        <x14:conditionalFormatting xmlns:xm="http://schemas.microsoft.com/office/excel/2006/main">
          <x14:cfRule type="dataBar" id="{F95E055D-D648-4404-8587-A0966B2A0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D1239</xm:sqref>
        </x14:conditionalFormatting>
        <x14:conditionalFormatting xmlns:xm="http://schemas.microsoft.com/office/excel/2006/main">
          <x14:cfRule type="dataBar" id="{FBCC3F10-3AD5-45F9-8EC1-7CB57C25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D1241</xm:sqref>
        </x14:conditionalFormatting>
        <x14:conditionalFormatting xmlns:xm="http://schemas.microsoft.com/office/excel/2006/main">
          <x14:cfRule type="dataBar" id="{279934CB-7C64-4488-BCC6-D8B866C4D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D1242</xm:sqref>
        </x14:conditionalFormatting>
        <x14:conditionalFormatting xmlns:xm="http://schemas.microsoft.com/office/excel/2006/main">
          <x14:cfRule type="dataBar" id="{10CFFF65-38AE-417C-939E-AF542F018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D1244 D1246</xm:sqref>
        </x14:conditionalFormatting>
        <x14:conditionalFormatting xmlns:xm="http://schemas.microsoft.com/office/excel/2006/main">
          <x14:cfRule type="dataBar" id="{DB3765F6-811B-4197-9FDC-7AD429F69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D1247 D1252</xm:sqref>
        </x14:conditionalFormatting>
        <x14:conditionalFormatting xmlns:xm="http://schemas.microsoft.com/office/excel/2006/main">
          <x14:cfRule type="dataBar" id="{7164E80F-B127-4BCC-A9CF-283BEA377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D1251</xm:sqref>
        </x14:conditionalFormatting>
        <x14:conditionalFormatting xmlns:xm="http://schemas.microsoft.com/office/excel/2006/main">
          <x14:cfRule type="dataBar" id="{ED4E2FFB-3A69-45E3-8276-79ED647B4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D1258:D1259</xm:sqref>
        </x14:conditionalFormatting>
        <x14:conditionalFormatting xmlns:xm="http://schemas.microsoft.com/office/excel/2006/main">
          <x14:cfRule type="dataBar" id="{125FAB4E-CCCF-4DC5-BC5A-69C551280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D1260</xm:sqref>
        </x14:conditionalFormatting>
        <x14:conditionalFormatting xmlns:xm="http://schemas.microsoft.com/office/excel/2006/main">
          <x14:cfRule type="dataBar" id="{0F6D5A97-73EF-4799-9EF6-3C4385336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D1266 D1279</xm:sqref>
        </x14:conditionalFormatting>
        <x14:conditionalFormatting xmlns:xm="http://schemas.microsoft.com/office/excel/2006/main">
          <x14:cfRule type="dataBar" id="{15412EB6-2ADC-4E50-9744-460C49FA2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D1267</xm:sqref>
        </x14:conditionalFormatting>
        <x14:conditionalFormatting xmlns:xm="http://schemas.microsoft.com/office/excel/2006/main">
          <x14:cfRule type="dataBar" id="{E4AFE72D-A3D7-42FF-B51C-1F2AF4554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D1268:D1270</xm:sqref>
        </x14:conditionalFormatting>
        <x14:conditionalFormatting xmlns:xm="http://schemas.microsoft.com/office/excel/2006/main">
          <x14:cfRule type="dataBar" id="{A3608093-0440-41F8-8B53-DA877248B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D1272</xm:sqref>
        </x14:conditionalFormatting>
        <x14:conditionalFormatting xmlns:xm="http://schemas.microsoft.com/office/excel/2006/main">
          <x14:cfRule type="dataBar" id="{2B12207D-D94A-49A1-8096-DDC470DB3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D1273</xm:sqref>
        </x14:conditionalFormatting>
        <x14:conditionalFormatting xmlns:xm="http://schemas.microsoft.com/office/excel/2006/main">
          <x14:cfRule type="dataBar" id="{7FE87D5D-2633-4369-99D2-7E6588A8D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D1274</xm:sqref>
        </x14:conditionalFormatting>
        <x14:conditionalFormatting xmlns:xm="http://schemas.microsoft.com/office/excel/2006/main">
          <x14:cfRule type="dataBar" id="{89298352-D001-40D0-8B32-87FF26C22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D1275</xm:sqref>
        </x14:conditionalFormatting>
        <x14:conditionalFormatting xmlns:xm="http://schemas.microsoft.com/office/excel/2006/main">
          <x14:cfRule type="dataBar" id="{2D79C57E-FAAD-4309-869C-A0187477A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D1276</xm:sqref>
        </x14:conditionalFormatting>
        <x14:conditionalFormatting xmlns:xm="http://schemas.microsoft.com/office/excel/2006/main">
          <x14:cfRule type="dataBar" id="{5C0C08CC-56A7-48A9-ACF9-FAA8B0276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D1278</xm:sqref>
        </x14:conditionalFormatting>
        <x14:conditionalFormatting xmlns:xm="http://schemas.microsoft.com/office/excel/2006/main">
          <x14:cfRule type="dataBar" id="{50E1106E-08B7-4301-A411-3F31F55A1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D1280</xm:sqref>
        </x14:conditionalFormatting>
        <x14:conditionalFormatting xmlns:xm="http://schemas.microsoft.com/office/excel/2006/main">
          <x14:cfRule type="dataBar" id="{71342035-21A1-4B48-ABB6-E0D0CD06B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D1283</xm:sqref>
        </x14:conditionalFormatting>
        <x14:conditionalFormatting xmlns:xm="http://schemas.microsoft.com/office/excel/2006/main">
          <x14:cfRule type="dataBar" id="{E74A1999-853D-4A00-870B-F299A74C6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D1285 D1287</xm:sqref>
        </x14:conditionalFormatting>
        <x14:conditionalFormatting xmlns:xm="http://schemas.microsoft.com/office/excel/2006/main">
          <x14:cfRule type="dataBar" id="{5AC192A5-67E8-41B1-9554-3E0FAE1C6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D1288 D1293</xm:sqref>
        </x14:conditionalFormatting>
        <x14:conditionalFormatting xmlns:xm="http://schemas.microsoft.com/office/excel/2006/main">
          <x14:cfRule type="dataBar" id="{E615C092-E620-42AD-ADA4-1B1897A0B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D1292</xm:sqref>
        </x14:conditionalFormatting>
        <x14:conditionalFormatting xmlns:xm="http://schemas.microsoft.com/office/excel/2006/main">
          <x14:cfRule type="dataBar" id="{6F4828F7-0EC2-481C-B6F1-CCC67A7A0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D1307:D1308</xm:sqref>
        </x14:conditionalFormatting>
        <x14:conditionalFormatting xmlns:xm="http://schemas.microsoft.com/office/excel/2006/main">
          <x14:cfRule type="dataBar" id="{69993705-71FF-4747-A1D3-C8AB219EC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D1309</xm:sqref>
        </x14:conditionalFormatting>
        <x14:conditionalFormatting xmlns:xm="http://schemas.microsoft.com/office/excel/2006/main">
          <x14:cfRule type="dataBar" id="{B5D8EF74-184F-42BC-A421-EB0D30455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D1315 D1326</xm:sqref>
        </x14:conditionalFormatting>
        <x14:conditionalFormatting xmlns:xm="http://schemas.microsoft.com/office/excel/2006/main">
          <x14:cfRule type="dataBar" id="{EA9C2721-07DB-4D9D-9608-B664FE830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D1316</xm:sqref>
        </x14:conditionalFormatting>
        <x14:conditionalFormatting xmlns:xm="http://schemas.microsoft.com/office/excel/2006/main">
          <x14:cfRule type="dataBar" id="{115DFEBD-CF2E-45EE-847F-52848153A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D1317</xm:sqref>
        </x14:conditionalFormatting>
        <x14:conditionalFormatting xmlns:xm="http://schemas.microsoft.com/office/excel/2006/main">
          <x14:cfRule type="dataBar" id="{52CA015C-EE95-46A8-92D9-744DCDB10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D1319</xm:sqref>
        </x14:conditionalFormatting>
        <x14:conditionalFormatting xmlns:xm="http://schemas.microsoft.com/office/excel/2006/main">
          <x14:cfRule type="dataBar" id="{8F17A766-6908-4B05-96C2-7257E1714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D1320</xm:sqref>
        </x14:conditionalFormatting>
        <x14:conditionalFormatting xmlns:xm="http://schemas.microsoft.com/office/excel/2006/main">
          <x14:cfRule type="dataBar" id="{6A76E828-D2E3-4375-9975-96227CE34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D1321</xm:sqref>
        </x14:conditionalFormatting>
        <x14:conditionalFormatting xmlns:xm="http://schemas.microsoft.com/office/excel/2006/main">
          <x14:cfRule type="dataBar" id="{E7C5CA1C-0437-412A-A1BE-89F407FF1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D1322</xm:sqref>
        </x14:conditionalFormatting>
        <x14:conditionalFormatting xmlns:xm="http://schemas.microsoft.com/office/excel/2006/main">
          <x14:cfRule type="dataBar" id="{CE971772-866A-4946-AF64-A08A171B2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D1323</xm:sqref>
        </x14:conditionalFormatting>
        <x14:conditionalFormatting xmlns:xm="http://schemas.microsoft.com/office/excel/2006/main">
          <x14:cfRule type="dataBar" id="{B8DD58DB-6D83-4AD8-A2A9-02471888E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D1325</xm:sqref>
        </x14:conditionalFormatting>
        <x14:conditionalFormatting xmlns:xm="http://schemas.microsoft.com/office/excel/2006/main">
          <x14:cfRule type="dataBar" id="{7A74ED7B-56BF-407C-9396-072C086CE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D1327</xm:sqref>
        </x14:conditionalFormatting>
        <x14:conditionalFormatting xmlns:xm="http://schemas.microsoft.com/office/excel/2006/main">
          <x14:cfRule type="dataBar" id="{A5BA3BF0-1577-451D-99B9-0511CFDEB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D1330</xm:sqref>
        </x14:conditionalFormatting>
        <x14:conditionalFormatting xmlns:xm="http://schemas.microsoft.com/office/excel/2006/main">
          <x14:cfRule type="dataBar" id="{736DA95A-BDCA-48B5-BF72-E42D62217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D1332 D1334</xm:sqref>
        </x14:conditionalFormatting>
        <x14:conditionalFormatting xmlns:xm="http://schemas.microsoft.com/office/excel/2006/main">
          <x14:cfRule type="dataBar" id="{77F9FB12-5342-4634-947A-0EC587C28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D1335 D1340</xm:sqref>
        </x14:conditionalFormatting>
        <x14:conditionalFormatting xmlns:xm="http://schemas.microsoft.com/office/excel/2006/main">
          <x14:cfRule type="dataBar" id="{0A1FFC01-6FD8-4D21-8CD1-E9F121DA0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D1339</xm:sqref>
        </x14:conditionalFormatting>
        <x14:conditionalFormatting xmlns:xm="http://schemas.microsoft.com/office/excel/2006/main">
          <x14:cfRule type="dataBar" id="{264FCAAD-B4D5-40DD-819A-D372A840A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D1346:D1347</xm:sqref>
        </x14:conditionalFormatting>
        <x14:conditionalFormatting xmlns:xm="http://schemas.microsoft.com/office/excel/2006/main">
          <x14:cfRule type="dataBar" id="{70372A31-12B9-4D29-BB1B-163AB9A6A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D1348</xm:sqref>
        </x14:conditionalFormatting>
        <x14:conditionalFormatting xmlns:xm="http://schemas.microsoft.com/office/excel/2006/main">
          <x14:cfRule type="dataBar" id="{02073D68-1A6D-42D0-891D-21DD8E874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D1354 D1365</xm:sqref>
        </x14:conditionalFormatting>
        <x14:conditionalFormatting xmlns:xm="http://schemas.microsoft.com/office/excel/2006/main">
          <x14:cfRule type="dataBar" id="{03AFFEF2-0348-4C34-BCF1-4C8E50186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D1355</xm:sqref>
        </x14:conditionalFormatting>
        <x14:conditionalFormatting xmlns:xm="http://schemas.microsoft.com/office/excel/2006/main">
          <x14:cfRule type="dataBar" id="{11ABAF86-56C0-4025-A777-7B7C1BBA3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D1356</xm:sqref>
        </x14:conditionalFormatting>
        <x14:conditionalFormatting xmlns:xm="http://schemas.microsoft.com/office/excel/2006/main">
          <x14:cfRule type="dataBar" id="{EF34B8A3-8623-405F-89FC-275C09BA0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D1358</xm:sqref>
        </x14:conditionalFormatting>
        <x14:conditionalFormatting xmlns:xm="http://schemas.microsoft.com/office/excel/2006/main">
          <x14:cfRule type="dataBar" id="{BA6AF1FA-B2CB-44A6-A7AE-69B1CEE19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D1359</xm:sqref>
        </x14:conditionalFormatting>
        <x14:conditionalFormatting xmlns:xm="http://schemas.microsoft.com/office/excel/2006/main">
          <x14:cfRule type="dataBar" id="{BE2CE28A-569C-4E80-A756-CD6CA9986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D1360</xm:sqref>
        </x14:conditionalFormatting>
        <x14:conditionalFormatting xmlns:xm="http://schemas.microsoft.com/office/excel/2006/main">
          <x14:cfRule type="dataBar" id="{6BB54B53-6134-417C-9F70-251D1A880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D1361</xm:sqref>
        </x14:conditionalFormatting>
        <x14:conditionalFormatting xmlns:xm="http://schemas.microsoft.com/office/excel/2006/main">
          <x14:cfRule type="dataBar" id="{A0379B73-BDB5-49F6-A70F-F0F5B2476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D1364</xm:sqref>
        </x14:conditionalFormatting>
        <x14:conditionalFormatting xmlns:xm="http://schemas.microsoft.com/office/excel/2006/main">
          <x14:cfRule type="dataBar" id="{1C3D5819-2E6A-42C4-B17C-23EB9BFA8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D1366</xm:sqref>
        </x14:conditionalFormatting>
        <x14:conditionalFormatting xmlns:xm="http://schemas.microsoft.com/office/excel/2006/main">
          <x14:cfRule type="dataBar" id="{A5048BCD-E520-4E6D-9086-78A149750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D1369</xm:sqref>
        </x14:conditionalFormatting>
        <x14:conditionalFormatting xmlns:xm="http://schemas.microsoft.com/office/excel/2006/main">
          <x14:cfRule type="dataBar" id="{677A513D-CC55-424F-8408-B327B1930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D1371 D1373</xm:sqref>
        </x14:conditionalFormatting>
        <x14:conditionalFormatting xmlns:xm="http://schemas.microsoft.com/office/excel/2006/main">
          <x14:cfRule type="dataBar" id="{1A10AFC8-A0E0-430D-8267-AFDA2D657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D1374 D1379</xm:sqref>
        </x14:conditionalFormatting>
        <x14:conditionalFormatting xmlns:xm="http://schemas.microsoft.com/office/excel/2006/main">
          <x14:cfRule type="dataBar" id="{1C1406E4-7735-4BCC-BCE5-E1E68767B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D1378</xm:sqref>
        </x14:conditionalFormatting>
        <x14:conditionalFormatting xmlns:xm="http://schemas.microsoft.com/office/excel/2006/main">
          <x14:cfRule type="dataBar" id="{631C3BB2-1AE3-4E1A-803A-DD5153B9D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D1385:D1386</xm:sqref>
        </x14:conditionalFormatting>
        <x14:conditionalFormatting xmlns:xm="http://schemas.microsoft.com/office/excel/2006/main">
          <x14:cfRule type="dataBar" id="{D0021E5A-AD75-4C68-B6B7-BD04EDE83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D1387</xm:sqref>
        </x14:conditionalFormatting>
        <x14:conditionalFormatting xmlns:xm="http://schemas.microsoft.com/office/excel/2006/main">
          <x14:cfRule type="dataBar" id="{CF050928-F458-4CAB-9FE2-06150284A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D1393 D1404</xm:sqref>
        </x14:conditionalFormatting>
        <x14:conditionalFormatting xmlns:xm="http://schemas.microsoft.com/office/excel/2006/main">
          <x14:cfRule type="dataBar" id="{DCAFA590-811C-4B7B-AC93-4D611F793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D1394</xm:sqref>
        </x14:conditionalFormatting>
        <x14:conditionalFormatting xmlns:xm="http://schemas.microsoft.com/office/excel/2006/main">
          <x14:cfRule type="dataBar" id="{E294CB47-0ED9-4D03-B601-87457CBA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D1395</xm:sqref>
        </x14:conditionalFormatting>
        <x14:conditionalFormatting xmlns:xm="http://schemas.microsoft.com/office/excel/2006/main">
          <x14:cfRule type="dataBar" id="{5605D732-222D-40E9-A969-D5B0167C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D1397</xm:sqref>
        </x14:conditionalFormatting>
        <x14:conditionalFormatting xmlns:xm="http://schemas.microsoft.com/office/excel/2006/main">
          <x14:cfRule type="dataBar" id="{57C9FEE8-39E0-4C58-B2E1-D44FBE993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D1398</xm:sqref>
        </x14:conditionalFormatting>
        <x14:conditionalFormatting xmlns:xm="http://schemas.microsoft.com/office/excel/2006/main">
          <x14:cfRule type="dataBar" id="{011B96AD-3C5F-4CB9-9DFB-CE613D8EE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D1399</xm:sqref>
        </x14:conditionalFormatting>
        <x14:conditionalFormatting xmlns:xm="http://schemas.microsoft.com/office/excel/2006/main">
          <x14:cfRule type="dataBar" id="{3C2F8727-2D00-4C2B-982D-5FFEC7E87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D1400</xm:sqref>
        </x14:conditionalFormatting>
        <x14:conditionalFormatting xmlns:xm="http://schemas.microsoft.com/office/excel/2006/main">
          <x14:cfRule type="dataBar" id="{87C2409C-C9B8-4BA0-BA25-2308302D3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D1403</xm:sqref>
        </x14:conditionalFormatting>
        <x14:conditionalFormatting xmlns:xm="http://schemas.microsoft.com/office/excel/2006/main">
          <x14:cfRule type="dataBar" id="{72E54CF3-BD97-4B6F-978A-E903F8488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D1405</xm:sqref>
        </x14:conditionalFormatting>
        <x14:conditionalFormatting xmlns:xm="http://schemas.microsoft.com/office/excel/2006/main">
          <x14:cfRule type="dataBar" id="{61C53425-A359-4943-A50F-84E7A0E71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D1408</xm:sqref>
        </x14:conditionalFormatting>
        <x14:conditionalFormatting xmlns:xm="http://schemas.microsoft.com/office/excel/2006/main">
          <x14:cfRule type="dataBar" id="{0ED80B5A-75BF-4E52-BF25-8924A5BA4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D1410 D1412</xm:sqref>
        </x14:conditionalFormatting>
        <x14:conditionalFormatting xmlns:xm="http://schemas.microsoft.com/office/excel/2006/main">
          <x14:cfRule type="dataBar" id="{B38E2B5D-510E-4F95-9A47-C7C102C2A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D1413 D1418</xm:sqref>
        </x14:conditionalFormatting>
        <x14:conditionalFormatting xmlns:xm="http://schemas.microsoft.com/office/excel/2006/main">
          <x14:cfRule type="dataBar" id="{C8B3EB03-C6D9-4B50-A660-F70DC052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D1417</xm:sqref>
        </x14:conditionalFormatting>
        <x14:conditionalFormatting xmlns:xm="http://schemas.microsoft.com/office/excel/2006/main">
          <x14:cfRule type="dataBar" id="{DFFFE06C-875E-41EE-A70C-6777413CE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D1424:D1425</xm:sqref>
        </x14:conditionalFormatting>
        <x14:conditionalFormatting xmlns:xm="http://schemas.microsoft.com/office/excel/2006/main">
          <x14:cfRule type="dataBar" id="{60216EE8-32A9-4E5F-B240-AF0DECA9F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D1426</xm:sqref>
        </x14:conditionalFormatting>
        <x14:conditionalFormatting xmlns:xm="http://schemas.microsoft.com/office/excel/2006/main">
          <x14:cfRule type="dataBar" id="{914C361C-49AC-40EE-A36C-D7E27C9D2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D1432 D1443</xm:sqref>
        </x14:conditionalFormatting>
        <x14:conditionalFormatting xmlns:xm="http://schemas.microsoft.com/office/excel/2006/main">
          <x14:cfRule type="dataBar" id="{D0387259-57CF-4EC6-9B65-5DD4E93B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D1433</xm:sqref>
        </x14:conditionalFormatting>
        <x14:conditionalFormatting xmlns:xm="http://schemas.microsoft.com/office/excel/2006/main">
          <x14:cfRule type="dataBar" id="{DF2654A6-22DF-4102-83B9-D2D7B42BE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D1434</xm:sqref>
        </x14:conditionalFormatting>
        <x14:conditionalFormatting xmlns:xm="http://schemas.microsoft.com/office/excel/2006/main">
          <x14:cfRule type="dataBar" id="{6D9CC431-1689-4659-8033-4E84B19A5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D1436</xm:sqref>
        </x14:conditionalFormatting>
        <x14:conditionalFormatting xmlns:xm="http://schemas.microsoft.com/office/excel/2006/main">
          <x14:cfRule type="dataBar" id="{6279464F-EDB4-495E-986B-B5606A62B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D1437</xm:sqref>
        </x14:conditionalFormatting>
        <x14:conditionalFormatting xmlns:xm="http://schemas.microsoft.com/office/excel/2006/main">
          <x14:cfRule type="dataBar" id="{E412E001-02CB-45FC-8F17-8183D55C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D1438</xm:sqref>
        </x14:conditionalFormatting>
        <x14:conditionalFormatting xmlns:xm="http://schemas.microsoft.com/office/excel/2006/main">
          <x14:cfRule type="dataBar" id="{DD7C2926-E6A7-44B3-8BCE-5934535F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D1439</xm:sqref>
        </x14:conditionalFormatting>
        <x14:conditionalFormatting xmlns:xm="http://schemas.microsoft.com/office/excel/2006/main">
          <x14:cfRule type="dataBar" id="{696A9497-C8C8-4768-940F-C6E575A4F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D1440</xm:sqref>
        </x14:conditionalFormatting>
        <x14:conditionalFormatting xmlns:xm="http://schemas.microsoft.com/office/excel/2006/main">
          <x14:cfRule type="dataBar" id="{D7454C00-537E-4856-8282-D0186D72A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D1442</xm:sqref>
        </x14:conditionalFormatting>
        <x14:conditionalFormatting xmlns:xm="http://schemas.microsoft.com/office/excel/2006/main">
          <x14:cfRule type="dataBar" id="{87D5A37A-F033-4D96-B7B3-47CF64E45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D1444</xm:sqref>
        </x14:conditionalFormatting>
        <x14:conditionalFormatting xmlns:xm="http://schemas.microsoft.com/office/excel/2006/main">
          <x14:cfRule type="dataBar" id="{DF528C32-6D2B-4115-B259-02C8C885B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D1447</xm:sqref>
        </x14:conditionalFormatting>
        <x14:conditionalFormatting xmlns:xm="http://schemas.microsoft.com/office/excel/2006/main">
          <x14:cfRule type="dataBar" id="{4FCBD63E-1ED7-4E48-8118-5EA15F68C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D1449 D1451</xm:sqref>
        </x14:conditionalFormatting>
        <x14:conditionalFormatting xmlns:xm="http://schemas.microsoft.com/office/excel/2006/main">
          <x14:cfRule type="dataBar" id="{C038DD33-103E-4E10-8883-82E20C54E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D1452 D1457</xm:sqref>
        </x14:conditionalFormatting>
        <x14:conditionalFormatting xmlns:xm="http://schemas.microsoft.com/office/excel/2006/main">
          <x14:cfRule type="dataBar" id="{E91EB7E8-B97A-42F2-8EF3-E9A24291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D1456</xm:sqref>
        </x14:conditionalFormatting>
        <x14:conditionalFormatting xmlns:xm="http://schemas.microsoft.com/office/excel/2006/main">
          <x14:cfRule type="dataBar" id="{0DDD6EF0-EFB9-4052-A2DB-1E5BE123A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D1463:D1464</xm:sqref>
        </x14:conditionalFormatting>
        <x14:conditionalFormatting xmlns:xm="http://schemas.microsoft.com/office/excel/2006/main">
          <x14:cfRule type="dataBar" id="{200CEC12-0096-485D-99AC-BB4E151A8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D1465</xm:sqref>
        </x14:conditionalFormatting>
        <x14:conditionalFormatting xmlns:xm="http://schemas.microsoft.com/office/excel/2006/main">
          <x14:cfRule type="dataBar" id="{5043F56E-69D3-4179-804F-E2FB81799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D1471 D1482</xm:sqref>
        </x14:conditionalFormatting>
        <x14:conditionalFormatting xmlns:xm="http://schemas.microsoft.com/office/excel/2006/main">
          <x14:cfRule type="dataBar" id="{01CEFB19-BC96-4330-956E-6771F697E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D1472</xm:sqref>
        </x14:conditionalFormatting>
        <x14:conditionalFormatting xmlns:xm="http://schemas.microsoft.com/office/excel/2006/main">
          <x14:cfRule type="dataBar" id="{83747F26-8F10-4281-973C-CFD33781D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D1473</xm:sqref>
        </x14:conditionalFormatting>
        <x14:conditionalFormatting xmlns:xm="http://schemas.microsoft.com/office/excel/2006/main">
          <x14:cfRule type="dataBar" id="{525CE215-612F-4295-9458-01521CB54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D1475</xm:sqref>
        </x14:conditionalFormatting>
        <x14:conditionalFormatting xmlns:xm="http://schemas.microsoft.com/office/excel/2006/main">
          <x14:cfRule type="dataBar" id="{903C1000-BE84-4607-A57B-455A44C5B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D1476</xm:sqref>
        </x14:conditionalFormatting>
        <x14:conditionalFormatting xmlns:xm="http://schemas.microsoft.com/office/excel/2006/main">
          <x14:cfRule type="dataBar" id="{9D228DCE-AA9E-4A67-91CA-FB88B51AA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D1477</xm:sqref>
        </x14:conditionalFormatting>
        <x14:conditionalFormatting xmlns:xm="http://schemas.microsoft.com/office/excel/2006/main">
          <x14:cfRule type="dataBar" id="{138A2DE4-C7BA-4C60-8F3C-97A5F96F7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D1478</xm:sqref>
        </x14:conditionalFormatting>
        <x14:conditionalFormatting xmlns:xm="http://schemas.microsoft.com/office/excel/2006/main">
          <x14:cfRule type="dataBar" id="{E26A92AB-1498-4749-BDED-5906CD9D0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D1479</xm:sqref>
        </x14:conditionalFormatting>
        <x14:conditionalFormatting xmlns:xm="http://schemas.microsoft.com/office/excel/2006/main">
          <x14:cfRule type="dataBar" id="{88248B31-5772-4A34-B07E-987032EE2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D1481</xm:sqref>
        </x14:conditionalFormatting>
        <x14:conditionalFormatting xmlns:xm="http://schemas.microsoft.com/office/excel/2006/main">
          <x14:cfRule type="dataBar" id="{AD43867F-0907-484A-A981-C7ABF32AB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D1483</xm:sqref>
        </x14:conditionalFormatting>
        <x14:conditionalFormatting xmlns:xm="http://schemas.microsoft.com/office/excel/2006/main">
          <x14:cfRule type="dataBar" id="{7B63F9F6-CBCB-4538-96A8-6D2506ACD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D1486</xm:sqref>
        </x14:conditionalFormatting>
        <x14:conditionalFormatting xmlns:xm="http://schemas.microsoft.com/office/excel/2006/main">
          <x14:cfRule type="dataBar" id="{946BBCF3-6340-4358-A706-C8B129B3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D1488 D1490</xm:sqref>
        </x14:conditionalFormatting>
        <x14:conditionalFormatting xmlns:xm="http://schemas.microsoft.com/office/excel/2006/main">
          <x14:cfRule type="dataBar" id="{67C35009-06BA-4EAF-958A-B46E553F0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D1491 D1496</xm:sqref>
        </x14:conditionalFormatting>
        <x14:conditionalFormatting xmlns:xm="http://schemas.microsoft.com/office/excel/2006/main">
          <x14:cfRule type="dataBar" id="{3990632C-500D-4CA5-A39E-6A47EBD26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D1495</xm:sqref>
        </x14:conditionalFormatting>
        <x14:conditionalFormatting xmlns:xm="http://schemas.microsoft.com/office/excel/2006/main">
          <x14:cfRule type="dataBar" id="{371071A5-725E-452E-B22A-5027A9326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D1502:D1503</xm:sqref>
        </x14:conditionalFormatting>
        <x14:conditionalFormatting xmlns:xm="http://schemas.microsoft.com/office/excel/2006/main">
          <x14:cfRule type="dataBar" id="{E9E815D5-DE29-4182-A195-817FB59C5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D1504</xm:sqref>
        </x14:conditionalFormatting>
        <x14:conditionalFormatting xmlns:xm="http://schemas.microsoft.com/office/excel/2006/main">
          <x14:cfRule type="dataBar" id="{12E4DDBF-5F45-4251-94A3-247DE46DE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D1510 D1521</xm:sqref>
        </x14:conditionalFormatting>
        <x14:conditionalFormatting xmlns:xm="http://schemas.microsoft.com/office/excel/2006/main">
          <x14:cfRule type="dataBar" id="{41CFB8A9-BB3F-428C-91A7-3BBD28669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D1511</xm:sqref>
        </x14:conditionalFormatting>
        <x14:conditionalFormatting xmlns:xm="http://schemas.microsoft.com/office/excel/2006/main">
          <x14:cfRule type="dataBar" id="{5AC2FEC0-8442-407E-A069-E218DA144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D1512</xm:sqref>
        </x14:conditionalFormatting>
        <x14:conditionalFormatting xmlns:xm="http://schemas.microsoft.com/office/excel/2006/main">
          <x14:cfRule type="dataBar" id="{760EF995-5FB2-4D7E-8445-C9387B99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D1514</xm:sqref>
        </x14:conditionalFormatting>
        <x14:conditionalFormatting xmlns:xm="http://schemas.microsoft.com/office/excel/2006/main">
          <x14:cfRule type="dataBar" id="{D1270B55-F4D5-46EF-898A-1C8C0D852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D1515</xm:sqref>
        </x14:conditionalFormatting>
        <x14:conditionalFormatting xmlns:xm="http://schemas.microsoft.com/office/excel/2006/main">
          <x14:cfRule type="dataBar" id="{32DA8294-A949-468E-8D7A-049DCECC0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D1516</xm:sqref>
        </x14:conditionalFormatting>
        <x14:conditionalFormatting xmlns:xm="http://schemas.microsoft.com/office/excel/2006/main">
          <x14:cfRule type="dataBar" id="{9578848D-2FC3-41CB-BB0D-F1A667ABE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D1517</xm:sqref>
        </x14:conditionalFormatting>
        <x14:conditionalFormatting xmlns:xm="http://schemas.microsoft.com/office/excel/2006/main">
          <x14:cfRule type="dataBar" id="{50E6AA34-D490-4DF6-9C41-3A861E421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D1518</xm:sqref>
        </x14:conditionalFormatting>
        <x14:conditionalFormatting xmlns:xm="http://schemas.microsoft.com/office/excel/2006/main">
          <x14:cfRule type="dataBar" id="{B0604E3C-393D-49FC-A94F-4FBD711C2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D1520</xm:sqref>
        </x14:conditionalFormatting>
        <x14:conditionalFormatting xmlns:xm="http://schemas.microsoft.com/office/excel/2006/main">
          <x14:cfRule type="dataBar" id="{DBBD7F0B-4511-4DFC-ABF0-816EF8CD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D1522</xm:sqref>
        </x14:conditionalFormatting>
        <x14:conditionalFormatting xmlns:xm="http://schemas.microsoft.com/office/excel/2006/main">
          <x14:cfRule type="dataBar" id="{069E6456-5964-4B82-9A90-A0BCDFF02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D1525</xm:sqref>
        </x14:conditionalFormatting>
        <x14:conditionalFormatting xmlns:xm="http://schemas.microsoft.com/office/excel/2006/main">
          <x14:cfRule type="dataBar" id="{3AEBDED7-32D8-425C-B260-3B617EA4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D1527 D1529</xm:sqref>
        </x14:conditionalFormatting>
        <x14:conditionalFormatting xmlns:xm="http://schemas.microsoft.com/office/excel/2006/main">
          <x14:cfRule type="dataBar" id="{46B82447-2EBB-4923-84DE-E01BBE8D1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D1530 D1535</xm:sqref>
        </x14:conditionalFormatting>
        <x14:conditionalFormatting xmlns:xm="http://schemas.microsoft.com/office/excel/2006/main">
          <x14:cfRule type="dataBar" id="{4FDF94EE-2076-4D35-85A6-668951B14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D1534</xm:sqref>
        </x14:conditionalFormatting>
        <x14:conditionalFormatting xmlns:xm="http://schemas.microsoft.com/office/excel/2006/main">
          <x14:cfRule type="dataBar" id="{388BA45D-3813-4E0A-AB34-092CFBCFB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D1541:D1542</xm:sqref>
        </x14:conditionalFormatting>
        <x14:conditionalFormatting xmlns:xm="http://schemas.microsoft.com/office/excel/2006/main">
          <x14:cfRule type="dataBar" id="{FAE74712-5304-4AEE-8AC4-41A800AE0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D1543</xm:sqref>
        </x14:conditionalFormatting>
        <x14:conditionalFormatting xmlns:xm="http://schemas.microsoft.com/office/excel/2006/main">
          <x14:cfRule type="dataBar" id="{2F0AFB04-88DD-47CA-91DF-5FD1BDA3D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D1549 D1560</xm:sqref>
        </x14:conditionalFormatting>
        <x14:conditionalFormatting xmlns:xm="http://schemas.microsoft.com/office/excel/2006/main">
          <x14:cfRule type="dataBar" id="{642380CA-2FF7-49B1-BA37-815E39E87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D1550</xm:sqref>
        </x14:conditionalFormatting>
        <x14:conditionalFormatting xmlns:xm="http://schemas.microsoft.com/office/excel/2006/main">
          <x14:cfRule type="dataBar" id="{D182E92D-37EE-456D-982A-C3C852E55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D1551</xm:sqref>
        </x14:conditionalFormatting>
        <x14:conditionalFormatting xmlns:xm="http://schemas.microsoft.com/office/excel/2006/main">
          <x14:cfRule type="dataBar" id="{24D0CB8C-C871-4A18-9472-298E1742A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D1553</xm:sqref>
        </x14:conditionalFormatting>
        <x14:conditionalFormatting xmlns:xm="http://schemas.microsoft.com/office/excel/2006/main">
          <x14:cfRule type="dataBar" id="{336343D5-8EAE-4541-B426-9F58D4441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D1554</xm:sqref>
        </x14:conditionalFormatting>
        <x14:conditionalFormatting xmlns:xm="http://schemas.microsoft.com/office/excel/2006/main">
          <x14:cfRule type="dataBar" id="{36AF2260-AFFD-45F6-AE87-78DC7B40C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D1555</xm:sqref>
        </x14:conditionalFormatting>
        <x14:conditionalFormatting xmlns:xm="http://schemas.microsoft.com/office/excel/2006/main">
          <x14:cfRule type="dataBar" id="{33B62EE0-9F25-4B5F-99D8-ADDBC9CCB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D1556</xm:sqref>
        </x14:conditionalFormatting>
        <x14:conditionalFormatting xmlns:xm="http://schemas.microsoft.com/office/excel/2006/main">
          <x14:cfRule type="dataBar" id="{291A040C-B24D-4B98-ABA2-3F02D8D8E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D1557</xm:sqref>
        </x14:conditionalFormatting>
        <x14:conditionalFormatting xmlns:xm="http://schemas.microsoft.com/office/excel/2006/main">
          <x14:cfRule type="dataBar" id="{63016439-E9DC-47CA-9C94-58E4C52A4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D1559</xm:sqref>
        </x14:conditionalFormatting>
        <x14:conditionalFormatting xmlns:xm="http://schemas.microsoft.com/office/excel/2006/main">
          <x14:cfRule type="dataBar" id="{02844683-543B-4AD2-9FC2-96E006894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D1561</xm:sqref>
        </x14:conditionalFormatting>
        <x14:conditionalFormatting xmlns:xm="http://schemas.microsoft.com/office/excel/2006/main">
          <x14:cfRule type="dataBar" id="{36D06B36-5EC4-49BC-B9A3-72DF4C6AD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D1564</xm:sqref>
        </x14:conditionalFormatting>
        <x14:conditionalFormatting xmlns:xm="http://schemas.microsoft.com/office/excel/2006/main">
          <x14:cfRule type="dataBar" id="{5D836C14-5293-40AB-B744-2F26FB123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D1566 D1568</xm:sqref>
        </x14:conditionalFormatting>
        <x14:conditionalFormatting xmlns:xm="http://schemas.microsoft.com/office/excel/2006/main">
          <x14:cfRule type="dataBar" id="{35CAA9A7-F57B-4B17-BF8F-B3766EC32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D1569 D1574</xm:sqref>
        </x14:conditionalFormatting>
        <x14:conditionalFormatting xmlns:xm="http://schemas.microsoft.com/office/excel/2006/main">
          <x14:cfRule type="dataBar" id="{ED0EC967-C774-4EE4-A19E-92B6C3084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D1573</xm:sqref>
        </x14:conditionalFormatting>
        <x14:conditionalFormatting xmlns:xm="http://schemas.microsoft.com/office/excel/2006/main">
          <x14:cfRule type="dataBar" id="{C635E05A-A6FE-433A-B604-EB9E34CED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D1580:D1581</xm:sqref>
        </x14:conditionalFormatting>
        <x14:conditionalFormatting xmlns:xm="http://schemas.microsoft.com/office/excel/2006/main">
          <x14:cfRule type="dataBar" id="{21E2DB4E-EF67-4594-ACE5-322840699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D1582</xm:sqref>
        </x14:conditionalFormatting>
        <x14:conditionalFormatting xmlns:xm="http://schemas.microsoft.com/office/excel/2006/main">
          <x14:cfRule type="dataBar" id="{99D02DF0-C54D-4CD5-895E-3DD78DA03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D1588 D1599</xm:sqref>
        </x14:conditionalFormatting>
        <x14:conditionalFormatting xmlns:xm="http://schemas.microsoft.com/office/excel/2006/main">
          <x14:cfRule type="dataBar" id="{9D145DA2-052B-40F2-9D03-0797FEBD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D1589</xm:sqref>
        </x14:conditionalFormatting>
        <x14:conditionalFormatting xmlns:xm="http://schemas.microsoft.com/office/excel/2006/main">
          <x14:cfRule type="dataBar" id="{B0DAF43D-C7DF-4DDA-8C72-92B08A473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D1590</xm:sqref>
        </x14:conditionalFormatting>
        <x14:conditionalFormatting xmlns:xm="http://schemas.microsoft.com/office/excel/2006/main">
          <x14:cfRule type="dataBar" id="{A344AB42-7470-4D26-966D-011B906EB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D1592</xm:sqref>
        </x14:conditionalFormatting>
        <x14:conditionalFormatting xmlns:xm="http://schemas.microsoft.com/office/excel/2006/main">
          <x14:cfRule type="dataBar" id="{C7CBF33F-CC79-477E-A1F1-F2747FC25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D1593</xm:sqref>
        </x14:conditionalFormatting>
        <x14:conditionalFormatting xmlns:xm="http://schemas.microsoft.com/office/excel/2006/main">
          <x14:cfRule type="dataBar" id="{A5DBF9EF-37CE-4E69-8B64-4A54112EF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D1594</xm:sqref>
        </x14:conditionalFormatting>
        <x14:conditionalFormatting xmlns:xm="http://schemas.microsoft.com/office/excel/2006/main">
          <x14:cfRule type="dataBar" id="{CAAE7F4D-AFF8-4E3E-A83C-C46B3C27F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D1595</xm:sqref>
        </x14:conditionalFormatting>
        <x14:conditionalFormatting xmlns:xm="http://schemas.microsoft.com/office/excel/2006/main">
          <x14:cfRule type="dataBar" id="{BD1D3570-ACC2-4A41-B16E-1461DC2E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D1596</xm:sqref>
        </x14:conditionalFormatting>
        <x14:conditionalFormatting xmlns:xm="http://schemas.microsoft.com/office/excel/2006/main">
          <x14:cfRule type="dataBar" id="{8B9BEBA0-FA39-4DBE-A829-751B26535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D1598</xm:sqref>
        </x14:conditionalFormatting>
        <x14:conditionalFormatting xmlns:xm="http://schemas.microsoft.com/office/excel/2006/main">
          <x14:cfRule type="dataBar" id="{C8E41E43-2A8F-4DFF-8F6D-CD3E294B0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D1600</xm:sqref>
        </x14:conditionalFormatting>
        <x14:conditionalFormatting xmlns:xm="http://schemas.microsoft.com/office/excel/2006/main">
          <x14:cfRule type="dataBar" id="{4310E449-28BF-480F-B5A1-2541BDA68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D1603</xm:sqref>
        </x14:conditionalFormatting>
        <x14:conditionalFormatting xmlns:xm="http://schemas.microsoft.com/office/excel/2006/main">
          <x14:cfRule type="dataBar" id="{620A9F9F-FE19-46C5-992E-483BB6AF9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D1605 D1607</xm:sqref>
        </x14:conditionalFormatting>
        <x14:conditionalFormatting xmlns:xm="http://schemas.microsoft.com/office/excel/2006/main">
          <x14:cfRule type="dataBar" id="{435B98C9-7EA9-4FEC-9FB3-952D474B0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D1608 D1613</xm:sqref>
        </x14:conditionalFormatting>
        <x14:conditionalFormatting xmlns:xm="http://schemas.microsoft.com/office/excel/2006/main">
          <x14:cfRule type="dataBar" id="{20E95A9A-C455-46F7-82B2-1C9B29338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D1612</xm:sqref>
        </x14:conditionalFormatting>
        <x14:conditionalFormatting xmlns:xm="http://schemas.microsoft.com/office/excel/2006/main">
          <x14:cfRule type="dataBar" id="{E2D0869B-17F9-4D07-ACA8-1817C9BD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D1619:D1620</xm:sqref>
        </x14:conditionalFormatting>
        <x14:conditionalFormatting xmlns:xm="http://schemas.microsoft.com/office/excel/2006/main">
          <x14:cfRule type="dataBar" id="{CAE3757D-6085-49E6-A4C2-54686E42F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D1621</xm:sqref>
        </x14:conditionalFormatting>
        <x14:conditionalFormatting xmlns:xm="http://schemas.microsoft.com/office/excel/2006/main">
          <x14:cfRule type="dataBar" id="{98EBEAA0-81E0-4BA9-AC35-96D8C8257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D1627 D1638</xm:sqref>
        </x14:conditionalFormatting>
        <x14:conditionalFormatting xmlns:xm="http://schemas.microsoft.com/office/excel/2006/main">
          <x14:cfRule type="dataBar" id="{08804B19-D033-4E10-AF36-469364859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D1628</xm:sqref>
        </x14:conditionalFormatting>
        <x14:conditionalFormatting xmlns:xm="http://schemas.microsoft.com/office/excel/2006/main">
          <x14:cfRule type="dataBar" id="{396B1626-2BC6-4465-AFAF-D0A8F0B52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D1629</xm:sqref>
        </x14:conditionalFormatting>
        <x14:conditionalFormatting xmlns:xm="http://schemas.microsoft.com/office/excel/2006/main">
          <x14:cfRule type="dataBar" id="{BCE3FB3A-BE59-4B9B-B902-ACA5E11D6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D1631</xm:sqref>
        </x14:conditionalFormatting>
        <x14:conditionalFormatting xmlns:xm="http://schemas.microsoft.com/office/excel/2006/main">
          <x14:cfRule type="dataBar" id="{DF9730EC-9360-48CB-B86D-F0DA83936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D1632</xm:sqref>
        </x14:conditionalFormatting>
        <x14:conditionalFormatting xmlns:xm="http://schemas.microsoft.com/office/excel/2006/main">
          <x14:cfRule type="dataBar" id="{A0693643-B6BD-4784-ABEA-FE9C453F0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D1633</xm:sqref>
        </x14:conditionalFormatting>
        <x14:conditionalFormatting xmlns:xm="http://schemas.microsoft.com/office/excel/2006/main">
          <x14:cfRule type="dataBar" id="{B460CD39-B828-49C3-A57E-F4EF3B78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D1634</xm:sqref>
        </x14:conditionalFormatting>
        <x14:conditionalFormatting xmlns:xm="http://schemas.microsoft.com/office/excel/2006/main">
          <x14:cfRule type="dataBar" id="{F72DE821-1A08-4862-86FD-13B747E9B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D1635</xm:sqref>
        </x14:conditionalFormatting>
        <x14:conditionalFormatting xmlns:xm="http://schemas.microsoft.com/office/excel/2006/main">
          <x14:cfRule type="dataBar" id="{A16EEC7A-9BA8-4307-ACEE-EB8A5BB76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D1637</xm:sqref>
        </x14:conditionalFormatting>
        <x14:conditionalFormatting xmlns:xm="http://schemas.microsoft.com/office/excel/2006/main">
          <x14:cfRule type="dataBar" id="{4AF976FE-176F-4866-A0FF-9E9F2189C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D1639</xm:sqref>
        </x14:conditionalFormatting>
        <x14:conditionalFormatting xmlns:xm="http://schemas.microsoft.com/office/excel/2006/main">
          <x14:cfRule type="dataBar" id="{B16FDAA4-8C77-4DF2-B1C0-BEE872786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D1642</xm:sqref>
        </x14:conditionalFormatting>
        <x14:conditionalFormatting xmlns:xm="http://schemas.microsoft.com/office/excel/2006/main">
          <x14:cfRule type="dataBar" id="{1BA0CE4D-9D1F-4F8F-9B18-BA88A963E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D1644 D1646</xm:sqref>
        </x14:conditionalFormatting>
        <x14:conditionalFormatting xmlns:xm="http://schemas.microsoft.com/office/excel/2006/main">
          <x14:cfRule type="dataBar" id="{572A4CA1-79B8-4E3E-B522-2556EE95F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D1647 D1652</xm:sqref>
        </x14:conditionalFormatting>
        <x14:conditionalFormatting xmlns:xm="http://schemas.microsoft.com/office/excel/2006/main">
          <x14:cfRule type="dataBar" id="{32D3CAB7-F69A-4768-8388-43F184C4A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D1651</xm:sqref>
        </x14:conditionalFormatting>
        <x14:conditionalFormatting xmlns:xm="http://schemas.microsoft.com/office/excel/2006/main">
          <x14:cfRule type="dataBar" id="{20071F19-2D04-4151-8F33-C7D7535A3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D1658:D1659</xm:sqref>
        </x14:conditionalFormatting>
        <x14:conditionalFormatting xmlns:xm="http://schemas.microsoft.com/office/excel/2006/main">
          <x14:cfRule type="dataBar" id="{50588164-EA40-4507-9625-97F9612EB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D1660</xm:sqref>
        </x14:conditionalFormatting>
        <x14:conditionalFormatting xmlns:xm="http://schemas.microsoft.com/office/excel/2006/main">
          <x14:cfRule type="dataBar" id="{CD0F7C46-4A30-4257-8772-C3219F9DB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D1666 D1677</xm:sqref>
        </x14:conditionalFormatting>
        <x14:conditionalFormatting xmlns:xm="http://schemas.microsoft.com/office/excel/2006/main">
          <x14:cfRule type="dataBar" id="{19F1E46F-3C52-42AF-9BE7-29E82A5AD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D1667</xm:sqref>
        </x14:conditionalFormatting>
        <x14:conditionalFormatting xmlns:xm="http://schemas.microsoft.com/office/excel/2006/main">
          <x14:cfRule type="dataBar" id="{6028C957-3854-4CEB-A218-E63301E19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D1668</xm:sqref>
        </x14:conditionalFormatting>
        <x14:conditionalFormatting xmlns:xm="http://schemas.microsoft.com/office/excel/2006/main">
          <x14:cfRule type="dataBar" id="{2543BBC1-A339-4E9F-8F4F-7B1A6F710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D1670</xm:sqref>
        </x14:conditionalFormatting>
        <x14:conditionalFormatting xmlns:xm="http://schemas.microsoft.com/office/excel/2006/main">
          <x14:cfRule type="dataBar" id="{A940782C-73E4-4680-B953-06CFA7B87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D1671</xm:sqref>
        </x14:conditionalFormatting>
        <x14:conditionalFormatting xmlns:xm="http://schemas.microsoft.com/office/excel/2006/main">
          <x14:cfRule type="dataBar" id="{3E255C45-9789-446B-BDC7-7A7D02F09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D1672</xm:sqref>
        </x14:conditionalFormatting>
        <x14:conditionalFormatting xmlns:xm="http://schemas.microsoft.com/office/excel/2006/main">
          <x14:cfRule type="dataBar" id="{6674D430-AC9E-4A40-98D7-33AB49454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D1673</xm:sqref>
        </x14:conditionalFormatting>
        <x14:conditionalFormatting xmlns:xm="http://schemas.microsoft.com/office/excel/2006/main">
          <x14:cfRule type="dataBar" id="{5B969F6C-417B-41C0-9CAB-E1740A15B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D1674</xm:sqref>
        </x14:conditionalFormatting>
        <x14:conditionalFormatting xmlns:xm="http://schemas.microsoft.com/office/excel/2006/main">
          <x14:cfRule type="dataBar" id="{68E34220-5B31-48BC-A817-5AEE1E8F0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D1676</xm:sqref>
        </x14:conditionalFormatting>
        <x14:conditionalFormatting xmlns:xm="http://schemas.microsoft.com/office/excel/2006/main">
          <x14:cfRule type="dataBar" id="{1303FADF-7C5A-4309-9ED8-DA6A3B96F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D1678</xm:sqref>
        </x14:conditionalFormatting>
        <x14:conditionalFormatting xmlns:xm="http://schemas.microsoft.com/office/excel/2006/main">
          <x14:cfRule type="dataBar" id="{80E2BDBA-B3B9-4D1B-AC36-BE02D9772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D1681</xm:sqref>
        </x14:conditionalFormatting>
        <x14:conditionalFormatting xmlns:xm="http://schemas.microsoft.com/office/excel/2006/main">
          <x14:cfRule type="dataBar" id="{E7FBD981-78BC-42C3-B792-81DD609CE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D1683 D1685</xm:sqref>
        </x14:conditionalFormatting>
        <x14:conditionalFormatting xmlns:xm="http://schemas.microsoft.com/office/excel/2006/main">
          <x14:cfRule type="dataBar" id="{2914FA28-CF4C-4A07-BEE9-04408DBE4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D1686 D1691</xm:sqref>
        </x14:conditionalFormatting>
        <x14:conditionalFormatting xmlns:xm="http://schemas.microsoft.com/office/excel/2006/main">
          <x14:cfRule type="dataBar" id="{28DF7B52-55D3-4284-AF2C-685D82861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D1690</xm:sqref>
        </x14:conditionalFormatting>
        <x14:conditionalFormatting xmlns:xm="http://schemas.microsoft.com/office/excel/2006/main">
          <x14:cfRule type="dataBar" id="{3E8B6C86-BF5D-4D5E-8F16-59180260E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D1697:D1698</xm:sqref>
        </x14:conditionalFormatting>
        <x14:conditionalFormatting xmlns:xm="http://schemas.microsoft.com/office/excel/2006/main">
          <x14:cfRule type="dataBar" id="{FFEFA9FF-7FDE-4FA5-8C70-A66D7F8E5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D1699</xm:sqref>
        </x14:conditionalFormatting>
        <x14:conditionalFormatting xmlns:xm="http://schemas.microsoft.com/office/excel/2006/main">
          <x14:cfRule type="dataBar" id="{8A8C5725-9C95-444C-BC28-7F80D5574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D1705 D1717</xm:sqref>
        </x14:conditionalFormatting>
        <x14:conditionalFormatting xmlns:xm="http://schemas.microsoft.com/office/excel/2006/main">
          <x14:cfRule type="dataBar" id="{54E5E5AF-9ED5-475B-8A6D-48AF9E7F0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D1706:D1707</xm:sqref>
        </x14:conditionalFormatting>
        <x14:conditionalFormatting xmlns:xm="http://schemas.microsoft.com/office/excel/2006/main">
          <x14:cfRule type="dataBar" id="{167DEE41-21FD-402A-8F01-2B99C6130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D1708</xm:sqref>
        </x14:conditionalFormatting>
        <x14:conditionalFormatting xmlns:xm="http://schemas.microsoft.com/office/excel/2006/main">
          <x14:cfRule type="dataBar" id="{5D192157-FA53-4139-835E-D842A72B2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D1710</xm:sqref>
        </x14:conditionalFormatting>
        <x14:conditionalFormatting xmlns:xm="http://schemas.microsoft.com/office/excel/2006/main">
          <x14:cfRule type="dataBar" id="{05C32449-F83E-4752-835E-92C481C57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D1711</xm:sqref>
        </x14:conditionalFormatting>
        <x14:conditionalFormatting xmlns:xm="http://schemas.microsoft.com/office/excel/2006/main">
          <x14:cfRule type="dataBar" id="{1B71F188-C7D1-43ED-B755-372DF9BA3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D1712</xm:sqref>
        </x14:conditionalFormatting>
        <x14:conditionalFormatting xmlns:xm="http://schemas.microsoft.com/office/excel/2006/main">
          <x14:cfRule type="dataBar" id="{B882A371-D963-4900-AE17-8CADAC935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D1713</xm:sqref>
        </x14:conditionalFormatting>
        <x14:conditionalFormatting xmlns:xm="http://schemas.microsoft.com/office/excel/2006/main">
          <x14:cfRule type="dataBar" id="{9B4BF51F-052E-4729-9503-2149A09EB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D1714</xm:sqref>
        </x14:conditionalFormatting>
        <x14:conditionalFormatting xmlns:xm="http://schemas.microsoft.com/office/excel/2006/main">
          <x14:cfRule type="dataBar" id="{B063554E-CE80-496E-890F-1AC4C3C9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D1716</xm:sqref>
        </x14:conditionalFormatting>
        <x14:conditionalFormatting xmlns:xm="http://schemas.microsoft.com/office/excel/2006/main">
          <x14:cfRule type="dataBar" id="{8DC40B3A-C58C-4891-AF82-9B99B4F3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D1718</xm:sqref>
        </x14:conditionalFormatting>
        <x14:conditionalFormatting xmlns:xm="http://schemas.microsoft.com/office/excel/2006/main">
          <x14:cfRule type="dataBar" id="{41172A2C-497D-47CC-8F0E-BDD602930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D1721</xm:sqref>
        </x14:conditionalFormatting>
        <x14:conditionalFormatting xmlns:xm="http://schemas.microsoft.com/office/excel/2006/main">
          <x14:cfRule type="dataBar" id="{3F4C881F-FA15-47EA-8054-CCED2B06E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D1723 D1725</xm:sqref>
        </x14:conditionalFormatting>
        <x14:conditionalFormatting xmlns:xm="http://schemas.microsoft.com/office/excel/2006/main">
          <x14:cfRule type="dataBar" id="{718277BA-C8CE-49F6-8008-3394753B3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D1726 D1731</xm:sqref>
        </x14:conditionalFormatting>
        <x14:conditionalFormatting xmlns:xm="http://schemas.microsoft.com/office/excel/2006/main">
          <x14:cfRule type="dataBar" id="{F8EBEEC2-29A0-4D44-9D70-707BA0460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D1730</xm:sqref>
        </x14:conditionalFormatting>
        <x14:conditionalFormatting xmlns:xm="http://schemas.microsoft.com/office/excel/2006/main">
          <x14:cfRule type="dataBar" id="{68322321-8221-43D5-A8C9-239C9C0C5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D1737:D1738</xm:sqref>
        </x14:conditionalFormatting>
        <x14:conditionalFormatting xmlns:xm="http://schemas.microsoft.com/office/excel/2006/main">
          <x14:cfRule type="dataBar" id="{2F5858B8-15C9-4BE7-990C-B71407D7F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D1739</xm:sqref>
        </x14:conditionalFormatting>
        <x14:conditionalFormatting xmlns:xm="http://schemas.microsoft.com/office/excel/2006/main">
          <x14:cfRule type="dataBar" id="{8C5D9EB6-62E0-435D-A0C1-4B7A3BF98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D1745 D1756</xm:sqref>
        </x14:conditionalFormatting>
        <x14:conditionalFormatting xmlns:xm="http://schemas.microsoft.com/office/excel/2006/main">
          <x14:cfRule type="dataBar" id="{67013624-05FD-4301-9FDA-E1403BA5A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D1746</xm:sqref>
        </x14:conditionalFormatting>
        <x14:conditionalFormatting xmlns:xm="http://schemas.microsoft.com/office/excel/2006/main">
          <x14:cfRule type="dataBar" id="{60B6D771-6F28-4FAC-B731-3E59CBE64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D1747</xm:sqref>
        </x14:conditionalFormatting>
        <x14:conditionalFormatting xmlns:xm="http://schemas.microsoft.com/office/excel/2006/main">
          <x14:cfRule type="dataBar" id="{EA4705B2-7C32-49F0-83F6-762907A65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D1749</xm:sqref>
        </x14:conditionalFormatting>
        <x14:conditionalFormatting xmlns:xm="http://schemas.microsoft.com/office/excel/2006/main">
          <x14:cfRule type="dataBar" id="{4039D5BB-2253-4C05-93AA-E35AFB8B8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D1750</xm:sqref>
        </x14:conditionalFormatting>
        <x14:conditionalFormatting xmlns:xm="http://schemas.microsoft.com/office/excel/2006/main">
          <x14:cfRule type="dataBar" id="{6230A1D6-8BF8-4D89-B369-4B8284118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D1751</xm:sqref>
        </x14:conditionalFormatting>
        <x14:conditionalFormatting xmlns:xm="http://schemas.microsoft.com/office/excel/2006/main">
          <x14:cfRule type="dataBar" id="{8DD9D23A-816E-4DFF-AC19-E4C49F633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D1752</xm:sqref>
        </x14:conditionalFormatting>
        <x14:conditionalFormatting xmlns:xm="http://schemas.microsoft.com/office/excel/2006/main">
          <x14:cfRule type="dataBar" id="{D3C11AF1-FC20-4535-AA87-FA93B9EBF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D1753</xm:sqref>
        </x14:conditionalFormatting>
        <x14:conditionalFormatting xmlns:xm="http://schemas.microsoft.com/office/excel/2006/main">
          <x14:cfRule type="dataBar" id="{C62BD15E-690B-4C30-AC86-D7ED1257B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D1755</xm:sqref>
        </x14:conditionalFormatting>
        <x14:conditionalFormatting xmlns:xm="http://schemas.microsoft.com/office/excel/2006/main">
          <x14:cfRule type="dataBar" id="{96298CE3-DA43-4441-86BA-B77FD4E47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D1757</xm:sqref>
        </x14:conditionalFormatting>
        <x14:conditionalFormatting xmlns:xm="http://schemas.microsoft.com/office/excel/2006/main">
          <x14:cfRule type="dataBar" id="{A9786F08-9E55-4EE6-99E0-B7DBEDE91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D1760</xm:sqref>
        </x14:conditionalFormatting>
        <x14:conditionalFormatting xmlns:xm="http://schemas.microsoft.com/office/excel/2006/main">
          <x14:cfRule type="dataBar" id="{FCDEF32D-0E6F-4394-90C7-677D12A01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D1762 D1764</xm:sqref>
        </x14:conditionalFormatting>
        <x14:conditionalFormatting xmlns:xm="http://schemas.microsoft.com/office/excel/2006/main">
          <x14:cfRule type="dataBar" id="{08C5AAFA-8430-4F10-B406-74821B6D8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D1765 D1770</xm:sqref>
        </x14:conditionalFormatting>
        <x14:conditionalFormatting xmlns:xm="http://schemas.microsoft.com/office/excel/2006/main">
          <x14:cfRule type="dataBar" id="{94994866-8B1F-40C1-BC69-B8E710ABC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D1769</xm:sqref>
        </x14:conditionalFormatting>
        <x14:conditionalFormatting xmlns:xm="http://schemas.microsoft.com/office/excel/2006/main">
          <x14:cfRule type="dataBar" id="{72BA8EB5-73D6-47D1-8E53-8BB6B9182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D1776:D1777</xm:sqref>
        </x14:conditionalFormatting>
        <x14:conditionalFormatting xmlns:xm="http://schemas.microsoft.com/office/excel/2006/main">
          <x14:cfRule type="dataBar" id="{F6C8881D-6B47-4B36-9D2E-2D1BFBA1B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D1778</xm:sqref>
        </x14:conditionalFormatting>
        <x14:conditionalFormatting xmlns:xm="http://schemas.microsoft.com/office/excel/2006/main">
          <x14:cfRule type="dataBar" id="{9B3903BF-9A6C-4F26-AEDC-D4F04E853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D1784 D1795</xm:sqref>
        </x14:conditionalFormatting>
        <x14:conditionalFormatting xmlns:xm="http://schemas.microsoft.com/office/excel/2006/main">
          <x14:cfRule type="dataBar" id="{723914A0-777B-45BA-BBE4-E1AA41FB2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D1785</xm:sqref>
        </x14:conditionalFormatting>
        <x14:conditionalFormatting xmlns:xm="http://schemas.microsoft.com/office/excel/2006/main">
          <x14:cfRule type="dataBar" id="{330A1E08-8523-419E-BF95-55872E985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D1786</xm:sqref>
        </x14:conditionalFormatting>
        <x14:conditionalFormatting xmlns:xm="http://schemas.microsoft.com/office/excel/2006/main">
          <x14:cfRule type="dataBar" id="{86B44A99-874B-448E-98E3-91BD450B3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D1788</xm:sqref>
        </x14:conditionalFormatting>
        <x14:conditionalFormatting xmlns:xm="http://schemas.microsoft.com/office/excel/2006/main">
          <x14:cfRule type="dataBar" id="{6046377F-581E-48C2-9643-B318BF4EC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D1789</xm:sqref>
        </x14:conditionalFormatting>
        <x14:conditionalFormatting xmlns:xm="http://schemas.microsoft.com/office/excel/2006/main">
          <x14:cfRule type="dataBar" id="{063E27CB-8B01-4082-AE62-F683BF8BE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D1790</xm:sqref>
        </x14:conditionalFormatting>
        <x14:conditionalFormatting xmlns:xm="http://schemas.microsoft.com/office/excel/2006/main">
          <x14:cfRule type="dataBar" id="{778D5732-E6FC-452D-9004-54AF36FFD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D1791</xm:sqref>
        </x14:conditionalFormatting>
        <x14:conditionalFormatting xmlns:xm="http://schemas.microsoft.com/office/excel/2006/main">
          <x14:cfRule type="dataBar" id="{16C8D12C-BE90-4389-8A01-34599CD8A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D1792</xm:sqref>
        </x14:conditionalFormatting>
        <x14:conditionalFormatting xmlns:xm="http://schemas.microsoft.com/office/excel/2006/main">
          <x14:cfRule type="dataBar" id="{A134ACEB-502A-469F-8FE8-CDCC9B69C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D1794</xm:sqref>
        </x14:conditionalFormatting>
        <x14:conditionalFormatting xmlns:xm="http://schemas.microsoft.com/office/excel/2006/main">
          <x14:cfRule type="dataBar" id="{64FF62B6-CFDD-4F73-8DA0-EFE507096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D1796</xm:sqref>
        </x14:conditionalFormatting>
        <x14:conditionalFormatting xmlns:xm="http://schemas.microsoft.com/office/excel/2006/main">
          <x14:cfRule type="dataBar" id="{D08F7706-6ABD-4FED-9802-493E4048A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D1799</xm:sqref>
        </x14:conditionalFormatting>
        <x14:conditionalFormatting xmlns:xm="http://schemas.microsoft.com/office/excel/2006/main">
          <x14:cfRule type="dataBar" id="{53A3EC40-359B-42A3-BC90-66F979CB2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D1801 D1803</xm:sqref>
        </x14:conditionalFormatting>
        <x14:conditionalFormatting xmlns:xm="http://schemas.microsoft.com/office/excel/2006/main">
          <x14:cfRule type="dataBar" id="{BEC18168-41F5-44BD-96DD-E47594651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D1804 D1809</xm:sqref>
        </x14:conditionalFormatting>
        <x14:conditionalFormatting xmlns:xm="http://schemas.microsoft.com/office/excel/2006/main">
          <x14:cfRule type="dataBar" id="{CC888EED-5F93-41A4-B0F3-CD9BF67B2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D1808</xm:sqref>
        </x14:conditionalFormatting>
        <x14:conditionalFormatting xmlns:xm="http://schemas.microsoft.com/office/excel/2006/main">
          <x14:cfRule type="dataBar" id="{83A086C9-D5CD-46A2-A1F7-4C943D8EA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D1815:D1816</xm:sqref>
        </x14:conditionalFormatting>
        <x14:conditionalFormatting xmlns:xm="http://schemas.microsoft.com/office/excel/2006/main">
          <x14:cfRule type="dataBar" id="{6F26CBC0-1413-450E-9148-443560581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D1817</xm:sqref>
        </x14:conditionalFormatting>
        <x14:conditionalFormatting xmlns:xm="http://schemas.microsoft.com/office/excel/2006/main">
          <x14:cfRule type="dataBar" id="{E059E82A-C34E-44F6-AC95-2F9E352AC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D1823 D1834</xm:sqref>
        </x14:conditionalFormatting>
        <x14:conditionalFormatting xmlns:xm="http://schemas.microsoft.com/office/excel/2006/main">
          <x14:cfRule type="dataBar" id="{E3A541B5-9B43-47E6-996D-DD23F387B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D1824</xm:sqref>
        </x14:conditionalFormatting>
        <x14:conditionalFormatting xmlns:xm="http://schemas.microsoft.com/office/excel/2006/main">
          <x14:cfRule type="dataBar" id="{7CEBA290-6509-4C14-85D1-EBC9B8002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D1825</xm:sqref>
        </x14:conditionalFormatting>
        <x14:conditionalFormatting xmlns:xm="http://schemas.microsoft.com/office/excel/2006/main">
          <x14:cfRule type="dataBar" id="{1AC83EE8-ACF6-4AA6-8D0D-BFA82C854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D1827</xm:sqref>
        </x14:conditionalFormatting>
        <x14:conditionalFormatting xmlns:xm="http://schemas.microsoft.com/office/excel/2006/main">
          <x14:cfRule type="dataBar" id="{51F16D33-15B9-44CD-A271-3248060CE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D1828</xm:sqref>
        </x14:conditionalFormatting>
        <x14:conditionalFormatting xmlns:xm="http://schemas.microsoft.com/office/excel/2006/main">
          <x14:cfRule type="dataBar" id="{A76C8C96-CA9B-4FCF-8133-F6F323A85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D1829</xm:sqref>
        </x14:conditionalFormatting>
        <x14:conditionalFormatting xmlns:xm="http://schemas.microsoft.com/office/excel/2006/main">
          <x14:cfRule type="dataBar" id="{BC124215-D5BE-4582-9A92-01DA88774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D1830</xm:sqref>
        </x14:conditionalFormatting>
        <x14:conditionalFormatting xmlns:xm="http://schemas.microsoft.com/office/excel/2006/main">
          <x14:cfRule type="dataBar" id="{564E6AFD-79B3-45B2-BFDE-8E0EEC702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D1831</xm:sqref>
        </x14:conditionalFormatting>
        <x14:conditionalFormatting xmlns:xm="http://schemas.microsoft.com/office/excel/2006/main">
          <x14:cfRule type="dataBar" id="{BED32E8C-3944-45B2-8551-495BED5A5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D1833</xm:sqref>
        </x14:conditionalFormatting>
        <x14:conditionalFormatting xmlns:xm="http://schemas.microsoft.com/office/excel/2006/main">
          <x14:cfRule type="dataBar" id="{6E9F69CA-F59C-4D6F-B9EF-1FA4FC04B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D1835</xm:sqref>
        </x14:conditionalFormatting>
        <x14:conditionalFormatting xmlns:xm="http://schemas.microsoft.com/office/excel/2006/main">
          <x14:cfRule type="dataBar" id="{2911F82C-8F7E-43BB-A6AA-5980C9B0A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D1838</xm:sqref>
        </x14:conditionalFormatting>
        <x14:conditionalFormatting xmlns:xm="http://schemas.microsoft.com/office/excel/2006/main">
          <x14:cfRule type="dataBar" id="{614D122B-5511-41D7-982F-F56D3C422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D1840 D1842</xm:sqref>
        </x14:conditionalFormatting>
        <x14:conditionalFormatting xmlns:xm="http://schemas.microsoft.com/office/excel/2006/main">
          <x14:cfRule type="dataBar" id="{FF9AB76F-2271-48A9-9664-9D010328A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D1843 D1848</xm:sqref>
        </x14:conditionalFormatting>
        <x14:conditionalFormatting xmlns:xm="http://schemas.microsoft.com/office/excel/2006/main">
          <x14:cfRule type="dataBar" id="{6968E055-43BB-40A2-B8F4-344C2910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D1847</xm:sqref>
        </x14:conditionalFormatting>
        <x14:conditionalFormatting xmlns:xm="http://schemas.microsoft.com/office/excel/2006/main">
          <x14:cfRule type="dataBar" id="{3F8A1451-E280-4A2A-B0A7-7EC3EDF88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D1854:D1855</xm:sqref>
        </x14:conditionalFormatting>
        <x14:conditionalFormatting xmlns:xm="http://schemas.microsoft.com/office/excel/2006/main">
          <x14:cfRule type="dataBar" id="{19E33C3A-1ACC-4F49-9A94-57DF790A6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D1856</xm:sqref>
        </x14:conditionalFormatting>
        <x14:conditionalFormatting xmlns:xm="http://schemas.microsoft.com/office/excel/2006/main">
          <x14:cfRule type="dataBar" id="{558F2D0B-22FD-465B-8C39-66A612314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D1862 D1873</xm:sqref>
        </x14:conditionalFormatting>
        <x14:conditionalFormatting xmlns:xm="http://schemas.microsoft.com/office/excel/2006/main">
          <x14:cfRule type="dataBar" id="{FA42687E-7883-4C38-967E-CA14C47C2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D1863</xm:sqref>
        </x14:conditionalFormatting>
        <x14:conditionalFormatting xmlns:xm="http://schemas.microsoft.com/office/excel/2006/main">
          <x14:cfRule type="dataBar" id="{BAC0C798-501D-47DD-9563-B26777358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D1864</xm:sqref>
        </x14:conditionalFormatting>
        <x14:conditionalFormatting xmlns:xm="http://schemas.microsoft.com/office/excel/2006/main">
          <x14:cfRule type="dataBar" id="{E13563E5-19AE-45F9-AC1F-879511A85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D1866</xm:sqref>
        </x14:conditionalFormatting>
        <x14:conditionalFormatting xmlns:xm="http://schemas.microsoft.com/office/excel/2006/main">
          <x14:cfRule type="dataBar" id="{1806C7A5-D2E1-449D-9E48-1DA9D575E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D1867</xm:sqref>
        </x14:conditionalFormatting>
        <x14:conditionalFormatting xmlns:xm="http://schemas.microsoft.com/office/excel/2006/main">
          <x14:cfRule type="dataBar" id="{6CDA5707-592B-4776-B4C3-6B62B1D72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D1868</xm:sqref>
        </x14:conditionalFormatting>
        <x14:conditionalFormatting xmlns:xm="http://schemas.microsoft.com/office/excel/2006/main">
          <x14:cfRule type="dataBar" id="{BAD8A441-E515-4922-8D70-4D3940FAD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D1869</xm:sqref>
        </x14:conditionalFormatting>
        <x14:conditionalFormatting xmlns:xm="http://schemas.microsoft.com/office/excel/2006/main">
          <x14:cfRule type="dataBar" id="{2FBBB52A-94F0-42AA-A518-2F2506F9F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D1870</xm:sqref>
        </x14:conditionalFormatting>
        <x14:conditionalFormatting xmlns:xm="http://schemas.microsoft.com/office/excel/2006/main">
          <x14:cfRule type="dataBar" id="{C2D86FD7-1EB9-4C28-8AE4-8C866E404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D1872</xm:sqref>
        </x14:conditionalFormatting>
        <x14:conditionalFormatting xmlns:xm="http://schemas.microsoft.com/office/excel/2006/main">
          <x14:cfRule type="dataBar" id="{6DFA042B-5EF7-43DB-942F-6A8938A83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D1874</xm:sqref>
        </x14:conditionalFormatting>
        <x14:conditionalFormatting xmlns:xm="http://schemas.microsoft.com/office/excel/2006/main">
          <x14:cfRule type="dataBar" id="{BCEB477B-4A50-469E-8438-C641FD9D2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D1877</xm:sqref>
        </x14:conditionalFormatting>
        <x14:conditionalFormatting xmlns:xm="http://schemas.microsoft.com/office/excel/2006/main">
          <x14:cfRule type="dataBar" id="{E17809B4-3947-4EEC-962C-5CD591452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D1879 D1881</xm:sqref>
        </x14:conditionalFormatting>
        <x14:conditionalFormatting xmlns:xm="http://schemas.microsoft.com/office/excel/2006/main">
          <x14:cfRule type="dataBar" id="{638F44BA-3BD5-47AC-A8A6-1A5CC4BBD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D1882 D1887</xm:sqref>
        </x14:conditionalFormatting>
        <x14:conditionalFormatting xmlns:xm="http://schemas.microsoft.com/office/excel/2006/main">
          <x14:cfRule type="dataBar" id="{6EE2F3DC-4C36-4464-9ACF-DAF963E56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D1886</xm:sqref>
        </x14:conditionalFormatting>
        <x14:conditionalFormatting xmlns:xm="http://schemas.microsoft.com/office/excel/2006/main">
          <x14:cfRule type="dataBar" id="{184A3DDE-7B6E-4D1B-ABA4-F5279C21B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D1893:D1894</xm:sqref>
        </x14:conditionalFormatting>
        <x14:conditionalFormatting xmlns:xm="http://schemas.microsoft.com/office/excel/2006/main">
          <x14:cfRule type="dataBar" id="{6BBBFA1A-F72A-4821-B828-416264090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D1895</xm:sqref>
        </x14:conditionalFormatting>
        <x14:conditionalFormatting xmlns:xm="http://schemas.microsoft.com/office/excel/2006/main">
          <x14:cfRule type="dataBar" id="{325F85A8-B0F7-467B-A5FF-3474E8C7B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D1901 D1912</xm:sqref>
        </x14:conditionalFormatting>
        <x14:conditionalFormatting xmlns:xm="http://schemas.microsoft.com/office/excel/2006/main">
          <x14:cfRule type="dataBar" id="{B8BD8819-1CDD-4934-934C-C7B136842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D1902</xm:sqref>
        </x14:conditionalFormatting>
        <x14:conditionalFormatting xmlns:xm="http://schemas.microsoft.com/office/excel/2006/main">
          <x14:cfRule type="dataBar" id="{CC16AF85-03A2-4F4D-A8F2-8CD540978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D1903</xm:sqref>
        </x14:conditionalFormatting>
        <x14:conditionalFormatting xmlns:xm="http://schemas.microsoft.com/office/excel/2006/main">
          <x14:cfRule type="dataBar" id="{27A7505F-C005-4A22-892D-198009D7D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D1905</xm:sqref>
        </x14:conditionalFormatting>
        <x14:conditionalFormatting xmlns:xm="http://schemas.microsoft.com/office/excel/2006/main">
          <x14:cfRule type="dataBar" id="{6CFEF4C2-123C-4A2C-ACCD-A9E27A8D4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D1906</xm:sqref>
        </x14:conditionalFormatting>
        <x14:conditionalFormatting xmlns:xm="http://schemas.microsoft.com/office/excel/2006/main">
          <x14:cfRule type="dataBar" id="{346C6652-FE73-4790-8FBA-3B94029AE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D1907</xm:sqref>
        </x14:conditionalFormatting>
        <x14:conditionalFormatting xmlns:xm="http://schemas.microsoft.com/office/excel/2006/main">
          <x14:cfRule type="dataBar" id="{6D849BF1-03E2-422D-8854-DCC91DAAA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D1908</xm:sqref>
        </x14:conditionalFormatting>
        <x14:conditionalFormatting xmlns:xm="http://schemas.microsoft.com/office/excel/2006/main">
          <x14:cfRule type="dataBar" id="{E9A4028A-BE46-4913-AA1A-AD5B67B62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D1909</xm:sqref>
        </x14:conditionalFormatting>
        <x14:conditionalFormatting xmlns:xm="http://schemas.microsoft.com/office/excel/2006/main">
          <x14:cfRule type="dataBar" id="{BCB9A02E-33B2-4765-B356-7A2EBB815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D1911</xm:sqref>
        </x14:conditionalFormatting>
        <x14:conditionalFormatting xmlns:xm="http://schemas.microsoft.com/office/excel/2006/main">
          <x14:cfRule type="dataBar" id="{651F15FA-47FB-4DD7-8EC9-FC72786DE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D1913</xm:sqref>
        </x14:conditionalFormatting>
        <x14:conditionalFormatting xmlns:xm="http://schemas.microsoft.com/office/excel/2006/main">
          <x14:cfRule type="dataBar" id="{3C9FDF2F-C16F-464F-A2ED-F05CAF9C1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D1916</xm:sqref>
        </x14:conditionalFormatting>
        <x14:conditionalFormatting xmlns:xm="http://schemas.microsoft.com/office/excel/2006/main">
          <x14:cfRule type="dataBar" id="{0D989615-7D06-4CF1-9EC4-370A6B5AC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D1918 D1920</xm:sqref>
        </x14:conditionalFormatting>
        <x14:conditionalFormatting xmlns:xm="http://schemas.microsoft.com/office/excel/2006/main">
          <x14:cfRule type="dataBar" id="{68C4E962-1BA7-43CB-BE3B-5D95B1A09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D1921 D1926</xm:sqref>
        </x14:conditionalFormatting>
        <x14:conditionalFormatting xmlns:xm="http://schemas.microsoft.com/office/excel/2006/main">
          <x14:cfRule type="dataBar" id="{2E5B9149-DEDA-424B-8DBA-10D225678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D1925</xm:sqref>
        </x14:conditionalFormatting>
        <x14:conditionalFormatting xmlns:xm="http://schemas.microsoft.com/office/excel/2006/main">
          <x14:cfRule type="dataBar" id="{39E48616-975B-432B-8280-50CBD95E2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D1932:D1933</xm:sqref>
        </x14:conditionalFormatting>
        <x14:conditionalFormatting xmlns:xm="http://schemas.microsoft.com/office/excel/2006/main">
          <x14:cfRule type="dataBar" id="{2C4B615F-9F33-4194-ACB0-05567E7ED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D1934</xm:sqref>
        </x14:conditionalFormatting>
        <x14:conditionalFormatting xmlns:xm="http://schemas.microsoft.com/office/excel/2006/main">
          <x14:cfRule type="dataBar" id="{4B063ADD-D02F-41A5-8408-6DDE4D55E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D1940 D1951</xm:sqref>
        </x14:conditionalFormatting>
        <x14:conditionalFormatting xmlns:xm="http://schemas.microsoft.com/office/excel/2006/main">
          <x14:cfRule type="dataBar" id="{58FD7519-4407-4540-B43B-7AD81567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D1941</xm:sqref>
        </x14:conditionalFormatting>
        <x14:conditionalFormatting xmlns:xm="http://schemas.microsoft.com/office/excel/2006/main">
          <x14:cfRule type="dataBar" id="{2BB2D1F1-85DE-472F-881C-E4022B452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D1942</xm:sqref>
        </x14:conditionalFormatting>
        <x14:conditionalFormatting xmlns:xm="http://schemas.microsoft.com/office/excel/2006/main">
          <x14:cfRule type="dataBar" id="{41C1548E-9383-4A15-A38C-B8B521C30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D1944</xm:sqref>
        </x14:conditionalFormatting>
        <x14:conditionalFormatting xmlns:xm="http://schemas.microsoft.com/office/excel/2006/main">
          <x14:cfRule type="dataBar" id="{C95D39F8-8B1B-4D3F-9EE7-8CDDE213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D1945</xm:sqref>
        </x14:conditionalFormatting>
        <x14:conditionalFormatting xmlns:xm="http://schemas.microsoft.com/office/excel/2006/main">
          <x14:cfRule type="dataBar" id="{B8D50332-0CB7-4C5B-8AD5-F0B2807F3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D1946</xm:sqref>
        </x14:conditionalFormatting>
        <x14:conditionalFormatting xmlns:xm="http://schemas.microsoft.com/office/excel/2006/main">
          <x14:cfRule type="dataBar" id="{024A427A-FB37-457D-B518-E0E71DF77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D1947</xm:sqref>
        </x14:conditionalFormatting>
        <x14:conditionalFormatting xmlns:xm="http://schemas.microsoft.com/office/excel/2006/main">
          <x14:cfRule type="dataBar" id="{F48770C1-3E17-4087-A1BE-0593545E8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D1948</xm:sqref>
        </x14:conditionalFormatting>
        <x14:conditionalFormatting xmlns:xm="http://schemas.microsoft.com/office/excel/2006/main">
          <x14:cfRule type="dataBar" id="{C6E2EC8C-2788-48F2-9290-DAE06638D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D1950</xm:sqref>
        </x14:conditionalFormatting>
        <x14:conditionalFormatting xmlns:xm="http://schemas.microsoft.com/office/excel/2006/main">
          <x14:cfRule type="dataBar" id="{9734FAE0-503C-4AFF-BC69-A8D4E2EBE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D1952</xm:sqref>
        </x14:conditionalFormatting>
        <x14:conditionalFormatting xmlns:xm="http://schemas.microsoft.com/office/excel/2006/main">
          <x14:cfRule type="dataBar" id="{8AAF2DE9-1B8B-4C62-9F0B-96F6F255C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D1955</xm:sqref>
        </x14:conditionalFormatting>
        <x14:conditionalFormatting xmlns:xm="http://schemas.microsoft.com/office/excel/2006/main">
          <x14:cfRule type="dataBar" id="{A33F5E5A-66CE-45FA-8815-24DA6D94F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D1957 D1959</xm:sqref>
        </x14:conditionalFormatting>
        <x14:conditionalFormatting xmlns:xm="http://schemas.microsoft.com/office/excel/2006/main">
          <x14:cfRule type="dataBar" id="{62DA08DB-D94E-42D5-ACE9-6062B867D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D1960 D1965</xm:sqref>
        </x14:conditionalFormatting>
        <x14:conditionalFormatting xmlns:xm="http://schemas.microsoft.com/office/excel/2006/main">
          <x14:cfRule type="dataBar" id="{545D4959-4274-4ADA-B5DD-BDC640D23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D1964</xm:sqref>
        </x14:conditionalFormatting>
        <x14:conditionalFormatting xmlns:xm="http://schemas.microsoft.com/office/excel/2006/main">
          <x14:cfRule type="dataBar" id="{35D420EC-1D16-48D5-94D6-73B58784B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D1971:D1972</xm:sqref>
        </x14:conditionalFormatting>
        <x14:conditionalFormatting xmlns:xm="http://schemas.microsoft.com/office/excel/2006/main">
          <x14:cfRule type="dataBar" id="{025D5C68-C14E-4966-B61F-76537A12B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D1973</xm:sqref>
        </x14:conditionalFormatting>
        <x14:conditionalFormatting xmlns:xm="http://schemas.microsoft.com/office/excel/2006/main">
          <x14:cfRule type="dataBar" id="{72569270-93A0-4F84-AC91-09137797D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D1979 D1990</xm:sqref>
        </x14:conditionalFormatting>
        <x14:conditionalFormatting xmlns:xm="http://schemas.microsoft.com/office/excel/2006/main">
          <x14:cfRule type="dataBar" id="{FE5D0208-77DA-4F91-9129-816C9FE96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D1980</xm:sqref>
        </x14:conditionalFormatting>
        <x14:conditionalFormatting xmlns:xm="http://schemas.microsoft.com/office/excel/2006/main">
          <x14:cfRule type="dataBar" id="{E07AB9EB-6950-4C9D-9C13-34BB57A10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D1981</xm:sqref>
        </x14:conditionalFormatting>
        <x14:conditionalFormatting xmlns:xm="http://schemas.microsoft.com/office/excel/2006/main">
          <x14:cfRule type="dataBar" id="{67EE7E14-851C-44BC-AD73-C65803AF0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D1983</xm:sqref>
        </x14:conditionalFormatting>
        <x14:conditionalFormatting xmlns:xm="http://schemas.microsoft.com/office/excel/2006/main">
          <x14:cfRule type="dataBar" id="{E0C217FE-B54C-43B5-A48D-71031C753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D1984</xm:sqref>
        </x14:conditionalFormatting>
        <x14:conditionalFormatting xmlns:xm="http://schemas.microsoft.com/office/excel/2006/main">
          <x14:cfRule type="dataBar" id="{A4CDA54D-AE92-4B26-86D8-D3E10FCE9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D1985</xm:sqref>
        </x14:conditionalFormatting>
        <x14:conditionalFormatting xmlns:xm="http://schemas.microsoft.com/office/excel/2006/main">
          <x14:cfRule type="dataBar" id="{DD8DD3D7-A150-40BE-B19B-631EBF1F3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D1986</xm:sqref>
        </x14:conditionalFormatting>
        <x14:conditionalFormatting xmlns:xm="http://schemas.microsoft.com/office/excel/2006/main">
          <x14:cfRule type="dataBar" id="{D45C0973-660C-4C58-9F28-5A406BD4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D1987</xm:sqref>
        </x14:conditionalFormatting>
        <x14:conditionalFormatting xmlns:xm="http://schemas.microsoft.com/office/excel/2006/main">
          <x14:cfRule type="dataBar" id="{4787D577-CF59-44C3-B6B9-61272560A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D1989</xm:sqref>
        </x14:conditionalFormatting>
        <x14:conditionalFormatting xmlns:xm="http://schemas.microsoft.com/office/excel/2006/main">
          <x14:cfRule type="dataBar" id="{1A530353-F6B0-459F-AEA5-688EDA353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D1991</xm:sqref>
        </x14:conditionalFormatting>
        <x14:conditionalFormatting xmlns:xm="http://schemas.microsoft.com/office/excel/2006/main">
          <x14:cfRule type="dataBar" id="{CE4BB300-3CF2-4FCF-B159-943C2AC02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D1994</xm:sqref>
        </x14:conditionalFormatting>
        <x14:conditionalFormatting xmlns:xm="http://schemas.microsoft.com/office/excel/2006/main">
          <x14:cfRule type="dataBar" id="{86B450BC-F942-419C-8241-4A500C6E0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D1996 D1998</xm:sqref>
        </x14:conditionalFormatting>
        <x14:conditionalFormatting xmlns:xm="http://schemas.microsoft.com/office/excel/2006/main">
          <x14:cfRule type="dataBar" id="{4BCDF420-4DD7-4CD4-B0BB-64A699B8F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D2003</xm:sqref>
        </x14:conditionalFormatting>
        <x14:conditionalFormatting xmlns:xm="http://schemas.microsoft.com/office/excel/2006/main">
          <x14:cfRule type="dataBar" id="{BA3804D1-D312-4AEA-9094-FD0B8B57C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D2004</xm:sqref>
        </x14:conditionalFormatting>
        <x14:conditionalFormatting xmlns:xm="http://schemas.microsoft.com/office/excel/2006/main">
          <x14:cfRule type="dataBar" id="{4C22A57C-2CF4-4ADB-8344-B0D3D97FD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D2010:D2011</xm:sqref>
        </x14:conditionalFormatting>
        <x14:conditionalFormatting xmlns:xm="http://schemas.microsoft.com/office/excel/2006/main">
          <x14:cfRule type="dataBar" id="{981C8E40-CCE9-44F7-998B-6514F0F96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D2012</xm:sqref>
        </x14:conditionalFormatting>
        <x14:conditionalFormatting xmlns:xm="http://schemas.microsoft.com/office/excel/2006/main">
          <x14:cfRule type="dataBar" id="{C1D41F57-E3F5-4DE7-BE39-617113015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D2018 D2029</xm:sqref>
        </x14:conditionalFormatting>
        <x14:conditionalFormatting xmlns:xm="http://schemas.microsoft.com/office/excel/2006/main">
          <x14:cfRule type="dataBar" id="{51FCD73A-0A04-4EAC-B32B-B79C4F002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D2019</xm:sqref>
        </x14:conditionalFormatting>
        <x14:conditionalFormatting xmlns:xm="http://schemas.microsoft.com/office/excel/2006/main">
          <x14:cfRule type="dataBar" id="{6C1C2C7F-2622-4148-8735-47DD52151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D2020</xm:sqref>
        </x14:conditionalFormatting>
        <x14:conditionalFormatting xmlns:xm="http://schemas.microsoft.com/office/excel/2006/main">
          <x14:cfRule type="dataBar" id="{56D78B78-EA7A-4D0B-BEE1-A44193740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D2022</xm:sqref>
        </x14:conditionalFormatting>
        <x14:conditionalFormatting xmlns:xm="http://schemas.microsoft.com/office/excel/2006/main">
          <x14:cfRule type="dataBar" id="{7B8506D9-7224-4824-B8C5-F2070A71F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D2023</xm:sqref>
        </x14:conditionalFormatting>
        <x14:conditionalFormatting xmlns:xm="http://schemas.microsoft.com/office/excel/2006/main">
          <x14:cfRule type="dataBar" id="{AA108348-41A6-4437-BA6B-16EBB2B56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D2024</xm:sqref>
        </x14:conditionalFormatting>
        <x14:conditionalFormatting xmlns:xm="http://schemas.microsoft.com/office/excel/2006/main">
          <x14:cfRule type="dataBar" id="{91DD5C8A-659E-434E-AB2F-9CA174162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D2025</xm:sqref>
        </x14:conditionalFormatting>
        <x14:conditionalFormatting xmlns:xm="http://schemas.microsoft.com/office/excel/2006/main">
          <x14:cfRule type="dataBar" id="{5040049C-12E7-4982-86D1-8384D2999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D2026</xm:sqref>
        </x14:conditionalFormatting>
        <x14:conditionalFormatting xmlns:xm="http://schemas.microsoft.com/office/excel/2006/main">
          <x14:cfRule type="dataBar" id="{8807D894-AADC-4655-AA48-32601F83B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D2028</xm:sqref>
        </x14:conditionalFormatting>
        <x14:conditionalFormatting xmlns:xm="http://schemas.microsoft.com/office/excel/2006/main">
          <x14:cfRule type="dataBar" id="{7A246E7A-7A66-459B-BC72-1BCBD45A8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D2030</xm:sqref>
        </x14:conditionalFormatting>
        <x14:conditionalFormatting xmlns:xm="http://schemas.microsoft.com/office/excel/2006/main">
          <x14:cfRule type="dataBar" id="{227B0770-EB4C-4467-B679-7AB53E0CB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D2033</xm:sqref>
        </x14:conditionalFormatting>
        <x14:conditionalFormatting xmlns:xm="http://schemas.microsoft.com/office/excel/2006/main">
          <x14:cfRule type="dataBar" id="{6129AB83-EA55-40BB-8A9D-DC9F921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D2035 D2037</xm:sqref>
        </x14:conditionalFormatting>
        <x14:conditionalFormatting xmlns:xm="http://schemas.microsoft.com/office/excel/2006/main">
          <x14:cfRule type="dataBar" id="{16F14F0E-DCF3-4DA1-98BC-BA1429596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D2038 D2043</xm:sqref>
        </x14:conditionalFormatting>
        <x14:conditionalFormatting xmlns:xm="http://schemas.microsoft.com/office/excel/2006/main">
          <x14:cfRule type="dataBar" id="{62395123-0268-4160-B4A2-4B172DE47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D2042</xm:sqref>
        </x14:conditionalFormatting>
        <x14:conditionalFormatting xmlns:xm="http://schemas.microsoft.com/office/excel/2006/main">
          <x14:cfRule type="dataBar" id="{5B767A20-7118-4C26-B171-E5CC99086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D2049:D2050</xm:sqref>
        </x14:conditionalFormatting>
        <x14:conditionalFormatting xmlns:xm="http://schemas.microsoft.com/office/excel/2006/main">
          <x14:cfRule type="dataBar" id="{9C3824FC-D937-4425-8F38-106A750CB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D2051</xm:sqref>
        </x14:conditionalFormatting>
        <x14:conditionalFormatting xmlns:xm="http://schemas.microsoft.com/office/excel/2006/main">
          <x14:cfRule type="dataBar" id="{891BCBC9-D08C-49FD-8205-BD9E8CBE9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D2057 D2068</xm:sqref>
        </x14:conditionalFormatting>
        <x14:conditionalFormatting xmlns:xm="http://schemas.microsoft.com/office/excel/2006/main">
          <x14:cfRule type="dataBar" id="{B3E93B1D-FAC6-47C6-8B2A-C6783A2A3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D2058</xm:sqref>
        </x14:conditionalFormatting>
        <x14:conditionalFormatting xmlns:xm="http://schemas.microsoft.com/office/excel/2006/main">
          <x14:cfRule type="dataBar" id="{3260FD61-952D-4B8C-B827-36F0A5B35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D2059</xm:sqref>
        </x14:conditionalFormatting>
        <x14:conditionalFormatting xmlns:xm="http://schemas.microsoft.com/office/excel/2006/main">
          <x14:cfRule type="dataBar" id="{83851BB9-72A6-40A3-8650-88670A12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D2061</xm:sqref>
        </x14:conditionalFormatting>
        <x14:conditionalFormatting xmlns:xm="http://schemas.microsoft.com/office/excel/2006/main">
          <x14:cfRule type="dataBar" id="{FB4FFD5A-71BC-46C1-93A7-07E28482F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D2062</xm:sqref>
        </x14:conditionalFormatting>
        <x14:conditionalFormatting xmlns:xm="http://schemas.microsoft.com/office/excel/2006/main">
          <x14:cfRule type="dataBar" id="{038200E8-6A1A-472A-B088-3C0401C1A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D2064</xm:sqref>
        </x14:conditionalFormatting>
        <x14:conditionalFormatting xmlns:xm="http://schemas.microsoft.com/office/excel/2006/main">
          <x14:cfRule type="dataBar" id="{9E141C7F-AF86-4860-A3E7-94474821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D2065</xm:sqref>
        </x14:conditionalFormatting>
        <x14:conditionalFormatting xmlns:xm="http://schemas.microsoft.com/office/excel/2006/main">
          <x14:cfRule type="dataBar" id="{31C5EF31-B58C-4A4F-AFDD-564980F94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D2067</xm:sqref>
        </x14:conditionalFormatting>
        <x14:conditionalFormatting xmlns:xm="http://schemas.microsoft.com/office/excel/2006/main">
          <x14:cfRule type="dataBar" id="{1435B1F5-D8A7-4E43-A3FC-3411A94FB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D2069</xm:sqref>
        </x14:conditionalFormatting>
        <x14:conditionalFormatting xmlns:xm="http://schemas.microsoft.com/office/excel/2006/main">
          <x14:cfRule type="dataBar" id="{6F5428F8-21E5-4E34-8F6D-A7D56826D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D2074 D2076</xm:sqref>
        </x14:conditionalFormatting>
        <x14:conditionalFormatting xmlns:xm="http://schemas.microsoft.com/office/excel/2006/main">
          <x14:cfRule type="dataBar" id="{17E48656-6A3B-4094-8563-D04D8C2B5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D2077 D2082</xm:sqref>
        </x14:conditionalFormatting>
        <x14:conditionalFormatting xmlns:xm="http://schemas.microsoft.com/office/excel/2006/main">
          <x14:cfRule type="dataBar" id="{AD201662-DF32-4C70-970F-529B2CEE9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D2081</xm:sqref>
        </x14:conditionalFormatting>
        <x14:conditionalFormatting xmlns:xm="http://schemas.microsoft.com/office/excel/2006/main">
          <x14:cfRule type="dataBar" id="{83509A64-5802-439D-AF5E-75857886E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D2086</xm:sqref>
        </x14:conditionalFormatting>
        <x14:conditionalFormatting xmlns:xm="http://schemas.microsoft.com/office/excel/2006/main">
          <x14:cfRule type="dataBar" id="{AC5F9324-F9A5-47BA-B17F-B43DB20B7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D2088:D2089</xm:sqref>
        </x14:conditionalFormatting>
        <x14:conditionalFormatting xmlns:xm="http://schemas.microsoft.com/office/excel/2006/main">
          <x14:cfRule type="dataBar" id="{E78D7E65-863A-4A0E-A427-60E77C6D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D2090</xm:sqref>
        </x14:conditionalFormatting>
        <x14:conditionalFormatting xmlns:xm="http://schemas.microsoft.com/office/excel/2006/main">
          <x14:cfRule type="dataBar" id="{957F84D5-2556-4487-837F-2FCBD3753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D2096 D2107</xm:sqref>
        </x14:conditionalFormatting>
        <x14:conditionalFormatting xmlns:xm="http://schemas.microsoft.com/office/excel/2006/main">
          <x14:cfRule type="dataBar" id="{680CA33D-CF57-433C-848B-6B42EF0B1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D2097</xm:sqref>
        </x14:conditionalFormatting>
        <x14:conditionalFormatting xmlns:xm="http://schemas.microsoft.com/office/excel/2006/main">
          <x14:cfRule type="dataBar" id="{EAF5EB7C-9078-41E9-901F-28FF8236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D2098</xm:sqref>
        </x14:conditionalFormatting>
        <x14:conditionalFormatting xmlns:xm="http://schemas.microsoft.com/office/excel/2006/main">
          <x14:cfRule type="dataBar" id="{594D86C7-8E31-4736-BD2D-8E32C565E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D2100</xm:sqref>
        </x14:conditionalFormatting>
        <x14:conditionalFormatting xmlns:xm="http://schemas.microsoft.com/office/excel/2006/main">
          <x14:cfRule type="dataBar" id="{09C3415C-F6D8-4B8D-A4EE-D23378028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D2101</xm:sqref>
        </x14:conditionalFormatting>
        <x14:conditionalFormatting xmlns:xm="http://schemas.microsoft.com/office/excel/2006/main">
          <x14:cfRule type="dataBar" id="{FC405C71-D8FB-4CEC-94A4-243FCF35B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D2102</xm:sqref>
        </x14:conditionalFormatting>
        <x14:conditionalFormatting xmlns:xm="http://schemas.microsoft.com/office/excel/2006/main">
          <x14:cfRule type="dataBar" id="{94321804-0AD0-4099-893E-5E1940D69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D2103</xm:sqref>
        </x14:conditionalFormatting>
        <x14:conditionalFormatting xmlns:xm="http://schemas.microsoft.com/office/excel/2006/main">
          <x14:cfRule type="dataBar" id="{CA61FE74-21A7-4837-9ECD-ED0171F9A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D2104</xm:sqref>
        </x14:conditionalFormatting>
        <x14:conditionalFormatting xmlns:xm="http://schemas.microsoft.com/office/excel/2006/main">
          <x14:cfRule type="dataBar" id="{F0218372-CBE2-4381-91A1-546746FA0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D2106</xm:sqref>
        </x14:conditionalFormatting>
        <x14:conditionalFormatting xmlns:xm="http://schemas.microsoft.com/office/excel/2006/main">
          <x14:cfRule type="dataBar" id="{4AF469BB-7A14-414B-A03E-048826C26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D2108</xm:sqref>
        </x14:conditionalFormatting>
        <x14:conditionalFormatting xmlns:xm="http://schemas.microsoft.com/office/excel/2006/main">
          <x14:cfRule type="dataBar" id="{3F3DB58A-A58F-48C1-A9EB-37CB185A7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D2111</xm:sqref>
        </x14:conditionalFormatting>
        <x14:conditionalFormatting xmlns:xm="http://schemas.microsoft.com/office/excel/2006/main">
          <x14:cfRule type="dataBar" id="{5D1369D6-88E4-4FA7-B951-F16148AC1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D2113 D2115</xm:sqref>
        </x14:conditionalFormatting>
        <x14:conditionalFormatting xmlns:xm="http://schemas.microsoft.com/office/excel/2006/main">
          <x14:cfRule type="dataBar" id="{5CE38328-45B2-422F-86FF-70B6C774C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D2116 D2121</xm:sqref>
        </x14:conditionalFormatting>
        <x14:conditionalFormatting xmlns:xm="http://schemas.microsoft.com/office/excel/2006/main">
          <x14:cfRule type="dataBar" id="{0D525B0F-59D8-4F1F-96BD-C126FEE30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D2120</xm:sqref>
        </x14:conditionalFormatting>
        <x14:conditionalFormatting xmlns:xm="http://schemas.microsoft.com/office/excel/2006/main">
          <x14:cfRule type="dataBar" id="{FC4D0E8C-5205-4371-B16D-37E662D44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D2127:D2128</xm:sqref>
        </x14:conditionalFormatting>
        <x14:conditionalFormatting xmlns:xm="http://schemas.microsoft.com/office/excel/2006/main">
          <x14:cfRule type="dataBar" id="{9A1A77A8-190A-4AC9-A0C7-AD3F4F659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D2129</xm:sqref>
        </x14:conditionalFormatting>
        <x14:conditionalFormatting xmlns:xm="http://schemas.microsoft.com/office/excel/2006/main">
          <x14:cfRule type="dataBar" id="{B9D07265-0418-4F80-A7D0-9C842CB76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D2135 D2146</xm:sqref>
        </x14:conditionalFormatting>
        <x14:conditionalFormatting xmlns:xm="http://schemas.microsoft.com/office/excel/2006/main">
          <x14:cfRule type="dataBar" id="{774FF68B-3B12-452B-890B-6C2CE4500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D2136</xm:sqref>
        </x14:conditionalFormatting>
        <x14:conditionalFormatting xmlns:xm="http://schemas.microsoft.com/office/excel/2006/main">
          <x14:cfRule type="dataBar" id="{58CEC3C6-89CD-462A-8E4E-28E31095A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D2137</xm:sqref>
        </x14:conditionalFormatting>
        <x14:conditionalFormatting xmlns:xm="http://schemas.microsoft.com/office/excel/2006/main">
          <x14:cfRule type="dataBar" id="{B6F483E1-E6C7-4862-83B6-9C0056D65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D2139</xm:sqref>
        </x14:conditionalFormatting>
        <x14:conditionalFormatting xmlns:xm="http://schemas.microsoft.com/office/excel/2006/main">
          <x14:cfRule type="dataBar" id="{F02B5B39-9768-401B-81C8-28DF6A717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D2140</xm:sqref>
        </x14:conditionalFormatting>
        <x14:conditionalFormatting xmlns:xm="http://schemas.microsoft.com/office/excel/2006/main">
          <x14:cfRule type="dataBar" id="{C4109619-7DB9-4A0C-ABDA-D5D1A9643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D2141</xm:sqref>
        </x14:conditionalFormatting>
        <x14:conditionalFormatting xmlns:xm="http://schemas.microsoft.com/office/excel/2006/main">
          <x14:cfRule type="dataBar" id="{067A236B-692E-4C84-B06C-FE4DBF545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D2142</xm:sqref>
        </x14:conditionalFormatting>
        <x14:conditionalFormatting xmlns:xm="http://schemas.microsoft.com/office/excel/2006/main">
          <x14:cfRule type="dataBar" id="{8EE11176-77BD-49D1-8BC1-70391F649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D2143</xm:sqref>
        </x14:conditionalFormatting>
        <x14:conditionalFormatting xmlns:xm="http://schemas.microsoft.com/office/excel/2006/main">
          <x14:cfRule type="dataBar" id="{2BBC7040-77C6-4BE0-943F-844ED0B43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D2145</xm:sqref>
        </x14:conditionalFormatting>
        <x14:conditionalFormatting xmlns:xm="http://schemas.microsoft.com/office/excel/2006/main">
          <x14:cfRule type="dataBar" id="{FF99CE85-B310-4AB5-9418-AE4F5F683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D2147</xm:sqref>
        </x14:conditionalFormatting>
        <x14:conditionalFormatting xmlns:xm="http://schemas.microsoft.com/office/excel/2006/main">
          <x14:cfRule type="dataBar" id="{137E160D-4745-48B5-BA48-80AAED362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D2150</xm:sqref>
        </x14:conditionalFormatting>
        <x14:conditionalFormatting xmlns:xm="http://schemas.microsoft.com/office/excel/2006/main">
          <x14:cfRule type="dataBar" id="{815D173E-7E16-4C28-855A-36BF2CEA8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D2152 D2154</xm:sqref>
        </x14:conditionalFormatting>
        <x14:conditionalFormatting xmlns:xm="http://schemas.microsoft.com/office/excel/2006/main">
          <x14:cfRule type="dataBar" id="{D9649FE6-B4C8-4309-8AAE-3F46EA01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D2155 D2160</xm:sqref>
        </x14:conditionalFormatting>
        <x14:conditionalFormatting xmlns:xm="http://schemas.microsoft.com/office/excel/2006/main">
          <x14:cfRule type="dataBar" id="{C2379CBB-63B5-406C-B37F-78C8A3D44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D2159</xm:sqref>
        </x14:conditionalFormatting>
        <x14:conditionalFormatting xmlns:xm="http://schemas.microsoft.com/office/excel/2006/main">
          <x14:cfRule type="dataBar" id="{9D7A2F24-5E16-4F53-BE51-622E3A0EB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D2166:D2167</xm:sqref>
        </x14:conditionalFormatting>
        <x14:conditionalFormatting xmlns:xm="http://schemas.microsoft.com/office/excel/2006/main">
          <x14:cfRule type="dataBar" id="{5899965C-B098-4B31-9484-6E13C3DAE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D2168</xm:sqref>
        </x14:conditionalFormatting>
        <x14:conditionalFormatting xmlns:xm="http://schemas.microsoft.com/office/excel/2006/main">
          <x14:cfRule type="dataBar" id="{CF43B1D5-B7CD-4195-8B9B-A1A6A7F42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D2174 D2185</xm:sqref>
        </x14:conditionalFormatting>
        <x14:conditionalFormatting xmlns:xm="http://schemas.microsoft.com/office/excel/2006/main">
          <x14:cfRule type="dataBar" id="{BBAE6BF9-9093-4BFE-B2C4-9EAF4ED93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D2175</xm:sqref>
        </x14:conditionalFormatting>
        <x14:conditionalFormatting xmlns:xm="http://schemas.microsoft.com/office/excel/2006/main">
          <x14:cfRule type="dataBar" id="{8BD02469-FC4D-43D1-B3D4-87BF69C4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D2176</xm:sqref>
        </x14:conditionalFormatting>
        <x14:conditionalFormatting xmlns:xm="http://schemas.microsoft.com/office/excel/2006/main">
          <x14:cfRule type="dataBar" id="{A9D7C00C-325C-4D8A-9836-E0F69A197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D2178</xm:sqref>
        </x14:conditionalFormatting>
        <x14:conditionalFormatting xmlns:xm="http://schemas.microsoft.com/office/excel/2006/main">
          <x14:cfRule type="dataBar" id="{21CA6B34-C0E5-4CC6-92B4-2704B9456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D2179</xm:sqref>
        </x14:conditionalFormatting>
        <x14:conditionalFormatting xmlns:xm="http://schemas.microsoft.com/office/excel/2006/main">
          <x14:cfRule type="dataBar" id="{797BFAE2-6869-4BFE-82B6-CE42BDDAF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D2180</xm:sqref>
        </x14:conditionalFormatting>
        <x14:conditionalFormatting xmlns:xm="http://schemas.microsoft.com/office/excel/2006/main">
          <x14:cfRule type="dataBar" id="{CC8C24E1-C3C2-4416-A9EA-5FC8DCD1B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D2182</xm:sqref>
        </x14:conditionalFormatting>
        <x14:conditionalFormatting xmlns:xm="http://schemas.microsoft.com/office/excel/2006/main">
          <x14:cfRule type="dataBar" id="{13C0FDC4-4DBE-4F18-9B8F-A382B9231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D2184</xm:sqref>
        </x14:conditionalFormatting>
        <x14:conditionalFormatting xmlns:xm="http://schemas.microsoft.com/office/excel/2006/main">
          <x14:cfRule type="dataBar" id="{44641152-7597-40B9-83A5-3400CC84E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D2186</xm:sqref>
        </x14:conditionalFormatting>
        <x14:conditionalFormatting xmlns:xm="http://schemas.microsoft.com/office/excel/2006/main">
          <x14:cfRule type="dataBar" id="{5A0CF8DE-8CB1-4746-83CD-7420825A0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D2189</xm:sqref>
        </x14:conditionalFormatting>
        <x14:conditionalFormatting xmlns:xm="http://schemas.microsoft.com/office/excel/2006/main">
          <x14:cfRule type="dataBar" id="{785EFF69-EFA4-4531-A1BC-F02CA0AC9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D2191 D2193</xm:sqref>
        </x14:conditionalFormatting>
        <x14:conditionalFormatting xmlns:xm="http://schemas.microsoft.com/office/excel/2006/main">
          <x14:cfRule type="dataBar" id="{D87861C2-7C25-458A-BFFD-5F0D3D9EA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D2194 D2199</xm:sqref>
        </x14:conditionalFormatting>
        <x14:conditionalFormatting xmlns:xm="http://schemas.microsoft.com/office/excel/2006/main">
          <x14:cfRule type="dataBar" id="{599C4853-DD68-4AEF-8CA3-433C633B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D2198</xm:sqref>
        </x14:conditionalFormatting>
        <x14:conditionalFormatting xmlns:xm="http://schemas.microsoft.com/office/excel/2006/main">
          <x14:cfRule type="dataBar" id="{75AC7952-0CBF-425D-8888-4F0A73BB8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D2205:D2206</xm:sqref>
        </x14:conditionalFormatting>
        <x14:conditionalFormatting xmlns:xm="http://schemas.microsoft.com/office/excel/2006/main">
          <x14:cfRule type="dataBar" id="{7D324719-7C63-4294-8BF0-3692B8786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D2207</xm:sqref>
        </x14:conditionalFormatting>
        <x14:conditionalFormatting xmlns:xm="http://schemas.microsoft.com/office/excel/2006/main">
          <x14:cfRule type="dataBar" id="{B7C486E9-316F-4D11-A323-779C73320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D2213 D2224</xm:sqref>
        </x14:conditionalFormatting>
        <x14:conditionalFormatting xmlns:xm="http://schemas.microsoft.com/office/excel/2006/main">
          <x14:cfRule type="dataBar" id="{6BDEE953-66A1-4C75-A329-89E2DDBC4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D2214</xm:sqref>
        </x14:conditionalFormatting>
        <x14:conditionalFormatting xmlns:xm="http://schemas.microsoft.com/office/excel/2006/main">
          <x14:cfRule type="dataBar" id="{A3489CEB-05AA-4CA8-B5F3-233855641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D2215</xm:sqref>
        </x14:conditionalFormatting>
        <x14:conditionalFormatting xmlns:xm="http://schemas.microsoft.com/office/excel/2006/main">
          <x14:cfRule type="dataBar" id="{B6C879ED-1F8C-4F4B-B07E-8403EC8BF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D2217</xm:sqref>
        </x14:conditionalFormatting>
        <x14:conditionalFormatting xmlns:xm="http://schemas.microsoft.com/office/excel/2006/main">
          <x14:cfRule type="dataBar" id="{BE156D6B-ADFD-4F84-A7BB-0C0A355BA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D2218</xm:sqref>
        </x14:conditionalFormatting>
        <x14:conditionalFormatting xmlns:xm="http://schemas.microsoft.com/office/excel/2006/main">
          <x14:cfRule type="dataBar" id="{F4F2361D-78B0-4258-A00B-309FF00C3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D2219</xm:sqref>
        </x14:conditionalFormatting>
        <x14:conditionalFormatting xmlns:xm="http://schemas.microsoft.com/office/excel/2006/main">
          <x14:cfRule type="dataBar" id="{3CE38A49-8E24-4EB6-AD2B-B26764520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D2221</xm:sqref>
        </x14:conditionalFormatting>
        <x14:conditionalFormatting xmlns:xm="http://schemas.microsoft.com/office/excel/2006/main">
          <x14:cfRule type="dataBar" id="{FDD7C8BF-47D4-4B68-B5BF-C6E7D50EF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D2223</xm:sqref>
        </x14:conditionalFormatting>
        <x14:conditionalFormatting xmlns:xm="http://schemas.microsoft.com/office/excel/2006/main">
          <x14:cfRule type="dataBar" id="{DE70404F-4908-49B2-975D-4D2A566E0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D2225</xm:sqref>
        </x14:conditionalFormatting>
        <x14:conditionalFormatting xmlns:xm="http://schemas.microsoft.com/office/excel/2006/main">
          <x14:cfRule type="dataBar" id="{CCDFF041-2FA4-4762-8BA3-E5843EE4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D2228</xm:sqref>
        </x14:conditionalFormatting>
        <x14:conditionalFormatting xmlns:xm="http://schemas.microsoft.com/office/excel/2006/main">
          <x14:cfRule type="dataBar" id="{1571B427-593C-44AB-964E-BDE2CB5B1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D2230 D2232</xm:sqref>
        </x14:conditionalFormatting>
        <x14:conditionalFormatting xmlns:xm="http://schemas.microsoft.com/office/excel/2006/main">
          <x14:cfRule type="dataBar" id="{FECE59A1-8809-4FAB-A94D-2A484844F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D2233 D2238</xm:sqref>
        </x14:conditionalFormatting>
        <x14:conditionalFormatting xmlns:xm="http://schemas.microsoft.com/office/excel/2006/main">
          <x14:cfRule type="dataBar" id="{CBBD93C4-DA1B-4823-8DC7-FC86AD7AB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D2237</xm:sqref>
        </x14:conditionalFormatting>
        <x14:conditionalFormatting xmlns:xm="http://schemas.microsoft.com/office/excel/2006/main">
          <x14:cfRule type="dataBar" id="{4E39A6C2-CAEF-4E4A-A171-FD6D28AE8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D2244:D2245</xm:sqref>
        </x14:conditionalFormatting>
        <x14:conditionalFormatting xmlns:xm="http://schemas.microsoft.com/office/excel/2006/main">
          <x14:cfRule type="dataBar" id="{AA0B7F07-33FC-4559-90BC-7D0C1F324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D2246</xm:sqref>
        </x14:conditionalFormatting>
        <x14:conditionalFormatting xmlns:xm="http://schemas.microsoft.com/office/excel/2006/main">
          <x14:cfRule type="dataBar" id="{0E141DF4-9D58-48B9-8D9D-91660512A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D2252 D2263</xm:sqref>
        </x14:conditionalFormatting>
        <x14:conditionalFormatting xmlns:xm="http://schemas.microsoft.com/office/excel/2006/main">
          <x14:cfRule type="dataBar" id="{A42AC98F-F2D9-41CE-A10F-0B3C6DD3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D2253</xm:sqref>
        </x14:conditionalFormatting>
        <x14:conditionalFormatting xmlns:xm="http://schemas.microsoft.com/office/excel/2006/main">
          <x14:cfRule type="dataBar" id="{FB7B021B-B5EA-4DA9-828F-832780B99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D2254</xm:sqref>
        </x14:conditionalFormatting>
        <x14:conditionalFormatting xmlns:xm="http://schemas.microsoft.com/office/excel/2006/main">
          <x14:cfRule type="dataBar" id="{765A827D-A717-444F-863B-06ED16904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D2256</xm:sqref>
        </x14:conditionalFormatting>
        <x14:conditionalFormatting xmlns:xm="http://schemas.microsoft.com/office/excel/2006/main">
          <x14:cfRule type="dataBar" id="{4970B983-0306-46C0-81CA-3B43942C9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D2257</xm:sqref>
        </x14:conditionalFormatting>
        <x14:conditionalFormatting xmlns:xm="http://schemas.microsoft.com/office/excel/2006/main">
          <x14:cfRule type="dataBar" id="{1CA4F3BF-CF91-41A5-858A-64BEBAF9F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D2258</xm:sqref>
        </x14:conditionalFormatting>
        <x14:conditionalFormatting xmlns:xm="http://schemas.microsoft.com/office/excel/2006/main">
          <x14:cfRule type="dataBar" id="{ABD700E1-F3DB-4F5A-A051-E2F1A1E62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D2259</xm:sqref>
        </x14:conditionalFormatting>
        <x14:conditionalFormatting xmlns:xm="http://schemas.microsoft.com/office/excel/2006/main">
          <x14:cfRule type="dataBar" id="{B4475EAB-B5F0-44EA-B23F-2B1A15D50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D2260</xm:sqref>
        </x14:conditionalFormatting>
        <x14:conditionalFormatting xmlns:xm="http://schemas.microsoft.com/office/excel/2006/main">
          <x14:cfRule type="dataBar" id="{29C16240-4215-4241-868A-C33E688E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D2262</xm:sqref>
        </x14:conditionalFormatting>
        <x14:conditionalFormatting xmlns:xm="http://schemas.microsoft.com/office/excel/2006/main">
          <x14:cfRule type="dataBar" id="{6BF940A2-1EF4-4102-A014-D79CC21D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D2264</xm:sqref>
        </x14:conditionalFormatting>
        <x14:conditionalFormatting xmlns:xm="http://schemas.microsoft.com/office/excel/2006/main">
          <x14:cfRule type="dataBar" id="{64AF74FD-2A79-4431-B972-AD375082F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D2267</xm:sqref>
        </x14:conditionalFormatting>
        <x14:conditionalFormatting xmlns:xm="http://schemas.microsoft.com/office/excel/2006/main">
          <x14:cfRule type="dataBar" id="{342B673B-4B3A-4BCD-BA44-DD5FC6E9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D2269 D2271</xm:sqref>
        </x14:conditionalFormatting>
        <x14:conditionalFormatting xmlns:xm="http://schemas.microsoft.com/office/excel/2006/main">
          <x14:cfRule type="dataBar" id="{18F0B0EB-A496-4F2E-B5F8-6F5D3A865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D2272 D2277</xm:sqref>
        </x14:conditionalFormatting>
        <x14:conditionalFormatting xmlns:xm="http://schemas.microsoft.com/office/excel/2006/main">
          <x14:cfRule type="dataBar" id="{4BA00A3A-9790-4D53-B737-8579B78C7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D2276</xm:sqref>
        </x14:conditionalFormatting>
        <x14:conditionalFormatting xmlns:xm="http://schemas.microsoft.com/office/excel/2006/main">
          <x14:cfRule type="dataBar" id="{35DF36D2-5122-4EF1-935B-94988C680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D2283:D2284</xm:sqref>
        </x14:conditionalFormatting>
        <x14:conditionalFormatting xmlns:xm="http://schemas.microsoft.com/office/excel/2006/main">
          <x14:cfRule type="dataBar" id="{80212C98-E5C3-4684-A175-53873779C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D2285</xm:sqref>
        </x14:conditionalFormatting>
        <x14:conditionalFormatting xmlns:xm="http://schemas.microsoft.com/office/excel/2006/main">
          <x14:cfRule type="dataBar" id="{E9DD8F63-0B95-4FCE-BA2E-E6138DED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D2291 D2302</xm:sqref>
        </x14:conditionalFormatting>
        <x14:conditionalFormatting xmlns:xm="http://schemas.microsoft.com/office/excel/2006/main">
          <x14:cfRule type="dataBar" id="{C98B2CC9-3359-40FD-952D-441992572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D2292</xm:sqref>
        </x14:conditionalFormatting>
        <x14:conditionalFormatting xmlns:xm="http://schemas.microsoft.com/office/excel/2006/main">
          <x14:cfRule type="dataBar" id="{BC210726-FC5F-4477-85B1-1A58AE1CF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D2293</xm:sqref>
        </x14:conditionalFormatting>
        <x14:conditionalFormatting xmlns:xm="http://schemas.microsoft.com/office/excel/2006/main">
          <x14:cfRule type="dataBar" id="{C0C691C4-D530-4DF2-A6BE-4F4C9E8B8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D2295</xm:sqref>
        </x14:conditionalFormatting>
        <x14:conditionalFormatting xmlns:xm="http://schemas.microsoft.com/office/excel/2006/main">
          <x14:cfRule type="dataBar" id="{DA33C6BC-DEC6-47A1-83B8-73887A40C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D2296</xm:sqref>
        </x14:conditionalFormatting>
        <x14:conditionalFormatting xmlns:xm="http://schemas.microsoft.com/office/excel/2006/main">
          <x14:cfRule type="dataBar" id="{02239D36-EE4F-4072-AC4F-0F649C8A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D2297</xm:sqref>
        </x14:conditionalFormatting>
        <x14:conditionalFormatting xmlns:xm="http://schemas.microsoft.com/office/excel/2006/main">
          <x14:cfRule type="dataBar" id="{0F3913A1-8EE4-46A8-A07A-7B3B8DE54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D2298</xm:sqref>
        </x14:conditionalFormatting>
        <x14:conditionalFormatting xmlns:xm="http://schemas.microsoft.com/office/excel/2006/main">
          <x14:cfRule type="dataBar" id="{AF935FC1-B1BD-4D8F-9CD7-EBC3D0FC5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D2299</xm:sqref>
        </x14:conditionalFormatting>
        <x14:conditionalFormatting xmlns:xm="http://schemas.microsoft.com/office/excel/2006/main">
          <x14:cfRule type="dataBar" id="{B519A49E-940A-415F-B20C-CAA1BF3C2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D2301</xm:sqref>
        </x14:conditionalFormatting>
        <x14:conditionalFormatting xmlns:xm="http://schemas.microsoft.com/office/excel/2006/main">
          <x14:cfRule type="dataBar" id="{651C4B3F-81A9-4437-84CB-BF30A01ED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D2303</xm:sqref>
        </x14:conditionalFormatting>
        <x14:conditionalFormatting xmlns:xm="http://schemas.microsoft.com/office/excel/2006/main">
          <x14:cfRule type="dataBar" id="{B3F6F6B3-3B1A-407F-85CE-7A52AE9EF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D2306</xm:sqref>
        </x14:conditionalFormatting>
        <x14:conditionalFormatting xmlns:xm="http://schemas.microsoft.com/office/excel/2006/main">
          <x14:cfRule type="dataBar" id="{60F16BD6-4CB6-4176-8BDD-3D10ABED1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D2308 D2310</xm:sqref>
        </x14:conditionalFormatting>
        <x14:conditionalFormatting xmlns:xm="http://schemas.microsoft.com/office/excel/2006/main">
          <x14:cfRule type="dataBar" id="{4043A9F6-62B5-422A-B103-4BF23AA65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D2311 D2316</xm:sqref>
        </x14:conditionalFormatting>
        <x14:conditionalFormatting xmlns:xm="http://schemas.microsoft.com/office/excel/2006/main">
          <x14:cfRule type="dataBar" id="{A11C612F-B3F7-4C55-8036-D777845D2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D2315</xm:sqref>
        </x14:conditionalFormatting>
        <x14:conditionalFormatting xmlns:xm="http://schemas.microsoft.com/office/excel/2006/main">
          <x14:cfRule type="dataBar" id="{FF642536-DF48-4DFF-BDD8-18E5D907F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D2322:D2323</xm:sqref>
        </x14:conditionalFormatting>
        <x14:conditionalFormatting xmlns:xm="http://schemas.microsoft.com/office/excel/2006/main">
          <x14:cfRule type="dataBar" id="{775E92E5-4ACD-4BE7-ACFD-5D37D9E20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D2324</xm:sqref>
        </x14:conditionalFormatting>
        <x14:conditionalFormatting xmlns:xm="http://schemas.microsoft.com/office/excel/2006/main">
          <x14:cfRule type="dataBar" id="{27E24358-A778-4369-9098-C2925DE6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09E52575-3183-44FA-87A5-9326C1AA5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F247</xm:sqref>
        </x14:conditionalFormatting>
        <x14:conditionalFormatting xmlns:xm="http://schemas.microsoft.com/office/excel/2006/main">
          <x14:cfRule type="dataBar" id="{7974EC23-22EF-494A-898B-99CFB692F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F884</xm:sqref>
        </x14:conditionalFormatting>
        <x14:conditionalFormatting xmlns:xm="http://schemas.microsoft.com/office/excel/2006/main">
          <x14:cfRule type="dataBar" id="{51CC337A-160A-4E60-BAFB-D4F8EBB64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F890</xm:sqref>
        </x14:conditionalFormatting>
        <x14:conditionalFormatting xmlns:xm="http://schemas.microsoft.com/office/excel/2006/main">
          <x14:cfRule type="dataBar" id="{04CC2B7F-EEE8-4BB2-8034-8673BFA11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 M54</xm:sqref>
        </x14:conditionalFormatting>
        <x14:conditionalFormatting xmlns:xm="http://schemas.microsoft.com/office/excel/2006/main">
          <x14:cfRule type="dataBar" id="{DA74F756-D21D-4816-B6DD-13299EFB0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A2A8DD6B-1C93-44D7-8AFF-4925BD463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</xm:sqref>
        </x14:conditionalFormatting>
        <x14:conditionalFormatting xmlns:xm="http://schemas.microsoft.com/office/excel/2006/main">
          <x14:cfRule type="dataBar" id="{5C4914C9-FE2E-4AB5-9B37-191E88216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M47</xm:sqref>
        </x14:conditionalFormatting>
        <x14:conditionalFormatting xmlns:xm="http://schemas.microsoft.com/office/excel/2006/main">
          <x14:cfRule type="dataBar" id="{B0D81B46-8387-43EF-8D72-411A9BCDA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</xm:sqref>
        </x14:conditionalFormatting>
        <x14:conditionalFormatting xmlns:xm="http://schemas.microsoft.com/office/excel/2006/main">
          <x14:cfRule type="dataBar" id="{34C757FD-A160-4454-BAF3-CFEB18C95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M49</xm:sqref>
        </x14:conditionalFormatting>
        <x14:conditionalFormatting xmlns:xm="http://schemas.microsoft.com/office/excel/2006/main">
          <x14:cfRule type="dataBar" id="{C7D7A749-9FB0-46F3-AEE2-1F0B5F5A6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M50</xm:sqref>
        </x14:conditionalFormatting>
        <x14:conditionalFormatting xmlns:xm="http://schemas.microsoft.com/office/excel/2006/main">
          <x14:cfRule type="dataBar" id="{9ADEFE92-3DA3-41DC-955A-42DB9E5E2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</xm:sqref>
        </x14:conditionalFormatting>
        <x14:conditionalFormatting xmlns:xm="http://schemas.microsoft.com/office/excel/2006/main">
          <x14:cfRule type="dataBar" id="{1C9346F2-37E1-4C6B-9ED0-B4C8C421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M53</xm:sqref>
        </x14:conditionalFormatting>
        <x14:conditionalFormatting xmlns:xm="http://schemas.microsoft.com/office/excel/2006/main">
          <x14:cfRule type="dataBar" id="{C99FC878-9CB1-4D26-A103-13BE623DC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M55</xm:sqref>
        </x14:conditionalFormatting>
        <x14:conditionalFormatting xmlns:xm="http://schemas.microsoft.com/office/excel/2006/main">
          <x14:cfRule type="dataBar" id="{31BAD4B0-195E-42D6-A0BB-9CDDB8E2E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M58</xm:sqref>
        </x14:conditionalFormatting>
        <x14:conditionalFormatting xmlns:xm="http://schemas.microsoft.com/office/excel/2006/main">
          <x14:cfRule type="dataBar" id="{1BC75CCE-0E35-4DD3-B1FD-8403C5CA2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M60 M62</xm:sqref>
        </x14:conditionalFormatting>
        <x14:conditionalFormatting xmlns:xm="http://schemas.microsoft.com/office/excel/2006/main">
          <x14:cfRule type="dataBar" id="{82E41936-6A23-497E-9437-C648DE967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M63 M68</xm:sqref>
        </x14:conditionalFormatting>
        <x14:conditionalFormatting xmlns:xm="http://schemas.microsoft.com/office/excel/2006/main">
          <x14:cfRule type="dataBar" id="{32882B9D-170C-4AF3-9283-110435202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M67</xm:sqref>
        </x14:conditionalFormatting>
        <x14:conditionalFormatting xmlns:xm="http://schemas.microsoft.com/office/excel/2006/main">
          <x14:cfRule type="dataBar" id="{7158F70F-108C-4C23-BD77-064D9E6DE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M74:M75</xm:sqref>
        </x14:conditionalFormatting>
        <x14:conditionalFormatting xmlns:xm="http://schemas.microsoft.com/office/excel/2006/main">
          <x14:cfRule type="dataBar" id="{4DB09F99-AF1C-40AB-935B-78369A1C3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M76</xm:sqref>
        </x14:conditionalFormatting>
        <x14:conditionalFormatting xmlns:xm="http://schemas.microsoft.com/office/excel/2006/main">
          <x14:cfRule type="dataBar" id="{F3561B37-054C-488C-9740-4A80FAB91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M116 M121</xm:sqref>
        </x14:conditionalFormatting>
        <x14:conditionalFormatting xmlns:xm="http://schemas.microsoft.com/office/excel/2006/main">
          <x14:cfRule type="dataBar" id="{11B2416C-25E9-4D54-9D72-A9F591EFD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M117:M119 D114:D115</xm:sqref>
        </x14:conditionalFormatting>
        <x14:conditionalFormatting xmlns:xm="http://schemas.microsoft.com/office/excel/2006/main">
          <x14:cfRule type="dataBar" id="{6C801733-5A54-4A93-BF7F-6F477972B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M120</xm:sqref>
        </x14:conditionalFormatting>
        <x14:conditionalFormatting xmlns:xm="http://schemas.microsoft.com/office/excel/2006/main">
          <x14:cfRule type="dataBar" id="{08AB271B-5F0A-4971-8E99-619724760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M122</xm:sqref>
        </x14:conditionalFormatting>
        <x14:conditionalFormatting xmlns:xm="http://schemas.microsoft.com/office/excel/2006/main">
          <x14:cfRule type="dataBar" id="{12DFA821-10F2-4618-8BCA-0094E8240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M123</xm:sqref>
        </x14:conditionalFormatting>
        <x14:conditionalFormatting xmlns:xm="http://schemas.microsoft.com/office/excel/2006/main">
          <x14:cfRule type="dataBar" id="{A2D37D1B-763C-4C71-9CE2-B9792DD61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M124</xm:sqref>
        </x14:conditionalFormatting>
        <x14:conditionalFormatting xmlns:xm="http://schemas.microsoft.com/office/excel/2006/main">
          <x14:cfRule type="dataBar" id="{DFF0D947-6D4A-4028-91D0-AA16B2459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M125</xm:sqref>
        </x14:conditionalFormatting>
        <x14:conditionalFormatting xmlns:xm="http://schemas.microsoft.com/office/excel/2006/main">
          <x14:cfRule type="dataBar" id="{D964EC75-5C73-4CD9-8BE6-81D9C0BA3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M126</xm:sqref>
        </x14:conditionalFormatting>
        <x14:conditionalFormatting xmlns:xm="http://schemas.microsoft.com/office/excel/2006/main">
          <x14:cfRule type="dataBar" id="{0FC33EAA-D3F9-4087-9041-386D3DF96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M127</xm:sqref>
        </x14:conditionalFormatting>
        <x14:conditionalFormatting xmlns:xm="http://schemas.microsoft.com/office/excel/2006/main">
          <x14:cfRule type="dataBar" id="{DCEA9F75-FAE0-4DF1-BCFE-923C808FB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M128</xm:sqref>
        </x14:conditionalFormatting>
        <x14:conditionalFormatting xmlns:xm="http://schemas.microsoft.com/office/excel/2006/main">
          <x14:cfRule type="dataBar" id="{8431AADB-7904-4EB2-B277-B91360775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M129</xm:sqref>
        </x14:conditionalFormatting>
        <x14:conditionalFormatting xmlns:xm="http://schemas.microsoft.com/office/excel/2006/main">
          <x14:cfRule type="dataBar" id="{64BD0855-7637-4166-8742-45A89B2EF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M130</xm:sqref>
        </x14:conditionalFormatting>
        <x14:conditionalFormatting xmlns:xm="http://schemas.microsoft.com/office/excel/2006/main">
          <x14:cfRule type="dataBar" id="{34F58D87-0915-4482-8F0D-5B993258E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M131:M133 M136</xm:sqref>
        </x14:conditionalFormatting>
        <x14:conditionalFormatting xmlns:xm="http://schemas.microsoft.com/office/excel/2006/main">
          <x14:cfRule type="dataBar" id="{7F22C6D6-BBF5-4006-A344-9DB634AC6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M134</xm:sqref>
        </x14:conditionalFormatting>
        <x14:conditionalFormatting xmlns:xm="http://schemas.microsoft.com/office/excel/2006/main">
          <x14:cfRule type="dataBar" id="{ED70FC2F-F951-4EE9-9E61-1E5A46235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M135</xm:sqref>
        </x14:conditionalFormatting>
        <x14:conditionalFormatting xmlns:xm="http://schemas.microsoft.com/office/excel/2006/main">
          <x14:cfRule type="dataBar" id="{659DFE16-08CA-4FC0-9ABD-E1DC2146D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M139:M142</xm:sqref>
        </x14:conditionalFormatting>
        <x14:conditionalFormatting xmlns:xm="http://schemas.microsoft.com/office/excel/2006/main">
          <x14:cfRule type="dataBar" id="{AA2ED5C8-30BA-4C38-AA2B-E59947990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M143</xm:sqref>
        </x14:conditionalFormatting>
        <x14:conditionalFormatting xmlns:xm="http://schemas.microsoft.com/office/excel/2006/main">
          <x14:cfRule type="dataBar" id="{2AA5FE48-34AA-4729-B159-E909060CC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M144</xm:sqref>
        </x14:conditionalFormatting>
        <x14:conditionalFormatting xmlns:xm="http://schemas.microsoft.com/office/excel/2006/main">
          <x14:cfRule type="dataBar" id="{92939ABD-2DB1-49B9-B838-C8528DC9A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M145</xm:sqref>
        </x14:conditionalFormatting>
        <x14:conditionalFormatting xmlns:xm="http://schemas.microsoft.com/office/excel/2006/main">
          <x14:cfRule type="dataBar" id="{CCEF3619-71EA-47E3-BA3A-E6D46B009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M1607 M1618</xm:sqref>
        </x14:conditionalFormatting>
        <x14:conditionalFormatting xmlns:xm="http://schemas.microsoft.com/office/excel/2006/main">
          <x14:cfRule type="dataBar" id="{37E6282E-124B-48E6-99B1-49B14713E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M1608</xm:sqref>
        </x14:conditionalFormatting>
        <x14:conditionalFormatting xmlns:xm="http://schemas.microsoft.com/office/excel/2006/main">
          <x14:cfRule type="dataBar" id="{329BBDFE-F7B8-4F51-9F97-95FB5BD03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M1609</xm:sqref>
        </x14:conditionalFormatting>
        <x14:conditionalFormatting xmlns:xm="http://schemas.microsoft.com/office/excel/2006/main">
          <x14:cfRule type="dataBar" id="{851DA7F3-D00F-4C7E-B9CD-4600F95B4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M1611</xm:sqref>
        </x14:conditionalFormatting>
        <x14:conditionalFormatting xmlns:xm="http://schemas.microsoft.com/office/excel/2006/main">
          <x14:cfRule type="dataBar" id="{6630EF01-3979-4AE2-855E-E0C0B6B9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M1612</xm:sqref>
        </x14:conditionalFormatting>
        <x14:conditionalFormatting xmlns:xm="http://schemas.microsoft.com/office/excel/2006/main">
          <x14:cfRule type="dataBar" id="{B6A3A7BD-AB4D-42FC-BEA0-BC930C437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M1613</xm:sqref>
        </x14:conditionalFormatting>
        <x14:conditionalFormatting xmlns:xm="http://schemas.microsoft.com/office/excel/2006/main">
          <x14:cfRule type="dataBar" id="{D8C7D62A-A548-4A81-93BF-1D2A90B08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M1614</xm:sqref>
        </x14:conditionalFormatting>
        <x14:conditionalFormatting xmlns:xm="http://schemas.microsoft.com/office/excel/2006/main">
          <x14:cfRule type="dataBar" id="{FF23BE74-6FFD-4808-835E-4779D4ECE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M1615</xm:sqref>
        </x14:conditionalFormatting>
        <x14:conditionalFormatting xmlns:xm="http://schemas.microsoft.com/office/excel/2006/main">
          <x14:cfRule type="dataBar" id="{72782CC0-BFBD-4C97-B09E-D8EEF9027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M1617</xm:sqref>
        </x14:conditionalFormatting>
        <x14:conditionalFormatting xmlns:xm="http://schemas.microsoft.com/office/excel/2006/main">
          <x14:cfRule type="dataBar" id="{8FEAAF54-598D-4B08-B16F-C1F68A33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M1619</xm:sqref>
        </x14:conditionalFormatting>
        <x14:conditionalFormatting xmlns:xm="http://schemas.microsoft.com/office/excel/2006/main">
          <x14:cfRule type="dataBar" id="{A7857B1E-BB8B-48F3-8EAA-D26B00970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M1622</xm:sqref>
        </x14:conditionalFormatting>
        <x14:conditionalFormatting xmlns:xm="http://schemas.microsoft.com/office/excel/2006/main">
          <x14:cfRule type="dataBar" id="{1A2D4A8B-65BF-4494-8290-785028523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M1624 M1626</xm:sqref>
        </x14:conditionalFormatting>
        <x14:conditionalFormatting xmlns:xm="http://schemas.microsoft.com/office/excel/2006/main">
          <x14:cfRule type="dataBar" id="{862B76D9-0796-4DEE-98A1-1ED7F711A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M1627 M1632</xm:sqref>
        </x14:conditionalFormatting>
        <x14:conditionalFormatting xmlns:xm="http://schemas.microsoft.com/office/excel/2006/main">
          <x14:cfRule type="dataBar" id="{394F6D23-EFBB-4028-938A-2503F1146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M1631</xm:sqref>
        </x14:conditionalFormatting>
        <x14:conditionalFormatting xmlns:xm="http://schemas.microsoft.com/office/excel/2006/main">
          <x14:cfRule type="dataBar" id="{ABE77191-773E-43A2-8421-2BD8956BF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M1638:M1639</xm:sqref>
        </x14:conditionalFormatting>
        <x14:conditionalFormatting xmlns:xm="http://schemas.microsoft.com/office/excel/2006/main">
          <x14:cfRule type="dataBar" id="{D7ABC702-0885-49C7-8097-3AC4077A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M1640</xm:sqref>
        </x14:conditionalFormatting>
        <x14:conditionalFormatting xmlns:xm="http://schemas.microsoft.com/office/excel/2006/main">
          <x14:cfRule type="dataBar" id="{B11D5DEF-7715-499D-A3E5-0AF0CA8E4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/>
  <dimension ref="A1:S213"/>
  <sheetViews>
    <sheetView topLeftCell="B1" zoomScaleNormal="100" workbookViewId="0">
      <selection activeCell="G21" sqref="G21"/>
    </sheetView>
  </sheetViews>
  <sheetFormatPr baseColWidth="10" defaultColWidth="11.42578125" defaultRowHeight="12.75" x14ac:dyDescent="0.2"/>
  <cols>
    <col min="1" max="1" width="6.140625" style="82" hidden="1" customWidth="1"/>
    <col min="2" max="2" width="30" style="85" customWidth="1"/>
    <col min="3" max="3" width="10.5703125" style="85" customWidth="1"/>
    <col min="4" max="16" width="15.7109375" style="85" customWidth="1"/>
    <col min="17" max="17" width="15.140625" style="163" customWidth="1"/>
    <col min="18" max="16384" width="11.42578125" style="85"/>
  </cols>
  <sheetData>
    <row r="1" spans="1:18" x14ac:dyDescent="0.2">
      <c r="B1" s="424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6"/>
      <c r="Q1" s="83"/>
    </row>
    <row r="2" spans="1:18" ht="13.5" thickBot="1" x14ac:dyDescent="0.25">
      <c r="B2" s="427"/>
      <c r="P2" s="428"/>
      <c r="Q2" s="86" t="s">
        <v>616</v>
      </c>
    </row>
    <row r="3" spans="1:18" ht="24" customHeight="1" thickBot="1" x14ac:dyDescent="0.25">
      <c r="B3" s="87" t="s">
        <v>617</v>
      </c>
      <c r="C3" s="88"/>
      <c r="D3" s="89" t="s">
        <v>618</v>
      </c>
      <c r="E3" s="90" t="s">
        <v>619</v>
      </c>
      <c r="F3" s="89" t="s">
        <v>620</v>
      </c>
      <c r="G3" s="90" t="s">
        <v>621</v>
      </c>
      <c r="H3" s="89" t="s">
        <v>622</v>
      </c>
      <c r="I3" s="90" t="s">
        <v>623</v>
      </c>
      <c r="J3" s="89" t="s">
        <v>624</v>
      </c>
      <c r="K3" s="90" t="s">
        <v>625</v>
      </c>
      <c r="L3" s="89" t="s">
        <v>626</v>
      </c>
      <c r="M3" s="90" t="s">
        <v>627</v>
      </c>
      <c r="N3" s="89" t="s">
        <v>628</v>
      </c>
      <c r="O3" s="90" t="s">
        <v>629</v>
      </c>
      <c r="P3" s="91" t="s">
        <v>630</v>
      </c>
      <c r="Q3" s="92" t="s">
        <v>631</v>
      </c>
      <c r="R3" s="82"/>
    </row>
    <row r="4" spans="1:18" ht="15.75" x14ac:dyDescent="0.25">
      <c r="B4" s="93" t="s">
        <v>632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>
        <f>SUM(D4:O4)</f>
        <v>0</v>
      </c>
      <c r="Q4" s="97">
        <f>P4/12</f>
        <v>0</v>
      </c>
    </row>
    <row r="5" spans="1:18" ht="15.75" x14ac:dyDescent="0.25">
      <c r="B5" s="93" t="s">
        <v>633</v>
      </c>
      <c r="C5" s="94"/>
      <c r="D5" s="95"/>
      <c r="E5" s="98"/>
      <c r="F5" s="95"/>
      <c r="G5" s="98"/>
      <c r="H5" s="95"/>
      <c r="I5" s="98"/>
      <c r="J5" s="98"/>
      <c r="K5" s="98"/>
      <c r="L5" s="98"/>
      <c r="M5" s="98"/>
      <c r="N5" s="98"/>
      <c r="O5" s="98"/>
      <c r="P5" s="97">
        <f>SUM(I5:O5)</f>
        <v>0</v>
      </c>
      <c r="Q5" s="99"/>
    </row>
    <row r="6" spans="1:18" ht="15.75" x14ac:dyDescent="0.25">
      <c r="A6" s="82">
        <v>601</v>
      </c>
      <c r="B6" s="100" t="s">
        <v>634</v>
      </c>
      <c r="C6" s="101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102">
        <f>SUM(D6:O6)</f>
        <v>0</v>
      </c>
      <c r="Q6" s="103">
        <f>P6/12</f>
        <v>0</v>
      </c>
      <c r="R6" s="104"/>
    </row>
    <row r="7" spans="1:18" ht="15.75" x14ac:dyDescent="0.25">
      <c r="B7" s="93" t="s">
        <v>635</v>
      </c>
      <c r="C7" s="94"/>
      <c r="D7" s="105">
        <f>D4-D6</f>
        <v>0</v>
      </c>
      <c r="E7" s="105">
        <f t="shared" ref="E7:O7" si="0">E4-E6</f>
        <v>0</v>
      </c>
      <c r="F7" s="105">
        <f t="shared" si="0"/>
        <v>0</v>
      </c>
      <c r="G7" s="105">
        <f t="shared" si="0"/>
        <v>0</v>
      </c>
      <c r="H7" s="105">
        <f t="shared" si="0"/>
        <v>0</v>
      </c>
      <c r="I7" s="105">
        <f t="shared" si="0"/>
        <v>0</v>
      </c>
      <c r="J7" s="105">
        <f t="shared" si="0"/>
        <v>0</v>
      </c>
      <c r="K7" s="105">
        <f t="shared" si="0"/>
        <v>0</v>
      </c>
      <c r="L7" s="105">
        <f t="shared" si="0"/>
        <v>0</v>
      </c>
      <c r="M7" s="105">
        <f t="shared" si="0"/>
        <v>0</v>
      </c>
      <c r="N7" s="105">
        <f t="shared" si="0"/>
        <v>0</v>
      </c>
      <c r="O7" s="105">
        <f t="shared" si="0"/>
        <v>0</v>
      </c>
      <c r="P7" s="96">
        <f>P4-P6</f>
        <v>0</v>
      </c>
      <c r="Q7" s="97">
        <f>Q4-Q6</f>
        <v>0</v>
      </c>
    </row>
    <row r="8" spans="1:18" ht="15.75" x14ac:dyDescent="0.25">
      <c r="B8" s="106" t="s">
        <v>636</v>
      </c>
      <c r="C8" s="107"/>
      <c r="D8" s="108" t="e">
        <f>D7/D4</f>
        <v>#DIV/0!</v>
      </c>
      <c r="E8" s="109" t="e">
        <f t="shared" ref="E8:O8" si="1">E7/E4</f>
        <v>#DIV/0!</v>
      </c>
      <c r="F8" s="108" t="e">
        <f t="shared" si="1"/>
        <v>#DIV/0!</v>
      </c>
      <c r="G8" s="109" t="e">
        <f t="shared" si="1"/>
        <v>#DIV/0!</v>
      </c>
      <c r="H8" s="108" t="e">
        <f t="shared" si="1"/>
        <v>#DIV/0!</v>
      </c>
      <c r="I8" s="109" t="e">
        <f t="shared" si="1"/>
        <v>#DIV/0!</v>
      </c>
      <c r="J8" s="108" t="e">
        <f t="shared" si="1"/>
        <v>#DIV/0!</v>
      </c>
      <c r="K8" s="109" t="e">
        <f t="shared" si="1"/>
        <v>#DIV/0!</v>
      </c>
      <c r="L8" s="108" t="e">
        <f t="shared" si="1"/>
        <v>#DIV/0!</v>
      </c>
      <c r="M8" s="109" t="e">
        <f t="shared" si="1"/>
        <v>#DIV/0!</v>
      </c>
      <c r="N8" s="108" t="e">
        <f t="shared" si="1"/>
        <v>#DIV/0!</v>
      </c>
      <c r="O8" s="109" t="e">
        <f t="shared" si="1"/>
        <v>#DIV/0!</v>
      </c>
      <c r="P8" s="110" t="e">
        <f>P7/P4</f>
        <v>#DIV/0!</v>
      </c>
      <c r="Q8" s="111" t="e">
        <f>Q7/Q4</f>
        <v>#DIV/0!</v>
      </c>
    </row>
    <row r="9" spans="1:18" ht="15.75" x14ac:dyDescent="0.25">
      <c r="B9" s="93" t="s">
        <v>637</v>
      </c>
      <c r="C9" s="94"/>
      <c r="D9" s="95"/>
      <c r="E9" s="112"/>
      <c r="F9" s="95"/>
      <c r="G9" s="98"/>
      <c r="H9" s="95"/>
      <c r="I9" s="98"/>
      <c r="J9" s="95"/>
      <c r="K9" s="98"/>
      <c r="L9" s="95"/>
      <c r="M9" s="98"/>
      <c r="N9" s="95"/>
      <c r="O9" s="98"/>
      <c r="P9" s="113"/>
      <c r="Q9" s="114"/>
    </row>
    <row r="10" spans="1:18" ht="15" x14ac:dyDescent="0.2">
      <c r="B10" s="115" t="s">
        <v>638</v>
      </c>
      <c r="C10" s="116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117">
        <f>SUM(D10:O10)</f>
        <v>0</v>
      </c>
      <c r="Q10" s="114"/>
    </row>
    <row r="11" spans="1:18" ht="15" x14ac:dyDescent="0.2">
      <c r="B11" s="115" t="s">
        <v>639</v>
      </c>
      <c r="C11" s="116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117">
        <f t="shared" ref="P11:P31" si="2">SUM(D11:O11)</f>
        <v>0</v>
      </c>
      <c r="Q11" s="114"/>
      <c r="R11" s="118"/>
    </row>
    <row r="12" spans="1:18" ht="15" x14ac:dyDescent="0.2">
      <c r="B12" s="115" t="s">
        <v>640</v>
      </c>
      <c r="C12" s="116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117">
        <f t="shared" si="2"/>
        <v>0</v>
      </c>
      <c r="Q12" s="114"/>
      <c r="R12" s="118"/>
    </row>
    <row r="13" spans="1:18" ht="15" x14ac:dyDescent="0.2">
      <c r="B13" s="115" t="s">
        <v>641</v>
      </c>
      <c r="C13" s="116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117">
        <f t="shared" si="2"/>
        <v>0</v>
      </c>
      <c r="Q13" s="114"/>
    </row>
    <row r="14" spans="1:18" ht="15" x14ac:dyDescent="0.2">
      <c r="B14" s="115" t="s">
        <v>642</v>
      </c>
      <c r="C14" s="116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117">
        <f t="shared" si="2"/>
        <v>0</v>
      </c>
      <c r="Q14" s="114"/>
    </row>
    <row r="15" spans="1:18" ht="15" x14ac:dyDescent="0.2">
      <c r="B15" s="115" t="s">
        <v>643</v>
      </c>
      <c r="C15" s="116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117">
        <f t="shared" si="2"/>
        <v>0</v>
      </c>
      <c r="Q15" s="114"/>
      <c r="R15" s="118"/>
    </row>
    <row r="16" spans="1:18" ht="15" x14ac:dyDescent="0.2">
      <c r="A16" s="82">
        <v>615510</v>
      </c>
      <c r="B16" s="115" t="s">
        <v>644</v>
      </c>
      <c r="C16" s="116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117">
        <f t="shared" si="2"/>
        <v>0</v>
      </c>
      <c r="Q16" s="114"/>
      <c r="R16" s="118"/>
    </row>
    <row r="17" spans="1:18" ht="15" x14ac:dyDescent="0.2">
      <c r="A17" s="82">
        <v>615512</v>
      </c>
      <c r="B17" s="115" t="s">
        <v>645</v>
      </c>
      <c r="C17" s="116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117">
        <f t="shared" si="2"/>
        <v>0</v>
      </c>
      <c r="Q17" s="114"/>
      <c r="R17" s="118"/>
    </row>
    <row r="18" spans="1:18" ht="15" x14ac:dyDescent="0.2">
      <c r="A18" s="82">
        <v>611</v>
      </c>
      <c r="B18" s="115" t="s">
        <v>646</v>
      </c>
      <c r="C18" s="116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17">
        <f t="shared" si="2"/>
        <v>0</v>
      </c>
      <c r="Q18" s="114"/>
      <c r="R18" s="82"/>
    </row>
    <row r="19" spans="1:18" ht="15" x14ac:dyDescent="0.2">
      <c r="A19" s="82">
        <v>612</v>
      </c>
      <c r="B19" s="115" t="s">
        <v>647</v>
      </c>
      <c r="C19" s="116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117">
        <f t="shared" si="2"/>
        <v>0</v>
      </c>
      <c r="Q19" s="119"/>
      <c r="R19" s="118"/>
    </row>
    <row r="20" spans="1:18" ht="15" x14ac:dyDescent="0.2">
      <c r="A20" s="82">
        <v>6135</v>
      </c>
      <c r="B20" s="115" t="s">
        <v>648</v>
      </c>
      <c r="C20" s="116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17">
        <f t="shared" si="2"/>
        <v>0</v>
      </c>
      <c r="Q20" s="120"/>
      <c r="R20" s="118"/>
    </row>
    <row r="21" spans="1:18" ht="15" x14ac:dyDescent="0.2">
      <c r="B21" s="115" t="s">
        <v>649</v>
      </c>
      <c r="C21" s="116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17">
        <f t="shared" si="2"/>
        <v>0</v>
      </c>
      <c r="Q21" s="120"/>
      <c r="R21" s="118"/>
    </row>
    <row r="22" spans="1:18" ht="15" x14ac:dyDescent="0.2">
      <c r="B22" s="121"/>
      <c r="C22" s="116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17">
        <f t="shared" si="2"/>
        <v>0</v>
      </c>
      <c r="Q22" s="120"/>
      <c r="R22" s="118"/>
    </row>
    <row r="23" spans="1:18" ht="15.75" x14ac:dyDescent="0.25">
      <c r="B23" s="122" t="s">
        <v>650</v>
      </c>
      <c r="C23" s="1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>
        <f>SUM(D23:O23)</f>
        <v>0</v>
      </c>
      <c r="Q23" s="126">
        <f>SUM(P10:P23)</f>
        <v>0</v>
      </c>
      <c r="R23" s="118"/>
    </row>
    <row r="24" spans="1:18" ht="15.75" x14ac:dyDescent="0.25">
      <c r="A24" s="82">
        <v>616</v>
      </c>
      <c r="B24" s="127" t="s">
        <v>651</v>
      </c>
      <c r="C24" s="128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117">
        <f t="shared" si="2"/>
        <v>0</v>
      </c>
      <c r="Q24" s="129"/>
      <c r="R24" s="118"/>
    </row>
    <row r="25" spans="1:18" ht="15.75" x14ac:dyDescent="0.25">
      <c r="A25" s="82">
        <v>618</v>
      </c>
      <c r="B25" s="127" t="s">
        <v>652</v>
      </c>
      <c r="C25" s="13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17">
        <f t="shared" si="2"/>
        <v>0</v>
      </c>
      <c r="Q25" s="131"/>
      <c r="R25" s="118"/>
    </row>
    <row r="26" spans="1:18" ht="15" x14ac:dyDescent="0.2">
      <c r="B26" s="127" t="s">
        <v>653</v>
      </c>
      <c r="C26" s="130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117">
        <f t="shared" si="2"/>
        <v>0</v>
      </c>
      <c r="Q26" s="114"/>
    </row>
    <row r="27" spans="1:18" ht="15" x14ac:dyDescent="0.2">
      <c r="B27" s="127"/>
      <c r="C27" s="130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117">
        <f t="shared" si="2"/>
        <v>0</v>
      </c>
      <c r="Q27" s="114"/>
    </row>
    <row r="28" spans="1:18" ht="15" x14ac:dyDescent="0.2">
      <c r="A28" s="82">
        <v>614</v>
      </c>
      <c r="B28" s="127" t="s">
        <v>654</v>
      </c>
      <c r="C28" s="130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117">
        <f t="shared" si="2"/>
        <v>0</v>
      </c>
      <c r="Q28" s="120"/>
    </row>
    <row r="29" spans="1:18" ht="15" x14ac:dyDescent="0.2">
      <c r="A29" s="82">
        <v>622</v>
      </c>
      <c r="B29" s="127" t="s">
        <v>655</v>
      </c>
      <c r="C29" s="130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117">
        <f>SUM(D29:O29)</f>
        <v>0</v>
      </c>
      <c r="Q29" s="114"/>
    </row>
    <row r="30" spans="1:18" ht="15" x14ac:dyDescent="0.2">
      <c r="B30" s="127" t="s">
        <v>656</v>
      </c>
      <c r="C30" s="130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117">
        <f t="shared" si="2"/>
        <v>0</v>
      </c>
      <c r="Q30" s="114"/>
    </row>
    <row r="31" spans="1:18" s="133" customFormat="1" ht="15.75" x14ac:dyDescent="0.25">
      <c r="A31" s="88"/>
      <c r="B31" s="127" t="s">
        <v>657</v>
      </c>
      <c r="C31" s="13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17">
        <f t="shared" si="2"/>
        <v>0</v>
      </c>
      <c r="Q31" s="132">
        <f>SUM(P24:P31)</f>
        <v>0</v>
      </c>
    </row>
    <row r="32" spans="1:18" ht="15.75" x14ac:dyDescent="0.25">
      <c r="B32" s="134" t="s">
        <v>658</v>
      </c>
      <c r="C32" s="135"/>
      <c r="D32" s="136">
        <f t="shared" ref="D32:P32" si="3">SUM(D10:D31)</f>
        <v>0</v>
      </c>
      <c r="E32" s="137">
        <f t="shared" si="3"/>
        <v>0</v>
      </c>
      <c r="F32" s="136">
        <f t="shared" si="3"/>
        <v>0</v>
      </c>
      <c r="G32" s="137">
        <f t="shared" si="3"/>
        <v>0</v>
      </c>
      <c r="H32" s="136">
        <f t="shared" si="3"/>
        <v>0</v>
      </c>
      <c r="I32" s="137">
        <f t="shared" si="3"/>
        <v>0</v>
      </c>
      <c r="J32" s="136">
        <f t="shared" si="3"/>
        <v>0</v>
      </c>
      <c r="K32" s="137">
        <f t="shared" si="3"/>
        <v>0</v>
      </c>
      <c r="L32" s="136">
        <f t="shared" si="3"/>
        <v>0</v>
      </c>
      <c r="M32" s="137">
        <f t="shared" si="3"/>
        <v>0</v>
      </c>
      <c r="N32" s="136">
        <f t="shared" si="3"/>
        <v>0</v>
      </c>
      <c r="O32" s="137">
        <f t="shared" si="3"/>
        <v>0</v>
      </c>
      <c r="P32" s="138">
        <f t="shared" si="3"/>
        <v>0</v>
      </c>
      <c r="Q32" s="139"/>
    </row>
    <row r="33" spans="1:19" ht="15" x14ac:dyDescent="0.2">
      <c r="B33" s="127" t="s">
        <v>659</v>
      </c>
      <c r="C33" s="130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113">
        <f>SUM(D33:O33)</f>
        <v>0</v>
      </c>
      <c r="Q33" s="114"/>
    </row>
    <row r="34" spans="1:19" ht="15" x14ac:dyDescent="0.2">
      <c r="B34" s="127" t="s">
        <v>660</v>
      </c>
      <c r="C34" s="130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113">
        <f>SUM(D34:O34)</f>
        <v>0</v>
      </c>
      <c r="Q34" s="114"/>
    </row>
    <row r="35" spans="1:19" ht="15" x14ac:dyDescent="0.2">
      <c r="B35" s="127"/>
      <c r="C35" s="130"/>
      <c r="D35" s="95"/>
      <c r="E35" s="98"/>
      <c r="F35" s="95"/>
      <c r="G35" s="98"/>
      <c r="H35" s="95"/>
      <c r="I35" s="98"/>
      <c r="J35" s="98"/>
      <c r="K35" s="98"/>
      <c r="L35" s="98"/>
      <c r="M35" s="98"/>
      <c r="N35" s="95"/>
      <c r="O35" s="98"/>
      <c r="P35" s="113">
        <f>SUM(I35:O35)</f>
        <v>0</v>
      </c>
      <c r="Q35" s="114"/>
    </row>
    <row r="36" spans="1:19" ht="15.75" x14ac:dyDescent="0.25">
      <c r="B36" s="140" t="s">
        <v>661</v>
      </c>
      <c r="C36" s="141"/>
      <c r="D36" s="142">
        <f>SUM(D33:D34)</f>
        <v>0</v>
      </c>
      <c r="E36" s="143">
        <f t="shared" ref="E36:O36" si="4">SUM(E33:E34)</f>
        <v>0</v>
      </c>
      <c r="F36" s="142">
        <f t="shared" si="4"/>
        <v>0</v>
      </c>
      <c r="G36" s="143">
        <f t="shared" si="4"/>
        <v>0</v>
      </c>
      <c r="H36" s="142">
        <f t="shared" si="4"/>
        <v>0</v>
      </c>
      <c r="I36" s="143">
        <f t="shared" si="4"/>
        <v>0</v>
      </c>
      <c r="J36" s="142">
        <f t="shared" si="4"/>
        <v>0</v>
      </c>
      <c r="K36" s="143">
        <f t="shared" si="4"/>
        <v>0</v>
      </c>
      <c r="L36" s="142">
        <f t="shared" si="4"/>
        <v>0</v>
      </c>
      <c r="M36" s="143">
        <f t="shared" si="4"/>
        <v>0</v>
      </c>
      <c r="N36" s="142">
        <f t="shared" si="4"/>
        <v>0</v>
      </c>
      <c r="O36" s="143">
        <f t="shared" si="4"/>
        <v>0</v>
      </c>
      <c r="P36" s="144">
        <f>SUM(P33:P34)</f>
        <v>0</v>
      </c>
      <c r="Q36" s="145">
        <f>SUM(P33:P34)</f>
        <v>0</v>
      </c>
    </row>
    <row r="37" spans="1:19" ht="15.75" x14ac:dyDescent="0.25">
      <c r="B37" s="115" t="s">
        <v>662</v>
      </c>
      <c r="C37" s="116"/>
      <c r="D37" s="95"/>
      <c r="E37" s="95"/>
      <c r="F37" s="95"/>
      <c r="G37" s="146"/>
      <c r="H37" s="95"/>
      <c r="I37" s="147"/>
      <c r="J37" s="95"/>
      <c r="K37" s="95"/>
      <c r="L37" s="95"/>
      <c r="M37" s="95"/>
      <c r="N37" s="95"/>
      <c r="O37" s="95"/>
      <c r="P37" s="148">
        <f>SUM(D37:O37)</f>
        <v>0</v>
      </c>
      <c r="Q37" s="145"/>
    </row>
    <row r="38" spans="1:19" ht="15.75" x14ac:dyDescent="0.25">
      <c r="B38" s="93" t="s">
        <v>663</v>
      </c>
      <c r="C38" s="94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50">
        <f>SUM(D38:O38)</f>
        <v>0</v>
      </c>
      <c r="Q38" s="151">
        <f>P38</f>
        <v>0</v>
      </c>
      <c r="R38" s="82"/>
    </row>
    <row r="39" spans="1:19" ht="15.75" x14ac:dyDescent="0.25">
      <c r="B39" s="152"/>
      <c r="C39" s="153"/>
      <c r="D39" s="149"/>
      <c r="E39" s="154"/>
      <c r="F39" s="149"/>
      <c r="G39" s="154"/>
      <c r="H39" s="149"/>
      <c r="I39" s="154"/>
      <c r="J39" s="149"/>
      <c r="K39" s="154"/>
      <c r="L39" s="149"/>
      <c r="M39" s="154"/>
      <c r="N39" s="149"/>
      <c r="O39" s="154"/>
      <c r="P39" s="150"/>
      <c r="Q39" s="151"/>
      <c r="R39" s="82"/>
    </row>
    <row r="40" spans="1:19" ht="15.75" x14ac:dyDescent="0.25">
      <c r="B40" s="155" t="s">
        <v>664</v>
      </c>
      <c r="C40" s="156"/>
      <c r="D40" s="157"/>
      <c r="E40" s="158"/>
      <c r="F40" s="157"/>
      <c r="G40" s="158"/>
      <c r="H40" s="157"/>
      <c r="I40" s="158"/>
      <c r="J40" s="157"/>
      <c r="K40" s="158"/>
      <c r="L40" s="157"/>
      <c r="M40" s="158"/>
      <c r="N40" s="157"/>
      <c r="O40" s="158"/>
      <c r="P40" s="159">
        <f>SUM(D40:O40)</f>
        <v>0</v>
      </c>
      <c r="Q40" s="151">
        <f>P40</f>
        <v>0</v>
      </c>
      <c r="R40" s="160"/>
    </row>
    <row r="41" spans="1:19" s="163" customFormat="1" ht="16.5" thickBot="1" x14ac:dyDescent="0.3">
      <c r="A41" s="82"/>
      <c r="B41" s="127" t="s">
        <v>665</v>
      </c>
      <c r="C41" s="94"/>
      <c r="D41" s="161"/>
      <c r="E41" s="98"/>
      <c r="F41" s="95"/>
      <c r="G41" s="98"/>
      <c r="H41" s="95"/>
      <c r="I41" s="98"/>
      <c r="J41" s="95"/>
      <c r="K41" s="98"/>
      <c r="L41" s="95"/>
      <c r="M41" s="98"/>
      <c r="N41" s="95"/>
      <c r="O41" s="98"/>
      <c r="P41" s="143"/>
      <c r="Q41" s="162"/>
      <c r="R41" s="82"/>
    </row>
    <row r="42" spans="1:19" s="84" customFormat="1" ht="16.5" thickBot="1" x14ac:dyDescent="0.3">
      <c r="A42" s="82"/>
      <c r="B42" s="164" t="s">
        <v>666</v>
      </c>
      <c r="C42" s="94"/>
      <c r="D42" s="165">
        <f>D32+D36+D38+D40</f>
        <v>0</v>
      </c>
      <c r="E42" s="166">
        <f t="shared" ref="E42:O42" si="5">E32+E36+E38+E40</f>
        <v>0</v>
      </c>
      <c r="F42" s="165">
        <f t="shared" si="5"/>
        <v>0</v>
      </c>
      <c r="G42" s="166">
        <f t="shared" si="5"/>
        <v>0</v>
      </c>
      <c r="H42" s="165">
        <f t="shared" si="5"/>
        <v>0</v>
      </c>
      <c r="I42" s="166">
        <f t="shared" si="5"/>
        <v>0</v>
      </c>
      <c r="J42" s="165">
        <f t="shared" si="5"/>
        <v>0</v>
      </c>
      <c r="K42" s="166">
        <f t="shared" si="5"/>
        <v>0</v>
      </c>
      <c r="L42" s="165">
        <f t="shared" si="5"/>
        <v>0</v>
      </c>
      <c r="M42" s="166">
        <f t="shared" si="5"/>
        <v>0</v>
      </c>
      <c r="N42" s="165">
        <f t="shared" si="5"/>
        <v>0</v>
      </c>
      <c r="O42" s="166">
        <f t="shared" si="5"/>
        <v>0</v>
      </c>
      <c r="P42" s="167">
        <f>SUM(D42:O42)</f>
        <v>0</v>
      </c>
      <c r="Q42" s="168"/>
      <c r="R42" s="429"/>
      <c r="S42" s="429"/>
    </row>
    <row r="43" spans="1:19" ht="15.75" x14ac:dyDescent="0.25">
      <c r="B43" s="169"/>
      <c r="C43" s="94"/>
      <c r="D43" s="170"/>
      <c r="E43" s="171"/>
      <c r="F43" s="170"/>
      <c r="G43" s="171"/>
      <c r="H43" s="170"/>
      <c r="I43" s="171"/>
      <c r="J43" s="170"/>
      <c r="K43" s="171"/>
      <c r="L43" s="170"/>
      <c r="M43" s="172"/>
      <c r="N43" s="173"/>
      <c r="O43" s="172"/>
      <c r="P43" s="174">
        <v>0</v>
      </c>
      <c r="Q43" s="114"/>
      <c r="R43" s="175"/>
    </row>
    <row r="44" spans="1:19" ht="15.75" x14ac:dyDescent="0.25">
      <c r="B44" s="176" t="s">
        <v>667</v>
      </c>
      <c r="C44" s="177"/>
      <c r="D44" s="178">
        <f t="shared" ref="D44:P44" si="6">D7-D42</f>
        <v>0</v>
      </c>
      <c r="E44" s="179">
        <f t="shared" si="6"/>
        <v>0</v>
      </c>
      <c r="F44" s="178">
        <f t="shared" si="6"/>
        <v>0</v>
      </c>
      <c r="G44" s="179">
        <f t="shared" si="6"/>
        <v>0</v>
      </c>
      <c r="H44" s="178">
        <f t="shared" si="6"/>
        <v>0</v>
      </c>
      <c r="I44" s="179">
        <f t="shared" si="6"/>
        <v>0</v>
      </c>
      <c r="J44" s="178">
        <f t="shared" si="6"/>
        <v>0</v>
      </c>
      <c r="K44" s="179">
        <f t="shared" si="6"/>
        <v>0</v>
      </c>
      <c r="L44" s="178">
        <f t="shared" si="6"/>
        <v>0</v>
      </c>
      <c r="M44" s="179">
        <f t="shared" si="6"/>
        <v>0</v>
      </c>
      <c r="N44" s="178">
        <f t="shared" si="6"/>
        <v>0</v>
      </c>
      <c r="O44" s="179">
        <f t="shared" si="6"/>
        <v>0</v>
      </c>
      <c r="P44" s="180">
        <f t="shared" si="6"/>
        <v>0</v>
      </c>
      <c r="Q44" s="114"/>
      <c r="R44" s="175"/>
    </row>
    <row r="45" spans="1:19" ht="15.75" x14ac:dyDescent="0.25">
      <c r="B45" s="152"/>
      <c r="C45" s="153"/>
      <c r="D45" s="170"/>
      <c r="E45" s="171"/>
      <c r="F45" s="170"/>
      <c r="G45" s="171"/>
      <c r="H45" s="170"/>
      <c r="I45" s="171"/>
      <c r="J45" s="170"/>
      <c r="K45" s="171"/>
      <c r="L45" s="170"/>
      <c r="M45" s="172"/>
      <c r="N45" s="173"/>
      <c r="O45" s="172"/>
      <c r="P45" s="181"/>
      <c r="Q45" s="114"/>
      <c r="R45" s="175"/>
    </row>
    <row r="46" spans="1:19" ht="15.75" x14ac:dyDescent="0.25">
      <c r="B46" s="152"/>
      <c r="C46" s="153"/>
      <c r="D46" s="170"/>
      <c r="E46" s="171"/>
      <c r="F46" s="170"/>
      <c r="G46" s="171"/>
      <c r="H46" s="170"/>
      <c r="I46" s="171"/>
      <c r="J46" s="170"/>
      <c r="K46" s="171"/>
      <c r="L46" s="170"/>
      <c r="M46" s="172"/>
      <c r="N46" s="173"/>
      <c r="O46" s="172"/>
      <c r="P46" s="181"/>
      <c r="Q46" s="114"/>
      <c r="R46" s="175"/>
    </row>
    <row r="47" spans="1:19" ht="15.75" x14ac:dyDescent="0.25">
      <c r="B47" s="182" t="s">
        <v>667</v>
      </c>
      <c r="C47" s="183"/>
      <c r="D47" s="184">
        <f>D44</f>
        <v>0</v>
      </c>
      <c r="E47" s="185">
        <f t="shared" ref="E47:O47" si="7">E44</f>
        <v>0</v>
      </c>
      <c r="F47" s="184">
        <f t="shared" si="7"/>
        <v>0</v>
      </c>
      <c r="G47" s="185">
        <f t="shared" si="7"/>
        <v>0</v>
      </c>
      <c r="H47" s="184">
        <f t="shared" si="7"/>
        <v>0</v>
      </c>
      <c r="I47" s="185">
        <f t="shared" si="7"/>
        <v>0</v>
      </c>
      <c r="J47" s="184">
        <f t="shared" si="7"/>
        <v>0</v>
      </c>
      <c r="K47" s="185">
        <f t="shared" si="7"/>
        <v>0</v>
      </c>
      <c r="L47" s="184">
        <f t="shared" si="7"/>
        <v>0</v>
      </c>
      <c r="M47" s="185">
        <f t="shared" si="7"/>
        <v>0</v>
      </c>
      <c r="N47" s="184">
        <f t="shared" si="7"/>
        <v>0</v>
      </c>
      <c r="O47" s="185">
        <f t="shared" si="7"/>
        <v>0</v>
      </c>
      <c r="P47" s="186">
        <f>SUM(D47:O47)</f>
        <v>0</v>
      </c>
      <c r="Q47" s="187"/>
      <c r="R47" s="188"/>
    </row>
    <row r="48" spans="1:19" ht="15.75" x14ac:dyDescent="0.25">
      <c r="B48" s="164" t="s">
        <v>668</v>
      </c>
      <c r="C48" s="94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6">
        <f>SUM(D48:O48)</f>
        <v>0</v>
      </c>
      <c r="Q48" s="190">
        <f>P48</f>
        <v>0</v>
      </c>
      <c r="S48" s="191"/>
    </row>
    <row r="49" spans="2:19" ht="15.75" x14ac:dyDescent="0.25">
      <c r="B49" s="192" t="s">
        <v>669</v>
      </c>
      <c r="C49" s="130"/>
      <c r="D49" s="193"/>
      <c r="E49" s="194"/>
      <c r="F49" s="193"/>
      <c r="G49" s="194"/>
      <c r="H49" s="193"/>
      <c r="I49" s="194"/>
      <c r="J49" s="193"/>
      <c r="K49" s="194"/>
      <c r="L49" s="193"/>
      <c r="M49" s="194"/>
      <c r="N49" s="193"/>
      <c r="O49" s="194"/>
      <c r="P49" s="186">
        <f>SUM(D49:O49)</f>
        <v>0</v>
      </c>
      <c r="Q49" s="190">
        <f>P49</f>
        <v>0</v>
      </c>
      <c r="S49" s="191"/>
    </row>
    <row r="50" spans="2:19" ht="15.75" x14ac:dyDescent="0.25">
      <c r="B50" s="192" t="s">
        <v>670</v>
      </c>
      <c r="C50" s="130"/>
      <c r="D50" s="195"/>
      <c r="E50" s="196"/>
      <c r="F50" s="195"/>
      <c r="G50" s="196"/>
      <c r="H50" s="195"/>
      <c r="I50" s="196"/>
      <c r="J50" s="195"/>
      <c r="K50" s="196"/>
      <c r="L50" s="195"/>
      <c r="M50" s="196"/>
      <c r="N50" s="195"/>
      <c r="O50" s="196"/>
      <c r="P50" s="186">
        <f>SUM(D50:O50)</f>
        <v>0</v>
      </c>
      <c r="Q50" s="190">
        <f>P50</f>
        <v>0</v>
      </c>
      <c r="S50" s="191"/>
    </row>
    <row r="51" spans="2:19" ht="15.75" x14ac:dyDescent="0.25">
      <c r="B51" s="197" t="s">
        <v>671</v>
      </c>
      <c r="C51" s="198"/>
      <c r="D51" s="189"/>
      <c r="E51" s="199"/>
      <c r="F51" s="189"/>
      <c r="G51" s="199"/>
      <c r="H51" s="189"/>
      <c r="I51" s="199"/>
      <c r="J51" s="189"/>
      <c r="K51" s="199"/>
      <c r="L51" s="189"/>
      <c r="M51" s="199"/>
      <c r="N51" s="189"/>
      <c r="O51" s="199"/>
      <c r="P51" s="186">
        <f>SUM(D51:O51)</f>
        <v>0</v>
      </c>
      <c r="Q51" s="190">
        <f>P51</f>
        <v>0</v>
      </c>
      <c r="S51" s="191"/>
    </row>
    <row r="52" spans="2:19" ht="15.75" x14ac:dyDescent="0.25">
      <c r="B52" s="200" t="s">
        <v>672</v>
      </c>
      <c r="C52" s="201"/>
      <c r="D52" s="202"/>
      <c r="E52" s="203"/>
      <c r="F52" s="202"/>
      <c r="G52" s="203"/>
      <c r="H52" s="202"/>
      <c r="I52" s="203"/>
      <c r="J52" s="202"/>
      <c r="K52" s="203"/>
      <c r="L52" s="202"/>
      <c r="M52" s="203"/>
      <c r="N52" s="202"/>
      <c r="O52" s="203"/>
      <c r="P52" s="204"/>
      <c r="Q52" s="205"/>
      <c r="S52" s="206"/>
    </row>
    <row r="53" spans="2:19" ht="15.75" x14ac:dyDescent="0.25">
      <c r="B53" s="197"/>
      <c r="C53" s="198"/>
      <c r="D53" s="189"/>
      <c r="E53" s="172"/>
      <c r="F53" s="189"/>
      <c r="G53" s="172"/>
      <c r="H53" s="189"/>
      <c r="I53" s="172"/>
      <c r="J53" s="189"/>
      <c r="K53" s="199"/>
      <c r="L53" s="189"/>
      <c r="M53" s="199"/>
      <c r="N53" s="189"/>
      <c r="O53" s="199"/>
      <c r="P53" s="207">
        <v>0</v>
      </c>
      <c r="Q53" s="208" t="s">
        <v>673</v>
      </c>
      <c r="S53" s="191"/>
    </row>
    <row r="54" spans="2:19" ht="15.75" x14ac:dyDescent="0.25">
      <c r="B54" s="209" t="s">
        <v>674</v>
      </c>
      <c r="C54" s="210"/>
      <c r="D54" s="211">
        <f>D47-D48</f>
        <v>0</v>
      </c>
      <c r="E54" s="211">
        <f t="shared" ref="E54:O54" si="8">E47-E48</f>
        <v>0</v>
      </c>
      <c r="F54" s="211">
        <f t="shared" si="8"/>
        <v>0</v>
      </c>
      <c r="G54" s="211">
        <f t="shared" si="8"/>
        <v>0</v>
      </c>
      <c r="H54" s="211">
        <f t="shared" si="8"/>
        <v>0</v>
      </c>
      <c r="I54" s="211">
        <f t="shared" si="8"/>
        <v>0</v>
      </c>
      <c r="J54" s="211">
        <f t="shared" si="8"/>
        <v>0</v>
      </c>
      <c r="K54" s="211">
        <f t="shared" si="8"/>
        <v>0</v>
      </c>
      <c r="L54" s="211">
        <f t="shared" si="8"/>
        <v>0</v>
      </c>
      <c r="M54" s="211">
        <f t="shared" si="8"/>
        <v>0</v>
      </c>
      <c r="N54" s="211">
        <f t="shared" si="8"/>
        <v>0</v>
      </c>
      <c r="O54" s="211">
        <f t="shared" si="8"/>
        <v>0</v>
      </c>
      <c r="P54" s="186">
        <f>SUM(D54:O54)</f>
        <v>0</v>
      </c>
      <c r="Q54" s="212">
        <f>Q31+Q36+Q38+Q40+Q48+Q49+Q50</f>
        <v>0</v>
      </c>
      <c r="S54" s="191"/>
    </row>
    <row r="55" spans="2:19" ht="15.75" x14ac:dyDescent="0.25">
      <c r="B55" s="213"/>
      <c r="C55" s="214"/>
      <c r="D55" s="215"/>
      <c r="E55" s="216"/>
      <c r="F55" s="215"/>
      <c r="G55" s="216"/>
      <c r="H55" s="215"/>
      <c r="I55" s="216"/>
      <c r="J55" s="215"/>
      <c r="K55" s="216"/>
      <c r="L55" s="215"/>
      <c r="M55" s="216"/>
      <c r="N55" s="215"/>
      <c r="O55" s="217"/>
      <c r="P55" s="218"/>
      <c r="Q55" s="219" t="e">
        <v>#DIV/0!</v>
      </c>
      <c r="S55" s="191"/>
    </row>
    <row r="56" spans="2:19" ht="15.75" x14ac:dyDescent="0.25">
      <c r="B56" s="220" t="s">
        <v>675</v>
      </c>
      <c r="C56" s="221"/>
      <c r="D56" s="222"/>
      <c r="E56" s="223"/>
      <c r="F56" s="222"/>
      <c r="G56" s="223"/>
      <c r="H56" s="222"/>
      <c r="I56" s="223"/>
      <c r="J56" s="222"/>
      <c r="K56" s="223"/>
      <c r="L56" s="222"/>
      <c r="M56" s="223"/>
      <c r="N56" s="222"/>
      <c r="O56" s="224"/>
      <c r="P56" s="225"/>
      <c r="Q56" s="226"/>
      <c r="S56" s="191"/>
    </row>
    <row r="57" spans="2:19" ht="15.75" x14ac:dyDescent="0.25">
      <c r="B57" s="227"/>
      <c r="C57" s="228"/>
      <c r="D57" s="229"/>
      <c r="E57" s="230"/>
      <c r="F57" s="229"/>
      <c r="G57" s="230"/>
      <c r="H57" s="229"/>
      <c r="I57" s="230"/>
      <c r="J57" s="229"/>
      <c r="K57" s="230"/>
      <c r="L57" s="231"/>
      <c r="M57" s="232"/>
      <c r="N57" s="231"/>
      <c r="O57" s="233"/>
      <c r="P57" s="234"/>
      <c r="Q57" s="235"/>
      <c r="S57" s="191"/>
    </row>
    <row r="58" spans="2:19" ht="15.75" x14ac:dyDescent="0.25">
      <c r="B58" s="134" t="s">
        <v>676</v>
      </c>
      <c r="C58" s="135"/>
      <c r="D58" s="236" t="str">
        <f t="shared" ref="D58:O58" si="9">D3</f>
        <v xml:space="preserve">Aout </v>
      </c>
      <c r="E58" s="128" t="str">
        <f t="shared" si="9"/>
        <v>septembre</v>
      </c>
      <c r="F58" s="236" t="str">
        <f t="shared" si="9"/>
        <v xml:space="preserve">octobre </v>
      </c>
      <c r="G58" s="128" t="str">
        <f t="shared" si="9"/>
        <v xml:space="preserve">Novembre </v>
      </c>
      <c r="H58" s="236" t="str">
        <f t="shared" si="9"/>
        <v>decembre</v>
      </c>
      <c r="I58" s="128" t="str">
        <f t="shared" si="9"/>
        <v>janvier</v>
      </c>
      <c r="J58" s="236" t="str">
        <f t="shared" si="9"/>
        <v>février</v>
      </c>
      <c r="K58" s="128" t="str">
        <f t="shared" si="9"/>
        <v>mars</v>
      </c>
      <c r="L58" s="236" t="str">
        <f t="shared" si="9"/>
        <v>avril</v>
      </c>
      <c r="M58" s="128" t="str">
        <f t="shared" si="9"/>
        <v xml:space="preserve">mai </v>
      </c>
      <c r="N58" s="236" t="str">
        <f t="shared" si="9"/>
        <v>juin</v>
      </c>
      <c r="O58" s="128" t="str">
        <f t="shared" si="9"/>
        <v xml:space="preserve">juillet </v>
      </c>
      <c r="P58" s="237" t="s">
        <v>630</v>
      </c>
      <c r="Q58" s="114"/>
      <c r="S58" s="191"/>
    </row>
    <row r="59" spans="2:19" ht="15.75" x14ac:dyDescent="0.25">
      <c r="B59" s="238" t="s">
        <v>677</v>
      </c>
      <c r="C59" s="239"/>
      <c r="D59" s="240">
        <f>D44</f>
        <v>0</v>
      </c>
      <c r="E59" s="207">
        <f t="shared" ref="E59:O59" si="10">E44</f>
        <v>0</v>
      </c>
      <c r="F59" s="240">
        <f t="shared" si="10"/>
        <v>0</v>
      </c>
      <c r="G59" s="207">
        <f t="shared" si="10"/>
        <v>0</v>
      </c>
      <c r="H59" s="240">
        <f t="shared" si="10"/>
        <v>0</v>
      </c>
      <c r="I59" s="207">
        <f t="shared" si="10"/>
        <v>0</v>
      </c>
      <c r="J59" s="240">
        <f t="shared" si="10"/>
        <v>0</v>
      </c>
      <c r="K59" s="207">
        <f t="shared" si="10"/>
        <v>0</v>
      </c>
      <c r="L59" s="240">
        <f t="shared" si="10"/>
        <v>0</v>
      </c>
      <c r="M59" s="207">
        <f t="shared" si="10"/>
        <v>0</v>
      </c>
      <c r="N59" s="240">
        <f t="shared" si="10"/>
        <v>0</v>
      </c>
      <c r="O59" s="207">
        <f t="shared" si="10"/>
        <v>0</v>
      </c>
      <c r="P59" s="186">
        <f>SUM(D59:O59)</f>
        <v>0</v>
      </c>
      <c r="Q59" s="114"/>
      <c r="S59" s="191"/>
    </row>
    <row r="60" spans="2:19" ht="15" x14ac:dyDescent="0.2">
      <c r="B60" s="192" t="s">
        <v>678</v>
      </c>
      <c r="C60" s="130"/>
      <c r="D60" s="189"/>
      <c r="E60" s="199"/>
      <c r="F60" s="189"/>
      <c r="G60" s="199"/>
      <c r="H60" s="189"/>
      <c r="I60" s="199"/>
      <c r="J60" s="189"/>
      <c r="K60" s="199"/>
      <c r="L60" s="189"/>
      <c r="M60" s="199"/>
      <c r="N60" s="189"/>
      <c r="O60" s="199"/>
      <c r="P60" s="241"/>
      <c r="Q60" s="114"/>
      <c r="S60" s="191"/>
    </row>
    <row r="61" spans="2:19" ht="15.75" x14ac:dyDescent="0.25">
      <c r="B61" s="192" t="s">
        <v>679</v>
      </c>
      <c r="C61" s="130"/>
      <c r="D61" s="173"/>
      <c r="E61" s="172"/>
      <c r="F61" s="173"/>
      <c r="G61" s="172"/>
      <c r="H61" s="173"/>
      <c r="I61" s="172"/>
      <c r="J61" s="95"/>
      <c r="K61" s="242"/>
      <c r="L61" s="243"/>
      <c r="M61" s="242"/>
      <c r="N61" s="243"/>
      <c r="O61" s="244"/>
      <c r="P61" s="245">
        <v>0</v>
      </c>
      <c r="Q61" s="114"/>
      <c r="S61" s="191"/>
    </row>
    <row r="62" spans="2:19" s="82" customFormat="1" ht="15.75" x14ac:dyDescent="0.25">
      <c r="B62" s="238" t="s">
        <v>680</v>
      </c>
      <c r="C62" s="239"/>
      <c r="D62" s="246"/>
      <c r="E62" s="247"/>
      <c r="F62" s="246"/>
      <c r="G62" s="247"/>
      <c r="H62" s="246"/>
      <c r="I62" s="247"/>
      <c r="J62" s="246"/>
      <c r="K62" s="247"/>
      <c r="L62" s="246"/>
      <c r="M62" s="247"/>
      <c r="N62" s="246"/>
      <c r="O62" s="247"/>
      <c r="P62" s="241"/>
      <c r="Q62" s="120"/>
      <c r="S62" s="248"/>
    </row>
    <row r="63" spans="2:19" ht="15.75" x14ac:dyDescent="0.25">
      <c r="B63" s="249" t="s">
        <v>681</v>
      </c>
      <c r="C63" s="250"/>
      <c r="D63" s="251"/>
      <c r="E63" s="252"/>
      <c r="F63" s="251"/>
      <c r="G63" s="252"/>
      <c r="H63" s="251"/>
      <c r="I63" s="252"/>
      <c r="J63" s="251"/>
      <c r="K63" s="244"/>
      <c r="L63" s="251"/>
      <c r="M63" s="244"/>
      <c r="N63" s="251"/>
      <c r="O63" s="244"/>
      <c r="P63" s="96"/>
      <c r="Q63" s="114"/>
      <c r="S63" s="191"/>
    </row>
    <row r="64" spans="2:19" ht="15.75" x14ac:dyDescent="0.25">
      <c r="B64" s="209" t="s">
        <v>674</v>
      </c>
      <c r="C64" s="210"/>
      <c r="D64" s="253">
        <f t="shared" ref="D64:O64" si="11">D54</f>
        <v>0</v>
      </c>
      <c r="E64" s="254">
        <f t="shared" si="11"/>
        <v>0</v>
      </c>
      <c r="F64" s="255">
        <f t="shared" si="11"/>
        <v>0</v>
      </c>
      <c r="G64" s="256">
        <f t="shared" si="11"/>
        <v>0</v>
      </c>
      <c r="H64" s="255">
        <f t="shared" si="11"/>
        <v>0</v>
      </c>
      <c r="I64" s="257">
        <f t="shared" si="11"/>
        <v>0</v>
      </c>
      <c r="J64" s="255">
        <f t="shared" si="11"/>
        <v>0</v>
      </c>
      <c r="K64" s="257">
        <f t="shared" si="11"/>
        <v>0</v>
      </c>
      <c r="L64" s="255">
        <f t="shared" si="11"/>
        <v>0</v>
      </c>
      <c r="M64" s="257">
        <f t="shared" si="11"/>
        <v>0</v>
      </c>
      <c r="N64" s="258">
        <f t="shared" si="11"/>
        <v>0</v>
      </c>
      <c r="O64" s="259">
        <f t="shared" si="11"/>
        <v>0</v>
      </c>
      <c r="P64" s="260"/>
      <c r="Q64" s="114"/>
      <c r="S64" s="191"/>
    </row>
    <row r="65" spans="2:19" ht="15.75" x14ac:dyDescent="0.25">
      <c r="B65" s="261" t="s">
        <v>682</v>
      </c>
      <c r="C65" s="262"/>
      <c r="D65" s="263"/>
      <c r="E65" s="264"/>
      <c r="F65" s="263"/>
      <c r="G65" s="265"/>
      <c r="H65" s="263"/>
      <c r="I65" s="266"/>
      <c r="J65" s="263"/>
      <c r="K65" s="266"/>
      <c r="L65" s="267"/>
      <c r="M65" s="268"/>
      <c r="N65" s="267"/>
      <c r="O65" s="269"/>
      <c r="P65" s="96">
        <v>0</v>
      </c>
      <c r="Q65" s="114"/>
      <c r="S65" s="191"/>
    </row>
    <row r="66" spans="2:19" ht="15.75" x14ac:dyDescent="0.25">
      <c r="B66" s="261" t="s">
        <v>683</v>
      </c>
      <c r="C66" s="262"/>
      <c r="D66" s="270"/>
      <c r="E66" s="264"/>
      <c r="F66" s="270"/>
      <c r="G66" s="199"/>
      <c r="H66" s="270"/>
      <c r="I66" s="264"/>
      <c r="J66" s="270"/>
      <c r="K66" s="264"/>
      <c r="L66" s="251"/>
      <c r="M66" s="244"/>
      <c r="N66" s="251"/>
      <c r="O66" s="271"/>
      <c r="P66" s="96">
        <v>0</v>
      </c>
      <c r="Q66" s="114"/>
      <c r="S66" s="191"/>
    </row>
    <row r="67" spans="2:19" ht="15.75" x14ac:dyDescent="0.25">
      <c r="B67" s="261" t="s">
        <v>684</v>
      </c>
      <c r="C67" s="262"/>
      <c r="D67" s="270"/>
      <c r="E67" s="264"/>
      <c r="F67" s="270"/>
      <c r="G67" s="264"/>
      <c r="H67" s="270"/>
      <c r="I67" s="264"/>
      <c r="J67" s="270"/>
      <c r="K67" s="244"/>
      <c r="L67" s="251"/>
      <c r="M67" s="244"/>
      <c r="N67" s="251"/>
      <c r="O67" s="271"/>
      <c r="P67" s="96">
        <v>0</v>
      </c>
      <c r="Q67" s="114"/>
      <c r="S67" s="191"/>
    </row>
    <row r="68" spans="2:19" ht="15.75" x14ac:dyDescent="0.25">
      <c r="B68" s="261" t="s">
        <v>684</v>
      </c>
      <c r="C68" s="261"/>
      <c r="D68" s="272"/>
      <c r="E68" s="273"/>
      <c r="F68" s="274"/>
      <c r="G68" s="275"/>
      <c r="H68" s="274"/>
      <c r="I68" s="275"/>
      <c r="J68" s="274"/>
      <c r="K68" s="276"/>
      <c r="L68" s="277"/>
      <c r="M68" s="276"/>
      <c r="N68" s="277"/>
      <c r="O68" s="278"/>
      <c r="P68" s="96">
        <v>0</v>
      </c>
      <c r="Q68" s="114"/>
      <c r="S68" s="191"/>
    </row>
    <row r="69" spans="2:19" ht="15.75" x14ac:dyDescent="0.25">
      <c r="B69" s="249" t="s">
        <v>685</v>
      </c>
      <c r="C69" s="250"/>
      <c r="D69" s="279"/>
      <c r="E69" s="280"/>
      <c r="F69" s="279"/>
      <c r="G69" s="196"/>
      <c r="H69" s="281"/>
      <c r="I69" s="282"/>
      <c r="J69" s="251"/>
      <c r="K69" s="244"/>
      <c r="L69" s="251"/>
      <c r="M69" s="244"/>
      <c r="N69" s="281"/>
      <c r="O69" s="244"/>
      <c r="P69" s="96">
        <v>0</v>
      </c>
      <c r="Q69" s="114"/>
      <c r="S69" s="191"/>
    </row>
    <row r="70" spans="2:19" ht="15.75" x14ac:dyDescent="0.25">
      <c r="B70" s="249" t="s">
        <v>686</v>
      </c>
      <c r="C70" s="250"/>
      <c r="D70" s="195"/>
      <c r="E70" s="196"/>
      <c r="F70" s="195"/>
      <c r="G70" s="196"/>
      <c r="H70" s="195"/>
      <c r="I70" s="196"/>
      <c r="J70" s="195"/>
      <c r="K70" s="196"/>
      <c r="L70" s="195"/>
      <c r="M70" s="196"/>
      <c r="N70" s="251"/>
      <c r="O70" s="244"/>
      <c r="P70" s="96"/>
      <c r="Q70" s="283"/>
      <c r="S70" s="191"/>
    </row>
    <row r="71" spans="2:19" ht="15.75" x14ac:dyDescent="0.25">
      <c r="B71" s="249" t="s">
        <v>687</v>
      </c>
      <c r="C71" s="250"/>
      <c r="D71" s="284">
        <f>D69-D70</f>
        <v>0</v>
      </c>
      <c r="E71" s="284">
        <f t="shared" ref="E71:O71" si="12">E69-E70</f>
        <v>0</v>
      </c>
      <c r="F71" s="284">
        <f t="shared" si="12"/>
        <v>0</v>
      </c>
      <c r="G71" s="285">
        <f t="shared" si="12"/>
        <v>0</v>
      </c>
      <c r="H71" s="284">
        <f t="shared" si="12"/>
        <v>0</v>
      </c>
      <c r="I71" s="286">
        <f t="shared" si="12"/>
        <v>0</v>
      </c>
      <c r="J71" s="284">
        <f t="shared" si="12"/>
        <v>0</v>
      </c>
      <c r="K71" s="284">
        <f t="shared" si="12"/>
        <v>0</v>
      </c>
      <c r="L71" s="284">
        <f t="shared" si="12"/>
        <v>0</v>
      </c>
      <c r="M71" s="284">
        <f t="shared" si="12"/>
        <v>0</v>
      </c>
      <c r="N71" s="284">
        <f t="shared" si="12"/>
        <v>0</v>
      </c>
      <c r="O71" s="284">
        <f t="shared" si="12"/>
        <v>0</v>
      </c>
      <c r="P71" s="287">
        <v>0</v>
      </c>
      <c r="Q71" s="283"/>
      <c r="S71" s="191"/>
    </row>
    <row r="72" spans="2:19" ht="15.75" x14ac:dyDescent="0.25">
      <c r="B72" s="249" t="s">
        <v>688</v>
      </c>
      <c r="C72" s="250"/>
      <c r="D72" s="99"/>
      <c r="E72" s="288"/>
      <c r="F72" s="284"/>
      <c r="G72" s="288"/>
      <c r="H72" s="284">
        <f>H69-H70</f>
        <v>0</v>
      </c>
      <c r="I72" s="288"/>
      <c r="J72" s="289"/>
      <c r="K72" s="290"/>
      <c r="L72" s="289"/>
      <c r="M72" s="290"/>
      <c r="N72" s="289"/>
      <c r="O72" s="291"/>
      <c r="P72" s="174">
        <v>0</v>
      </c>
      <c r="Q72" s="283"/>
      <c r="S72" s="191"/>
    </row>
    <row r="73" spans="2:19" ht="15" x14ac:dyDescent="0.2">
      <c r="B73" s="292" t="s">
        <v>689</v>
      </c>
      <c r="C73" s="293"/>
      <c r="D73" s="294"/>
      <c r="E73" s="252"/>
      <c r="F73" s="251"/>
      <c r="G73" s="244"/>
      <c r="H73" s="251"/>
      <c r="I73" s="295"/>
      <c r="J73" s="251"/>
      <c r="K73" s="296"/>
      <c r="L73" s="251"/>
      <c r="M73" s="244"/>
      <c r="N73" s="243"/>
      <c r="O73" s="244"/>
      <c r="P73" s="297">
        <v>0</v>
      </c>
      <c r="Q73" s="283"/>
      <c r="S73" s="191"/>
    </row>
    <row r="74" spans="2:19" ht="15.75" x14ac:dyDescent="0.25">
      <c r="B74" s="298" t="s">
        <v>690</v>
      </c>
      <c r="C74" s="299"/>
      <c r="D74" s="105">
        <v>0</v>
      </c>
      <c r="E74" s="300">
        <v>0</v>
      </c>
      <c r="F74" s="105">
        <v>0</v>
      </c>
      <c r="G74" s="300">
        <v>0</v>
      </c>
      <c r="H74" s="105">
        <v>0</v>
      </c>
      <c r="I74" s="300">
        <v>0</v>
      </c>
      <c r="J74" s="105">
        <v>0</v>
      </c>
      <c r="K74" s="301">
        <v>0</v>
      </c>
      <c r="L74" s="105">
        <v>0</v>
      </c>
      <c r="M74" s="300">
        <v>0</v>
      </c>
      <c r="N74" s="105">
        <v>0</v>
      </c>
      <c r="O74" s="300">
        <v>0</v>
      </c>
      <c r="P74" s="302"/>
      <c r="Q74" s="283"/>
      <c r="S74" s="191"/>
    </row>
    <row r="75" spans="2:19" s="307" customFormat="1" ht="15" x14ac:dyDescent="0.2">
      <c r="B75" s="303" t="s">
        <v>691</v>
      </c>
      <c r="C75" s="304"/>
      <c r="D75" s="95"/>
      <c r="E75" s="98"/>
      <c r="F75" s="95"/>
      <c r="G75" s="98"/>
      <c r="H75" s="95"/>
      <c r="I75" s="244"/>
      <c r="J75" s="251"/>
      <c r="K75" s="244"/>
      <c r="L75" s="251"/>
      <c r="M75" s="244"/>
      <c r="N75" s="251"/>
      <c r="O75" s="244"/>
      <c r="P75" s="305">
        <v>0</v>
      </c>
      <c r="Q75" s="306"/>
      <c r="S75" s="308"/>
    </row>
    <row r="76" spans="2:19" s="307" customFormat="1" ht="15" x14ac:dyDescent="0.2">
      <c r="B76" s="309"/>
      <c r="C76" s="304"/>
      <c r="D76" s="310"/>
      <c r="E76" s="311"/>
      <c r="F76" s="312"/>
      <c r="G76" s="313"/>
      <c r="H76" s="312"/>
      <c r="I76" s="313"/>
      <c r="J76" s="312"/>
      <c r="K76" s="313"/>
      <c r="L76" s="312"/>
      <c r="M76" s="313"/>
      <c r="N76" s="312"/>
      <c r="O76" s="313"/>
      <c r="P76" s="314"/>
      <c r="Q76" s="306"/>
      <c r="S76" s="308"/>
    </row>
    <row r="77" spans="2:19" s="307" customFormat="1" ht="15.75" x14ac:dyDescent="0.25">
      <c r="B77" s="315" t="s">
        <v>692</v>
      </c>
      <c r="C77" s="315"/>
      <c r="D77" s="316" t="s">
        <v>693</v>
      </c>
      <c r="E77" s="317"/>
      <c r="F77" s="318"/>
      <c r="G77" s="317"/>
      <c r="H77" s="318" t="s">
        <v>694</v>
      </c>
      <c r="I77" s="317"/>
      <c r="J77" s="318"/>
      <c r="K77" s="317"/>
      <c r="L77" s="319" t="s">
        <v>695</v>
      </c>
      <c r="M77" s="317"/>
      <c r="N77" s="318"/>
      <c r="O77" s="320"/>
      <c r="P77" s="321"/>
      <c r="Q77" s="322" t="s">
        <v>696</v>
      </c>
      <c r="S77" s="308"/>
    </row>
    <row r="78" spans="2:19" s="307" customFormat="1" ht="15" x14ac:dyDescent="0.2">
      <c r="B78" s="127" t="s">
        <v>697</v>
      </c>
      <c r="C78" s="323"/>
      <c r="D78" s="105" t="s">
        <v>698</v>
      </c>
      <c r="E78" s="313"/>
      <c r="F78" s="105">
        <f>P4</f>
        <v>0</v>
      </c>
      <c r="G78" s="300"/>
      <c r="H78" s="324"/>
      <c r="I78" s="325"/>
      <c r="J78" s="326" t="s">
        <v>699</v>
      </c>
      <c r="K78" s="327" t="s">
        <v>700</v>
      </c>
      <c r="L78" s="328"/>
      <c r="M78" s="301"/>
      <c r="N78" s="328"/>
      <c r="O78" s="301"/>
      <c r="P78" s="245"/>
      <c r="Q78" s="322">
        <f>P6+Q23</f>
        <v>0</v>
      </c>
      <c r="S78" s="308"/>
    </row>
    <row r="79" spans="2:19" s="307" customFormat="1" ht="15" x14ac:dyDescent="0.2">
      <c r="B79" s="127" t="s">
        <v>701</v>
      </c>
      <c r="C79" s="323"/>
      <c r="D79" s="105" t="s">
        <v>702</v>
      </c>
      <c r="E79" s="300"/>
      <c r="F79" s="105">
        <f>Q78</f>
        <v>0</v>
      </c>
      <c r="G79" s="300"/>
      <c r="H79" s="329" t="s">
        <v>703</v>
      </c>
      <c r="I79" s="330"/>
      <c r="J79" s="331" t="e">
        <v>#DIV/0!</v>
      </c>
      <c r="K79" s="332" t="e">
        <v>#DIV/0!</v>
      </c>
      <c r="L79" s="333"/>
      <c r="M79" s="334"/>
      <c r="N79" s="333"/>
      <c r="O79" s="301"/>
      <c r="P79" s="245"/>
      <c r="Q79" s="335" t="e">
        <v>#DIV/0!</v>
      </c>
      <c r="S79" s="308"/>
    </row>
    <row r="80" spans="2:19" s="307" customFormat="1" ht="15.75" x14ac:dyDescent="0.25">
      <c r="B80" s="127" t="s">
        <v>704</v>
      </c>
      <c r="C80" s="323"/>
      <c r="D80" s="105" t="s">
        <v>705</v>
      </c>
      <c r="E80" s="300"/>
      <c r="F80" s="336">
        <f>F78-F79</f>
        <v>0</v>
      </c>
      <c r="G80" s="300"/>
      <c r="H80" s="324"/>
      <c r="I80" s="337" t="s">
        <v>706</v>
      </c>
      <c r="J80" s="338"/>
      <c r="K80" s="247"/>
      <c r="L80" s="246"/>
      <c r="M80" s="339"/>
      <c r="N80" s="333"/>
      <c r="O80" s="301"/>
      <c r="P80" s="245"/>
      <c r="Q80" s="340" t="s">
        <v>673</v>
      </c>
      <c r="S80" s="308"/>
    </row>
    <row r="81" spans="2:19" s="307" customFormat="1" ht="15" x14ac:dyDescent="0.2">
      <c r="B81" s="127" t="s">
        <v>707</v>
      </c>
      <c r="C81" s="323"/>
      <c r="D81" s="105" t="s">
        <v>708</v>
      </c>
      <c r="E81" s="300"/>
      <c r="F81" s="341" t="e">
        <f>F80/F78</f>
        <v>#DIV/0!</v>
      </c>
      <c r="G81" s="300"/>
      <c r="H81" s="342" t="s">
        <v>709</v>
      </c>
      <c r="I81" s="343" t="s">
        <v>710</v>
      </c>
      <c r="J81" s="342" t="s">
        <v>711</v>
      </c>
      <c r="K81" s="343" t="s">
        <v>712</v>
      </c>
      <c r="L81" s="342" t="s">
        <v>713</v>
      </c>
      <c r="M81" s="343" t="s">
        <v>714</v>
      </c>
      <c r="N81" s="342" t="s">
        <v>715</v>
      </c>
      <c r="O81" s="301"/>
      <c r="P81" s="344" t="s">
        <v>716</v>
      </c>
      <c r="Q81" s="345">
        <f>Q54</f>
        <v>0</v>
      </c>
      <c r="S81" s="308"/>
    </row>
    <row r="82" spans="2:19" s="307" customFormat="1" ht="15.75" x14ac:dyDescent="0.25">
      <c r="B82" s="127" t="s">
        <v>717</v>
      </c>
      <c r="C82" s="323"/>
      <c r="D82" s="105" t="s">
        <v>718</v>
      </c>
      <c r="E82" s="346"/>
      <c r="F82" s="347">
        <f>Q81</f>
        <v>0</v>
      </c>
      <c r="G82" s="348" t="e">
        <v>#DIV/0!</v>
      </c>
      <c r="H82" s="349" t="e">
        <v>#DIV/0!</v>
      </c>
      <c r="I82" s="350" t="e">
        <v>#DIV/0!</v>
      </c>
      <c r="J82" s="351">
        <v>0</v>
      </c>
      <c r="K82" s="352">
        <v>0</v>
      </c>
      <c r="L82" s="349" t="e">
        <v>#DIV/0!</v>
      </c>
      <c r="M82" s="350" t="e">
        <v>#DIV/0!</v>
      </c>
      <c r="N82" s="353">
        <v>0</v>
      </c>
      <c r="O82" s="301"/>
      <c r="P82" s="344" t="e">
        <v>#DIV/0!</v>
      </c>
      <c r="Q82" s="354" t="e">
        <v>#DIV/0!</v>
      </c>
      <c r="S82" s="308"/>
    </row>
    <row r="83" spans="2:19" s="307" customFormat="1" ht="15.75" x14ac:dyDescent="0.25">
      <c r="B83" s="127" t="s">
        <v>719</v>
      </c>
      <c r="C83" s="323"/>
      <c r="D83" s="236" t="s">
        <v>720</v>
      </c>
      <c r="E83" s="355"/>
      <c r="F83" s="356" t="e">
        <f>Q81/F81</f>
        <v>#DIV/0!</v>
      </c>
      <c r="G83" s="128"/>
      <c r="H83" s="357"/>
      <c r="I83" s="358"/>
      <c r="J83" s="312"/>
      <c r="K83" s="313"/>
      <c r="L83" s="312"/>
      <c r="M83" s="313"/>
      <c r="N83" s="312"/>
      <c r="O83" s="313"/>
      <c r="P83" s="313"/>
      <c r="Q83" s="313"/>
      <c r="S83" s="308"/>
    </row>
    <row r="84" spans="2:19" s="307" customFormat="1" ht="15.75" x14ac:dyDescent="0.25">
      <c r="B84" s="359" t="s">
        <v>721</v>
      </c>
      <c r="C84" s="360"/>
      <c r="D84" s="361" t="s">
        <v>722</v>
      </c>
      <c r="E84" s="362" t="e">
        <v>#DIV/0!</v>
      </c>
      <c r="F84" s="105"/>
      <c r="G84" s="128"/>
      <c r="H84" s="363"/>
      <c r="I84" s="358"/>
      <c r="J84" s="236"/>
      <c r="K84" s="128"/>
      <c r="L84" s="363"/>
      <c r="M84" s="364"/>
      <c r="N84" s="363"/>
      <c r="O84" s="364"/>
      <c r="P84" s="365"/>
      <c r="Q84" s="313"/>
      <c r="S84" s="308"/>
    </row>
    <row r="85" spans="2:19" s="307" customFormat="1" ht="15.75" x14ac:dyDescent="0.25">
      <c r="B85" s="366" t="s">
        <v>723</v>
      </c>
      <c r="C85" s="367"/>
      <c r="D85" s="368" t="s">
        <v>724</v>
      </c>
      <c r="E85" s="369" t="e">
        <v>#DIV/0!</v>
      </c>
      <c r="F85" s="370" t="e">
        <v>#DIV/0!</v>
      </c>
      <c r="G85" s="128"/>
      <c r="H85" s="357"/>
      <c r="I85" s="358"/>
      <c r="J85" s="371" t="s">
        <v>725</v>
      </c>
      <c r="K85" s="346"/>
      <c r="L85" s="372"/>
      <c r="M85" s="364"/>
      <c r="N85" s="363"/>
      <c r="O85" s="364"/>
      <c r="P85" s="365"/>
      <c r="Q85" s="313"/>
      <c r="S85" s="308"/>
    </row>
    <row r="86" spans="2:19" s="307" customFormat="1" ht="16.5" thickBot="1" x14ac:dyDescent="0.3">
      <c r="B86" s="373"/>
      <c r="C86" s="374"/>
      <c r="D86" s="95"/>
      <c r="E86" s="98"/>
      <c r="F86" s="95"/>
      <c r="G86" s="98"/>
      <c r="H86" s="375"/>
      <c r="I86" s="98"/>
      <c r="J86" s="376"/>
      <c r="K86" s="377" t="e">
        <v>#DIV/0!</v>
      </c>
      <c r="L86" s="376"/>
      <c r="M86" s="98"/>
      <c r="N86" s="378"/>
      <c r="O86" s="379"/>
      <c r="P86" s="112"/>
      <c r="Q86" s="313"/>
      <c r="S86" s="308"/>
    </row>
    <row r="87" spans="2:19" ht="15.75" x14ac:dyDescent="0.25">
      <c r="B87" s="380"/>
      <c r="C87" s="380"/>
      <c r="D87" s="98"/>
      <c r="E87" s="98"/>
      <c r="F87" s="196"/>
      <c r="G87" s="381"/>
      <c r="H87" s="381"/>
      <c r="I87" s="98"/>
      <c r="J87" s="381"/>
      <c r="K87" s="196"/>
      <c r="L87" s="98"/>
      <c r="M87" s="98"/>
      <c r="N87" s="379"/>
      <c r="O87" s="379"/>
      <c r="P87" s="112"/>
      <c r="Q87" s="242"/>
    </row>
    <row r="88" spans="2:19" ht="21.75" customHeight="1" x14ac:dyDescent="0.2">
      <c r="B88" s="374" t="s">
        <v>726</v>
      </c>
      <c r="C88" s="374"/>
      <c r="D88" s="382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4"/>
    </row>
    <row r="89" spans="2:19" x14ac:dyDescent="0.2">
      <c r="B89" s="374"/>
      <c r="C89" s="374"/>
      <c r="D89" s="385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  <c r="Q89" s="386"/>
    </row>
    <row r="90" spans="2:19" x14ac:dyDescent="0.2">
      <c r="B90" s="374"/>
      <c r="C90" s="374"/>
      <c r="D90" s="385"/>
      <c r="E90" s="374"/>
      <c r="F90" s="374"/>
      <c r="G90" s="374"/>
      <c r="H90" s="374"/>
      <c r="I90" s="374"/>
      <c r="J90" s="374"/>
      <c r="K90" s="374"/>
      <c r="L90" s="374"/>
      <c r="M90" s="374"/>
      <c r="N90" s="374"/>
      <c r="O90" s="374"/>
      <c r="P90" s="374"/>
      <c r="Q90" s="386"/>
    </row>
    <row r="91" spans="2:19" x14ac:dyDescent="0.2">
      <c r="B91" s="374"/>
      <c r="C91" s="374"/>
      <c r="D91" s="385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86"/>
    </row>
    <row r="92" spans="2:19" x14ac:dyDescent="0.2">
      <c r="B92" s="88"/>
      <c r="C92" s="88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9" x14ac:dyDescent="0.2">
      <c r="B93" s="82"/>
      <c r="C93" s="82"/>
      <c r="D93" s="307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8"/>
    </row>
    <row r="94" spans="2:19" x14ac:dyDescent="0.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8"/>
    </row>
    <row r="95" spans="2:19" x14ac:dyDescent="0.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8"/>
    </row>
    <row r="96" spans="2:19" x14ac:dyDescent="0.2">
      <c r="B96" s="82"/>
      <c r="C96" s="82"/>
      <c r="D96" s="82"/>
      <c r="E96" s="387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8"/>
    </row>
    <row r="97" spans="2:16" x14ac:dyDescent="0.2">
      <c r="B97" s="82"/>
      <c r="C97" s="82"/>
      <c r="D97" s="82"/>
      <c r="E97" s="82"/>
      <c r="F97" s="82"/>
      <c r="G97" s="82"/>
      <c r="H97" s="82"/>
      <c r="I97" s="388"/>
      <c r="J97" s="82"/>
      <c r="K97" s="82"/>
      <c r="L97" s="82"/>
      <c r="M97" s="82"/>
      <c r="N97" s="82"/>
      <c r="O97" s="82"/>
      <c r="P97" s="88"/>
    </row>
    <row r="98" spans="2:16" x14ac:dyDescent="0.2"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</row>
    <row r="99" spans="2:16" x14ac:dyDescent="0.2">
      <c r="B99" s="307"/>
      <c r="C99" s="307"/>
      <c r="D99" s="389"/>
      <c r="F99" s="307"/>
    </row>
    <row r="100" spans="2:16" x14ac:dyDescent="0.2">
      <c r="B100" s="307"/>
      <c r="C100" s="307"/>
      <c r="D100" s="389"/>
      <c r="F100" s="307"/>
    </row>
    <row r="101" spans="2:16" x14ac:dyDescent="0.2">
      <c r="D101" s="390"/>
      <c r="E101" s="391"/>
      <c r="F101" s="391"/>
      <c r="G101" s="391"/>
      <c r="H101" s="391"/>
      <c r="I101" s="392"/>
      <c r="J101" s="391"/>
      <c r="K101" s="389"/>
    </row>
    <row r="102" spans="2:16" x14ac:dyDescent="0.2">
      <c r="D102" s="390"/>
      <c r="E102" s="391"/>
      <c r="F102" s="391"/>
      <c r="G102" s="391"/>
      <c r="H102" s="391"/>
      <c r="I102" s="392"/>
      <c r="J102" s="391"/>
      <c r="K102" s="389"/>
    </row>
    <row r="103" spans="2:16" x14ac:dyDescent="0.2">
      <c r="B103" s="393"/>
      <c r="C103" s="39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 x14ac:dyDescent="0.2">
      <c r="B104" s="394"/>
      <c r="C104" s="394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393"/>
    </row>
    <row r="105" spans="2:16" x14ac:dyDescent="0.2">
      <c r="B105" s="394"/>
      <c r="C105" s="394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393"/>
    </row>
    <row r="106" spans="2:16" x14ac:dyDescent="0.2">
      <c r="B106" s="394"/>
      <c r="C106" s="394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393"/>
    </row>
    <row r="107" spans="2:16" x14ac:dyDescent="0.2">
      <c r="B107" s="394"/>
      <c r="C107" s="394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393"/>
    </row>
    <row r="108" spans="2:16" x14ac:dyDescent="0.2">
      <c r="B108" s="394"/>
      <c r="C108" s="394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393"/>
    </row>
    <row r="109" spans="2:16" x14ac:dyDescent="0.2">
      <c r="B109" s="394"/>
      <c r="C109" s="394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393"/>
    </row>
    <row r="110" spans="2:16" x14ac:dyDescent="0.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  <row r="111" spans="2:16" x14ac:dyDescent="0.2"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393"/>
      <c r="P111" s="393"/>
    </row>
    <row r="116" spans="2:16" x14ac:dyDescent="0.2">
      <c r="B116" s="395"/>
      <c r="C116" s="395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</row>
    <row r="117" spans="2:16" x14ac:dyDescent="0.2">
      <c r="B117" s="396"/>
      <c r="C117" s="396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395"/>
    </row>
    <row r="118" spans="2:16" x14ac:dyDescent="0.2">
      <c r="B118" s="396"/>
      <c r="C118" s="396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395"/>
    </row>
    <row r="119" spans="2:16" x14ac:dyDescent="0.2">
      <c r="B119" s="396"/>
      <c r="C119" s="396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395"/>
    </row>
    <row r="120" spans="2:16" x14ac:dyDescent="0.2">
      <c r="B120" s="396"/>
      <c r="C120" s="39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</row>
    <row r="121" spans="2:16" x14ac:dyDescent="0.2"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5"/>
      <c r="O121" s="395"/>
      <c r="P121" s="395"/>
    </row>
    <row r="125" spans="2:16" x14ac:dyDescent="0.2">
      <c r="D125" s="397"/>
      <c r="E125" s="397"/>
      <c r="F125" s="397"/>
      <c r="G125" s="397"/>
      <c r="H125" s="397"/>
      <c r="I125" s="397"/>
      <c r="J125" s="397"/>
      <c r="K125" s="397"/>
    </row>
    <row r="126" spans="2:16" x14ac:dyDescent="0.2">
      <c r="B126" s="398"/>
      <c r="C126" s="398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</row>
    <row r="127" spans="2:16" x14ac:dyDescent="0.2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</row>
    <row r="128" spans="2:16" x14ac:dyDescent="0.2">
      <c r="B128" s="160"/>
      <c r="C128" s="160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398"/>
    </row>
    <row r="129" spans="2:16" x14ac:dyDescent="0.2">
      <c r="B129" s="160"/>
      <c r="C129" s="160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398"/>
    </row>
    <row r="130" spans="2:16" x14ac:dyDescent="0.2"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</row>
    <row r="137" spans="2:16" x14ac:dyDescent="0.2">
      <c r="B137" s="399"/>
      <c r="C137" s="399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</row>
    <row r="138" spans="2:16" x14ac:dyDescent="0.2"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</row>
    <row r="139" spans="2:16" x14ac:dyDescent="0.2">
      <c r="B139" s="400"/>
      <c r="C139" s="400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399"/>
    </row>
    <row r="140" spans="2:16" x14ac:dyDescent="0.2">
      <c r="B140" s="400"/>
      <c r="C140" s="400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399"/>
    </row>
    <row r="141" spans="2:16" x14ac:dyDescent="0.2"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</row>
    <row r="146" spans="2:16" x14ac:dyDescent="0.2">
      <c r="B146" s="88"/>
      <c r="C146" s="88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</row>
    <row r="147" spans="2:16" x14ac:dyDescent="0.2"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</row>
    <row r="148" spans="2:16" x14ac:dyDescent="0.2"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8"/>
    </row>
    <row r="149" spans="2:16" x14ac:dyDescent="0.2"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8"/>
    </row>
    <row r="150" spans="2:16" x14ac:dyDescent="0.2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8"/>
    </row>
    <row r="151" spans="2:16" x14ac:dyDescent="0.2"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</row>
    <row r="156" spans="2:16" x14ac:dyDescent="0.2">
      <c r="B156" s="398"/>
      <c r="C156" s="398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</row>
    <row r="157" spans="2:16" x14ac:dyDescent="0.2">
      <c r="B157" s="160"/>
      <c r="C157" s="160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</row>
    <row r="158" spans="2:16" x14ac:dyDescent="0.2">
      <c r="B158" s="160"/>
      <c r="C158" s="160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398"/>
    </row>
    <row r="159" spans="2:16" x14ac:dyDescent="0.2"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</row>
    <row r="164" spans="2:16" x14ac:dyDescent="0.2">
      <c r="B164" s="401"/>
      <c r="C164" s="401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</row>
    <row r="165" spans="2:16" x14ac:dyDescent="0.2">
      <c r="B165" s="402"/>
      <c r="C165" s="40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</row>
    <row r="166" spans="2:16" x14ac:dyDescent="0.2">
      <c r="B166" s="403"/>
      <c r="C166" s="403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401"/>
    </row>
    <row r="167" spans="2:16" x14ac:dyDescent="0.2">
      <c r="B167" s="403"/>
      <c r="C167" s="403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401"/>
    </row>
    <row r="168" spans="2:16" x14ac:dyDescent="0.2">
      <c r="B168" s="403"/>
      <c r="C168" s="403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401"/>
    </row>
    <row r="169" spans="2:16" x14ac:dyDescent="0.2"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</row>
    <row r="182" spans="2:16" x14ac:dyDescent="0.2">
      <c r="B182" s="398"/>
      <c r="C182" s="398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</row>
    <row r="183" spans="2:16" x14ac:dyDescent="0.2">
      <c r="B183" s="160"/>
      <c r="C183" s="160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</row>
    <row r="184" spans="2:16" x14ac:dyDescent="0.2">
      <c r="B184" s="160"/>
      <c r="C184" s="160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398"/>
    </row>
    <row r="185" spans="2:16" x14ac:dyDescent="0.2">
      <c r="B185" s="160"/>
      <c r="C185" s="160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398"/>
    </row>
    <row r="186" spans="2:16" x14ac:dyDescent="0.2">
      <c r="B186" s="160"/>
      <c r="C186" s="160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398"/>
    </row>
    <row r="187" spans="2:16" x14ac:dyDescent="0.2"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</row>
    <row r="188" spans="2:16" x14ac:dyDescent="0.2"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</row>
    <row r="189" spans="2:16" x14ac:dyDescent="0.2"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</row>
    <row r="193" spans="2:16" x14ac:dyDescent="0.2">
      <c r="B193" s="404"/>
      <c r="C193" s="404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</row>
    <row r="194" spans="2:16" x14ac:dyDescent="0.2">
      <c r="B194" s="402"/>
      <c r="C194" s="40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</row>
    <row r="195" spans="2:16" x14ac:dyDescent="0.2">
      <c r="B195" s="402"/>
      <c r="C195" s="40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405"/>
    </row>
    <row r="196" spans="2:16" x14ac:dyDescent="0.2">
      <c r="B196" s="402"/>
      <c r="C196" s="40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405"/>
    </row>
    <row r="197" spans="2:16" x14ac:dyDescent="0.2">
      <c r="B197" s="402"/>
      <c r="C197" s="40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405"/>
    </row>
    <row r="198" spans="2:16" x14ac:dyDescent="0.2">
      <c r="B198" s="402"/>
      <c r="C198" s="40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405"/>
    </row>
    <row r="199" spans="2:16" x14ac:dyDescent="0.2"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5"/>
    </row>
    <row r="204" spans="2:16" x14ac:dyDescent="0.2">
      <c r="B204" s="406"/>
      <c r="C204" s="406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</row>
    <row r="205" spans="2:16" x14ac:dyDescent="0.2">
      <c r="B205" s="406"/>
      <c r="C205" s="406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</row>
    <row r="206" spans="2:16" x14ac:dyDescent="0.2">
      <c r="B206" s="406"/>
      <c r="C206" s="406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406"/>
    </row>
    <row r="207" spans="2:16" x14ac:dyDescent="0.2">
      <c r="B207" s="406"/>
      <c r="C207" s="406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406"/>
    </row>
    <row r="208" spans="2:16" x14ac:dyDescent="0.2">
      <c r="B208" s="406"/>
      <c r="C208" s="406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406"/>
    </row>
    <row r="209" spans="2:16" x14ac:dyDescent="0.2"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  <c r="O209" s="406"/>
      <c r="P209" s="406"/>
    </row>
    <row r="213" spans="2:16" x14ac:dyDescent="0.2">
      <c r="D213" s="397"/>
    </row>
  </sheetData>
  <pageMargins left="0.19685039370078741" right="0.23622047244094491" top="0.98425196850393704" bottom="0.98425196850393704" header="0.51181102362204722" footer="0.51181102362204722"/>
  <pageSetup paperSize="8" scale="72" orientation="landscape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L599"/>
  <sheetViews>
    <sheetView zoomScaleNormal="100" workbookViewId="0">
      <pane ySplit="16" topLeftCell="A394" activePane="bottomLeft" state="frozen"/>
      <selection activeCell="B1" sqref="B1"/>
      <selection pane="bottomLeft" activeCell="G395" sqref="G395:G396"/>
    </sheetView>
  </sheetViews>
  <sheetFormatPr baseColWidth="10" defaultColWidth="9.140625" defaultRowHeight="15" x14ac:dyDescent="0.25"/>
  <cols>
    <col min="1" max="1" width="9.140625" style="26"/>
    <col min="2" max="2" width="12.5703125" style="26" customWidth="1"/>
    <col min="3" max="5" width="25.7109375" style="26" customWidth="1"/>
    <col min="6" max="6" width="29.140625" style="26" customWidth="1"/>
    <col min="7" max="8" width="36.42578125" style="26" customWidth="1"/>
    <col min="9" max="9" width="30.5703125" style="27" customWidth="1"/>
    <col min="10" max="10" width="20.85546875" style="26" customWidth="1"/>
    <col min="11" max="11" width="13.28515625" style="26" customWidth="1"/>
    <col min="12" max="16384" width="9.140625" style="26"/>
  </cols>
  <sheetData>
    <row r="1" spans="1:10" customFormat="1" ht="15" customHeight="1" x14ac:dyDescent="0.25">
      <c r="A1" s="459"/>
      <c r="B1" t="s">
        <v>859</v>
      </c>
      <c r="C1" s="38" t="s">
        <v>441</v>
      </c>
      <c r="D1" s="38" t="s">
        <v>442</v>
      </c>
      <c r="E1" s="38" t="s">
        <v>443</v>
      </c>
      <c r="F1" s="38" t="s">
        <v>444</v>
      </c>
      <c r="G1" s="43" t="s">
        <v>445</v>
      </c>
      <c r="I1" s="1"/>
    </row>
    <row r="2" spans="1:10" customFormat="1" ht="15" customHeight="1" x14ac:dyDescent="0.25">
      <c r="A2" s="460"/>
      <c r="B2" t="s">
        <v>858</v>
      </c>
      <c r="C2" s="1" t="s">
        <v>549</v>
      </c>
      <c r="D2" s="20">
        <v>141</v>
      </c>
      <c r="E2" s="27">
        <f>(COUNTIF(C17:I859,"CARIOU CARAVAL"))*7.5</f>
        <v>210</v>
      </c>
      <c r="F2" s="1">
        <f>E2*0.75</f>
        <v>157.5</v>
      </c>
      <c r="G2" s="1">
        <f t="shared" ref="G2:G15" si="0">F2-D2</f>
        <v>16.5</v>
      </c>
      <c r="H2" s="15"/>
      <c r="I2" s="15">
        <f t="shared" ref="I2:I15" si="1">D2/E2*100</f>
        <v>67.142857142857139</v>
      </c>
    </row>
    <row r="3" spans="1:10" customFormat="1" ht="15" customHeight="1" x14ac:dyDescent="0.25">
      <c r="C3" s="1" t="s">
        <v>548</v>
      </c>
      <c r="D3" s="20">
        <v>180</v>
      </c>
      <c r="E3" s="27">
        <f>(COUNTIF(C17:I861,"BESCOND"))*7.5</f>
        <v>240</v>
      </c>
      <c r="F3" s="1">
        <f t="shared" ref="F3:F15" si="2">E3*0.75</f>
        <v>180</v>
      </c>
      <c r="G3" s="1">
        <f t="shared" si="0"/>
        <v>0</v>
      </c>
      <c r="H3" s="15"/>
      <c r="I3" s="15">
        <f t="shared" si="1"/>
        <v>75</v>
      </c>
    </row>
    <row r="4" spans="1:10" customFormat="1" ht="15" customHeight="1" x14ac:dyDescent="0.25">
      <c r="C4" s="1" t="s">
        <v>562</v>
      </c>
      <c r="D4" s="20">
        <v>468.5</v>
      </c>
      <c r="E4" s="27">
        <f>(COUNTIF(C17:I862,"DUPONCEL"))*7.5</f>
        <v>0</v>
      </c>
      <c r="F4" s="1">
        <f t="shared" si="2"/>
        <v>0</v>
      </c>
      <c r="G4" s="1">
        <f t="shared" si="0"/>
        <v>-468.5</v>
      </c>
      <c r="H4" s="15"/>
      <c r="I4" s="15" t="e">
        <f t="shared" si="1"/>
        <v>#DIV/0!</v>
      </c>
    </row>
    <row r="5" spans="1:10" customFormat="1" ht="15" customHeight="1" x14ac:dyDescent="0.25">
      <c r="C5" s="1" t="s">
        <v>833</v>
      </c>
      <c r="D5" s="20">
        <v>745</v>
      </c>
      <c r="E5" s="27">
        <f>(COUNTIF(C17:K863,"OBERTHUR"))*7.5</f>
        <v>862.5</v>
      </c>
      <c r="F5" s="1">
        <f t="shared" si="2"/>
        <v>646.875</v>
      </c>
      <c r="G5" s="1">
        <f t="shared" si="0"/>
        <v>-98.125</v>
      </c>
      <c r="H5" s="15"/>
      <c r="I5" s="15">
        <f t="shared" si="1"/>
        <v>86.376811594202891</v>
      </c>
    </row>
    <row r="6" spans="1:10" customFormat="1" ht="15" customHeight="1" x14ac:dyDescent="0.25">
      <c r="C6" s="1" t="s">
        <v>850</v>
      </c>
      <c r="D6" s="20">
        <v>39</v>
      </c>
      <c r="E6" s="27">
        <f>(COUNTIF(C17:I864,"DEBOIS MEXT"))*7.5</f>
        <v>37.5</v>
      </c>
      <c r="F6" s="1">
        <f t="shared" si="2"/>
        <v>28.125</v>
      </c>
      <c r="G6" s="1">
        <f t="shared" si="0"/>
        <v>-10.875</v>
      </c>
      <c r="H6" s="15"/>
      <c r="I6" s="15">
        <f>D6/E6*100</f>
        <v>104</v>
      </c>
    </row>
    <row r="7" spans="1:10" customFormat="1" ht="15" customHeight="1" x14ac:dyDescent="0.25">
      <c r="C7" s="1" t="s">
        <v>151</v>
      </c>
      <c r="D7" s="20">
        <v>940</v>
      </c>
      <c r="E7" s="27">
        <f>(COUNTIF(C17:K1000,"FOUQUERES OLLIVIER"))*7.5</f>
        <v>1282.5</v>
      </c>
      <c r="F7" s="1">
        <f t="shared" si="2"/>
        <v>961.875</v>
      </c>
      <c r="G7" s="1">
        <f t="shared" si="0"/>
        <v>21.875</v>
      </c>
      <c r="H7" s="15"/>
      <c r="I7" s="15">
        <f t="shared" si="1"/>
        <v>73.294346978557499</v>
      </c>
    </row>
    <row r="8" spans="1:10" customFormat="1" ht="15" customHeight="1" x14ac:dyDescent="0.25">
      <c r="C8" s="1" t="s">
        <v>763</v>
      </c>
      <c r="D8" s="20">
        <v>275.5</v>
      </c>
      <c r="E8" s="27">
        <f>(COUNTIF(C18:I860,"CANTO ORY"))*7.5</f>
        <v>0</v>
      </c>
      <c r="F8" s="1">
        <f t="shared" si="2"/>
        <v>0</v>
      </c>
      <c r="G8" s="1">
        <f t="shared" si="0"/>
        <v>-275.5</v>
      </c>
      <c r="H8" s="457"/>
      <c r="I8" s="15" t="e">
        <f t="shared" si="1"/>
        <v>#DIV/0!</v>
      </c>
    </row>
    <row r="9" spans="1:10" customFormat="1" ht="15" customHeight="1" x14ac:dyDescent="0.25">
      <c r="C9" s="1" t="s">
        <v>772</v>
      </c>
      <c r="D9" s="20">
        <v>150</v>
      </c>
      <c r="E9" s="27">
        <f>(COUNTIF(C19:I861,"SCI DU TEMPLE"))*7.5</f>
        <v>0</v>
      </c>
      <c r="F9" s="1">
        <f t="shared" si="2"/>
        <v>0</v>
      </c>
      <c r="G9" s="1">
        <f t="shared" si="0"/>
        <v>-150</v>
      </c>
      <c r="H9" s="457"/>
      <c r="I9" s="15" t="e">
        <f t="shared" si="1"/>
        <v>#DIV/0!</v>
      </c>
    </row>
    <row r="10" spans="1:10" customFormat="1" ht="15" customHeight="1" x14ac:dyDescent="0.25">
      <c r="C10" s="1" t="s">
        <v>769</v>
      </c>
      <c r="D10" s="20">
        <v>66</v>
      </c>
      <c r="E10" s="27">
        <f>(COUNTIF(C20:I862,"PASCO"))*7.5</f>
        <v>0</v>
      </c>
      <c r="F10" s="1">
        <f t="shared" si="2"/>
        <v>0</v>
      </c>
      <c r="G10" s="1">
        <f t="shared" si="0"/>
        <v>-66</v>
      </c>
      <c r="H10" s="457"/>
      <c r="I10" s="15" t="e">
        <f t="shared" si="1"/>
        <v>#DIV/0!</v>
      </c>
    </row>
    <row r="11" spans="1:10" customFormat="1" ht="15" customHeight="1" x14ac:dyDescent="0.25">
      <c r="C11" s="1" t="s">
        <v>935</v>
      </c>
      <c r="D11" s="20">
        <v>291</v>
      </c>
      <c r="E11" s="27">
        <f>(COUNTIF(C21:I863,"CABON ST JACQUES"))*7.5</f>
        <v>0</v>
      </c>
      <c r="F11" s="1">
        <f t="shared" si="2"/>
        <v>0</v>
      </c>
      <c r="G11" s="1">
        <f>F11-D11</f>
        <v>-291</v>
      </c>
      <c r="H11" s="457"/>
      <c r="I11" s="15"/>
    </row>
    <row r="12" spans="1:10" customFormat="1" ht="15" customHeight="1" x14ac:dyDescent="0.25">
      <c r="C12" s="1" t="s">
        <v>836</v>
      </c>
      <c r="D12" s="20">
        <v>200</v>
      </c>
      <c r="E12" s="27">
        <f>(COUNTIF(C22:I864,"BIZET"))*7.5</f>
        <v>0</v>
      </c>
      <c r="F12" s="1">
        <f t="shared" si="2"/>
        <v>0</v>
      </c>
      <c r="G12" s="1">
        <f>F12-D12</f>
        <v>-200</v>
      </c>
      <c r="H12" s="457"/>
      <c r="I12" s="15"/>
    </row>
    <row r="13" spans="1:10" customFormat="1" ht="15" customHeight="1" x14ac:dyDescent="0.25">
      <c r="C13" s="1" t="s">
        <v>834</v>
      </c>
      <c r="D13" s="20">
        <v>64</v>
      </c>
      <c r="E13" s="27">
        <f>(COUNTIF(C23:I865,"PLACE DES LICES"))*7.5</f>
        <v>0</v>
      </c>
      <c r="F13" s="1">
        <f t="shared" si="2"/>
        <v>0</v>
      </c>
      <c r="G13" s="1">
        <f>F13-D13</f>
        <v>-64</v>
      </c>
      <c r="H13" s="457"/>
      <c r="I13" s="15"/>
    </row>
    <row r="14" spans="1:10" customFormat="1" ht="15" customHeight="1" x14ac:dyDescent="0.25">
      <c r="C14" s="1" t="s">
        <v>885</v>
      </c>
      <c r="D14" s="28">
        <v>622</v>
      </c>
      <c r="E14" s="27">
        <f>(COUNTIF(C24:I866,"VANROYEN"))*7.5</f>
        <v>60</v>
      </c>
      <c r="F14" s="1">
        <f t="shared" si="2"/>
        <v>45</v>
      </c>
      <c r="G14" s="1">
        <f>F14-D14</f>
        <v>-577</v>
      </c>
      <c r="H14" s="457"/>
      <c r="I14" s="15"/>
    </row>
    <row r="15" spans="1:10" customFormat="1" ht="14.25" customHeight="1" x14ac:dyDescent="0.25">
      <c r="C15" s="1" t="s">
        <v>559</v>
      </c>
      <c r="D15" s="20">
        <v>465</v>
      </c>
      <c r="E15" s="27">
        <f>(COUNTIF(C21:I863,"LEJALE"))*7.5</f>
        <v>30</v>
      </c>
      <c r="F15" s="1">
        <f t="shared" si="2"/>
        <v>22.5</v>
      </c>
      <c r="G15" s="1">
        <f t="shared" si="0"/>
        <v>-442.5</v>
      </c>
      <c r="H15" s="457"/>
      <c r="I15" s="15">
        <f t="shared" si="1"/>
        <v>1550</v>
      </c>
    </row>
    <row r="16" spans="1:10" ht="22.15" customHeight="1" x14ac:dyDescent="0.25">
      <c r="C16" s="78" t="s">
        <v>750</v>
      </c>
      <c r="D16" s="78" t="s">
        <v>451</v>
      </c>
      <c r="E16" s="78" t="s">
        <v>432</v>
      </c>
      <c r="F16" s="78" t="s">
        <v>453</v>
      </c>
      <c r="G16" s="78" t="s">
        <v>757</v>
      </c>
      <c r="H16" s="431" t="s">
        <v>452</v>
      </c>
      <c r="I16" s="78" t="s">
        <v>940</v>
      </c>
      <c r="J16" s="434" t="s">
        <v>454</v>
      </c>
    </row>
    <row r="17" spans="1:8" x14ac:dyDescent="0.25">
      <c r="A17" s="549"/>
      <c r="B17" s="36">
        <v>45437</v>
      </c>
      <c r="C17" s="563"/>
      <c r="D17" s="564"/>
      <c r="E17" s="565"/>
      <c r="F17" s="534"/>
      <c r="G17" s="534"/>
      <c r="H17" s="534"/>
    </row>
    <row r="18" spans="1:8" x14ac:dyDescent="0.25">
      <c r="A18" s="550"/>
      <c r="B18" s="36">
        <v>45438</v>
      </c>
      <c r="C18" s="540"/>
      <c r="D18" s="539"/>
      <c r="E18" s="566"/>
      <c r="F18" s="535"/>
      <c r="G18" s="535"/>
      <c r="H18" s="535"/>
    </row>
    <row r="19" spans="1:8" x14ac:dyDescent="0.25">
      <c r="A19" s="548" t="s">
        <v>469</v>
      </c>
      <c r="B19" s="32">
        <v>45439</v>
      </c>
      <c r="C19" s="27" t="s">
        <v>434</v>
      </c>
      <c r="D19" s="27" t="s">
        <v>423</v>
      </c>
      <c r="E19" s="420" t="s">
        <v>446</v>
      </c>
      <c r="F19" s="420" t="s">
        <v>446</v>
      </c>
      <c r="G19" s="27" t="s">
        <v>413</v>
      </c>
      <c r="H19" s="432" t="s">
        <v>423</v>
      </c>
    </row>
    <row r="20" spans="1:8" x14ac:dyDescent="0.25">
      <c r="A20" s="549"/>
      <c r="B20" s="32">
        <v>45440</v>
      </c>
      <c r="C20" s="27" t="s">
        <v>434</v>
      </c>
      <c r="D20" s="27" t="s">
        <v>413</v>
      </c>
      <c r="E20" s="27" t="s">
        <v>413</v>
      </c>
      <c r="F20" s="420"/>
      <c r="G20" s="27" t="s">
        <v>434</v>
      </c>
      <c r="H20" s="432" t="s">
        <v>423</v>
      </c>
    </row>
    <row r="21" spans="1:8" x14ac:dyDescent="0.25">
      <c r="A21" s="549"/>
      <c r="B21" s="32">
        <v>45441</v>
      </c>
      <c r="C21" s="27" t="s">
        <v>434</v>
      </c>
      <c r="D21" s="27" t="s">
        <v>470</v>
      </c>
      <c r="E21" s="27" t="s">
        <v>413</v>
      </c>
      <c r="F21" s="420"/>
      <c r="G21" s="27" t="s">
        <v>434</v>
      </c>
      <c r="H21" s="432" t="s">
        <v>423</v>
      </c>
    </row>
    <row r="22" spans="1:8" x14ac:dyDescent="0.25">
      <c r="A22" s="549"/>
      <c r="B22" s="32">
        <v>45442</v>
      </c>
      <c r="C22" s="27" t="s">
        <v>434</v>
      </c>
      <c r="D22" s="27" t="s">
        <v>470</v>
      </c>
      <c r="E22" s="27" t="s">
        <v>413</v>
      </c>
      <c r="F22" s="420" t="s">
        <v>471</v>
      </c>
      <c r="G22" s="27" t="s">
        <v>434</v>
      </c>
      <c r="H22" s="432" t="s">
        <v>423</v>
      </c>
    </row>
    <row r="23" spans="1:8" x14ac:dyDescent="0.25">
      <c r="A23" s="549"/>
      <c r="B23" s="32">
        <v>45443</v>
      </c>
      <c r="C23" s="27" t="s">
        <v>434</v>
      </c>
      <c r="D23" s="27" t="s">
        <v>470</v>
      </c>
      <c r="E23" s="27" t="s">
        <v>413</v>
      </c>
      <c r="F23" s="420"/>
      <c r="G23" s="27" t="s">
        <v>434</v>
      </c>
      <c r="H23" s="433" t="s">
        <v>423</v>
      </c>
    </row>
    <row r="24" spans="1:8" x14ac:dyDescent="0.25">
      <c r="A24" s="549"/>
      <c r="B24" s="36">
        <v>45444</v>
      </c>
      <c r="C24" s="563"/>
      <c r="D24" s="564"/>
      <c r="E24" s="565"/>
      <c r="F24" s="534"/>
      <c r="G24" s="534"/>
      <c r="H24" s="534"/>
    </row>
    <row r="25" spans="1:8" x14ac:dyDescent="0.25">
      <c r="A25" s="550"/>
      <c r="B25" s="36">
        <v>45445</v>
      </c>
      <c r="C25" s="540"/>
      <c r="D25" s="539"/>
      <c r="E25" s="566"/>
      <c r="F25" s="535"/>
      <c r="G25" s="535"/>
      <c r="H25" s="535"/>
    </row>
    <row r="26" spans="1:8" x14ac:dyDescent="0.25">
      <c r="A26" s="548" t="s">
        <v>472</v>
      </c>
      <c r="B26" s="32">
        <v>45446</v>
      </c>
      <c r="C26" s="27" t="s">
        <v>413</v>
      </c>
      <c r="D26" s="27" t="s">
        <v>423</v>
      </c>
      <c r="E26" s="27" t="s">
        <v>413</v>
      </c>
      <c r="F26" s="27" t="s">
        <v>471</v>
      </c>
      <c r="G26" s="27" t="s">
        <v>413</v>
      </c>
      <c r="H26" s="432" t="s">
        <v>434</v>
      </c>
    </row>
    <row r="27" spans="1:8" x14ac:dyDescent="0.25">
      <c r="A27" s="549"/>
      <c r="B27" s="32">
        <v>45447</v>
      </c>
      <c r="C27" s="27" t="s">
        <v>413</v>
      </c>
      <c r="D27" s="27" t="s">
        <v>423</v>
      </c>
      <c r="E27" s="27" t="s">
        <v>413</v>
      </c>
      <c r="F27" s="27" t="s">
        <v>471</v>
      </c>
      <c r="G27" s="27" t="s">
        <v>428</v>
      </c>
      <c r="H27" s="432" t="s">
        <v>428</v>
      </c>
    </row>
    <row r="28" spans="1:8" x14ac:dyDescent="0.25">
      <c r="A28" s="549"/>
      <c r="B28" s="32">
        <v>45448</v>
      </c>
      <c r="C28" s="27" t="s">
        <v>413</v>
      </c>
      <c r="D28" s="27" t="s">
        <v>423</v>
      </c>
      <c r="E28" s="27" t="s">
        <v>413</v>
      </c>
      <c r="F28" s="27" t="s">
        <v>471</v>
      </c>
      <c r="G28" s="27" t="s">
        <v>428</v>
      </c>
      <c r="H28" s="432" t="s">
        <v>428</v>
      </c>
    </row>
    <row r="29" spans="1:8" x14ac:dyDescent="0.25">
      <c r="A29" s="549"/>
      <c r="B29" s="32">
        <v>45449</v>
      </c>
      <c r="C29" s="27" t="s">
        <v>447</v>
      </c>
      <c r="D29" s="27" t="s">
        <v>423</v>
      </c>
      <c r="E29" s="27" t="s">
        <v>447</v>
      </c>
      <c r="F29" s="27" t="s">
        <v>471</v>
      </c>
      <c r="G29" s="27" t="s">
        <v>428</v>
      </c>
      <c r="H29" s="432" t="s">
        <v>428</v>
      </c>
    </row>
    <row r="30" spans="1:8" x14ac:dyDescent="0.25">
      <c r="A30" s="549"/>
      <c r="B30" s="32">
        <v>45450</v>
      </c>
      <c r="C30" s="27" t="s">
        <v>447</v>
      </c>
      <c r="D30" s="27" t="s">
        <v>423</v>
      </c>
      <c r="E30" s="27"/>
      <c r="F30" s="27" t="s">
        <v>471</v>
      </c>
      <c r="G30" s="27" t="s">
        <v>447</v>
      </c>
      <c r="H30" s="432"/>
    </row>
    <row r="31" spans="1:8" x14ac:dyDescent="0.25">
      <c r="A31" s="549"/>
      <c r="B31" s="36">
        <v>45451</v>
      </c>
      <c r="C31" s="563"/>
      <c r="D31" s="564"/>
      <c r="E31" s="565"/>
      <c r="F31" s="534"/>
      <c r="G31" s="534"/>
      <c r="H31" s="534"/>
    </row>
    <row r="32" spans="1:8" x14ac:dyDescent="0.25">
      <c r="A32" s="550"/>
      <c r="B32" s="36">
        <v>45452</v>
      </c>
      <c r="C32" s="540"/>
      <c r="D32" s="539"/>
      <c r="E32" s="566"/>
      <c r="F32" s="535"/>
      <c r="G32" s="535"/>
      <c r="H32" s="535"/>
    </row>
    <row r="33" spans="1:8" x14ac:dyDescent="0.25">
      <c r="A33" s="548" t="s">
        <v>473</v>
      </c>
      <c r="B33" s="32">
        <v>45453</v>
      </c>
      <c r="C33" s="27" t="s">
        <v>447</v>
      </c>
      <c r="D33" s="27" t="s">
        <v>423</v>
      </c>
      <c r="E33" s="27" t="s">
        <v>447</v>
      </c>
      <c r="F33" s="27" t="s">
        <v>423</v>
      </c>
      <c r="G33" s="27" t="s">
        <v>168</v>
      </c>
      <c r="H33" s="432" t="s">
        <v>168</v>
      </c>
    </row>
    <row r="34" spans="1:8" x14ac:dyDescent="0.25">
      <c r="A34" s="549"/>
      <c r="B34" s="32">
        <v>45454</v>
      </c>
      <c r="C34" s="27" t="s">
        <v>447</v>
      </c>
      <c r="D34" s="27" t="s">
        <v>423</v>
      </c>
      <c r="E34" s="27" t="s">
        <v>447</v>
      </c>
      <c r="F34" s="27" t="s">
        <v>423</v>
      </c>
      <c r="G34" s="27" t="s">
        <v>429</v>
      </c>
      <c r="H34" s="432" t="s">
        <v>429</v>
      </c>
    </row>
    <row r="35" spans="1:8" x14ac:dyDescent="0.25">
      <c r="A35" s="549"/>
      <c r="B35" s="32">
        <v>45455</v>
      </c>
      <c r="C35" s="27" t="s">
        <v>423</v>
      </c>
      <c r="D35" s="27" t="s">
        <v>434</v>
      </c>
      <c r="E35" s="27" t="s">
        <v>446</v>
      </c>
      <c r="F35" s="27" t="s">
        <v>434</v>
      </c>
      <c r="G35" s="27" t="s">
        <v>429</v>
      </c>
      <c r="H35" s="432" t="s">
        <v>429</v>
      </c>
    </row>
    <row r="36" spans="1:8" x14ac:dyDescent="0.25">
      <c r="A36" s="549"/>
      <c r="B36" s="32">
        <v>45456</v>
      </c>
      <c r="C36" s="27" t="s">
        <v>435</v>
      </c>
      <c r="D36" s="27" t="s">
        <v>434</v>
      </c>
      <c r="E36" s="27" t="s">
        <v>435</v>
      </c>
      <c r="F36" s="27" t="s">
        <v>434</v>
      </c>
      <c r="G36" s="27" t="s">
        <v>429</v>
      </c>
      <c r="H36" s="432" t="s">
        <v>429</v>
      </c>
    </row>
    <row r="37" spans="1:8" x14ac:dyDescent="0.25">
      <c r="A37" s="549"/>
      <c r="B37" s="32">
        <v>45457</v>
      </c>
      <c r="C37" s="27" t="s">
        <v>435</v>
      </c>
      <c r="D37" s="27" t="s">
        <v>434</v>
      </c>
      <c r="E37" s="27" t="s">
        <v>435</v>
      </c>
      <c r="F37" s="27" t="s">
        <v>434</v>
      </c>
      <c r="G37" s="27" t="s">
        <v>429</v>
      </c>
      <c r="H37" s="432" t="s">
        <v>429</v>
      </c>
    </row>
    <row r="38" spans="1:8" x14ac:dyDescent="0.25">
      <c r="A38" s="549"/>
      <c r="B38" s="36">
        <v>45458</v>
      </c>
      <c r="C38" s="563"/>
      <c r="D38" s="564"/>
      <c r="E38" s="565"/>
      <c r="F38" s="567"/>
      <c r="G38" s="534"/>
      <c r="H38" s="534"/>
    </row>
    <row r="39" spans="1:8" x14ac:dyDescent="0.25">
      <c r="A39" s="550"/>
      <c r="B39" s="36">
        <v>45459</v>
      </c>
      <c r="C39" s="540"/>
      <c r="D39" s="539"/>
      <c r="E39" s="566"/>
      <c r="F39" s="568"/>
      <c r="G39" s="535"/>
      <c r="H39" s="535"/>
    </row>
    <row r="40" spans="1:8" x14ac:dyDescent="0.25">
      <c r="A40" s="548" t="s">
        <v>474</v>
      </c>
      <c r="B40" s="32">
        <v>45460</v>
      </c>
      <c r="C40" s="27" t="s">
        <v>435</v>
      </c>
      <c r="D40" s="27" t="s">
        <v>434</v>
      </c>
      <c r="E40" s="27" t="s">
        <v>435</v>
      </c>
      <c r="F40" s="423" t="s">
        <v>434</v>
      </c>
      <c r="G40" s="27"/>
      <c r="H40" s="432"/>
    </row>
    <row r="41" spans="1:8" x14ac:dyDescent="0.25">
      <c r="A41" s="549"/>
      <c r="B41" s="32">
        <v>45461</v>
      </c>
      <c r="C41" s="423" t="s">
        <v>413</v>
      </c>
      <c r="D41" s="27" t="s">
        <v>434</v>
      </c>
      <c r="E41" s="423" t="s">
        <v>434</v>
      </c>
      <c r="F41" s="423" t="s">
        <v>471</v>
      </c>
      <c r="G41" s="27" t="s">
        <v>434</v>
      </c>
      <c r="H41" s="432" t="s">
        <v>475</v>
      </c>
    </row>
    <row r="42" spans="1:8" x14ac:dyDescent="0.25">
      <c r="A42" s="549"/>
      <c r="B42" s="32">
        <v>45462</v>
      </c>
      <c r="C42" s="423" t="s">
        <v>413</v>
      </c>
      <c r="D42" s="27" t="s">
        <v>434</v>
      </c>
      <c r="E42" s="423" t="s">
        <v>434</v>
      </c>
      <c r="F42" s="423" t="s">
        <v>434</v>
      </c>
      <c r="G42" s="27" t="s">
        <v>434</v>
      </c>
      <c r="H42" s="432"/>
    </row>
    <row r="43" spans="1:8" x14ac:dyDescent="0.25">
      <c r="A43" s="549"/>
      <c r="B43" s="32">
        <v>45463</v>
      </c>
      <c r="C43" s="423" t="s">
        <v>413</v>
      </c>
      <c r="D43" s="27" t="s">
        <v>434</v>
      </c>
      <c r="E43" s="27" t="s">
        <v>435</v>
      </c>
      <c r="F43" s="423" t="s">
        <v>434</v>
      </c>
      <c r="G43" s="27" t="s">
        <v>435</v>
      </c>
      <c r="H43" s="432"/>
    </row>
    <row r="44" spans="1:8" x14ac:dyDescent="0.25">
      <c r="A44" s="549"/>
      <c r="B44" s="32">
        <v>45464</v>
      </c>
      <c r="C44" s="27"/>
      <c r="D44" s="27"/>
      <c r="E44" s="27"/>
      <c r="F44" s="423"/>
      <c r="G44" s="27"/>
      <c r="H44" s="432"/>
    </row>
    <row r="45" spans="1:8" x14ac:dyDescent="0.25">
      <c r="A45" s="549"/>
      <c r="B45" s="36">
        <v>45465</v>
      </c>
      <c r="C45" s="563"/>
      <c r="D45" s="564"/>
      <c r="E45" s="565"/>
      <c r="F45" s="534"/>
      <c r="G45" s="534"/>
      <c r="H45" s="534"/>
    </row>
    <row r="46" spans="1:8" x14ac:dyDescent="0.25">
      <c r="A46" s="550"/>
      <c r="B46" s="36">
        <v>45466</v>
      </c>
      <c r="C46" s="540"/>
      <c r="D46" s="539"/>
      <c r="E46" s="566"/>
      <c r="F46" s="535"/>
      <c r="G46" s="535"/>
      <c r="H46" s="535"/>
    </row>
    <row r="47" spans="1:8" x14ac:dyDescent="0.25">
      <c r="A47" s="548" t="s">
        <v>476</v>
      </c>
      <c r="B47" s="32">
        <v>45467</v>
      </c>
      <c r="C47" s="423" t="s">
        <v>413</v>
      </c>
      <c r="D47" s="27" t="s">
        <v>375</v>
      </c>
      <c r="E47" s="27" t="s">
        <v>435</v>
      </c>
      <c r="F47" s="27" t="s">
        <v>434</v>
      </c>
      <c r="G47" s="27" t="s">
        <v>471</v>
      </c>
      <c r="H47" s="432" t="s">
        <v>375</v>
      </c>
    </row>
    <row r="48" spans="1:8" x14ac:dyDescent="0.25">
      <c r="A48" s="549"/>
      <c r="B48" s="32">
        <v>45468</v>
      </c>
      <c r="C48" s="27" t="s">
        <v>435</v>
      </c>
      <c r="D48" s="27" t="s">
        <v>375</v>
      </c>
      <c r="E48" s="27" t="s">
        <v>435</v>
      </c>
      <c r="F48" s="27" t="s">
        <v>434</v>
      </c>
      <c r="G48" s="27" t="s">
        <v>471</v>
      </c>
      <c r="H48" s="432" t="s">
        <v>375</v>
      </c>
    </row>
    <row r="49" spans="1:8" x14ac:dyDescent="0.25">
      <c r="A49" s="549"/>
      <c r="B49" s="32">
        <v>45469</v>
      </c>
      <c r="C49" s="27" t="s">
        <v>435</v>
      </c>
      <c r="D49" s="27" t="s">
        <v>434</v>
      </c>
      <c r="E49" s="27" t="s">
        <v>435</v>
      </c>
      <c r="F49" s="27" t="s">
        <v>434</v>
      </c>
      <c r="G49" s="27" t="s">
        <v>471</v>
      </c>
      <c r="H49" s="432" t="s">
        <v>413</v>
      </c>
    </row>
    <row r="50" spans="1:8" x14ac:dyDescent="0.25">
      <c r="A50" s="549"/>
      <c r="B50" s="32">
        <v>45470</v>
      </c>
      <c r="C50" s="27" t="s">
        <v>435</v>
      </c>
      <c r="D50" s="27" t="s">
        <v>434</v>
      </c>
      <c r="E50" s="27" t="s">
        <v>435</v>
      </c>
      <c r="F50" s="27" t="s">
        <v>434</v>
      </c>
      <c r="G50" s="27" t="s">
        <v>413</v>
      </c>
      <c r="H50" s="432" t="s">
        <v>413</v>
      </c>
    </row>
    <row r="51" spans="1:8" x14ac:dyDescent="0.25">
      <c r="A51" s="549"/>
      <c r="B51" s="32">
        <v>45471</v>
      </c>
      <c r="C51" s="27" t="s">
        <v>435</v>
      </c>
      <c r="D51" s="27" t="s">
        <v>434</v>
      </c>
      <c r="E51" s="27" t="s">
        <v>435</v>
      </c>
      <c r="F51" s="27"/>
      <c r="G51" s="27" t="s">
        <v>435</v>
      </c>
      <c r="H51" s="432"/>
    </row>
    <row r="52" spans="1:8" x14ac:dyDescent="0.25">
      <c r="A52" s="549"/>
      <c r="B52" s="36">
        <v>45472</v>
      </c>
      <c r="C52" s="563"/>
      <c r="D52" s="564"/>
      <c r="E52" s="565"/>
      <c r="F52" s="534"/>
      <c r="G52" s="534"/>
      <c r="H52" s="534"/>
    </row>
    <row r="53" spans="1:8" x14ac:dyDescent="0.25">
      <c r="A53" s="550"/>
      <c r="B53" s="36">
        <v>45473</v>
      </c>
      <c r="C53" s="540"/>
      <c r="D53" s="539"/>
      <c r="E53" s="566"/>
      <c r="F53" s="535"/>
      <c r="G53" s="535"/>
      <c r="H53" s="535"/>
    </row>
    <row r="54" spans="1:8" x14ac:dyDescent="0.25">
      <c r="A54" s="548" t="s">
        <v>477</v>
      </c>
      <c r="B54" s="32">
        <v>45474</v>
      </c>
      <c r="C54" s="27" t="s">
        <v>435</v>
      </c>
      <c r="D54" s="27" t="s">
        <v>435</v>
      </c>
      <c r="E54" s="27" t="s">
        <v>435</v>
      </c>
      <c r="F54" s="27" t="s">
        <v>435</v>
      </c>
      <c r="G54" s="27" t="s">
        <v>413</v>
      </c>
      <c r="H54" s="432" t="s">
        <v>413</v>
      </c>
    </row>
    <row r="55" spans="1:8" x14ac:dyDescent="0.25">
      <c r="A55" s="549"/>
      <c r="B55" s="32">
        <v>45475</v>
      </c>
      <c r="C55" s="27" t="s">
        <v>435</v>
      </c>
      <c r="D55" s="27" t="s">
        <v>435</v>
      </c>
      <c r="E55" s="27" t="s">
        <v>435</v>
      </c>
      <c r="F55" s="27" t="s">
        <v>435</v>
      </c>
      <c r="G55" s="27" t="s">
        <v>413</v>
      </c>
      <c r="H55" s="432" t="s">
        <v>413</v>
      </c>
    </row>
    <row r="56" spans="1:8" x14ac:dyDescent="0.25">
      <c r="A56" s="549"/>
      <c r="B56" s="32">
        <v>45476</v>
      </c>
      <c r="C56" s="27" t="s">
        <v>435</v>
      </c>
      <c r="D56" s="27" t="s">
        <v>435</v>
      </c>
      <c r="E56" s="27" t="s">
        <v>435</v>
      </c>
      <c r="F56" s="27" t="s">
        <v>435</v>
      </c>
      <c r="G56" s="27" t="s">
        <v>413</v>
      </c>
      <c r="H56" s="432" t="s">
        <v>413</v>
      </c>
    </row>
    <row r="57" spans="1:8" x14ac:dyDescent="0.25">
      <c r="A57" s="549"/>
      <c r="B57" s="32">
        <v>45477</v>
      </c>
      <c r="C57" s="27" t="s">
        <v>435</v>
      </c>
      <c r="D57" s="27" t="s">
        <v>435</v>
      </c>
      <c r="E57" s="27" t="s">
        <v>435</v>
      </c>
      <c r="F57" s="27" t="s">
        <v>435</v>
      </c>
      <c r="G57" s="27" t="s">
        <v>413</v>
      </c>
      <c r="H57" s="432" t="s">
        <v>413</v>
      </c>
    </row>
    <row r="58" spans="1:8" x14ac:dyDescent="0.25">
      <c r="A58" s="549"/>
      <c r="B58" s="32">
        <v>45478</v>
      </c>
      <c r="C58" s="27"/>
      <c r="D58" s="27"/>
      <c r="E58" s="27"/>
      <c r="F58" s="27"/>
      <c r="G58" s="27"/>
      <c r="H58" s="432"/>
    </row>
    <row r="59" spans="1:8" x14ac:dyDescent="0.25">
      <c r="A59" s="549"/>
      <c r="B59" s="36">
        <v>45479</v>
      </c>
      <c r="C59" s="563"/>
      <c r="D59" s="564"/>
      <c r="E59" s="565"/>
      <c r="F59" s="534"/>
      <c r="G59" s="534"/>
      <c r="H59" s="534"/>
    </row>
    <row r="60" spans="1:8" x14ac:dyDescent="0.25">
      <c r="A60" s="550"/>
      <c r="B60" s="36">
        <v>45480</v>
      </c>
      <c r="C60" s="540"/>
      <c r="D60" s="539"/>
      <c r="E60" s="566"/>
      <c r="F60" s="535"/>
      <c r="G60" s="535"/>
      <c r="H60" s="535"/>
    </row>
    <row r="61" spans="1:8" x14ac:dyDescent="0.25">
      <c r="A61" s="548" t="s">
        <v>478</v>
      </c>
      <c r="B61" s="32">
        <v>45481</v>
      </c>
      <c r="C61" s="27" t="s">
        <v>435</v>
      </c>
      <c r="D61" s="27" t="s">
        <v>435</v>
      </c>
      <c r="E61" s="27" t="s">
        <v>446</v>
      </c>
      <c r="F61" s="27" t="s">
        <v>435</v>
      </c>
      <c r="G61" s="27" t="s">
        <v>446</v>
      </c>
      <c r="H61" s="432" t="s">
        <v>413</v>
      </c>
    </row>
    <row r="62" spans="1:8" x14ac:dyDescent="0.25">
      <c r="A62" s="549"/>
      <c r="B62" s="32">
        <v>45482</v>
      </c>
      <c r="C62" s="27" t="s">
        <v>435</v>
      </c>
      <c r="D62" s="27" t="s">
        <v>435</v>
      </c>
      <c r="E62" s="27" t="s">
        <v>423</v>
      </c>
      <c r="F62" s="27" t="s">
        <v>435</v>
      </c>
      <c r="G62" s="27" t="s">
        <v>423</v>
      </c>
      <c r="H62" s="432" t="s">
        <v>413</v>
      </c>
    </row>
    <row r="63" spans="1:8" x14ac:dyDescent="0.25">
      <c r="A63" s="549"/>
      <c r="B63" s="32">
        <v>45483</v>
      </c>
      <c r="C63" s="27" t="s">
        <v>435</v>
      </c>
      <c r="D63" s="27" t="s">
        <v>435</v>
      </c>
      <c r="E63" s="27" t="s">
        <v>423</v>
      </c>
      <c r="F63" s="27" t="s">
        <v>435</v>
      </c>
      <c r="G63" s="27" t="s">
        <v>423</v>
      </c>
      <c r="H63" s="432" t="s">
        <v>479</v>
      </c>
    </row>
    <row r="64" spans="1:8" x14ac:dyDescent="0.25">
      <c r="A64" s="549"/>
      <c r="B64" s="32">
        <v>45484</v>
      </c>
      <c r="C64" s="27" t="s">
        <v>435</v>
      </c>
      <c r="D64" s="27" t="s">
        <v>435</v>
      </c>
      <c r="E64" s="27" t="s">
        <v>423</v>
      </c>
      <c r="F64" s="27" t="s">
        <v>435</v>
      </c>
      <c r="G64" s="27" t="s">
        <v>423</v>
      </c>
      <c r="H64" s="432" t="s">
        <v>479</v>
      </c>
    </row>
    <row r="65" spans="1:8" x14ac:dyDescent="0.25">
      <c r="A65" s="549"/>
      <c r="B65" s="32">
        <v>45485</v>
      </c>
      <c r="C65" s="27" t="s">
        <v>413</v>
      </c>
      <c r="D65" s="27" t="s">
        <v>413</v>
      </c>
      <c r="E65" s="27" t="s">
        <v>480</v>
      </c>
      <c r="F65" s="27" t="s">
        <v>413</v>
      </c>
      <c r="G65" s="27" t="s">
        <v>480</v>
      </c>
      <c r="H65" s="432"/>
    </row>
    <row r="66" spans="1:8" x14ac:dyDescent="0.25">
      <c r="A66" s="549"/>
      <c r="B66" s="36">
        <v>45486</v>
      </c>
      <c r="C66" s="563"/>
      <c r="D66" s="564"/>
      <c r="E66" s="565"/>
      <c r="F66" s="534"/>
      <c r="G66" s="534"/>
      <c r="H66" s="534"/>
    </row>
    <row r="67" spans="1:8" x14ac:dyDescent="0.25">
      <c r="A67" s="550"/>
      <c r="B67" s="36">
        <v>45487</v>
      </c>
      <c r="C67" s="540"/>
      <c r="D67" s="539"/>
      <c r="E67" s="566"/>
      <c r="F67" s="535"/>
      <c r="G67" s="535"/>
      <c r="H67" s="535"/>
    </row>
    <row r="68" spans="1:8" x14ac:dyDescent="0.25">
      <c r="A68" s="548" t="s">
        <v>481</v>
      </c>
      <c r="B68" s="32">
        <v>45488</v>
      </c>
      <c r="C68" s="27" t="s">
        <v>435</v>
      </c>
      <c r="D68" s="27" t="s">
        <v>435</v>
      </c>
      <c r="E68" s="27" t="s">
        <v>482</v>
      </c>
      <c r="F68" s="27" t="s">
        <v>413</v>
      </c>
      <c r="G68" s="432" t="s">
        <v>440</v>
      </c>
      <c r="H68" s="27" t="s">
        <v>435</v>
      </c>
    </row>
    <row r="69" spans="1:8" x14ac:dyDescent="0.25">
      <c r="A69" s="549"/>
      <c r="B69" s="32">
        <v>45489</v>
      </c>
      <c r="C69" s="27" t="s">
        <v>435</v>
      </c>
      <c r="D69" s="27" t="s">
        <v>435</v>
      </c>
      <c r="E69" s="27" t="s">
        <v>482</v>
      </c>
      <c r="F69" s="27" t="s">
        <v>413</v>
      </c>
      <c r="G69" s="432" t="s">
        <v>440</v>
      </c>
      <c r="H69" s="27" t="s">
        <v>435</v>
      </c>
    </row>
    <row r="70" spans="1:8" x14ac:dyDescent="0.25">
      <c r="A70" s="549"/>
      <c r="B70" s="32">
        <v>45490</v>
      </c>
      <c r="C70" s="27" t="s">
        <v>435</v>
      </c>
      <c r="D70" s="27" t="s">
        <v>435</v>
      </c>
      <c r="E70" s="27" t="s">
        <v>482</v>
      </c>
      <c r="F70" s="27" t="s">
        <v>413</v>
      </c>
      <c r="G70" s="432" t="s">
        <v>440</v>
      </c>
      <c r="H70" s="27" t="s">
        <v>435</v>
      </c>
    </row>
    <row r="71" spans="1:8" x14ac:dyDescent="0.25">
      <c r="A71" s="549"/>
      <c r="B71" s="32">
        <v>45491</v>
      </c>
      <c r="C71" s="27" t="s">
        <v>435</v>
      </c>
      <c r="D71" s="27" t="s">
        <v>435</v>
      </c>
      <c r="E71" s="27" t="s">
        <v>482</v>
      </c>
      <c r="F71" s="27" t="s">
        <v>413</v>
      </c>
      <c r="G71" s="432" t="s">
        <v>440</v>
      </c>
      <c r="H71" s="27" t="s">
        <v>435</v>
      </c>
    </row>
    <row r="72" spans="1:8" x14ac:dyDescent="0.25">
      <c r="A72" s="549"/>
      <c r="B72" s="32">
        <v>45492</v>
      </c>
      <c r="C72" s="27"/>
      <c r="D72" s="27"/>
      <c r="E72" s="27"/>
      <c r="F72" s="27"/>
      <c r="G72" s="27"/>
      <c r="H72" s="432"/>
    </row>
    <row r="73" spans="1:8" x14ac:dyDescent="0.25">
      <c r="A73" s="549"/>
      <c r="B73" s="36">
        <v>45493</v>
      </c>
      <c r="C73" s="563"/>
      <c r="D73" s="564"/>
      <c r="E73" s="565"/>
      <c r="F73" s="534"/>
      <c r="G73" s="534"/>
      <c r="H73" s="534"/>
    </row>
    <row r="74" spans="1:8" x14ac:dyDescent="0.25">
      <c r="A74" s="550"/>
      <c r="B74" s="36">
        <v>45494</v>
      </c>
      <c r="C74" s="540"/>
      <c r="D74" s="539"/>
      <c r="E74" s="566"/>
      <c r="F74" s="535"/>
      <c r="G74" s="535"/>
      <c r="H74" s="535"/>
    </row>
    <row r="75" spans="1:8" x14ac:dyDescent="0.25">
      <c r="A75" s="548" t="s">
        <v>483</v>
      </c>
      <c r="B75" s="32">
        <v>45495</v>
      </c>
      <c r="C75" s="27" t="s">
        <v>435</v>
      </c>
      <c r="D75" s="569" t="s">
        <v>484</v>
      </c>
      <c r="E75" s="27" t="s">
        <v>447</v>
      </c>
      <c r="F75" s="27" t="s">
        <v>435</v>
      </c>
      <c r="G75" s="27" t="s">
        <v>447</v>
      </c>
      <c r="H75" s="432" t="s">
        <v>435</v>
      </c>
    </row>
    <row r="76" spans="1:8" x14ac:dyDescent="0.25">
      <c r="A76" s="549"/>
      <c r="B76" s="32">
        <v>45496</v>
      </c>
      <c r="C76" s="27" t="s">
        <v>435</v>
      </c>
      <c r="D76" s="570"/>
      <c r="E76" s="27" t="s">
        <v>447</v>
      </c>
      <c r="F76" s="27" t="s">
        <v>435</v>
      </c>
      <c r="G76" s="27" t="s">
        <v>447</v>
      </c>
      <c r="H76" s="432" t="s">
        <v>435</v>
      </c>
    </row>
    <row r="77" spans="1:8" x14ac:dyDescent="0.25">
      <c r="A77" s="549"/>
      <c r="B77" s="32">
        <v>45497</v>
      </c>
      <c r="C77" s="27" t="s">
        <v>435</v>
      </c>
      <c r="D77" s="570"/>
      <c r="E77" s="27" t="s">
        <v>447</v>
      </c>
      <c r="F77" s="27" t="s">
        <v>435</v>
      </c>
      <c r="G77" s="27" t="s">
        <v>447</v>
      </c>
      <c r="H77" s="432" t="s">
        <v>435</v>
      </c>
    </row>
    <row r="78" spans="1:8" x14ac:dyDescent="0.25">
      <c r="A78" s="549"/>
      <c r="B78" s="32">
        <v>45498</v>
      </c>
      <c r="C78" s="27" t="s">
        <v>435</v>
      </c>
      <c r="D78" s="570"/>
      <c r="E78" s="27" t="s">
        <v>447</v>
      </c>
      <c r="F78" s="27" t="s">
        <v>435</v>
      </c>
      <c r="G78" s="27" t="s">
        <v>447</v>
      </c>
      <c r="H78" s="432" t="s">
        <v>435</v>
      </c>
    </row>
    <row r="79" spans="1:8" x14ac:dyDescent="0.25">
      <c r="A79" s="549"/>
      <c r="B79" s="32">
        <v>45499</v>
      </c>
      <c r="C79" s="27" t="s">
        <v>435</v>
      </c>
      <c r="D79" s="571"/>
      <c r="E79" s="27" t="s">
        <v>447</v>
      </c>
      <c r="F79" s="27"/>
      <c r="G79" s="27" t="s">
        <v>447</v>
      </c>
      <c r="H79" s="432" t="s">
        <v>435</v>
      </c>
    </row>
    <row r="80" spans="1:8" x14ac:dyDescent="0.25">
      <c r="A80" s="549"/>
      <c r="B80" s="36">
        <v>45500</v>
      </c>
      <c r="C80" s="563"/>
      <c r="D80" s="564"/>
      <c r="E80" s="565"/>
      <c r="F80" s="534"/>
      <c r="G80" s="534"/>
      <c r="H80" s="534"/>
    </row>
    <row r="81" spans="1:9" x14ac:dyDescent="0.25">
      <c r="A81" s="550"/>
      <c r="B81" s="36">
        <v>45501</v>
      </c>
      <c r="C81" s="540"/>
      <c r="D81" s="539"/>
      <c r="E81" s="566"/>
      <c r="F81" s="535"/>
      <c r="G81" s="535"/>
      <c r="H81" s="535"/>
    </row>
    <row r="82" spans="1:9" x14ac:dyDescent="0.25">
      <c r="A82" s="548" t="s">
        <v>485</v>
      </c>
      <c r="B82" s="32">
        <v>45502</v>
      </c>
      <c r="C82" s="569" t="s">
        <v>484</v>
      </c>
      <c r="D82" s="569" t="s">
        <v>484</v>
      </c>
      <c r="E82" s="569" t="s">
        <v>484</v>
      </c>
      <c r="F82" s="27" t="s">
        <v>435</v>
      </c>
      <c r="G82" s="27" t="s">
        <v>435</v>
      </c>
      <c r="H82" s="27" t="s">
        <v>435</v>
      </c>
    </row>
    <row r="83" spans="1:9" x14ac:dyDescent="0.25">
      <c r="A83" s="549"/>
      <c r="B83" s="32">
        <v>45503</v>
      </c>
      <c r="C83" s="570"/>
      <c r="D83" s="570"/>
      <c r="E83" s="570"/>
      <c r="F83" s="27" t="s">
        <v>435</v>
      </c>
      <c r="G83" s="27" t="s">
        <v>435</v>
      </c>
      <c r="H83" s="27" t="s">
        <v>435</v>
      </c>
    </row>
    <row r="84" spans="1:9" x14ac:dyDescent="0.25">
      <c r="A84" s="549"/>
      <c r="B84" s="32">
        <v>45504</v>
      </c>
      <c r="C84" s="570"/>
      <c r="D84" s="570"/>
      <c r="E84" s="570"/>
      <c r="F84" s="27" t="s">
        <v>435</v>
      </c>
      <c r="G84" s="27" t="s">
        <v>435</v>
      </c>
      <c r="H84" s="27" t="s">
        <v>435</v>
      </c>
    </row>
    <row r="85" spans="1:9" x14ac:dyDescent="0.25">
      <c r="A85" s="549"/>
      <c r="B85" s="32">
        <v>45505</v>
      </c>
      <c r="C85" s="570"/>
      <c r="D85" s="570"/>
      <c r="E85" s="570"/>
      <c r="F85" s="27" t="s">
        <v>447</v>
      </c>
      <c r="G85" s="27" t="s">
        <v>447</v>
      </c>
      <c r="H85" s="432" t="s">
        <v>447</v>
      </c>
    </row>
    <row r="86" spans="1:9" x14ac:dyDescent="0.25">
      <c r="A86" s="549"/>
      <c r="B86" s="32">
        <v>45506</v>
      </c>
      <c r="C86" s="571"/>
      <c r="D86" s="571"/>
      <c r="E86" s="571"/>
      <c r="F86" s="27"/>
      <c r="G86" s="27"/>
      <c r="H86" s="432"/>
      <c r="I86" s="27" t="s">
        <v>486</v>
      </c>
    </row>
    <row r="87" spans="1:9" x14ac:dyDescent="0.25">
      <c r="A87" s="549"/>
      <c r="B87" s="36">
        <v>45507</v>
      </c>
      <c r="C87" s="563"/>
      <c r="D87" s="564"/>
      <c r="E87" s="565"/>
      <c r="F87" s="534"/>
      <c r="G87" s="534"/>
      <c r="H87" s="534"/>
    </row>
    <row r="88" spans="1:9" x14ac:dyDescent="0.25">
      <c r="A88" s="550"/>
      <c r="B88" s="36">
        <v>45508</v>
      </c>
      <c r="C88" s="540"/>
      <c r="D88" s="539"/>
      <c r="E88" s="566"/>
      <c r="F88" s="535"/>
      <c r="G88" s="535"/>
      <c r="H88" s="535"/>
    </row>
    <row r="89" spans="1:9" x14ac:dyDescent="0.25">
      <c r="A89" s="548" t="s">
        <v>487</v>
      </c>
      <c r="B89" s="32">
        <v>45509</v>
      </c>
      <c r="C89" s="569" t="s">
        <v>484</v>
      </c>
      <c r="D89" s="569" t="s">
        <v>484</v>
      </c>
      <c r="E89" s="569" t="s">
        <v>484</v>
      </c>
      <c r="F89" s="432" t="s">
        <v>447</v>
      </c>
      <c r="G89" s="27" t="s">
        <v>447</v>
      </c>
      <c r="H89" s="569" t="s">
        <v>484</v>
      </c>
    </row>
    <row r="90" spans="1:9" x14ac:dyDescent="0.25">
      <c r="A90" s="549"/>
      <c r="B90" s="32">
        <v>45510</v>
      </c>
      <c r="C90" s="570"/>
      <c r="D90" s="570"/>
      <c r="E90" s="570"/>
      <c r="F90" s="432" t="s">
        <v>447</v>
      </c>
      <c r="G90" s="27" t="s">
        <v>447</v>
      </c>
      <c r="H90" s="570"/>
    </row>
    <row r="91" spans="1:9" x14ac:dyDescent="0.25">
      <c r="A91" s="549"/>
      <c r="B91" s="32">
        <v>45511</v>
      </c>
      <c r="C91" s="570"/>
      <c r="D91" s="570"/>
      <c r="E91" s="570"/>
      <c r="F91" s="432"/>
      <c r="G91" s="27"/>
      <c r="H91" s="570"/>
    </row>
    <row r="92" spans="1:9" x14ac:dyDescent="0.25">
      <c r="A92" s="549"/>
      <c r="B92" s="32">
        <v>45512</v>
      </c>
      <c r="C92" s="570"/>
      <c r="D92" s="570"/>
      <c r="E92" s="570"/>
      <c r="F92" s="432" t="s">
        <v>447</v>
      </c>
      <c r="G92" s="27" t="s">
        <v>447</v>
      </c>
      <c r="H92" s="570"/>
    </row>
    <row r="93" spans="1:9" x14ac:dyDescent="0.25">
      <c r="A93" s="549"/>
      <c r="B93" s="32">
        <v>45513</v>
      </c>
      <c r="C93" s="571"/>
      <c r="D93" s="571"/>
      <c r="E93" s="571"/>
      <c r="F93" s="432" t="s">
        <v>447</v>
      </c>
      <c r="G93" s="27" t="s">
        <v>447</v>
      </c>
      <c r="H93" s="571"/>
    </row>
    <row r="94" spans="1:9" x14ac:dyDescent="0.25">
      <c r="A94" s="549"/>
      <c r="B94" s="36">
        <v>45514</v>
      </c>
      <c r="C94" s="563"/>
      <c r="D94" s="564"/>
      <c r="E94" s="565"/>
      <c r="F94" s="534"/>
      <c r="G94" s="534"/>
      <c r="H94" s="534"/>
    </row>
    <row r="95" spans="1:9" x14ac:dyDescent="0.25">
      <c r="A95" s="550"/>
      <c r="B95" s="36">
        <v>45515</v>
      </c>
      <c r="C95" s="540"/>
      <c r="D95" s="539"/>
      <c r="E95" s="566"/>
      <c r="F95" s="535"/>
      <c r="G95" s="535"/>
      <c r="H95" s="535"/>
    </row>
    <row r="96" spans="1:9" x14ac:dyDescent="0.25">
      <c r="A96" s="548" t="s">
        <v>488</v>
      </c>
      <c r="B96" s="32">
        <v>45516</v>
      </c>
      <c r="C96" s="569" t="s">
        <v>484</v>
      </c>
      <c r="D96" s="27" t="s">
        <v>447</v>
      </c>
      <c r="E96" s="569" t="s">
        <v>484</v>
      </c>
      <c r="F96" s="432" t="s">
        <v>447</v>
      </c>
      <c r="G96" s="569" t="s">
        <v>484</v>
      </c>
      <c r="H96" s="569" t="s">
        <v>484</v>
      </c>
      <c r="I96" s="569" t="s">
        <v>484</v>
      </c>
    </row>
    <row r="97" spans="1:9" x14ac:dyDescent="0.25">
      <c r="A97" s="549"/>
      <c r="B97" s="32">
        <v>45517</v>
      </c>
      <c r="C97" s="570"/>
      <c r="D97" s="27" t="s">
        <v>447</v>
      </c>
      <c r="E97" s="570"/>
      <c r="F97" s="432" t="s">
        <v>447</v>
      </c>
      <c r="G97" s="570"/>
      <c r="H97" s="570"/>
      <c r="I97" s="570"/>
    </row>
    <row r="98" spans="1:9" x14ac:dyDescent="0.25">
      <c r="A98" s="549"/>
      <c r="B98" s="32">
        <v>45518</v>
      </c>
      <c r="C98" s="570"/>
      <c r="D98" s="27" t="s">
        <v>447</v>
      </c>
      <c r="E98" s="570"/>
      <c r="F98" s="432" t="s">
        <v>447</v>
      </c>
      <c r="G98" s="570"/>
      <c r="H98" s="570"/>
      <c r="I98" s="570"/>
    </row>
    <row r="99" spans="1:9" x14ac:dyDescent="0.25">
      <c r="A99" s="549"/>
      <c r="B99" s="32">
        <v>45519</v>
      </c>
      <c r="C99" s="570"/>
      <c r="D99" s="27"/>
      <c r="E99" s="570"/>
      <c r="F99" s="432"/>
      <c r="G99" s="570"/>
      <c r="H99" s="570"/>
      <c r="I99" s="570"/>
    </row>
    <row r="100" spans="1:9" x14ac:dyDescent="0.25">
      <c r="A100" s="549"/>
      <c r="B100" s="32">
        <v>45520</v>
      </c>
      <c r="C100" s="571"/>
      <c r="D100" s="27"/>
      <c r="E100" s="571"/>
      <c r="F100" s="432"/>
      <c r="G100" s="571"/>
      <c r="H100" s="571"/>
      <c r="I100" s="571"/>
    </row>
    <row r="101" spans="1:9" x14ac:dyDescent="0.25">
      <c r="A101" s="549"/>
      <c r="B101" s="36">
        <v>45521</v>
      </c>
      <c r="C101" s="563"/>
      <c r="D101" s="564"/>
      <c r="E101" s="565"/>
      <c r="F101" s="534"/>
      <c r="G101" s="534"/>
      <c r="H101" s="534"/>
    </row>
    <row r="102" spans="1:9" x14ac:dyDescent="0.25">
      <c r="A102" s="550"/>
      <c r="B102" s="36">
        <v>45522</v>
      </c>
      <c r="C102" s="540"/>
      <c r="D102" s="539"/>
      <c r="E102" s="566"/>
      <c r="F102" s="535"/>
      <c r="G102" s="535"/>
      <c r="H102" s="535"/>
    </row>
    <row r="103" spans="1:9" x14ac:dyDescent="0.25">
      <c r="A103" s="548" t="s">
        <v>489</v>
      </c>
      <c r="B103" s="32">
        <v>45523</v>
      </c>
      <c r="C103" s="27" t="s">
        <v>447</v>
      </c>
      <c r="D103" s="27" t="s">
        <v>447</v>
      </c>
      <c r="E103" s="27" t="s">
        <v>447</v>
      </c>
      <c r="F103" s="569" t="s">
        <v>484</v>
      </c>
      <c r="G103" s="569" t="s">
        <v>484</v>
      </c>
      <c r="H103" s="569" t="s">
        <v>484</v>
      </c>
      <c r="I103" s="569" t="s">
        <v>484</v>
      </c>
    </row>
    <row r="104" spans="1:9" x14ac:dyDescent="0.25">
      <c r="A104" s="549"/>
      <c r="B104" s="32">
        <v>45524</v>
      </c>
      <c r="C104" s="27" t="s">
        <v>447</v>
      </c>
      <c r="D104" s="27" t="s">
        <v>447</v>
      </c>
      <c r="E104" s="27" t="s">
        <v>447</v>
      </c>
      <c r="F104" s="570"/>
      <c r="G104" s="570"/>
      <c r="H104" s="570"/>
      <c r="I104" s="570"/>
    </row>
    <row r="105" spans="1:9" x14ac:dyDescent="0.25">
      <c r="A105" s="549"/>
      <c r="B105" s="32">
        <v>45525</v>
      </c>
      <c r="C105" s="27" t="s">
        <v>447</v>
      </c>
      <c r="D105" s="27" t="s">
        <v>447</v>
      </c>
      <c r="E105" s="27" t="s">
        <v>447</v>
      </c>
      <c r="F105" s="570"/>
      <c r="G105" s="570"/>
      <c r="H105" s="570"/>
      <c r="I105" s="570"/>
    </row>
    <row r="106" spans="1:9" x14ac:dyDescent="0.25">
      <c r="A106" s="549"/>
      <c r="B106" s="32">
        <v>45526</v>
      </c>
      <c r="C106" s="27" t="s">
        <v>435</v>
      </c>
      <c r="D106" s="27" t="s">
        <v>435</v>
      </c>
      <c r="E106" s="27" t="s">
        <v>435</v>
      </c>
      <c r="F106" s="570"/>
      <c r="G106" s="570"/>
      <c r="H106" s="570"/>
      <c r="I106" s="570"/>
    </row>
    <row r="107" spans="1:9" x14ac:dyDescent="0.25">
      <c r="A107" s="549"/>
      <c r="B107" s="32">
        <v>45527</v>
      </c>
      <c r="C107" s="27" t="s">
        <v>435</v>
      </c>
      <c r="D107" s="27" t="s">
        <v>435</v>
      </c>
      <c r="E107" s="27" t="s">
        <v>435</v>
      </c>
      <c r="F107" s="571"/>
      <c r="G107" s="571"/>
      <c r="H107" s="571"/>
      <c r="I107" s="571"/>
    </row>
    <row r="108" spans="1:9" x14ac:dyDescent="0.25">
      <c r="A108" s="549"/>
      <c r="B108" s="36">
        <v>45528</v>
      </c>
      <c r="C108" s="563"/>
      <c r="D108" s="564"/>
      <c r="E108" s="565"/>
      <c r="F108" s="534"/>
      <c r="G108" s="534"/>
      <c r="H108" s="534"/>
    </row>
    <row r="109" spans="1:9" x14ac:dyDescent="0.25">
      <c r="A109" s="550"/>
      <c r="B109" s="36">
        <v>45529</v>
      </c>
      <c r="C109" s="540"/>
      <c r="D109" s="539"/>
      <c r="E109" s="566"/>
      <c r="F109" s="535"/>
      <c r="G109" s="535"/>
      <c r="H109" s="535"/>
    </row>
    <row r="110" spans="1:9" x14ac:dyDescent="0.25">
      <c r="A110" s="548" t="s">
        <v>490</v>
      </c>
      <c r="B110" s="32">
        <v>45530</v>
      </c>
      <c r="C110" s="27" t="s">
        <v>435</v>
      </c>
      <c r="D110" s="27" t="s">
        <v>435</v>
      </c>
      <c r="E110" s="27" t="s">
        <v>435</v>
      </c>
      <c r="F110" s="569" t="s">
        <v>484</v>
      </c>
      <c r="G110" s="569" t="s">
        <v>484</v>
      </c>
      <c r="H110" s="27" t="s">
        <v>435</v>
      </c>
      <c r="I110" s="569" t="s">
        <v>484</v>
      </c>
    </row>
    <row r="111" spans="1:9" x14ac:dyDescent="0.25">
      <c r="A111" s="549"/>
      <c r="B111" s="32">
        <v>45531</v>
      </c>
      <c r="C111" s="27" t="s">
        <v>435</v>
      </c>
      <c r="D111" s="27" t="s">
        <v>435</v>
      </c>
      <c r="E111" s="27" t="s">
        <v>435</v>
      </c>
      <c r="F111" s="570"/>
      <c r="G111" s="570"/>
      <c r="H111" s="27" t="s">
        <v>435</v>
      </c>
      <c r="I111" s="570"/>
    </row>
    <row r="112" spans="1:9" x14ac:dyDescent="0.25">
      <c r="A112" s="549"/>
      <c r="B112" s="32">
        <v>45532</v>
      </c>
      <c r="C112" s="27" t="s">
        <v>435</v>
      </c>
      <c r="D112" s="27" t="s">
        <v>435</v>
      </c>
      <c r="E112" s="27" t="s">
        <v>435</v>
      </c>
      <c r="F112" s="570"/>
      <c r="G112" s="570"/>
      <c r="H112" s="27" t="s">
        <v>435</v>
      </c>
      <c r="I112" s="570"/>
    </row>
    <row r="113" spans="1:9" x14ac:dyDescent="0.25">
      <c r="A113" s="549"/>
      <c r="B113" s="32">
        <v>45533</v>
      </c>
      <c r="C113" s="27" t="s">
        <v>435</v>
      </c>
      <c r="D113" s="27" t="s">
        <v>435</v>
      </c>
      <c r="E113" s="27"/>
      <c r="F113" s="570"/>
      <c r="G113" s="570"/>
      <c r="H113" s="27" t="s">
        <v>435</v>
      </c>
      <c r="I113" s="570"/>
    </row>
    <row r="114" spans="1:9" x14ac:dyDescent="0.25">
      <c r="A114" s="549"/>
      <c r="B114" s="32">
        <v>45534</v>
      </c>
      <c r="C114" s="27" t="s">
        <v>435</v>
      </c>
      <c r="D114" s="27" t="s">
        <v>435</v>
      </c>
      <c r="E114" s="27"/>
      <c r="F114" s="571"/>
      <c r="G114" s="571"/>
      <c r="H114" s="27" t="s">
        <v>435</v>
      </c>
      <c r="I114" s="571"/>
    </row>
    <row r="115" spans="1:9" x14ac:dyDescent="0.25">
      <c r="A115" s="549"/>
      <c r="B115" s="36">
        <v>45535</v>
      </c>
      <c r="C115" s="563"/>
      <c r="D115" s="564"/>
      <c r="E115" s="565"/>
      <c r="F115" s="534"/>
      <c r="G115" s="534"/>
      <c r="H115" s="534"/>
      <c r="I115" s="534"/>
    </row>
    <row r="116" spans="1:9" x14ac:dyDescent="0.25">
      <c r="A116" s="550"/>
      <c r="B116" s="36">
        <v>45536</v>
      </c>
      <c r="C116" s="540"/>
      <c r="D116" s="539"/>
      <c r="E116" s="566"/>
      <c r="F116" s="535"/>
      <c r="G116" s="535"/>
      <c r="H116" s="535"/>
      <c r="I116" s="535"/>
    </row>
    <row r="117" spans="1:9" x14ac:dyDescent="0.25">
      <c r="A117" s="548" t="s">
        <v>491</v>
      </c>
      <c r="B117" s="32">
        <v>45537</v>
      </c>
      <c r="C117" s="27" t="s">
        <v>413</v>
      </c>
      <c r="D117" s="27" t="s">
        <v>435</v>
      </c>
      <c r="E117" s="27" t="s">
        <v>449</v>
      </c>
      <c r="F117" s="27"/>
      <c r="G117" s="27" t="s">
        <v>449</v>
      </c>
      <c r="H117" s="430"/>
      <c r="I117" s="27" t="s">
        <v>435</v>
      </c>
    </row>
    <row r="118" spans="1:9" x14ac:dyDescent="0.25">
      <c r="A118" s="549"/>
      <c r="B118" s="32">
        <v>45538</v>
      </c>
      <c r="C118" s="27" t="s">
        <v>413</v>
      </c>
      <c r="D118" s="27" t="s">
        <v>435</v>
      </c>
      <c r="E118" s="27" t="s">
        <v>449</v>
      </c>
      <c r="F118" s="27" t="s">
        <v>435</v>
      </c>
      <c r="G118" s="27" t="s">
        <v>449</v>
      </c>
      <c r="H118" s="430" t="s">
        <v>456</v>
      </c>
      <c r="I118" s="27" t="s">
        <v>435</v>
      </c>
    </row>
    <row r="119" spans="1:9" x14ac:dyDescent="0.25">
      <c r="A119" s="549"/>
      <c r="B119" s="32">
        <v>45539</v>
      </c>
      <c r="C119" s="27" t="s">
        <v>413</v>
      </c>
      <c r="D119" s="27" t="s">
        <v>435</v>
      </c>
      <c r="E119" s="27" t="s">
        <v>449</v>
      </c>
      <c r="F119" s="27" t="s">
        <v>435</v>
      </c>
      <c r="G119" s="27" t="s">
        <v>449</v>
      </c>
      <c r="H119" s="430" t="s">
        <v>456</v>
      </c>
      <c r="I119" s="27" t="s">
        <v>435</v>
      </c>
    </row>
    <row r="120" spans="1:9" x14ac:dyDescent="0.25">
      <c r="A120" s="549"/>
      <c r="B120" s="32">
        <v>45540</v>
      </c>
      <c r="C120" s="27" t="s">
        <v>413</v>
      </c>
      <c r="D120" s="27" t="s">
        <v>435</v>
      </c>
      <c r="E120" s="27" t="s">
        <v>449</v>
      </c>
      <c r="F120" s="27" t="s">
        <v>435</v>
      </c>
      <c r="G120" s="27" t="s">
        <v>449</v>
      </c>
      <c r="H120" s="430" t="s">
        <v>456</v>
      </c>
      <c r="I120" s="27" t="s">
        <v>435</v>
      </c>
    </row>
    <row r="121" spans="1:9" x14ac:dyDescent="0.25">
      <c r="A121" s="549"/>
      <c r="B121" s="32">
        <v>45541</v>
      </c>
      <c r="C121" s="27" t="s">
        <v>413</v>
      </c>
      <c r="D121" s="27"/>
      <c r="E121" s="27" t="s">
        <v>449</v>
      </c>
      <c r="F121" s="27" t="s">
        <v>435</v>
      </c>
      <c r="G121" s="27" t="s">
        <v>449</v>
      </c>
      <c r="H121" s="430" t="s">
        <v>456</v>
      </c>
      <c r="I121" s="27" t="s">
        <v>435</v>
      </c>
    </row>
    <row r="122" spans="1:9" x14ac:dyDescent="0.25">
      <c r="A122" s="549"/>
      <c r="B122" s="36">
        <v>45542</v>
      </c>
      <c r="C122" s="547"/>
      <c r="D122" s="547"/>
      <c r="E122" s="547"/>
      <c r="F122" s="547"/>
      <c r="G122" s="547"/>
      <c r="H122" s="536"/>
      <c r="I122" s="536"/>
    </row>
    <row r="123" spans="1:9" x14ac:dyDescent="0.25">
      <c r="A123" s="550"/>
      <c r="B123" s="36">
        <v>45543</v>
      </c>
      <c r="C123" s="547"/>
      <c r="D123" s="547"/>
      <c r="E123" s="547"/>
      <c r="F123" s="547"/>
      <c r="G123" s="547"/>
      <c r="H123" s="536"/>
      <c r="I123" s="536"/>
    </row>
    <row r="124" spans="1:9" x14ac:dyDescent="0.25">
      <c r="A124" s="548" t="s">
        <v>492</v>
      </c>
      <c r="B124" s="32">
        <v>45544</v>
      </c>
      <c r="C124" s="27" t="s">
        <v>413</v>
      </c>
      <c r="D124" s="27" t="s">
        <v>435</v>
      </c>
      <c r="E124" s="27" t="s">
        <v>449</v>
      </c>
      <c r="F124" s="27" t="s">
        <v>435</v>
      </c>
      <c r="G124" s="27" t="s">
        <v>449</v>
      </c>
      <c r="H124" s="27" t="s">
        <v>435</v>
      </c>
      <c r="I124" s="27" t="s">
        <v>413</v>
      </c>
    </row>
    <row r="125" spans="1:9" x14ac:dyDescent="0.25">
      <c r="A125" s="549"/>
      <c r="B125" s="32">
        <v>45545</v>
      </c>
      <c r="C125" s="27" t="s">
        <v>413</v>
      </c>
      <c r="D125" s="27" t="s">
        <v>449</v>
      </c>
      <c r="E125" s="27" t="s">
        <v>449</v>
      </c>
      <c r="F125" s="27" t="s">
        <v>435</v>
      </c>
      <c r="G125" s="27" t="s">
        <v>449</v>
      </c>
      <c r="H125" s="27" t="s">
        <v>435</v>
      </c>
      <c r="I125" s="27" t="s">
        <v>413</v>
      </c>
    </row>
    <row r="126" spans="1:9" x14ac:dyDescent="0.25">
      <c r="A126" s="549"/>
      <c r="B126" s="32">
        <v>45546</v>
      </c>
      <c r="C126" s="27" t="s">
        <v>413</v>
      </c>
      <c r="D126" s="27" t="s">
        <v>449</v>
      </c>
      <c r="E126" s="27" t="s">
        <v>450</v>
      </c>
      <c r="F126" s="27" t="s">
        <v>435</v>
      </c>
      <c r="G126" s="27" t="s">
        <v>450</v>
      </c>
      <c r="H126" s="27" t="s">
        <v>435</v>
      </c>
      <c r="I126" s="27" t="s">
        <v>413</v>
      </c>
    </row>
    <row r="127" spans="1:9" x14ac:dyDescent="0.25">
      <c r="A127" s="549"/>
      <c r="B127" s="32">
        <v>45547</v>
      </c>
      <c r="C127" s="27" t="s">
        <v>413</v>
      </c>
      <c r="D127" s="27" t="s">
        <v>449</v>
      </c>
      <c r="E127" s="27" t="s">
        <v>450</v>
      </c>
      <c r="F127" s="27" t="s">
        <v>435</v>
      </c>
      <c r="G127" s="27" t="s">
        <v>450</v>
      </c>
      <c r="H127" s="27" t="s">
        <v>435</v>
      </c>
      <c r="I127" s="27" t="s">
        <v>413</v>
      </c>
    </row>
    <row r="128" spans="1:9" x14ac:dyDescent="0.25">
      <c r="A128" s="549"/>
      <c r="B128" s="32">
        <v>45548</v>
      </c>
      <c r="C128" s="27"/>
      <c r="D128" s="27" t="s">
        <v>449</v>
      </c>
      <c r="E128" s="27"/>
      <c r="F128" s="27"/>
      <c r="G128" s="27"/>
      <c r="H128" s="432"/>
    </row>
    <row r="129" spans="1:9" x14ac:dyDescent="0.25">
      <c r="A129" s="549"/>
      <c r="B129" s="36">
        <v>45549</v>
      </c>
      <c r="C129" s="547"/>
      <c r="D129" s="547"/>
      <c r="E129" s="547"/>
      <c r="F129" s="547"/>
      <c r="G129" s="547"/>
      <c r="H129" s="536"/>
      <c r="I129" s="536"/>
    </row>
    <row r="130" spans="1:9" x14ac:dyDescent="0.25">
      <c r="A130" s="550"/>
      <c r="B130" s="36">
        <v>45550</v>
      </c>
      <c r="C130" s="547"/>
      <c r="D130" s="547"/>
      <c r="E130" s="547"/>
      <c r="F130" s="547"/>
      <c r="G130" s="547"/>
      <c r="H130" s="536"/>
      <c r="I130" s="536"/>
    </row>
    <row r="131" spans="1:9" x14ac:dyDescent="0.25">
      <c r="A131" s="548" t="s">
        <v>493</v>
      </c>
      <c r="B131" s="32">
        <v>45551</v>
      </c>
      <c r="C131" s="534"/>
      <c r="D131" s="27" t="s">
        <v>439</v>
      </c>
      <c r="E131" s="27" t="s">
        <v>450</v>
      </c>
      <c r="F131" s="27" t="s">
        <v>427</v>
      </c>
      <c r="G131" s="27" t="s">
        <v>427</v>
      </c>
      <c r="H131" s="27" t="s">
        <v>450</v>
      </c>
      <c r="I131" s="430" t="s">
        <v>456</v>
      </c>
    </row>
    <row r="132" spans="1:9" x14ac:dyDescent="0.25">
      <c r="A132" s="549"/>
      <c r="B132" s="32">
        <v>45552</v>
      </c>
      <c r="C132" s="572"/>
      <c r="D132" s="27" t="s">
        <v>439</v>
      </c>
      <c r="E132" s="27" t="s">
        <v>450</v>
      </c>
      <c r="F132" s="27" t="s">
        <v>427</v>
      </c>
      <c r="G132" s="27" t="s">
        <v>427</v>
      </c>
      <c r="H132" s="27" t="s">
        <v>450</v>
      </c>
      <c r="I132" s="430" t="s">
        <v>456</v>
      </c>
    </row>
    <row r="133" spans="1:9" x14ac:dyDescent="0.25">
      <c r="A133" s="549"/>
      <c r="B133" s="32">
        <v>45553</v>
      </c>
      <c r="C133" s="572"/>
      <c r="D133" s="27" t="s">
        <v>427</v>
      </c>
      <c r="E133" s="27" t="s">
        <v>450</v>
      </c>
      <c r="F133" s="27" t="s">
        <v>427</v>
      </c>
      <c r="G133" s="27" t="s">
        <v>427</v>
      </c>
      <c r="H133" s="27" t="s">
        <v>450</v>
      </c>
      <c r="I133" s="430" t="s">
        <v>456</v>
      </c>
    </row>
    <row r="134" spans="1:9" x14ac:dyDescent="0.25">
      <c r="A134" s="549"/>
      <c r="B134" s="32">
        <v>45554</v>
      </c>
      <c r="C134" s="572"/>
      <c r="D134" s="27" t="s">
        <v>427</v>
      </c>
      <c r="E134" s="27" t="s">
        <v>450</v>
      </c>
      <c r="F134" s="27" t="s">
        <v>427</v>
      </c>
      <c r="G134" s="27" t="s">
        <v>427</v>
      </c>
      <c r="H134" s="27" t="s">
        <v>450</v>
      </c>
      <c r="I134" s="430" t="s">
        <v>456</v>
      </c>
    </row>
    <row r="135" spans="1:9" x14ac:dyDescent="0.25">
      <c r="A135" s="549"/>
      <c r="B135" s="32">
        <v>45555</v>
      </c>
      <c r="C135" s="535"/>
      <c r="D135" s="27"/>
      <c r="E135" s="27"/>
      <c r="F135" s="27"/>
      <c r="G135" s="27"/>
      <c r="H135" s="432"/>
      <c r="I135" s="430" t="s">
        <v>456</v>
      </c>
    </row>
    <row r="136" spans="1:9" x14ac:dyDescent="0.25">
      <c r="A136" s="549"/>
      <c r="B136" s="36">
        <v>45556</v>
      </c>
      <c r="C136" s="547"/>
      <c r="D136" s="547"/>
      <c r="E136" s="547"/>
      <c r="F136" s="547"/>
      <c r="G136" s="547"/>
      <c r="H136" s="536"/>
      <c r="I136" s="536"/>
    </row>
    <row r="137" spans="1:9" x14ac:dyDescent="0.25">
      <c r="A137" s="550"/>
      <c r="B137" s="36">
        <v>45557</v>
      </c>
      <c r="C137" s="547"/>
      <c r="D137" s="547"/>
      <c r="E137" s="547"/>
      <c r="F137" s="547"/>
      <c r="G137" s="547"/>
      <c r="H137" s="536"/>
      <c r="I137" s="536"/>
    </row>
    <row r="138" spans="1:9" x14ac:dyDescent="0.25">
      <c r="A138" s="548" t="s">
        <v>494</v>
      </c>
      <c r="B138" s="32">
        <v>45558</v>
      </c>
      <c r="C138" s="573"/>
      <c r="D138" s="27" t="s">
        <v>411</v>
      </c>
      <c r="E138" s="27" t="s">
        <v>450</v>
      </c>
      <c r="F138" s="27" t="s">
        <v>411</v>
      </c>
      <c r="G138" s="430" t="s">
        <v>456</v>
      </c>
      <c r="H138" s="430" t="s">
        <v>456</v>
      </c>
      <c r="I138" s="27" t="s">
        <v>450</v>
      </c>
    </row>
    <row r="139" spans="1:9" x14ac:dyDescent="0.25">
      <c r="A139" s="549"/>
      <c r="B139" s="32">
        <v>45559</v>
      </c>
      <c r="C139" s="574"/>
      <c r="D139" s="27" t="s">
        <v>168</v>
      </c>
      <c r="E139" s="27" t="s">
        <v>450</v>
      </c>
      <c r="F139" s="27" t="s">
        <v>168</v>
      </c>
      <c r="G139" s="430" t="s">
        <v>456</v>
      </c>
      <c r="H139" s="430" t="s">
        <v>456</v>
      </c>
      <c r="I139" s="27" t="s">
        <v>450</v>
      </c>
    </row>
    <row r="140" spans="1:9" x14ac:dyDescent="0.25">
      <c r="A140" s="549"/>
      <c r="B140" s="32">
        <v>45560</v>
      </c>
      <c r="C140" s="574"/>
      <c r="D140" s="27" t="s">
        <v>748</v>
      </c>
      <c r="E140" s="27" t="s">
        <v>450</v>
      </c>
      <c r="F140" s="27" t="s">
        <v>748</v>
      </c>
      <c r="G140" s="430" t="s">
        <v>456</v>
      </c>
      <c r="H140" s="430" t="s">
        <v>456</v>
      </c>
      <c r="I140" s="27" t="s">
        <v>450</v>
      </c>
    </row>
    <row r="141" spans="1:9" x14ac:dyDescent="0.25">
      <c r="A141" s="549"/>
      <c r="B141" s="32">
        <v>45561</v>
      </c>
      <c r="C141" s="574"/>
      <c r="D141" s="27" t="s">
        <v>450</v>
      </c>
      <c r="E141" s="27" t="s">
        <v>413</v>
      </c>
      <c r="F141" s="27" t="s">
        <v>450</v>
      </c>
      <c r="G141" s="430" t="s">
        <v>456</v>
      </c>
      <c r="H141" s="430" t="s">
        <v>456</v>
      </c>
      <c r="I141" s="27" t="s">
        <v>413</v>
      </c>
    </row>
    <row r="142" spans="1:9" x14ac:dyDescent="0.25">
      <c r="A142" s="549"/>
      <c r="B142" s="32">
        <v>45562</v>
      </c>
      <c r="C142" s="575"/>
      <c r="D142" s="27" t="s">
        <v>450</v>
      </c>
      <c r="E142" s="27" t="s">
        <v>413</v>
      </c>
      <c r="F142" s="27"/>
      <c r="G142" s="430" t="s">
        <v>456</v>
      </c>
      <c r="H142" s="430" t="s">
        <v>456</v>
      </c>
      <c r="I142" s="27" t="s">
        <v>413</v>
      </c>
    </row>
    <row r="143" spans="1:9" x14ac:dyDescent="0.25">
      <c r="A143" s="549"/>
      <c r="B143" s="36">
        <v>45563</v>
      </c>
      <c r="C143" s="547"/>
      <c r="D143" s="547"/>
      <c r="E143" s="547"/>
      <c r="F143" s="547"/>
      <c r="G143" s="547"/>
      <c r="H143" s="536"/>
      <c r="I143" s="536"/>
    </row>
    <row r="144" spans="1:9" x14ac:dyDescent="0.25">
      <c r="A144" s="550"/>
      <c r="B144" s="36">
        <v>45564</v>
      </c>
      <c r="C144" s="547"/>
      <c r="D144" s="547"/>
      <c r="E144" s="547"/>
      <c r="F144" s="547"/>
      <c r="G144" s="547"/>
      <c r="H144" s="536"/>
      <c r="I144" s="536"/>
    </row>
    <row r="145" spans="1:10" x14ac:dyDescent="0.25">
      <c r="A145" s="548" t="s">
        <v>495</v>
      </c>
      <c r="B145" s="32">
        <v>45565</v>
      </c>
      <c r="C145" s="27" t="s">
        <v>413</v>
      </c>
      <c r="D145" s="27" t="s">
        <v>450</v>
      </c>
      <c r="E145" s="27" t="s">
        <v>413</v>
      </c>
      <c r="F145" s="27" t="s">
        <v>450</v>
      </c>
      <c r="G145" s="430" t="s">
        <v>456</v>
      </c>
      <c r="H145" s="27" t="s">
        <v>450</v>
      </c>
    </row>
    <row r="146" spans="1:10" x14ac:dyDescent="0.25">
      <c r="A146" s="549"/>
      <c r="B146" s="32">
        <v>45566</v>
      </c>
      <c r="C146" s="27" t="s">
        <v>413</v>
      </c>
      <c r="D146" s="27" t="s">
        <v>450</v>
      </c>
      <c r="E146" s="27" t="s">
        <v>413</v>
      </c>
      <c r="F146" s="27" t="s">
        <v>450</v>
      </c>
      <c r="G146" s="430" t="s">
        <v>456</v>
      </c>
      <c r="H146" s="27" t="s">
        <v>450</v>
      </c>
    </row>
    <row r="147" spans="1:10" x14ac:dyDescent="0.25">
      <c r="A147" s="549"/>
      <c r="B147" s="32">
        <v>45567</v>
      </c>
      <c r="C147" s="27" t="s">
        <v>413</v>
      </c>
      <c r="D147" s="27" t="s">
        <v>756</v>
      </c>
      <c r="E147" s="27" t="s">
        <v>413</v>
      </c>
      <c r="F147" s="27" t="s">
        <v>756</v>
      </c>
      <c r="G147" s="430" t="s">
        <v>456</v>
      </c>
      <c r="H147" s="27" t="s">
        <v>450</v>
      </c>
    </row>
    <row r="148" spans="1:10" x14ac:dyDescent="0.25">
      <c r="A148" s="549"/>
      <c r="B148" s="32">
        <v>45568</v>
      </c>
      <c r="C148" s="27" t="s">
        <v>413</v>
      </c>
      <c r="D148" s="27" t="s">
        <v>450</v>
      </c>
      <c r="E148" s="27" t="s">
        <v>413</v>
      </c>
      <c r="F148" s="27" t="s">
        <v>450</v>
      </c>
      <c r="G148" s="430" t="s">
        <v>456</v>
      </c>
      <c r="H148" s="27" t="s">
        <v>756</v>
      </c>
      <c r="I148" s="432"/>
    </row>
    <row r="149" spans="1:10" x14ac:dyDescent="0.25">
      <c r="A149" s="549"/>
      <c r="B149" s="32">
        <v>45569</v>
      </c>
      <c r="C149" s="27"/>
      <c r="D149" s="27"/>
      <c r="E149" s="27"/>
      <c r="F149" s="27"/>
      <c r="G149" s="430" t="s">
        <v>456</v>
      </c>
      <c r="H149" s="432" t="s">
        <v>748</v>
      </c>
      <c r="I149" s="432"/>
    </row>
    <row r="150" spans="1:10" x14ac:dyDescent="0.25">
      <c r="A150" s="549"/>
      <c r="B150" s="36">
        <v>45570</v>
      </c>
      <c r="C150" s="547"/>
      <c r="D150" s="547"/>
      <c r="E150" s="547"/>
      <c r="F150" s="547"/>
      <c r="G150" s="547"/>
      <c r="H150" s="536"/>
      <c r="I150" s="536"/>
    </row>
    <row r="151" spans="1:10" x14ac:dyDescent="0.25">
      <c r="A151" s="550"/>
      <c r="B151" s="36">
        <v>45571</v>
      </c>
      <c r="C151" s="547"/>
      <c r="D151" s="547"/>
      <c r="E151" s="547"/>
      <c r="F151" s="547"/>
      <c r="G151" s="547"/>
      <c r="H151" s="536"/>
      <c r="I151" s="536"/>
    </row>
    <row r="152" spans="1:10" x14ac:dyDescent="0.25">
      <c r="A152" s="548" t="s">
        <v>496</v>
      </c>
      <c r="B152" s="32">
        <v>45572</v>
      </c>
      <c r="C152" s="430" t="s">
        <v>456</v>
      </c>
      <c r="D152" s="27" t="s">
        <v>756</v>
      </c>
      <c r="E152" s="27" t="s">
        <v>413</v>
      </c>
      <c r="F152" s="27" t="s">
        <v>756</v>
      </c>
      <c r="G152" s="430" t="s">
        <v>456</v>
      </c>
      <c r="H152" s="27" t="s">
        <v>413</v>
      </c>
      <c r="I152" s="435"/>
      <c r="J152" s="26" t="s">
        <v>754</v>
      </c>
    </row>
    <row r="153" spans="1:10" x14ac:dyDescent="0.25">
      <c r="A153" s="549"/>
      <c r="B153" s="32">
        <v>45573</v>
      </c>
      <c r="C153" s="430" t="s">
        <v>456</v>
      </c>
      <c r="D153" s="27" t="s">
        <v>756</v>
      </c>
      <c r="E153" s="27" t="s">
        <v>413</v>
      </c>
      <c r="F153" s="27" t="s">
        <v>756</v>
      </c>
      <c r="G153" s="430" t="s">
        <v>456</v>
      </c>
      <c r="H153" s="27" t="s">
        <v>413</v>
      </c>
      <c r="I153" s="435"/>
    </row>
    <row r="154" spans="1:10" x14ac:dyDescent="0.25">
      <c r="A154" s="549"/>
      <c r="B154" s="32">
        <v>45574</v>
      </c>
      <c r="C154" s="430" t="s">
        <v>456</v>
      </c>
      <c r="D154" s="27" t="s">
        <v>756</v>
      </c>
      <c r="E154" s="27" t="s">
        <v>413</v>
      </c>
      <c r="F154" s="27" t="s">
        <v>413</v>
      </c>
      <c r="G154" s="430" t="s">
        <v>456</v>
      </c>
      <c r="H154" s="27" t="s">
        <v>756</v>
      </c>
      <c r="I154" s="435"/>
    </row>
    <row r="155" spans="1:10" x14ac:dyDescent="0.25">
      <c r="A155" s="549"/>
      <c r="B155" s="32">
        <v>45575</v>
      </c>
      <c r="C155" s="430" t="s">
        <v>456</v>
      </c>
      <c r="D155" s="27" t="s">
        <v>756</v>
      </c>
      <c r="E155" s="27" t="s">
        <v>756</v>
      </c>
      <c r="F155" s="27" t="s">
        <v>413</v>
      </c>
      <c r="G155" s="430" t="s">
        <v>456</v>
      </c>
      <c r="H155" s="27" t="s">
        <v>756</v>
      </c>
      <c r="I155" s="435"/>
    </row>
    <row r="156" spans="1:10" x14ac:dyDescent="0.25">
      <c r="A156" s="549"/>
      <c r="B156" s="32">
        <v>45576</v>
      </c>
      <c r="C156" s="430" t="s">
        <v>456</v>
      </c>
      <c r="D156" s="27" t="s">
        <v>756</v>
      </c>
      <c r="E156" s="27" t="s">
        <v>756</v>
      </c>
      <c r="F156" s="27"/>
      <c r="G156" s="430" t="s">
        <v>456</v>
      </c>
      <c r="H156" s="27" t="s">
        <v>756</v>
      </c>
      <c r="I156" s="435"/>
    </row>
    <row r="157" spans="1:10" x14ac:dyDescent="0.25">
      <c r="A157" s="549"/>
      <c r="B157" s="36">
        <v>45577</v>
      </c>
      <c r="C157" s="547"/>
      <c r="D157" s="547"/>
      <c r="E157" s="547"/>
      <c r="F157" s="547"/>
      <c r="G157" s="547"/>
      <c r="H157" s="536"/>
      <c r="I157" s="536"/>
    </row>
    <row r="158" spans="1:10" x14ac:dyDescent="0.25">
      <c r="A158" s="550"/>
      <c r="B158" s="36">
        <v>45578</v>
      </c>
      <c r="C158" s="547"/>
      <c r="D158" s="547"/>
      <c r="E158" s="547"/>
      <c r="F158" s="547"/>
      <c r="G158" s="547"/>
      <c r="H158" s="536"/>
      <c r="I158" s="536"/>
    </row>
    <row r="159" spans="1:10" x14ac:dyDescent="0.25">
      <c r="A159" s="548" t="s">
        <v>497</v>
      </c>
      <c r="B159" s="32">
        <v>45579</v>
      </c>
      <c r="C159" s="27" t="s">
        <v>413</v>
      </c>
      <c r="D159" s="27" t="s">
        <v>756</v>
      </c>
      <c r="E159" s="27" t="s">
        <v>756</v>
      </c>
      <c r="F159" s="27" t="s">
        <v>413</v>
      </c>
      <c r="G159" s="430" t="s">
        <v>456</v>
      </c>
      <c r="H159" s="430" t="s">
        <v>456</v>
      </c>
      <c r="I159" s="432"/>
    </row>
    <row r="160" spans="1:10" x14ac:dyDescent="0.25">
      <c r="A160" s="549"/>
      <c r="B160" s="32">
        <v>45580</v>
      </c>
      <c r="C160" s="27" t="s">
        <v>413</v>
      </c>
      <c r="D160" s="27" t="s">
        <v>756</v>
      </c>
      <c r="E160" s="27" t="s">
        <v>756</v>
      </c>
      <c r="F160" s="27" t="s">
        <v>413</v>
      </c>
      <c r="G160" s="430" t="s">
        <v>456</v>
      </c>
      <c r="H160" s="430" t="s">
        <v>456</v>
      </c>
      <c r="I160" s="432"/>
    </row>
    <row r="161" spans="1:9" x14ac:dyDescent="0.25">
      <c r="A161" s="549"/>
      <c r="B161" s="32">
        <v>45581</v>
      </c>
      <c r="C161" s="27" t="s">
        <v>413</v>
      </c>
      <c r="D161" s="27" t="s">
        <v>756</v>
      </c>
      <c r="E161" s="27" t="s">
        <v>756</v>
      </c>
      <c r="F161" s="27" t="s">
        <v>413</v>
      </c>
      <c r="G161" s="430" t="s">
        <v>456</v>
      </c>
      <c r="H161" s="430" t="s">
        <v>456</v>
      </c>
      <c r="I161" s="432"/>
    </row>
    <row r="162" spans="1:9" x14ac:dyDescent="0.25">
      <c r="A162" s="549"/>
      <c r="B162" s="32">
        <v>45582</v>
      </c>
      <c r="C162" s="27" t="s">
        <v>413</v>
      </c>
      <c r="D162" s="27" t="s">
        <v>756</v>
      </c>
      <c r="E162" s="27" t="s">
        <v>756</v>
      </c>
      <c r="F162" s="27" t="s">
        <v>413</v>
      </c>
      <c r="G162" s="430" t="s">
        <v>456</v>
      </c>
      <c r="H162" s="430" t="s">
        <v>456</v>
      </c>
      <c r="I162" s="432"/>
    </row>
    <row r="163" spans="1:9" x14ac:dyDescent="0.25">
      <c r="A163" s="549"/>
      <c r="B163" s="32">
        <v>45583</v>
      </c>
      <c r="C163" s="27"/>
      <c r="D163" s="27"/>
      <c r="E163" s="27"/>
      <c r="F163" s="27"/>
      <c r="G163" s="430" t="s">
        <v>456</v>
      </c>
      <c r="H163" s="430" t="s">
        <v>456</v>
      </c>
      <c r="I163" s="432"/>
    </row>
    <row r="164" spans="1:9" x14ac:dyDescent="0.25">
      <c r="A164" s="549"/>
      <c r="B164" s="36">
        <v>45584</v>
      </c>
      <c r="C164" s="547"/>
      <c r="D164" s="547"/>
      <c r="E164" s="547"/>
      <c r="F164" s="547"/>
      <c r="G164" s="547"/>
      <c r="H164" s="536"/>
      <c r="I164" s="536"/>
    </row>
    <row r="165" spans="1:9" x14ac:dyDescent="0.25">
      <c r="A165" s="550"/>
      <c r="B165" s="36">
        <v>45585</v>
      </c>
      <c r="C165" s="547"/>
      <c r="D165" s="547"/>
      <c r="E165" s="547"/>
      <c r="F165" s="547"/>
      <c r="G165" s="547"/>
      <c r="H165" s="536"/>
      <c r="I165" s="536"/>
    </row>
    <row r="166" spans="1:9" x14ac:dyDescent="0.25">
      <c r="A166" s="548" t="s">
        <v>498</v>
      </c>
      <c r="B166" s="32">
        <v>45586</v>
      </c>
      <c r="C166" s="27" t="s">
        <v>756</v>
      </c>
      <c r="D166" s="27" t="s">
        <v>756</v>
      </c>
      <c r="E166" s="27" t="s">
        <v>756</v>
      </c>
      <c r="F166" s="27" t="s">
        <v>751</v>
      </c>
      <c r="G166" s="27" t="s">
        <v>751</v>
      </c>
      <c r="H166" s="27" t="s">
        <v>756</v>
      </c>
      <c r="I166" s="432"/>
    </row>
    <row r="167" spans="1:9" x14ac:dyDescent="0.25">
      <c r="A167" s="549"/>
      <c r="B167" s="32">
        <v>45587</v>
      </c>
      <c r="C167" s="27" t="s">
        <v>447</v>
      </c>
      <c r="D167" s="27" t="s">
        <v>447</v>
      </c>
      <c r="E167" s="27" t="s">
        <v>447</v>
      </c>
      <c r="F167" s="27" t="s">
        <v>751</v>
      </c>
      <c r="G167" s="27" t="s">
        <v>751</v>
      </c>
      <c r="H167" s="27" t="s">
        <v>447</v>
      </c>
      <c r="I167" s="432"/>
    </row>
    <row r="168" spans="1:9" x14ac:dyDescent="0.25">
      <c r="A168" s="549"/>
      <c r="B168" s="32">
        <v>45588</v>
      </c>
      <c r="C168" s="27" t="s">
        <v>447</v>
      </c>
      <c r="D168" s="27" t="s">
        <v>447</v>
      </c>
      <c r="E168" s="27" t="s">
        <v>447</v>
      </c>
      <c r="F168" s="27" t="s">
        <v>751</v>
      </c>
      <c r="G168" s="27" t="s">
        <v>751</v>
      </c>
      <c r="H168" s="27" t="s">
        <v>447</v>
      </c>
      <c r="I168" s="432"/>
    </row>
    <row r="169" spans="1:9" x14ac:dyDescent="0.25">
      <c r="A169" s="549"/>
      <c r="B169" s="32">
        <v>45589</v>
      </c>
      <c r="C169" s="27" t="s">
        <v>447</v>
      </c>
      <c r="D169" s="27" t="s">
        <v>447</v>
      </c>
      <c r="E169" s="27" t="s">
        <v>447</v>
      </c>
      <c r="F169" s="27" t="s">
        <v>751</v>
      </c>
      <c r="G169" s="27" t="s">
        <v>751</v>
      </c>
      <c r="H169" s="27" t="s">
        <v>447</v>
      </c>
      <c r="I169" s="432"/>
    </row>
    <row r="170" spans="1:9" x14ac:dyDescent="0.25">
      <c r="A170" s="549"/>
      <c r="B170" s="32">
        <v>45590</v>
      </c>
      <c r="C170" s="27" t="s">
        <v>447</v>
      </c>
      <c r="D170" s="27" t="s">
        <v>447</v>
      </c>
      <c r="E170" s="27" t="s">
        <v>447</v>
      </c>
      <c r="F170" s="27"/>
      <c r="G170" s="27" t="s">
        <v>751</v>
      </c>
      <c r="H170" s="27" t="s">
        <v>447</v>
      </c>
      <c r="I170" s="432"/>
    </row>
    <row r="171" spans="1:9" x14ac:dyDescent="0.25">
      <c r="A171" s="549"/>
      <c r="B171" s="36">
        <v>45591</v>
      </c>
      <c r="C171" s="547"/>
      <c r="D171" s="547"/>
      <c r="E171" s="547"/>
      <c r="F171" s="547"/>
      <c r="G171" s="547"/>
      <c r="H171" s="536"/>
      <c r="I171" s="536"/>
    </row>
    <row r="172" spans="1:9" x14ac:dyDescent="0.25">
      <c r="A172" s="550"/>
      <c r="B172" s="36">
        <v>45592</v>
      </c>
      <c r="C172" s="547"/>
      <c r="D172" s="547"/>
      <c r="E172" s="547"/>
      <c r="F172" s="547"/>
      <c r="G172" s="547"/>
      <c r="H172" s="536"/>
      <c r="I172" s="536"/>
    </row>
    <row r="173" spans="1:9" x14ac:dyDescent="0.25">
      <c r="A173" s="548" t="s">
        <v>15</v>
      </c>
      <c r="B173" s="32">
        <v>45593</v>
      </c>
      <c r="C173" s="27" t="s">
        <v>447</v>
      </c>
      <c r="D173" s="27" t="s">
        <v>447</v>
      </c>
      <c r="E173" s="27" t="s">
        <v>447</v>
      </c>
      <c r="F173" s="27" t="s">
        <v>751</v>
      </c>
      <c r="G173" s="27" t="s">
        <v>751</v>
      </c>
      <c r="H173" s="27" t="s">
        <v>447</v>
      </c>
      <c r="I173" s="432"/>
    </row>
    <row r="174" spans="1:9" x14ac:dyDescent="0.25">
      <c r="A174" s="549"/>
      <c r="B174" s="32">
        <v>45594</v>
      </c>
      <c r="C174" s="27" t="s">
        <v>447</v>
      </c>
      <c r="D174" s="27" t="s">
        <v>447</v>
      </c>
      <c r="E174" s="27" t="s">
        <v>447</v>
      </c>
      <c r="F174" s="27" t="s">
        <v>751</v>
      </c>
      <c r="G174" s="27" t="s">
        <v>751</v>
      </c>
      <c r="H174" s="27" t="s">
        <v>447</v>
      </c>
      <c r="I174" s="432"/>
    </row>
    <row r="175" spans="1:9" x14ac:dyDescent="0.25">
      <c r="A175" s="549"/>
      <c r="B175" s="32">
        <v>45595</v>
      </c>
      <c r="C175" s="27" t="s">
        <v>447</v>
      </c>
      <c r="D175" s="27" t="s">
        <v>447</v>
      </c>
      <c r="E175" s="27" t="s">
        <v>447</v>
      </c>
      <c r="F175" s="27" t="s">
        <v>751</v>
      </c>
      <c r="G175" s="27" t="s">
        <v>751</v>
      </c>
      <c r="H175" s="27" t="s">
        <v>447</v>
      </c>
      <c r="I175" s="432"/>
    </row>
    <row r="176" spans="1:9" x14ac:dyDescent="0.25">
      <c r="A176" s="549"/>
      <c r="B176" s="32">
        <v>45596</v>
      </c>
      <c r="C176" s="27" t="s">
        <v>549</v>
      </c>
      <c r="D176" s="27" t="s">
        <v>447</v>
      </c>
      <c r="E176" s="27"/>
      <c r="F176" s="27" t="s">
        <v>751</v>
      </c>
      <c r="G176" s="27" t="s">
        <v>751</v>
      </c>
      <c r="H176" s="27"/>
      <c r="I176" s="432"/>
    </row>
    <row r="177" spans="1:10" x14ac:dyDescent="0.25">
      <c r="A177" s="549"/>
      <c r="B177" s="32">
        <v>45597</v>
      </c>
      <c r="C177" s="27"/>
      <c r="D177" s="27"/>
      <c r="E177" s="27"/>
      <c r="F177" s="27"/>
      <c r="G177" s="27"/>
      <c r="H177" s="432"/>
      <c r="I177" s="432"/>
    </row>
    <row r="178" spans="1:10" x14ac:dyDescent="0.25">
      <c r="A178" s="549"/>
      <c r="B178" s="36">
        <v>45598</v>
      </c>
      <c r="C178" s="547"/>
      <c r="D178" s="547"/>
      <c r="E178" s="547"/>
      <c r="F178" s="547"/>
      <c r="G178" s="547"/>
      <c r="H178" s="536"/>
      <c r="I178" s="536"/>
    </row>
    <row r="179" spans="1:10" x14ac:dyDescent="0.25">
      <c r="A179" s="550"/>
      <c r="B179" s="36">
        <v>45599</v>
      </c>
      <c r="C179" s="547"/>
      <c r="D179" s="547"/>
      <c r="E179" s="547"/>
      <c r="F179" s="547"/>
      <c r="G179" s="547"/>
      <c r="H179" s="536"/>
      <c r="I179" s="536"/>
    </row>
    <row r="180" spans="1:10" x14ac:dyDescent="0.25">
      <c r="A180" s="548" t="s">
        <v>28</v>
      </c>
      <c r="B180" s="32">
        <v>45600</v>
      </c>
      <c r="C180" s="430" t="s">
        <v>456</v>
      </c>
      <c r="D180" s="27" t="s">
        <v>447</v>
      </c>
      <c r="E180" s="27" t="s">
        <v>447</v>
      </c>
      <c r="F180" s="27" t="s">
        <v>751</v>
      </c>
      <c r="G180" s="27" t="s">
        <v>751</v>
      </c>
      <c r="H180" s="27" t="s">
        <v>447</v>
      </c>
      <c r="I180" s="435"/>
    </row>
    <row r="181" spans="1:10" x14ac:dyDescent="0.25">
      <c r="A181" s="549"/>
      <c r="B181" s="32">
        <v>45601</v>
      </c>
      <c r="C181" s="430" t="s">
        <v>456</v>
      </c>
      <c r="D181" s="27" t="s">
        <v>447</v>
      </c>
      <c r="E181" s="27" t="s">
        <v>447</v>
      </c>
      <c r="F181" s="27" t="s">
        <v>427</v>
      </c>
      <c r="G181" s="27" t="s">
        <v>427</v>
      </c>
      <c r="H181" s="27" t="s">
        <v>447</v>
      </c>
      <c r="I181" s="435"/>
    </row>
    <row r="182" spans="1:10" x14ac:dyDescent="0.25">
      <c r="A182" s="549"/>
      <c r="B182" s="32">
        <v>45602</v>
      </c>
      <c r="C182" s="430" t="s">
        <v>456</v>
      </c>
      <c r="D182" s="27" t="s">
        <v>447</v>
      </c>
      <c r="E182" s="27" t="s">
        <v>447</v>
      </c>
      <c r="F182" s="27" t="s">
        <v>427</v>
      </c>
      <c r="G182" s="27" t="s">
        <v>427</v>
      </c>
      <c r="H182" s="27" t="s">
        <v>447</v>
      </c>
      <c r="I182" s="435"/>
    </row>
    <row r="183" spans="1:10" x14ac:dyDescent="0.25">
      <c r="A183" s="549"/>
      <c r="B183" s="32">
        <v>45603</v>
      </c>
      <c r="C183" s="430" t="s">
        <v>456</v>
      </c>
      <c r="D183" s="27" t="s">
        <v>447</v>
      </c>
      <c r="E183" s="27" t="s">
        <v>447</v>
      </c>
      <c r="F183" s="27" t="s">
        <v>751</v>
      </c>
      <c r="G183" s="27" t="s">
        <v>751</v>
      </c>
      <c r="H183" s="27" t="s">
        <v>447</v>
      </c>
      <c r="I183" s="435"/>
    </row>
    <row r="184" spans="1:10" x14ac:dyDescent="0.25">
      <c r="A184" s="549"/>
      <c r="B184" s="32">
        <v>45604</v>
      </c>
      <c r="C184" s="430" t="s">
        <v>456</v>
      </c>
      <c r="D184" s="27"/>
      <c r="E184" s="27" t="s">
        <v>447</v>
      </c>
      <c r="F184" s="27"/>
      <c r="G184" s="27" t="s">
        <v>447</v>
      </c>
      <c r="H184" s="432"/>
      <c r="I184" s="435"/>
    </row>
    <row r="185" spans="1:10" x14ac:dyDescent="0.25">
      <c r="A185" s="549"/>
      <c r="B185" s="36">
        <v>45605</v>
      </c>
      <c r="C185" s="547"/>
      <c r="D185" s="547"/>
      <c r="E185" s="547"/>
      <c r="F185" s="547"/>
      <c r="G185" s="547"/>
      <c r="H185" s="536"/>
      <c r="I185" s="536"/>
    </row>
    <row r="186" spans="1:10" x14ac:dyDescent="0.25">
      <c r="A186" s="550"/>
      <c r="B186" s="36">
        <v>45606</v>
      </c>
      <c r="C186" s="547"/>
      <c r="D186" s="547"/>
      <c r="E186" s="547"/>
      <c r="F186" s="547"/>
      <c r="G186" s="547"/>
      <c r="H186" s="536"/>
      <c r="I186" s="536"/>
    </row>
    <row r="187" spans="1:10" x14ac:dyDescent="0.25">
      <c r="A187" s="548" t="s">
        <v>42</v>
      </c>
      <c r="B187" s="32">
        <v>45607</v>
      </c>
      <c r="C187" s="27"/>
      <c r="D187" s="27"/>
      <c r="E187" s="27"/>
      <c r="F187" s="27"/>
      <c r="G187" s="27"/>
      <c r="H187" s="430" t="s">
        <v>456</v>
      </c>
      <c r="I187" s="432"/>
      <c r="J187" s="27" t="s">
        <v>755</v>
      </c>
    </row>
    <row r="188" spans="1:10" x14ac:dyDescent="0.25">
      <c r="A188" s="549"/>
      <c r="B188" s="32">
        <v>45608</v>
      </c>
      <c r="C188" s="27" t="s">
        <v>447</v>
      </c>
      <c r="D188" s="27"/>
      <c r="E188" s="27" t="s">
        <v>447</v>
      </c>
      <c r="F188" s="27" t="s">
        <v>751</v>
      </c>
      <c r="G188" s="27" t="s">
        <v>751</v>
      </c>
      <c r="H188" s="430" t="s">
        <v>456</v>
      </c>
      <c r="I188" s="432"/>
    </row>
    <row r="189" spans="1:10" x14ac:dyDescent="0.25">
      <c r="A189" s="549"/>
      <c r="B189" s="32">
        <v>45609</v>
      </c>
      <c r="C189" s="27" t="s">
        <v>447</v>
      </c>
      <c r="D189" s="27" t="s">
        <v>447</v>
      </c>
      <c r="E189" s="27" t="s">
        <v>447</v>
      </c>
      <c r="F189" s="27" t="s">
        <v>751</v>
      </c>
      <c r="G189" s="27" t="s">
        <v>751</v>
      </c>
      <c r="H189" s="430" t="s">
        <v>456</v>
      </c>
      <c r="I189" s="432"/>
    </row>
    <row r="190" spans="1:10" x14ac:dyDescent="0.25">
      <c r="A190" s="549"/>
      <c r="B190" s="32">
        <v>45610</v>
      </c>
      <c r="C190" s="27" t="s">
        <v>447</v>
      </c>
      <c r="D190" s="27" t="s">
        <v>447</v>
      </c>
      <c r="E190" s="27" t="s">
        <v>447</v>
      </c>
      <c r="F190" s="27" t="s">
        <v>751</v>
      </c>
      <c r="G190" s="27" t="s">
        <v>751</v>
      </c>
      <c r="H190" s="430" t="s">
        <v>456</v>
      </c>
      <c r="I190" s="432"/>
    </row>
    <row r="191" spans="1:10" x14ac:dyDescent="0.25">
      <c r="A191" s="549"/>
      <c r="B191" s="32">
        <v>45611</v>
      </c>
      <c r="C191" s="27"/>
      <c r="D191" s="27" t="s">
        <v>447</v>
      </c>
      <c r="E191" s="27"/>
      <c r="F191" s="27"/>
      <c r="G191" s="27"/>
      <c r="H191" s="430" t="s">
        <v>456</v>
      </c>
      <c r="I191" s="432"/>
    </row>
    <row r="192" spans="1:10" x14ac:dyDescent="0.25">
      <c r="A192" s="549"/>
      <c r="B192" s="36">
        <v>45612</v>
      </c>
      <c r="C192" s="547"/>
      <c r="D192" s="547"/>
      <c r="E192" s="547"/>
      <c r="F192" s="547"/>
      <c r="G192" s="547"/>
      <c r="H192" s="536"/>
      <c r="I192" s="536"/>
    </row>
    <row r="193" spans="1:10" x14ac:dyDescent="0.25">
      <c r="A193" s="550"/>
      <c r="B193" s="36">
        <v>45613</v>
      </c>
      <c r="C193" s="547"/>
      <c r="D193" s="547"/>
      <c r="E193" s="547"/>
      <c r="F193" s="547"/>
      <c r="G193" s="547"/>
      <c r="H193" s="536"/>
      <c r="I193" s="536"/>
    </row>
    <row r="194" spans="1:10" x14ac:dyDescent="0.25">
      <c r="A194" s="548" t="s">
        <v>50</v>
      </c>
      <c r="B194" s="32">
        <v>45614</v>
      </c>
      <c r="C194" s="27" t="s">
        <v>447</v>
      </c>
      <c r="D194" s="27" t="s">
        <v>447</v>
      </c>
      <c r="E194" s="27" t="s">
        <v>447</v>
      </c>
      <c r="F194" s="27" t="s">
        <v>547</v>
      </c>
      <c r="G194" s="430" t="s">
        <v>456</v>
      </c>
      <c r="H194" s="27" t="s">
        <v>447</v>
      </c>
      <c r="I194" s="432"/>
      <c r="J194" s="27" t="s">
        <v>765</v>
      </c>
    </row>
    <row r="195" spans="1:10" x14ac:dyDescent="0.25">
      <c r="A195" s="549"/>
      <c r="B195" s="32">
        <v>45615</v>
      </c>
      <c r="C195" s="27" t="s">
        <v>549</v>
      </c>
      <c r="D195" s="27" t="s">
        <v>447</v>
      </c>
      <c r="E195" s="27" t="s">
        <v>447</v>
      </c>
      <c r="F195" s="27" t="s">
        <v>547</v>
      </c>
      <c r="G195" s="430" t="s">
        <v>456</v>
      </c>
      <c r="H195" s="27" t="s">
        <v>749</v>
      </c>
      <c r="I195" s="432"/>
    </row>
    <row r="196" spans="1:10" x14ac:dyDescent="0.25">
      <c r="A196" s="549"/>
      <c r="B196" s="32">
        <v>45616</v>
      </c>
      <c r="C196" s="27" t="s">
        <v>549</v>
      </c>
      <c r="D196" s="27" t="s">
        <v>447</v>
      </c>
      <c r="E196" s="27" t="s">
        <v>447</v>
      </c>
      <c r="F196" s="27" t="s">
        <v>447</v>
      </c>
      <c r="G196" s="430" t="s">
        <v>456</v>
      </c>
      <c r="H196" s="27" t="s">
        <v>447</v>
      </c>
      <c r="I196" s="432"/>
    </row>
    <row r="197" spans="1:10" x14ac:dyDescent="0.25">
      <c r="A197" s="549"/>
      <c r="B197" s="32">
        <v>45617</v>
      </c>
      <c r="C197" s="27" t="s">
        <v>549</v>
      </c>
      <c r="D197" s="27" t="s">
        <v>447</v>
      </c>
      <c r="E197" s="27" t="s">
        <v>549</v>
      </c>
      <c r="F197" s="27" t="s">
        <v>447</v>
      </c>
      <c r="G197" s="430" t="s">
        <v>456</v>
      </c>
      <c r="H197" s="27" t="s">
        <v>447</v>
      </c>
      <c r="I197" s="432"/>
    </row>
    <row r="198" spans="1:10" x14ac:dyDescent="0.25">
      <c r="A198" s="549"/>
      <c r="B198" s="32">
        <v>45618</v>
      </c>
      <c r="C198" s="27"/>
      <c r="D198" s="27" t="s">
        <v>447</v>
      </c>
      <c r="E198" s="27" t="s">
        <v>549</v>
      </c>
      <c r="F198" s="27" t="s">
        <v>447</v>
      </c>
      <c r="G198" s="430" t="s">
        <v>456</v>
      </c>
      <c r="H198" s="27" t="s">
        <v>447</v>
      </c>
      <c r="I198" s="432"/>
    </row>
    <row r="199" spans="1:10" x14ac:dyDescent="0.25">
      <c r="A199" s="549"/>
      <c r="B199" s="36">
        <v>45619</v>
      </c>
      <c r="C199" s="547"/>
      <c r="D199" s="547"/>
      <c r="E199" s="547"/>
      <c r="F199" s="547"/>
      <c r="G199" s="547"/>
      <c r="H199" s="536"/>
      <c r="I199" s="536"/>
    </row>
    <row r="200" spans="1:10" x14ac:dyDescent="0.25">
      <c r="A200" s="550"/>
      <c r="B200" s="36">
        <v>45620</v>
      </c>
      <c r="C200" s="547"/>
      <c r="D200" s="547"/>
      <c r="E200" s="547"/>
      <c r="F200" s="547"/>
      <c r="G200" s="547"/>
      <c r="H200" s="536"/>
      <c r="I200" s="536"/>
    </row>
    <row r="201" spans="1:10" x14ac:dyDescent="0.25">
      <c r="A201" s="548" t="s">
        <v>56</v>
      </c>
      <c r="B201" s="32">
        <v>45621</v>
      </c>
      <c r="C201" s="27" t="s">
        <v>447</v>
      </c>
      <c r="D201" s="27" t="s">
        <v>447</v>
      </c>
      <c r="E201" s="27" t="s">
        <v>549</v>
      </c>
      <c r="F201" s="27" t="s">
        <v>447</v>
      </c>
      <c r="G201" s="430" t="s">
        <v>456</v>
      </c>
      <c r="H201" s="27" t="s">
        <v>447</v>
      </c>
      <c r="I201" s="432"/>
    </row>
    <row r="202" spans="1:10" x14ac:dyDescent="0.25">
      <c r="A202" s="549"/>
      <c r="B202" s="32">
        <v>45622</v>
      </c>
      <c r="C202" s="27" t="s">
        <v>447</v>
      </c>
      <c r="D202" s="27" t="s">
        <v>447</v>
      </c>
      <c r="E202" s="27" t="s">
        <v>549</v>
      </c>
      <c r="F202" s="27" t="s">
        <v>447</v>
      </c>
      <c r="G202" s="430" t="s">
        <v>456</v>
      </c>
      <c r="H202" s="27" t="s">
        <v>447</v>
      </c>
      <c r="I202" s="432"/>
    </row>
    <row r="203" spans="1:10" x14ac:dyDescent="0.25">
      <c r="A203" s="549"/>
      <c r="B203" s="32">
        <v>45623</v>
      </c>
      <c r="C203" s="27" t="s">
        <v>447</v>
      </c>
      <c r="D203" s="27" t="s">
        <v>447</v>
      </c>
      <c r="E203" s="27" t="s">
        <v>447</v>
      </c>
      <c r="F203" s="27" t="s">
        <v>447</v>
      </c>
      <c r="G203" s="430" t="s">
        <v>456</v>
      </c>
      <c r="H203" s="27" t="s">
        <v>447</v>
      </c>
      <c r="I203" s="432"/>
    </row>
    <row r="204" spans="1:10" x14ac:dyDescent="0.25">
      <c r="A204" s="549"/>
      <c r="B204" s="32">
        <v>45624</v>
      </c>
      <c r="C204" s="27" t="s">
        <v>447</v>
      </c>
      <c r="D204" s="27" t="s">
        <v>447</v>
      </c>
      <c r="E204" s="27" t="s">
        <v>447</v>
      </c>
      <c r="F204" s="27"/>
      <c r="G204" s="430" t="s">
        <v>456</v>
      </c>
      <c r="H204" s="27" t="s">
        <v>447</v>
      </c>
      <c r="I204" s="432"/>
    </row>
    <row r="205" spans="1:10" x14ac:dyDescent="0.25">
      <c r="A205" s="549"/>
      <c r="B205" s="32">
        <v>45625</v>
      </c>
      <c r="C205" s="27" t="s">
        <v>447</v>
      </c>
      <c r="D205" s="27"/>
      <c r="E205" s="27"/>
      <c r="F205" s="27"/>
      <c r="G205" s="430" t="s">
        <v>456</v>
      </c>
      <c r="H205" s="432"/>
      <c r="I205" s="432"/>
    </row>
    <row r="206" spans="1:10" x14ac:dyDescent="0.25">
      <c r="A206" s="549"/>
      <c r="B206" s="36">
        <v>45626</v>
      </c>
      <c r="C206" s="547"/>
      <c r="D206" s="547"/>
      <c r="E206" s="547"/>
      <c r="F206" s="547"/>
      <c r="G206" s="547"/>
      <c r="H206" s="536"/>
      <c r="I206" s="536"/>
    </row>
    <row r="207" spans="1:10" x14ac:dyDescent="0.25">
      <c r="A207" s="550"/>
      <c r="B207" s="36">
        <v>45627</v>
      </c>
      <c r="C207" s="547"/>
      <c r="D207" s="547"/>
      <c r="E207" s="547"/>
      <c r="F207" s="547"/>
      <c r="G207" s="547"/>
      <c r="H207" s="536"/>
      <c r="I207" s="536"/>
    </row>
    <row r="208" spans="1:10" x14ac:dyDescent="0.25">
      <c r="A208" s="548" t="s">
        <v>62</v>
      </c>
      <c r="B208" s="32">
        <v>45628</v>
      </c>
      <c r="C208" s="27" t="s">
        <v>447</v>
      </c>
      <c r="D208" s="27" t="s">
        <v>447</v>
      </c>
      <c r="E208" s="27" t="s">
        <v>447</v>
      </c>
      <c r="F208" s="27" t="s">
        <v>780</v>
      </c>
      <c r="G208" s="430" t="s">
        <v>456</v>
      </c>
      <c r="H208" s="430" t="s">
        <v>456</v>
      </c>
      <c r="I208" s="432"/>
    </row>
    <row r="209" spans="1:9" x14ac:dyDescent="0.25">
      <c r="A209" s="549"/>
      <c r="B209" s="32">
        <v>45629</v>
      </c>
      <c r="C209" s="27" t="s">
        <v>447</v>
      </c>
      <c r="D209" s="27" t="s">
        <v>447</v>
      </c>
      <c r="E209" s="27" t="s">
        <v>547</v>
      </c>
      <c r="F209" s="27" t="s">
        <v>547</v>
      </c>
      <c r="G209" s="430" t="s">
        <v>456</v>
      </c>
      <c r="H209" s="430" t="s">
        <v>456</v>
      </c>
      <c r="I209" s="432"/>
    </row>
    <row r="210" spans="1:9" x14ac:dyDescent="0.25">
      <c r="A210" s="549"/>
      <c r="B210" s="32">
        <v>45630</v>
      </c>
      <c r="C210" s="27" t="s">
        <v>447</v>
      </c>
      <c r="D210" s="27" t="s">
        <v>447</v>
      </c>
      <c r="E210" s="27" t="s">
        <v>547</v>
      </c>
      <c r="F210" s="27" t="s">
        <v>547</v>
      </c>
      <c r="G210" s="430" t="s">
        <v>456</v>
      </c>
      <c r="H210" s="430" t="s">
        <v>456</v>
      </c>
      <c r="I210" s="432"/>
    </row>
    <row r="211" spans="1:9" x14ac:dyDescent="0.25">
      <c r="A211" s="549"/>
      <c r="B211" s="32">
        <v>45631</v>
      </c>
      <c r="C211" s="27" t="s">
        <v>447</v>
      </c>
      <c r="D211" s="27" t="s">
        <v>447</v>
      </c>
      <c r="E211" s="27" t="s">
        <v>547</v>
      </c>
      <c r="F211" s="27" t="s">
        <v>547</v>
      </c>
      <c r="G211" s="430" t="s">
        <v>456</v>
      </c>
      <c r="H211" s="430" t="s">
        <v>456</v>
      </c>
      <c r="I211" s="432"/>
    </row>
    <row r="212" spans="1:9" x14ac:dyDescent="0.25">
      <c r="A212" s="549"/>
      <c r="B212" s="32">
        <v>45632</v>
      </c>
      <c r="C212" s="27" t="s">
        <v>447</v>
      </c>
      <c r="D212" s="27" t="s">
        <v>447</v>
      </c>
      <c r="E212" s="27" t="s">
        <v>547</v>
      </c>
      <c r="F212" s="27" t="s">
        <v>547</v>
      </c>
      <c r="G212" s="430" t="s">
        <v>456</v>
      </c>
      <c r="H212" s="430" t="s">
        <v>456</v>
      </c>
      <c r="I212" s="432"/>
    </row>
    <row r="213" spans="1:9" x14ac:dyDescent="0.25">
      <c r="A213" s="549"/>
      <c r="B213" s="36">
        <v>45633</v>
      </c>
      <c r="C213" s="547"/>
      <c r="D213" s="547"/>
      <c r="E213" s="547"/>
      <c r="F213" s="547"/>
      <c r="G213" s="547"/>
      <c r="H213" s="536"/>
      <c r="I213" s="536"/>
    </row>
    <row r="214" spans="1:9" x14ac:dyDescent="0.25">
      <c r="A214" s="550"/>
      <c r="B214" s="36">
        <v>45634</v>
      </c>
      <c r="C214" s="547"/>
      <c r="D214" s="547"/>
      <c r="E214" s="547"/>
      <c r="F214" s="547"/>
      <c r="G214" s="547"/>
      <c r="H214" s="536"/>
      <c r="I214" s="536"/>
    </row>
    <row r="215" spans="1:9" x14ac:dyDescent="0.25">
      <c r="A215" s="548" t="s">
        <v>77</v>
      </c>
      <c r="B215" s="32">
        <v>45635</v>
      </c>
      <c r="C215" s="27" t="s">
        <v>447</v>
      </c>
      <c r="D215" s="27" t="s">
        <v>447</v>
      </c>
      <c r="E215" s="27" t="s">
        <v>447</v>
      </c>
      <c r="F215" s="27" t="s">
        <v>547</v>
      </c>
      <c r="G215" s="430" t="s">
        <v>456</v>
      </c>
      <c r="H215" s="27" t="s">
        <v>447</v>
      </c>
      <c r="I215" s="432"/>
    </row>
    <row r="216" spans="1:9" x14ac:dyDescent="0.25">
      <c r="A216" s="549"/>
      <c r="B216" s="32">
        <v>45636</v>
      </c>
      <c r="C216" s="27" t="s">
        <v>447</v>
      </c>
      <c r="D216" s="27" t="s">
        <v>447</v>
      </c>
      <c r="E216" s="27" t="s">
        <v>447</v>
      </c>
      <c r="F216" s="27" t="s">
        <v>547</v>
      </c>
      <c r="G216" s="430" t="s">
        <v>456</v>
      </c>
      <c r="H216" s="27" t="s">
        <v>447</v>
      </c>
      <c r="I216" s="432"/>
    </row>
    <row r="217" spans="1:9" x14ac:dyDescent="0.25">
      <c r="A217" s="549"/>
      <c r="B217" s="32">
        <v>45637</v>
      </c>
      <c r="C217" s="27" t="s">
        <v>447</v>
      </c>
      <c r="D217" s="27" t="s">
        <v>447</v>
      </c>
      <c r="E217" s="27" t="s">
        <v>560</v>
      </c>
      <c r="F217" s="27" t="s">
        <v>560</v>
      </c>
      <c r="G217" s="430" t="s">
        <v>456</v>
      </c>
      <c r="H217" s="27" t="s">
        <v>447</v>
      </c>
      <c r="I217" s="432"/>
    </row>
    <row r="218" spans="1:9" x14ac:dyDescent="0.25">
      <c r="A218" s="549"/>
      <c r="B218" s="32">
        <v>45638</v>
      </c>
      <c r="C218" s="27" t="s">
        <v>447</v>
      </c>
      <c r="D218" s="27" t="s">
        <v>447</v>
      </c>
      <c r="E218" s="27" t="s">
        <v>560</v>
      </c>
      <c r="F218" s="27" t="s">
        <v>560</v>
      </c>
      <c r="G218" s="430" t="s">
        <v>456</v>
      </c>
      <c r="H218" s="27" t="s">
        <v>447</v>
      </c>
      <c r="I218" s="432"/>
    </row>
    <row r="219" spans="1:9" x14ac:dyDescent="0.25">
      <c r="A219" s="549"/>
      <c r="B219" s="32">
        <v>45639</v>
      </c>
      <c r="C219" s="27" t="s">
        <v>447</v>
      </c>
      <c r="D219" s="27"/>
      <c r="E219" s="27"/>
      <c r="F219" s="27"/>
      <c r="G219" s="430" t="s">
        <v>456</v>
      </c>
      <c r="H219" s="432"/>
      <c r="I219" s="432"/>
    </row>
    <row r="220" spans="1:9" x14ac:dyDescent="0.25">
      <c r="A220" s="549"/>
      <c r="B220" s="36">
        <v>45640</v>
      </c>
      <c r="C220" s="547"/>
      <c r="D220" s="547"/>
      <c r="E220" s="547"/>
      <c r="F220" s="547"/>
      <c r="G220" s="547"/>
      <c r="H220" s="536"/>
      <c r="I220" s="536"/>
    </row>
    <row r="221" spans="1:9" x14ac:dyDescent="0.25">
      <c r="A221" s="550"/>
      <c r="B221" s="36">
        <v>45641</v>
      </c>
      <c r="C221" s="547"/>
      <c r="D221" s="547"/>
      <c r="E221" s="547"/>
      <c r="F221" s="547"/>
      <c r="G221" s="547"/>
      <c r="H221" s="536"/>
      <c r="I221" s="536"/>
    </row>
    <row r="222" spans="1:9" x14ac:dyDescent="0.25">
      <c r="A222" s="548" t="s">
        <v>84</v>
      </c>
      <c r="B222" s="32">
        <v>45642</v>
      </c>
      <c r="C222" s="430" t="s">
        <v>456</v>
      </c>
      <c r="D222" s="27" t="s">
        <v>447</v>
      </c>
      <c r="E222" s="27" t="s">
        <v>560</v>
      </c>
      <c r="F222" s="27" t="s">
        <v>787</v>
      </c>
      <c r="G222" s="27" t="s">
        <v>560</v>
      </c>
      <c r="H222" s="27" t="s">
        <v>447</v>
      </c>
      <c r="I222" s="432"/>
    </row>
    <row r="223" spans="1:9" x14ac:dyDescent="0.25">
      <c r="A223" s="549"/>
      <c r="B223" s="32">
        <v>45643</v>
      </c>
      <c r="C223" s="430" t="s">
        <v>456</v>
      </c>
      <c r="D223" s="27" t="s">
        <v>447</v>
      </c>
      <c r="E223" s="27" t="s">
        <v>751</v>
      </c>
      <c r="F223" s="27" t="s">
        <v>751</v>
      </c>
      <c r="G223" s="27" t="s">
        <v>547</v>
      </c>
      <c r="H223" s="27" t="s">
        <v>447</v>
      </c>
      <c r="I223" s="432"/>
    </row>
    <row r="224" spans="1:9" x14ac:dyDescent="0.25">
      <c r="A224" s="549"/>
      <c r="B224" s="32">
        <v>45644</v>
      </c>
      <c r="C224" s="430" t="s">
        <v>456</v>
      </c>
      <c r="D224" s="27" t="s">
        <v>761</v>
      </c>
      <c r="E224" s="27" t="s">
        <v>547</v>
      </c>
      <c r="F224" s="27" t="s">
        <v>547</v>
      </c>
      <c r="G224" s="27" t="s">
        <v>547</v>
      </c>
      <c r="H224" s="27" t="s">
        <v>761</v>
      </c>
      <c r="I224" s="432"/>
    </row>
    <row r="225" spans="1:9" x14ac:dyDescent="0.25">
      <c r="A225" s="549"/>
      <c r="B225" s="32">
        <v>45645</v>
      </c>
      <c r="C225" s="430" t="s">
        <v>456</v>
      </c>
      <c r="D225" s="27" t="s">
        <v>761</v>
      </c>
      <c r="E225" s="27" t="s">
        <v>547</v>
      </c>
      <c r="F225" s="27" t="s">
        <v>547</v>
      </c>
      <c r="G225" s="27" t="s">
        <v>547</v>
      </c>
      <c r="H225" s="27" t="s">
        <v>761</v>
      </c>
      <c r="I225" s="432"/>
    </row>
    <row r="226" spans="1:9" x14ac:dyDescent="0.25">
      <c r="A226" s="549"/>
      <c r="B226" s="32">
        <v>45646</v>
      </c>
      <c r="C226" s="430" t="s">
        <v>456</v>
      </c>
      <c r="D226" s="27" t="s">
        <v>761</v>
      </c>
      <c r="E226" s="27" t="s">
        <v>547</v>
      </c>
      <c r="F226" s="27" t="s">
        <v>547</v>
      </c>
      <c r="G226" s="27" t="s">
        <v>547</v>
      </c>
      <c r="H226" s="27" t="s">
        <v>761</v>
      </c>
      <c r="I226" s="432"/>
    </row>
    <row r="227" spans="1:9" x14ac:dyDescent="0.25">
      <c r="A227" s="549"/>
      <c r="B227" s="36">
        <v>45647</v>
      </c>
      <c r="C227" s="547"/>
      <c r="D227" s="547"/>
      <c r="E227" s="547"/>
      <c r="F227" s="547"/>
      <c r="G227" s="547"/>
      <c r="H227" s="536"/>
      <c r="I227" s="536"/>
    </row>
    <row r="228" spans="1:9" x14ac:dyDescent="0.25">
      <c r="A228" s="550"/>
      <c r="B228" s="36">
        <v>45648</v>
      </c>
      <c r="C228" s="547"/>
      <c r="D228" s="547"/>
      <c r="E228" s="547"/>
      <c r="F228" s="547"/>
      <c r="G228" s="547"/>
      <c r="H228" s="536"/>
      <c r="I228" s="536"/>
    </row>
    <row r="229" spans="1:9" x14ac:dyDescent="0.25">
      <c r="A229" s="548" t="s">
        <v>89</v>
      </c>
      <c r="B229" s="32">
        <v>45649</v>
      </c>
      <c r="C229" s="541" t="s">
        <v>455</v>
      </c>
      <c r="D229" s="542"/>
      <c r="E229" s="542"/>
      <c r="F229" s="542"/>
      <c r="G229" s="542"/>
      <c r="H229" s="542"/>
      <c r="I229" s="542"/>
    </row>
    <row r="230" spans="1:9" x14ac:dyDescent="0.25">
      <c r="A230" s="549"/>
      <c r="B230" s="32">
        <v>45650</v>
      </c>
      <c r="C230" s="543"/>
      <c r="D230" s="544"/>
      <c r="E230" s="544"/>
      <c r="F230" s="544"/>
      <c r="G230" s="544"/>
      <c r="H230" s="544"/>
      <c r="I230" s="544"/>
    </row>
    <row r="231" spans="1:9" x14ac:dyDescent="0.25">
      <c r="A231" s="549"/>
      <c r="B231" s="32">
        <v>45651</v>
      </c>
      <c r="C231" s="543"/>
      <c r="D231" s="544"/>
      <c r="E231" s="544"/>
      <c r="F231" s="544"/>
      <c r="G231" s="544"/>
      <c r="H231" s="544"/>
      <c r="I231" s="544"/>
    </row>
    <row r="232" spans="1:9" x14ac:dyDescent="0.25">
      <c r="A232" s="549"/>
      <c r="B232" s="32">
        <v>45652</v>
      </c>
      <c r="C232" s="543"/>
      <c r="D232" s="544"/>
      <c r="E232" s="544"/>
      <c r="F232" s="544"/>
      <c r="G232" s="544"/>
      <c r="H232" s="544"/>
      <c r="I232" s="544"/>
    </row>
    <row r="233" spans="1:9" x14ac:dyDescent="0.25">
      <c r="A233" s="549"/>
      <c r="B233" s="32">
        <v>45653</v>
      </c>
      <c r="C233" s="545"/>
      <c r="D233" s="546"/>
      <c r="E233" s="546"/>
      <c r="F233" s="546"/>
      <c r="G233" s="546"/>
      <c r="H233" s="546"/>
      <c r="I233" s="546"/>
    </row>
    <row r="234" spans="1:9" x14ac:dyDescent="0.25">
      <c r="A234" s="549"/>
      <c r="B234" s="36">
        <v>45654</v>
      </c>
      <c r="C234" s="547"/>
      <c r="D234" s="547"/>
      <c r="E234" s="547"/>
      <c r="F234" s="547"/>
      <c r="G234" s="547"/>
      <c r="H234" s="537"/>
      <c r="I234" s="536"/>
    </row>
    <row r="235" spans="1:9" x14ac:dyDescent="0.25">
      <c r="A235" s="550"/>
      <c r="B235" s="36">
        <v>45655</v>
      </c>
      <c r="C235" s="547"/>
      <c r="D235" s="547"/>
      <c r="E235" s="547"/>
      <c r="F235" s="547"/>
      <c r="G235" s="547"/>
      <c r="H235" s="538"/>
      <c r="I235" s="536"/>
    </row>
    <row r="236" spans="1:9" x14ac:dyDescent="0.25">
      <c r="A236" s="548" t="s">
        <v>91</v>
      </c>
      <c r="B236" s="32">
        <v>45656</v>
      </c>
      <c r="C236" s="27"/>
      <c r="D236" s="27" t="s">
        <v>761</v>
      </c>
      <c r="E236" s="27" t="s">
        <v>761</v>
      </c>
      <c r="F236" s="441"/>
      <c r="G236" s="27" t="s">
        <v>761</v>
      </c>
      <c r="H236" s="538"/>
      <c r="I236" s="437"/>
    </row>
    <row r="237" spans="1:9" x14ac:dyDescent="0.25">
      <c r="A237" s="549"/>
      <c r="B237" s="32">
        <v>45657</v>
      </c>
      <c r="C237" s="27"/>
      <c r="D237" s="27" t="s">
        <v>761</v>
      </c>
      <c r="E237" s="27" t="s">
        <v>761</v>
      </c>
      <c r="F237" s="442"/>
      <c r="G237" s="27" t="s">
        <v>761</v>
      </c>
      <c r="H237" s="538"/>
      <c r="I237" s="439"/>
    </row>
    <row r="238" spans="1:9" x14ac:dyDescent="0.25">
      <c r="A238" s="549"/>
      <c r="B238" s="32">
        <v>45658</v>
      </c>
      <c r="C238" s="438"/>
      <c r="D238" s="439"/>
      <c r="E238" s="439"/>
      <c r="F238" s="442"/>
      <c r="G238" s="439"/>
      <c r="H238" s="538"/>
      <c r="I238" s="439"/>
    </row>
    <row r="239" spans="1:9" x14ac:dyDescent="0.25">
      <c r="A239" s="549"/>
      <c r="B239" s="32">
        <v>45659</v>
      </c>
      <c r="C239" s="27" t="s">
        <v>748</v>
      </c>
      <c r="D239" s="27" t="s">
        <v>761</v>
      </c>
      <c r="E239" s="27" t="s">
        <v>761</v>
      </c>
      <c r="F239" s="442"/>
      <c r="G239" s="27"/>
      <c r="H239" s="539"/>
      <c r="I239" s="439"/>
    </row>
    <row r="240" spans="1:9" x14ac:dyDescent="0.25">
      <c r="A240" s="549"/>
      <c r="B240" s="32">
        <v>45660</v>
      </c>
      <c r="C240" s="27" t="s">
        <v>748</v>
      </c>
      <c r="D240" s="440"/>
      <c r="E240" s="440"/>
      <c r="F240" s="442"/>
      <c r="G240" s="440"/>
      <c r="H240" s="440"/>
      <c r="I240" s="440"/>
    </row>
    <row r="241" spans="1:9" x14ac:dyDescent="0.25">
      <c r="A241" s="549"/>
      <c r="B241" s="36">
        <v>45661</v>
      </c>
      <c r="C241" s="547"/>
      <c r="D241" s="547"/>
      <c r="E241" s="547"/>
      <c r="F241" s="442"/>
      <c r="G241" s="547"/>
      <c r="H241" s="536"/>
      <c r="I241" s="536"/>
    </row>
    <row r="242" spans="1:9" x14ac:dyDescent="0.25">
      <c r="A242" s="550"/>
      <c r="B242" s="36">
        <v>45662</v>
      </c>
      <c r="C242" s="547"/>
      <c r="D242" s="547"/>
      <c r="E242" s="547"/>
      <c r="F242" s="442"/>
      <c r="G242" s="547"/>
      <c r="H242" s="536"/>
      <c r="I242" s="536"/>
    </row>
    <row r="243" spans="1:9" x14ac:dyDescent="0.25">
      <c r="A243" s="548" t="s">
        <v>101</v>
      </c>
      <c r="B243" s="32">
        <v>45663</v>
      </c>
      <c r="C243" s="27" t="s">
        <v>447</v>
      </c>
      <c r="D243" s="27" t="s">
        <v>3</v>
      </c>
      <c r="E243" s="27" t="s">
        <v>447</v>
      </c>
      <c r="F243" s="442"/>
      <c r="G243" s="27" t="s">
        <v>3</v>
      </c>
      <c r="H243" s="430" t="s">
        <v>456</v>
      </c>
      <c r="I243" s="432" t="s">
        <v>3</v>
      </c>
    </row>
    <row r="244" spans="1:9" x14ac:dyDescent="0.25">
      <c r="A244" s="549"/>
      <c r="B244" s="32">
        <v>45664</v>
      </c>
      <c r="C244" s="27" t="s">
        <v>549</v>
      </c>
      <c r="D244" s="27" t="s">
        <v>3</v>
      </c>
      <c r="E244" s="27" t="s">
        <v>549</v>
      </c>
      <c r="F244" s="442"/>
      <c r="G244" s="27" t="s">
        <v>3</v>
      </c>
      <c r="H244" s="430" t="s">
        <v>456</v>
      </c>
      <c r="I244" s="432" t="s">
        <v>3</v>
      </c>
    </row>
    <row r="245" spans="1:9" x14ac:dyDescent="0.25">
      <c r="A245" s="549"/>
      <c r="B245" s="32">
        <v>45665</v>
      </c>
      <c r="C245" s="27" t="s">
        <v>549</v>
      </c>
      <c r="D245" s="27" t="s">
        <v>545</v>
      </c>
      <c r="E245" s="27" t="s">
        <v>549</v>
      </c>
      <c r="F245" s="442"/>
      <c r="G245" s="27" t="s">
        <v>545</v>
      </c>
      <c r="H245" s="430" t="s">
        <v>456</v>
      </c>
      <c r="I245" s="27" t="s">
        <v>545</v>
      </c>
    </row>
    <row r="246" spans="1:9" x14ac:dyDescent="0.25">
      <c r="A246" s="549"/>
      <c r="B246" s="32">
        <v>45666</v>
      </c>
      <c r="C246" s="27" t="s">
        <v>545</v>
      </c>
      <c r="D246" s="27" t="s">
        <v>3</v>
      </c>
      <c r="E246" s="27" t="s">
        <v>547</v>
      </c>
      <c r="F246" s="442"/>
      <c r="G246" s="27" t="s">
        <v>3</v>
      </c>
      <c r="H246" s="430" t="s">
        <v>456</v>
      </c>
      <c r="I246" s="432" t="s">
        <v>3</v>
      </c>
    </row>
    <row r="247" spans="1:9" x14ac:dyDescent="0.25">
      <c r="A247" s="549"/>
      <c r="B247" s="32">
        <v>45667</v>
      </c>
      <c r="C247" s="27" t="s">
        <v>545</v>
      </c>
      <c r="D247" s="27" t="s">
        <v>3</v>
      </c>
      <c r="E247" s="27" t="s">
        <v>547</v>
      </c>
      <c r="F247" s="442"/>
      <c r="G247" s="27" t="s">
        <v>547</v>
      </c>
      <c r="H247" s="430" t="s">
        <v>456</v>
      </c>
      <c r="I247" s="432" t="s">
        <v>3</v>
      </c>
    </row>
    <row r="248" spans="1:9" x14ac:dyDescent="0.25">
      <c r="A248" s="549"/>
      <c r="B248" s="36">
        <v>45668</v>
      </c>
      <c r="C248" s="547"/>
      <c r="D248" s="547"/>
      <c r="E248" s="547"/>
      <c r="F248" s="442"/>
      <c r="G248" s="547"/>
      <c r="H248" s="536"/>
      <c r="I248" s="536"/>
    </row>
    <row r="249" spans="1:9" x14ac:dyDescent="0.25">
      <c r="A249" s="550"/>
      <c r="B249" s="36">
        <v>45669</v>
      </c>
      <c r="C249" s="547"/>
      <c r="D249" s="547"/>
      <c r="E249" s="547"/>
      <c r="F249" s="442"/>
      <c r="G249" s="547"/>
      <c r="H249" s="536"/>
      <c r="I249" s="536"/>
    </row>
    <row r="250" spans="1:9" x14ac:dyDescent="0.25">
      <c r="A250" s="548" t="s">
        <v>103</v>
      </c>
      <c r="B250" s="32">
        <v>45670</v>
      </c>
      <c r="C250" s="27" t="s">
        <v>545</v>
      </c>
      <c r="D250" s="27" t="s">
        <v>3</v>
      </c>
      <c r="E250" s="27" t="s">
        <v>545</v>
      </c>
      <c r="F250" s="442"/>
      <c r="G250" s="430" t="s">
        <v>456</v>
      </c>
      <c r="H250" s="27" t="s">
        <v>545</v>
      </c>
      <c r="I250" s="432" t="s">
        <v>3</v>
      </c>
    </row>
    <row r="251" spans="1:9" x14ac:dyDescent="0.25">
      <c r="A251" s="549"/>
      <c r="B251" s="32">
        <v>45671</v>
      </c>
      <c r="C251" s="27" t="s">
        <v>545</v>
      </c>
      <c r="D251" s="27" t="s">
        <v>3</v>
      </c>
      <c r="E251" s="27" t="s">
        <v>545</v>
      </c>
      <c r="F251" s="442"/>
      <c r="G251" s="430" t="s">
        <v>456</v>
      </c>
      <c r="H251" s="27" t="s">
        <v>545</v>
      </c>
      <c r="I251" s="432" t="s">
        <v>3</v>
      </c>
    </row>
    <row r="252" spans="1:9" x14ac:dyDescent="0.25">
      <c r="A252" s="549"/>
      <c r="B252" s="32">
        <v>45672</v>
      </c>
      <c r="C252" s="27" t="s">
        <v>545</v>
      </c>
      <c r="D252" s="27" t="s">
        <v>3</v>
      </c>
      <c r="E252" s="27" t="s">
        <v>545</v>
      </c>
      <c r="F252" s="442"/>
      <c r="G252" s="430" t="s">
        <v>456</v>
      </c>
      <c r="H252" s="27" t="s">
        <v>545</v>
      </c>
      <c r="I252" s="432" t="s">
        <v>3</v>
      </c>
    </row>
    <row r="253" spans="1:9" x14ac:dyDescent="0.25">
      <c r="A253" s="549"/>
      <c r="B253" s="32">
        <v>45673</v>
      </c>
      <c r="C253" s="27" t="s">
        <v>545</v>
      </c>
      <c r="D253" s="27" t="s">
        <v>3</v>
      </c>
      <c r="E253" s="27" t="s">
        <v>545</v>
      </c>
      <c r="F253" s="442"/>
      <c r="G253" s="430" t="s">
        <v>456</v>
      </c>
      <c r="H253" s="27" t="s">
        <v>545</v>
      </c>
      <c r="I253" s="432" t="s">
        <v>3</v>
      </c>
    </row>
    <row r="254" spans="1:9" x14ac:dyDescent="0.25">
      <c r="A254" s="549"/>
      <c r="B254" s="32">
        <v>45674</v>
      </c>
      <c r="C254" s="27" t="s">
        <v>545</v>
      </c>
      <c r="D254" s="27"/>
      <c r="E254" s="27"/>
      <c r="F254" s="442"/>
      <c r="G254" s="430" t="s">
        <v>456</v>
      </c>
      <c r="H254" s="27" t="s">
        <v>545</v>
      </c>
      <c r="I254" s="432"/>
    </row>
    <row r="255" spans="1:9" x14ac:dyDescent="0.25">
      <c r="A255" s="549"/>
      <c r="B255" s="36">
        <v>45675</v>
      </c>
      <c r="C255" s="547"/>
      <c r="D255" s="547"/>
      <c r="E255" s="547"/>
      <c r="F255" s="442"/>
      <c r="G255" s="547"/>
      <c r="H255" s="536"/>
      <c r="I255" s="536"/>
    </row>
    <row r="256" spans="1:9" x14ac:dyDescent="0.25">
      <c r="A256" s="550"/>
      <c r="B256" s="36">
        <v>45676</v>
      </c>
      <c r="C256" s="547"/>
      <c r="D256" s="547"/>
      <c r="E256" s="547"/>
      <c r="F256" s="442"/>
      <c r="G256" s="547"/>
      <c r="H256" s="536"/>
      <c r="I256" s="536"/>
    </row>
    <row r="257" spans="1:9" x14ac:dyDescent="0.25">
      <c r="A257" s="548" t="s">
        <v>104</v>
      </c>
      <c r="B257" s="32">
        <v>45677</v>
      </c>
      <c r="C257" s="430" t="s">
        <v>456</v>
      </c>
      <c r="D257" s="27" t="s">
        <v>3</v>
      </c>
      <c r="E257" s="27" t="s">
        <v>447</v>
      </c>
      <c r="F257" s="27" t="s">
        <v>545</v>
      </c>
      <c r="G257" s="430" t="s">
        <v>456</v>
      </c>
      <c r="H257" s="430" t="s">
        <v>456</v>
      </c>
      <c r="I257" s="27" t="s">
        <v>3</v>
      </c>
    </row>
    <row r="258" spans="1:9" x14ac:dyDescent="0.25">
      <c r="A258" s="549"/>
      <c r="B258" s="32">
        <v>45678</v>
      </c>
      <c r="C258" s="430" t="s">
        <v>456</v>
      </c>
      <c r="D258" s="27" t="s">
        <v>3</v>
      </c>
      <c r="E258" s="27" t="s">
        <v>447</v>
      </c>
      <c r="F258" s="27" t="s">
        <v>545</v>
      </c>
      <c r="G258" s="430" t="s">
        <v>456</v>
      </c>
      <c r="H258" s="27" t="s">
        <v>3</v>
      </c>
      <c r="I258" s="27" t="s">
        <v>3</v>
      </c>
    </row>
    <row r="259" spans="1:9" x14ac:dyDescent="0.25">
      <c r="A259" s="549"/>
      <c r="B259" s="32">
        <v>45679</v>
      </c>
      <c r="C259" s="430" t="s">
        <v>456</v>
      </c>
      <c r="D259" s="27" t="s">
        <v>545</v>
      </c>
      <c r="E259" s="27" t="s">
        <v>545</v>
      </c>
      <c r="F259" s="27" t="s">
        <v>545</v>
      </c>
      <c r="G259" s="430" t="s">
        <v>456</v>
      </c>
      <c r="H259" s="27" t="s">
        <v>545</v>
      </c>
      <c r="I259" s="27" t="s">
        <v>545</v>
      </c>
    </row>
    <row r="260" spans="1:9" x14ac:dyDescent="0.25">
      <c r="A260" s="549"/>
      <c r="B260" s="32">
        <v>45680</v>
      </c>
      <c r="C260" s="430" t="s">
        <v>456</v>
      </c>
      <c r="D260" s="27" t="s">
        <v>3</v>
      </c>
      <c r="E260" s="27" t="s">
        <v>545</v>
      </c>
      <c r="F260" s="27" t="s">
        <v>545</v>
      </c>
      <c r="G260" s="430" t="s">
        <v>456</v>
      </c>
      <c r="H260" s="27" t="s">
        <v>545</v>
      </c>
      <c r="I260" s="27" t="s">
        <v>3</v>
      </c>
    </row>
    <row r="261" spans="1:9" x14ac:dyDescent="0.25">
      <c r="A261" s="549"/>
      <c r="B261" s="32">
        <v>45681</v>
      </c>
      <c r="C261" s="430" t="s">
        <v>456</v>
      </c>
      <c r="D261" s="27" t="s">
        <v>547</v>
      </c>
      <c r="E261" s="27" t="s">
        <v>547</v>
      </c>
      <c r="F261" s="27"/>
      <c r="G261" s="430" t="s">
        <v>456</v>
      </c>
      <c r="H261" s="27"/>
    </row>
    <row r="262" spans="1:9" x14ac:dyDescent="0.25">
      <c r="A262" s="549"/>
      <c r="B262" s="36">
        <v>45682</v>
      </c>
      <c r="C262" s="547"/>
      <c r="D262" s="547"/>
      <c r="E262" s="547"/>
      <c r="F262" s="439"/>
      <c r="G262" s="547"/>
      <c r="H262" s="536"/>
      <c r="I262" s="536"/>
    </row>
    <row r="263" spans="1:9" x14ac:dyDescent="0.25">
      <c r="A263" s="550"/>
      <c r="B263" s="36">
        <v>45683</v>
      </c>
      <c r="C263" s="547"/>
      <c r="D263" s="547"/>
      <c r="E263" s="547"/>
      <c r="F263" s="439"/>
      <c r="G263" s="547"/>
      <c r="H263" s="536"/>
      <c r="I263" s="536"/>
    </row>
    <row r="264" spans="1:9" x14ac:dyDescent="0.25">
      <c r="A264" s="548" t="s">
        <v>108</v>
      </c>
      <c r="B264" s="32">
        <v>45684</v>
      </c>
      <c r="C264" s="27" t="s">
        <v>3</v>
      </c>
      <c r="D264" s="27" t="s">
        <v>3</v>
      </c>
      <c r="E264" s="27" t="s">
        <v>545</v>
      </c>
      <c r="F264" s="27" t="s">
        <v>545</v>
      </c>
      <c r="G264" s="430" t="s">
        <v>456</v>
      </c>
      <c r="H264" s="430" t="s">
        <v>456</v>
      </c>
      <c r="I264" s="27" t="s">
        <v>545</v>
      </c>
    </row>
    <row r="265" spans="1:9" x14ac:dyDescent="0.25">
      <c r="A265" s="549"/>
      <c r="B265" s="32">
        <v>45685</v>
      </c>
      <c r="C265" s="27" t="s">
        <v>3</v>
      </c>
      <c r="D265" s="27" t="s">
        <v>3</v>
      </c>
      <c r="E265" s="27" t="s">
        <v>545</v>
      </c>
      <c r="F265" s="27" t="s">
        <v>545</v>
      </c>
      <c r="G265" s="430" t="s">
        <v>456</v>
      </c>
      <c r="H265" s="430" t="s">
        <v>456</v>
      </c>
      <c r="I265" s="27" t="s">
        <v>545</v>
      </c>
    </row>
    <row r="266" spans="1:9" x14ac:dyDescent="0.25">
      <c r="A266" s="549"/>
      <c r="B266" s="32">
        <v>45686</v>
      </c>
      <c r="C266" s="27" t="s">
        <v>450</v>
      </c>
      <c r="D266" s="27" t="s">
        <v>447</v>
      </c>
      <c r="E266" s="27" t="s">
        <v>545</v>
      </c>
      <c r="F266" s="27" t="s">
        <v>761</v>
      </c>
      <c r="G266" s="430" t="s">
        <v>456</v>
      </c>
      <c r="H266" s="430" t="s">
        <v>456</v>
      </c>
      <c r="I266" s="27" t="s">
        <v>545</v>
      </c>
    </row>
    <row r="267" spans="1:9" x14ac:dyDescent="0.25">
      <c r="A267" s="549"/>
      <c r="B267" s="32">
        <v>45687</v>
      </c>
      <c r="C267" s="27" t="s">
        <v>545</v>
      </c>
      <c r="D267" s="27" t="s">
        <v>447</v>
      </c>
      <c r="E267" s="27" t="s">
        <v>545</v>
      </c>
      <c r="F267" s="27" t="s">
        <v>761</v>
      </c>
      <c r="G267" s="430" t="s">
        <v>456</v>
      </c>
      <c r="H267" s="430" t="s">
        <v>456</v>
      </c>
      <c r="I267" s="27" t="s">
        <v>545</v>
      </c>
    </row>
    <row r="268" spans="1:9" x14ac:dyDescent="0.25">
      <c r="A268" s="549"/>
      <c r="B268" s="32">
        <v>45688</v>
      </c>
      <c r="C268" s="27"/>
      <c r="D268" s="27"/>
      <c r="E268" s="27"/>
      <c r="F268" s="27"/>
      <c r="G268" s="430" t="s">
        <v>456</v>
      </c>
      <c r="H268" s="430" t="s">
        <v>456</v>
      </c>
      <c r="I268" s="432"/>
    </row>
    <row r="269" spans="1:9" x14ac:dyDescent="0.25">
      <c r="A269" s="549"/>
      <c r="B269" s="36">
        <v>45689</v>
      </c>
      <c r="C269" s="547"/>
      <c r="D269" s="547"/>
      <c r="E269" s="547"/>
      <c r="F269" s="439"/>
      <c r="G269" s="547"/>
      <c r="H269" s="536"/>
      <c r="I269" s="536"/>
    </row>
    <row r="270" spans="1:9" x14ac:dyDescent="0.25">
      <c r="A270" s="550"/>
      <c r="B270" s="36">
        <v>45690</v>
      </c>
      <c r="C270" s="547"/>
      <c r="D270" s="547"/>
      <c r="E270" s="547"/>
      <c r="F270" s="440"/>
      <c r="G270" s="547"/>
      <c r="H270" s="536"/>
      <c r="I270" s="536"/>
    </row>
    <row r="271" spans="1:9" x14ac:dyDescent="0.25">
      <c r="A271" s="548" t="s">
        <v>110</v>
      </c>
      <c r="B271" s="32">
        <v>45691</v>
      </c>
      <c r="C271" s="27" t="s">
        <v>545</v>
      </c>
      <c r="D271" s="27" t="s">
        <v>761</v>
      </c>
      <c r="E271" s="27" t="s">
        <v>545</v>
      </c>
      <c r="F271" s="27" t="s">
        <v>761</v>
      </c>
      <c r="G271" s="430" t="s">
        <v>456</v>
      </c>
      <c r="H271" s="436" t="s">
        <v>773</v>
      </c>
      <c r="I271" s="27" t="s">
        <v>545</v>
      </c>
    </row>
    <row r="272" spans="1:9" x14ac:dyDescent="0.25">
      <c r="A272" s="549"/>
      <c r="B272" s="32">
        <v>45692</v>
      </c>
      <c r="C272" s="27" t="s">
        <v>545</v>
      </c>
      <c r="D272" s="27" t="s">
        <v>3</v>
      </c>
      <c r="E272" s="27" t="s">
        <v>545</v>
      </c>
      <c r="F272" s="27" t="s">
        <v>3</v>
      </c>
      <c r="G272" s="430" t="s">
        <v>456</v>
      </c>
      <c r="H272" s="436" t="s">
        <v>773</v>
      </c>
      <c r="I272" s="27" t="s">
        <v>545</v>
      </c>
    </row>
    <row r="273" spans="1:10" x14ac:dyDescent="0.25">
      <c r="A273" s="549"/>
      <c r="B273" s="32">
        <v>45693</v>
      </c>
      <c r="C273" s="27" t="s">
        <v>545</v>
      </c>
      <c r="D273" s="27" t="s">
        <v>3</v>
      </c>
      <c r="E273" s="27" t="s">
        <v>545</v>
      </c>
      <c r="F273" s="27" t="s">
        <v>3</v>
      </c>
      <c r="G273" s="430" t="s">
        <v>456</v>
      </c>
      <c r="H273" s="436" t="s">
        <v>773</v>
      </c>
      <c r="I273" s="27" t="s">
        <v>545</v>
      </c>
    </row>
    <row r="274" spans="1:10" x14ac:dyDescent="0.25">
      <c r="A274" s="549"/>
      <c r="B274" s="32">
        <v>45694</v>
      </c>
      <c r="C274" s="27" t="s">
        <v>450</v>
      </c>
      <c r="D274" s="27" t="s">
        <v>3</v>
      </c>
      <c r="E274" s="27" t="s">
        <v>450</v>
      </c>
      <c r="F274" s="27" t="s">
        <v>3</v>
      </c>
      <c r="G274" s="430" t="s">
        <v>456</v>
      </c>
      <c r="H274" s="436" t="s">
        <v>773</v>
      </c>
      <c r="I274" s="27" t="s">
        <v>450</v>
      </c>
    </row>
    <row r="275" spans="1:10" x14ac:dyDescent="0.25">
      <c r="A275" s="549"/>
      <c r="B275" s="32">
        <v>45695</v>
      </c>
      <c r="C275" s="27" t="s">
        <v>3</v>
      </c>
      <c r="D275" s="27" t="s">
        <v>3</v>
      </c>
      <c r="E275" s="27" t="s">
        <v>856</v>
      </c>
      <c r="F275" s="27"/>
      <c r="G275" s="430" t="s">
        <v>456</v>
      </c>
      <c r="H275" s="436" t="s">
        <v>773</v>
      </c>
    </row>
    <row r="276" spans="1:10" x14ac:dyDescent="0.25">
      <c r="A276" s="549"/>
      <c r="B276" s="36">
        <v>45696</v>
      </c>
      <c r="C276" s="547"/>
      <c r="D276" s="547"/>
      <c r="E276" s="547"/>
      <c r="F276" s="547"/>
      <c r="G276" s="547"/>
      <c r="H276" s="536"/>
      <c r="I276" s="536"/>
    </row>
    <row r="277" spans="1:10" x14ac:dyDescent="0.25">
      <c r="A277" s="550"/>
      <c r="B277" s="36">
        <v>45697</v>
      </c>
      <c r="C277" s="547"/>
      <c r="D277" s="547"/>
      <c r="E277" s="547"/>
      <c r="F277" s="547"/>
      <c r="G277" s="547"/>
      <c r="H277" s="536"/>
      <c r="I277" s="536"/>
    </row>
    <row r="278" spans="1:10" x14ac:dyDescent="0.25">
      <c r="A278" s="551" t="s">
        <v>113</v>
      </c>
      <c r="B278" s="32">
        <v>45698</v>
      </c>
      <c r="C278" s="430" t="s">
        <v>456</v>
      </c>
      <c r="D278" s="27" t="s">
        <v>761</v>
      </c>
      <c r="E278" s="548" t="s">
        <v>455</v>
      </c>
      <c r="F278" s="27" t="s">
        <v>447</v>
      </c>
      <c r="G278" s="27" t="s">
        <v>761</v>
      </c>
      <c r="H278" s="27" t="s">
        <v>447</v>
      </c>
      <c r="I278" s="435"/>
    </row>
    <row r="279" spans="1:10" x14ac:dyDescent="0.25">
      <c r="A279" s="552"/>
      <c r="B279" s="32">
        <v>45699</v>
      </c>
      <c r="C279" s="430" t="s">
        <v>456</v>
      </c>
      <c r="D279" s="27" t="s">
        <v>761</v>
      </c>
      <c r="E279" s="549"/>
      <c r="F279" s="27" t="s">
        <v>850</v>
      </c>
      <c r="G279" s="27" t="s">
        <v>761</v>
      </c>
      <c r="H279" s="27" t="s">
        <v>850</v>
      </c>
      <c r="I279" s="435"/>
    </row>
    <row r="280" spans="1:10" ht="14.25" customHeight="1" x14ac:dyDescent="0.25">
      <c r="A280" s="552"/>
      <c r="B280" s="32">
        <v>45700</v>
      </c>
      <c r="C280" s="430" t="s">
        <v>456</v>
      </c>
      <c r="D280" s="27" t="s">
        <v>151</v>
      </c>
      <c r="E280" s="549"/>
      <c r="F280" s="27" t="s">
        <v>3</v>
      </c>
      <c r="G280" s="27" t="s">
        <v>151</v>
      </c>
      <c r="H280" s="27" t="s">
        <v>3</v>
      </c>
    </row>
    <row r="281" spans="1:10" x14ac:dyDescent="0.25">
      <c r="A281" s="552"/>
      <c r="B281" s="32">
        <v>45701</v>
      </c>
      <c r="C281" s="430" t="s">
        <v>456</v>
      </c>
      <c r="D281" s="27" t="s">
        <v>151</v>
      </c>
      <c r="E281" s="549"/>
      <c r="F281" s="27" t="s">
        <v>3</v>
      </c>
      <c r="G281" s="27" t="s">
        <v>151</v>
      </c>
      <c r="H281" s="27" t="s">
        <v>3</v>
      </c>
    </row>
    <row r="282" spans="1:10" x14ac:dyDescent="0.25">
      <c r="A282" s="552"/>
      <c r="B282" s="32">
        <v>45702</v>
      </c>
      <c r="C282" s="430" t="s">
        <v>456</v>
      </c>
      <c r="D282" s="27"/>
      <c r="E282" s="550"/>
      <c r="F282" s="27"/>
      <c r="G282" s="27"/>
      <c r="H282" s="432"/>
      <c r="I282" s="435"/>
    </row>
    <row r="283" spans="1:10" x14ac:dyDescent="0.25">
      <c r="A283" s="552"/>
      <c r="B283" s="36">
        <v>45703</v>
      </c>
      <c r="C283" s="547"/>
      <c r="D283" s="547"/>
      <c r="E283" s="547"/>
      <c r="F283" s="547"/>
      <c r="G283" s="547"/>
      <c r="H283" s="536"/>
      <c r="I283" s="536"/>
    </row>
    <row r="284" spans="1:10" x14ac:dyDescent="0.25">
      <c r="A284" s="553"/>
      <c r="B284" s="36">
        <v>45704</v>
      </c>
      <c r="C284" s="547"/>
      <c r="D284" s="547"/>
      <c r="E284" s="547"/>
      <c r="F284" s="547"/>
      <c r="G284" s="547"/>
      <c r="H284" s="536"/>
      <c r="I284" s="536"/>
    </row>
    <row r="285" spans="1:10" x14ac:dyDescent="0.25">
      <c r="A285" s="548" t="s">
        <v>114</v>
      </c>
      <c r="B285" s="32">
        <v>45705</v>
      </c>
      <c r="C285" s="27" t="s">
        <v>151</v>
      </c>
      <c r="D285" s="27" t="s">
        <v>151</v>
      </c>
      <c r="E285" s="27" t="s">
        <v>151</v>
      </c>
      <c r="F285" s="27" t="s">
        <v>766</v>
      </c>
      <c r="G285" s="27" t="s">
        <v>766</v>
      </c>
      <c r="H285" s="27" t="s">
        <v>151</v>
      </c>
      <c r="J285" s="27" t="s">
        <v>848</v>
      </c>
    </row>
    <row r="286" spans="1:10" x14ac:dyDescent="0.25">
      <c r="A286" s="549"/>
      <c r="B286" s="32">
        <v>45706</v>
      </c>
      <c r="C286" s="27" t="s">
        <v>151</v>
      </c>
      <c r="D286" s="27" t="s">
        <v>151</v>
      </c>
      <c r="E286" s="27" t="s">
        <v>151</v>
      </c>
      <c r="F286" s="27" t="s">
        <v>766</v>
      </c>
      <c r="G286" s="27" t="s">
        <v>766</v>
      </c>
      <c r="H286" s="27" t="s">
        <v>151</v>
      </c>
      <c r="J286" s="27"/>
    </row>
    <row r="287" spans="1:10" x14ac:dyDescent="0.25">
      <c r="A287" s="549"/>
      <c r="B287" s="32">
        <v>45707</v>
      </c>
      <c r="C287" s="27" t="s">
        <v>151</v>
      </c>
      <c r="D287" s="27" t="s">
        <v>151</v>
      </c>
      <c r="E287" s="27" t="s">
        <v>151</v>
      </c>
      <c r="F287" s="27" t="s">
        <v>766</v>
      </c>
      <c r="G287" s="27" t="s">
        <v>766</v>
      </c>
      <c r="H287" s="27" t="s">
        <v>151</v>
      </c>
      <c r="I287" s="27" t="s">
        <v>151</v>
      </c>
      <c r="J287" s="27"/>
    </row>
    <row r="288" spans="1:10" x14ac:dyDescent="0.25">
      <c r="A288" s="549"/>
      <c r="B288" s="32">
        <v>45708</v>
      </c>
      <c r="C288" s="27" t="s">
        <v>151</v>
      </c>
      <c r="D288" s="27" t="s">
        <v>151</v>
      </c>
      <c r="E288" s="27" t="s">
        <v>151</v>
      </c>
      <c r="F288" s="27" t="s">
        <v>766</v>
      </c>
      <c r="G288" s="27" t="s">
        <v>766</v>
      </c>
      <c r="H288" s="27" t="s">
        <v>151</v>
      </c>
      <c r="I288" s="27" t="s">
        <v>151</v>
      </c>
      <c r="J288" s="27"/>
    </row>
    <row r="289" spans="1:10" x14ac:dyDescent="0.25">
      <c r="A289" s="549"/>
      <c r="B289" s="32">
        <v>45709</v>
      </c>
      <c r="C289" s="27" t="s">
        <v>151</v>
      </c>
      <c r="D289" s="27" t="s">
        <v>151</v>
      </c>
      <c r="E289" s="27" t="s">
        <v>151</v>
      </c>
      <c r="F289" s="27"/>
      <c r="G289" s="27"/>
      <c r="H289" s="27" t="s">
        <v>151</v>
      </c>
      <c r="I289" s="27" t="s">
        <v>151</v>
      </c>
      <c r="J289" s="27"/>
    </row>
    <row r="290" spans="1:10" x14ac:dyDescent="0.25">
      <c r="A290" s="549"/>
      <c r="B290" s="36">
        <v>45710</v>
      </c>
      <c r="C290" s="547"/>
      <c r="D290" s="547"/>
      <c r="E290" s="547"/>
      <c r="F290" s="547"/>
      <c r="G290" s="547"/>
      <c r="H290" s="536"/>
      <c r="I290" s="540"/>
    </row>
    <row r="291" spans="1:10" x14ac:dyDescent="0.25">
      <c r="A291" s="550"/>
      <c r="B291" s="36">
        <v>45711</v>
      </c>
      <c r="C291" s="547"/>
      <c r="D291" s="547"/>
      <c r="E291" s="547"/>
      <c r="F291" s="547"/>
      <c r="G291" s="547"/>
      <c r="H291" s="536"/>
      <c r="I291" s="536"/>
    </row>
    <row r="292" spans="1:10" x14ac:dyDescent="0.25">
      <c r="A292" s="551" t="s">
        <v>115</v>
      </c>
      <c r="B292" s="32">
        <v>45712</v>
      </c>
      <c r="C292" s="27" t="s">
        <v>151</v>
      </c>
      <c r="D292" s="27" t="s">
        <v>151</v>
      </c>
      <c r="E292" s="27" t="s">
        <v>151</v>
      </c>
      <c r="F292" s="27" t="s">
        <v>766</v>
      </c>
      <c r="G292" s="27" t="s">
        <v>766</v>
      </c>
      <c r="H292" s="430" t="s">
        <v>456</v>
      </c>
      <c r="I292" s="27" t="s">
        <v>151</v>
      </c>
      <c r="J292" s="27"/>
    </row>
    <row r="293" spans="1:10" x14ac:dyDescent="0.25">
      <c r="A293" s="552"/>
      <c r="B293" s="32">
        <v>45713</v>
      </c>
      <c r="C293" s="27" t="s">
        <v>766</v>
      </c>
      <c r="D293" s="27" t="s">
        <v>151</v>
      </c>
      <c r="E293" s="27" t="s">
        <v>151</v>
      </c>
      <c r="F293" s="27" t="s">
        <v>470</v>
      </c>
      <c r="G293" s="27" t="s">
        <v>766</v>
      </c>
      <c r="H293" s="430" t="s">
        <v>456</v>
      </c>
      <c r="I293" s="27" t="s">
        <v>151</v>
      </c>
      <c r="J293" s="27"/>
    </row>
    <row r="294" spans="1:10" x14ac:dyDescent="0.25">
      <c r="A294" s="552"/>
      <c r="B294" s="32">
        <v>45714</v>
      </c>
      <c r="C294" s="27" t="s">
        <v>151</v>
      </c>
      <c r="D294" s="27" t="s">
        <v>151</v>
      </c>
      <c r="E294" s="27" t="s">
        <v>151</v>
      </c>
      <c r="F294" s="27" t="s">
        <v>766</v>
      </c>
      <c r="G294" s="27" t="s">
        <v>766</v>
      </c>
      <c r="H294" s="430" t="s">
        <v>456</v>
      </c>
      <c r="I294" s="27" t="s">
        <v>151</v>
      </c>
      <c r="J294" s="27"/>
    </row>
    <row r="295" spans="1:10" x14ac:dyDescent="0.25">
      <c r="A295" s="552"/>
      <c r="B295" s="32">
        <v>45715</v>
      </c>
      <c r="C295" s="27" t="s">
        <v>151</v>
      </c>
      <c r="D295" s="27" t="s">
        <v>151</v>
      </c>
      <c r="E295" s="27" t="s">
        <v>151</v>
      </c>
      <c r="F295" s="27" t="s">
        <v>766</v>
      </c>
      <c r="G295" s="27" t="s">
        <v>766</v>
      </c>
      <c r="H295" s="430" t="s">
        <v>456</v>
      </c>
      <c r="I295" s="27" t="s">
        <v>151</v>
      </c>
      <c r="J295" s="27"/>
    </row>
    <row r="296" spans="1:10" x14ac:dyDescent="0.25">
      <c r="A296" s="552"/>
      <c r="B296" s="32">
        <v>45716</v>
      </c>
      <c r="C296" s="27"/>
      <c r="D296" s="27"/>
      <c r="E296" s="27" t="s">
        <v>151</v>
      </c>
      <c r="F296" s="27" t="s">
        <v>766</v>
      </c>
      <c r="G296" s="27" t="s">
        <v>766</v>
      </c>
      <c r="H296" s="430" t="s">
        <v>456</v>
      </c>
      <c r="I296" s="432"/>
    </row>
    <row r="297" spans="1:10" x14ac:dyDescent="0.25">
      <c r="A297" s="552"/>
      <c r="B297" s="36">
        <v>45717</v>
      </c>
      <c r="C297" s="547"/>
      <c r="D297" s="547"/>
      <c r="E297" s="547"/>
      <c r="F297" s="547"/>
      <c r="G297" s="547"/>
      <c r="H297" s="536"/>
      <c r="I297" s="536"/>
      <c r="J297" s="547" t="s">
        <v>852</v>
      </c>
    </row>
    <row r="298" spans="1:10" x14ac:dyDescent="0.25">
      <c r="A298" s="553"/>
      <c r="B298" s="36">
        <v>45718</v>
      </c>
      <c r="C298" s="547"/>
      <c r="D298" s="547"/>
      <c r="E298" s="547"/>
      <c r="F298" s="547"/>
      <c r="G298" s="547"/>
      <c r="H298" s="536"/>
      <c r="I298" s="536"/>
      <c r="J298" s="547"/>
    </row>
    <row r="299" spans="1:10" x14ac:dyDescent="0.25">
      <c r="A299" s="548" t="s">
        <v>457</v>
      </c>
      <c r="B299" s="32">
        <v>45719</v>
      </c>
      <c r="C299" s="27" t="s">
        <v>447</v>
      </c>
      <c r="D299" s="420" t="s">
        <v>748</v>
      </c>
      <c r="E299" s="27" t="s">
        <v>447</v>
      </c>
      <c r="F299" s="420" t="s">
        <v>545</v>
      </c>
      <c r="G299" s="420" t="s">
        <v>748</v>
      </c>
      <c r="H299" s="420" t="s">
        <v>545</v>
      </c>
      <c r="I299" s="420" t="s">
        <v>748</v>
      </c>
      <c r="J299" s="26" t="s">
        <v>862</v>
      </c>
    </row>
    <row r="300" spans="1:10" x14ac:dyDescent="0.25">
      <c r="A300" s="549"/>
      <c r="B300" s="32">
        <v>45720</v>
      </c>
      <c r="C300" s="27" t="s">
        <v>447</v>
      </c>
      <c r="D300" s="420" t="s">
        <v>748</v>
      </c>
      <c r="E300" s="27" t="s">
        <v>447</v>
      </c>
      <c r="F300" s="420" t="s">
        <v>545</v>
      </c>
      <c r="G300" s="420" t="s">
        <v>748</v>
      </c>
      <c r="H300" s="420" t="s">
        <v>545</v>
      </c>
      <c r="I300" s="420" t="s">
        <v>748</v>
      </c>
      <c r="J300" s="26" t="s">
        <v>863</v>
      </c>
    </row>
    <row r="301" spans="1:10" x14ac:dyDescent="0.25">
      <c r="A301" s="549"/>
      <c r="B301" s="32">
        <v>45721</v>
      </c>
      <c r="C301" s="27" t="s">
        <v>447</v>
      </c>
      <c r="D301" s="420" t="s">
        <v>748</v>
      </c>
      <c r="E301" s="27" t="s">
        <v>447</v>
      </c>
      <c r="F301" s="27" t="s">
        <v>447</v>
      </c>
      <c r="G301" s="420" t="s">
        <v>748</v>
      </c>
      <c r="H301" s="27" t="s">
        <v>447</v>
      </c>
      <c r="I301" s="420" t="s">
        <v>748</v>
      </c>
      <c r="J301" s="26" t="s">
        <v>864</v>
      </c>
    </row>
    <row r="302" spans="1:10" x14ac:dyDescent="0.25">
      <c r="A302" s="549"/>
      <c r="B302" s="32">
        <v>45722</v>
      </c>
      <c r="C302" s="27" t="s">
        <v>447</v>
      </c>
      <c r="D302" s="27" t="s">
        <v>151</v>
      </c>
      <c r="E302" s="27" t="s">
        <v>447</v>
      </c>
      <c r="F302" s="27" t="s">
        <v>447</v>
      </c>
      <c r="G302" s="420" t="s">
        <v>151</v>
      </c>
      <c r="H302" s="27"/>
      <c r="I302" s="27" t="s">
        <v>151</v>
      </c>
    </row>
    <row r="303" spans="1:10" x14ac:dyDescent="0.25">
      <c r="A303" s="549"/>
      <c r="B303" s="32">
        <v>45723</v>
      </c>
      <c r="C303" s="27" t="s">
        <v>447</v>
      </c>
      <c r="D303" s="27" t="s">
        <v>151</v>
      </c>
      <c r="E303" s="27" t="s">
        <v>447</v>
      </c>
      <c r="F303" s="27"/>
      <c r="G303" s="420" t="s">
        <v>151</v>
      </c>
      <c r="H303" s="27"/>
      <c r="I303" s="27" t="s">
        <v>151</v>
      </c>
      <c r="J303" s="26" t="s">
        <v>865</v>
      </c>
    </row>
    <row r="304" spans="1:10" x14ac:dyDescent="0.25">
      <c r="A304" s="549"/>
      <c r="B304" s="36">
        <v>45724</v>
      </c>
      <c r="C304" s="547"/>
      <c r="D304" s="547"/>
      <c r="E304" s="547"/>
      <c r="F304" s="547"/>
      <c r="G304" s="547"/>
      <c r="H304" s="536"/>
      <c r="I304" s="536"/>
    </row>
    <row r="305" spans="1:10" x14ac:dyDescent="0.25">
      <c r="A305" s="550"/>
      <c r="B305" s="36">
        <v>45725</v>
      </c>
      <c r="C305" s="547"/>
      <c r="D305" s="547"/>
      <c r="E305" s="547"/>
      <c r="F305" s="547"/>
      <c r="G305" s="547"/>
      <c r="H305" s="536"/>
      <c r="I305" s="536"/>
      <c r="J305" s="458" t="s">
        <v>164</v>
      </c>
    </row>
    <row r="306" spans="1:10" x14ac:dyDescent="0.25">
      <c r="A306" s="551" t="s">
        <v>458</v>
      </c>
      <c r="B306" s="32">
        <v>45726</v>
      </c>
      <c r="C306" s="430" t="s">
        <v>456</v>
      </c>
      <c r="D306" s="27" t="s">
        <v>151</v>
      </c>
      <c r="E306" s="27" t="s">
        <v>849</v>
      </c>
      <c r="F306" s="27" t="s">
        <v>766</v>
      </c>
      <c r="G306" s="430" t="s">
        <v>456</v>
      </c>
      <c r="H306" s="27" t="s">
        <v>766</v>
      </c>
      <c r="I306" s="27" t="s">
        <v>151</v>
      </c>
      <c r="J306" s="27" t="s">
        <v>849</v>
      </c>
    </row>
    <row r="307" spans="1:10" x14ac:dyDescent="0.25">
      <c r="A307" s="552"/>
      <c r="B307" s="32">
        <v>45727</v>
      </c>
      <c r="C307" s="430" t="s">
        <v>456</v>
      </c>
      <c r="D307" s="27" t="s">
        <v>151</v>
      </c>
      <c r="E307" s="27" t="s">
        <v>849</v>
      </c>
      <c r="F307" s="27" t="s">
        <v>766</v>
      </c>
      <c r="G307" s="430" t="s">
        <v>456</v>
      </c>
      <c r="H307" s="27" t="s">
        <v>766</v>
      </c>
      <c r="I307" s="27" t="s">
        <v>151</v>
      </c>
      <c r="J307" s="27" t="s">
        <v>849</v>
      </c>
    </row>
    <row r="308" spans="1:10" x14ac:dyDescent="0.25">
      <c r="A308" s="552"/>
      <c r="B308" s="32">
        <v>45728</v>
      </c>
      <c r="C308" s="430" t="s">
        <v>456</v>
      </c>
      <c r="D308" s="27" t="s">
        <v>151</v>
      </c>
      <c r="E308" s="27" t="s">
        <v>447</v>
      </c>
      <c r="F308" s="27" t="s">
        <v>766</v>
      </c>
      <c r="G308" s="430" t="s">
        <v>456</v>
      </c>
      <c r="H308" s="27" t="s">
        <v>766</v>
      </c>
      <c r="I308" s="27" t="s">
        <v>151</v>
      </c>
      <c r="J308" s="27" t="s">
        <v>447</v>
      </c>
    </row>
    <row r="309" spans="1:10" x14ac:dyDescent="0.25">
      <c r="A309" s="552"/>
      <c r="B309" s="32">
        <v>45729</v>
      </c>
      <c r="C309" s="430" t="s">
        <v>456</v>
      </c>
      <c r="D309" s="27" t="s">
        <v>151</v>
      </c>
      <c r="E309" s="27" t="s">
        <v>447</v>
      </c>
      <c r="F309" s="27" t="s">
        <v>766</v>
      </c>
      <c r="G309" s="430" t="s">
        <v>456</v>
      </c>
      <c r="H309" s="27" t="s">
        <v>766</v>
      </c>
      <c r="I309" s="27" t="s">
        <v>151</v>
      </c>
      <c r="J309" s="27"/>
    </row>
    <row r="310" spans="1:10" x14ac:dyDescent="0.25">
      <c r="A310" s="552"/>
      <c r="B310" s="32">
        <v>45730</v>
      </c>
      <c r="C310" s="430" t="s">
        <v>456</v>
      </c>
      <c r="D310" s="27"/>
      <c r="E310" s="27" t="s">
        <v>447</v>
      </c>
      <c r="F310" s="27"/>
      <c r="G310" s="430" t="s">
        <v>456</v>
      </c>
      <c r="H310" s="432"/>
      <c r="I310" s="435"/>
      <c r="J310" s="27" t="s">
        <v>447</v>
      </c>
    </row>
    <row r="311" spans="1:10" x14ac:dyDescent="0.25">
      <c r="A311" s="552"/>
      <c r="B311" s="36">
        <v>45731</v>
      </c>
      <c r="C311" s="547"/>
      <c r="D311" s="547"/>
      <c r="E311" s="547"/>
      <c r="F311" s="547"/>
      <c r="G311" s="547"/>
      <c r="H311" s="536"/>
      <c r="I311" s="536"/>
    </row>
    <row r="312" spans="1:10" x14ac:dyDescent="0.25">
      <c r="A312" s="553"/>
      <c r="B312" s="36">
        <v>45732</v>
      </c>
      <c r="C312" s="547"/>
      <c r="D312" s="547"/>
      <c r="E312" s="547"/>
      <c r="F312" s="547"/>
      <c r="G312" s="547"/>
      <c r="H312" s="536"/>
      <c r="I312" s="536"/>
      <c r="J312" s="26" t="s">
        <v>866</v>
      </c>
    </row>
    <row r="313" spans="1:10" x14ac:dyDescent="0.25">
      <c r="A313" s="548" t="s">
        <v>459</v>
      </c>
      <c r="B313" s="32">
        <v>45733</v>
      </c>
      <c r="C313" s="27" t="s">
        <v>766</v>
      </c>
      <c r="D313" s="27" t="s">
        <v>151</v>
      </c>
      <c r="E313" s="27" t="s">
        <v>447</v>
      </c>
      <c r="F313" s="27" t="s">
        <v>766</v>
      </c>
      <c r="G313" s="430" t="s">
        <v>456</v>
      </c>
      <c r="H313" s="430" t="s">
        <v>456</v>
      </c>
      <c r="I313" s="27" t="s">
        <v>151</v>
      </c>
      <c r="J313" s="26" t="s">
        <v>867</v>
      </c>
    </row>
    <row r="314" spans="1:10" x14ac:dyDescent="0.25">
      <c r="A314" s="549"/>
      <c r="B314" s="32">
        <v>45734</v>
      </c>
      <c r="C314" s="27" t="s">
        <v>766</v>
      </c>
      <c r="D314" s="27" t="s">
        <v>151</v>
      </c>
      <c r="E314" s="27" t="s">
        <v>447</v>
      </c>
      <c r="F314" s="27" t="s">
        <v>766</v>
      </c>
      <c r="G314" s="430" t="s">
        <v>456</v>
      </c>
      <c r="H314" s="430" t="s">
        <v>456</v>
      </c>
      <c r="I314" s="27" t="s">
        <v>151</v>
      </c>
      <c r="J314" s="26" t="s">
        <v>868</v>
      </c>
    </row>
    <row r="315" spans="1:10" x14ac:dyDescent="0.25">
      <c r="A315" s="549"/>
      <c r="B315" s="32">
        <v>45735</v>
      </c>
      <c r="C315" s="27" t="s">
        <v>766</v>
      </c>
      <c r="D315" s="27" t="s">
        <v>151</v>
      </c>
      <c r="E315" s="27" t="s">
        <v>447</v>
      </c>
      <c r="F315" s="27" t="s">
        <v>766</v>
      </c>
      <c r="G315" s="430" t="s">
        <v>456</v>
      </c>
      <c r="H315" s="430" t="s">
        <v>456</v>
      </c>
      <c r="I315" s="27" t="s">
        <v>151</v>
      </c>
      <c r="J315" s="26" t="s">
        <v>869</v>
      </c>
    </row>
    <row r="316" spans="1:10" x14ac:dyDescent="0.25">
      <c r="A316" s="549"/>
      <c r="B316" s="32">
        <v>45736</v>
      </c>
      <c r="C316" s="27" t="s">
        <v>766</v>
      </c>
      <c r="D316" s="27" t="s">
        <v>559</v>
      </c>
      <c r="E316" s="27" t="s">
        <v>447</v>
      </c>
      <c r="F316" s="27" t="s">
        <v>766</v>
      </c>
      <c r="G316" s="430" t="s">
        <v>456</v>
      </c>
      <c r="H316" s="430" t="s">
        <v>456</v>
      </c>
      <c r="I316" s="27" t="s">
        <v>559</v>
      </c>
      <c r="J316" s="26" t="s">
        <v>870</v>
      </c>
    </row>
    <row r="317" spans="1:10" x14ac:dyDescent="0.25">
      <c r="A317" s="549"/>
      <c r="B317" s="32">
        <v>45737</v>
      </c>
      <c r="C317" s="27" t="s">
        <v>766</v>
      </c>
      <c r="D317" s="27" t="s">
        <v>559</v>
      </c>
      <c r="E317" s="27"/>
      <c r="F317" s="27"/>
      <c r="G317" s="430" t="s">
        <v>456</v>
      </c>
      <c r="H317" s="430" t="s">
        <v>456</v>
      </c>
      <c r="I317" s="27" t="s">
        <v>559</v>
      </c>
    </row>
    <row r="318" spans="1:10" x14ac:dyDescent="0.25">
      <c r="A318" s="549"/>
      <c r="B318" s="36">
        <v>45738</v>
      </c>
      <c r="C318" s="547"/>
      <c r="D318" s="547"/>
      <c r="E318" s="547"/>
      <c r="F318" s="547"/>
      <c r="G318" s="547"/>
      <c r="H318" s="536"/>
      <c r="I318" s="536"/>
    </row>
    <row r="319" spans="1:10" x14ac:dyDescent="0.25">
      <c r="A319" s="550"/>
      <c r="B319" s="36">
        <v>45739</v>
      </c>
      <c r="C319" s="547"/>
      <c r="D319" s="547"/>
      <c r="E319" s="547"/>
      <c r="F319" s="547"/>
      <c r="G319" s="547"/>
      <c r="H319" s="536"/>
      <c r="I319" s="536"/>
    </row>
    <row r="320" spans="1:10" x14ac:dyDescent="0.25">
      <c r="A320" s="551" t="s">
        <v>460</v>
      </c>
      <c r="B320" s="32">
        <v>45740</v>
      </c>
      <c r="C320" s="27" t="s">
        <v>766</v>
      </c>
      <c r="D320" s="27" t="s">
        <v>151</v>
      </c>
      <c r="E320" s="27" t="s">
        <v>447</v>
      </c>
      <c r="F320" s="27" t="s">
        <v>766</v>
      </c>
      <c r="G320" s="430" t="s">
        <v>456</v>
      </c>
      <c r="H320" s="27" t="s">
        <v>766</v>
      </c>
      <c r="I320" s="27" t="s">
        <v>151</v>
      </c>
      <c r="J320" s="26" t="s">
        <v>855</v>
      </c>
    </row>
    <row r="321" spans="1:12" x14ac:dyDescent="0.25">
      <c r="A321" s="552"/>
      <c r="B321" s="32">
        <v>45741</v>
      </c>
      <c r="C321" s="27" t="s">
        <v>766</v>
      </c>
      <c r="D321" s="27" t="s">
        <v>151</v>
      </c>
      <c r="E321" s="27" t="s">
        <v>447</v>
      </c>
      <c r="F321" s="27" t="s">
        <v>766</v>
      </c>
      <c r="G321" s="430" t="s">
        <v>456</v>
      </c>
      <c r="H321" s="27" t="s">
        <v>766</v>
      </c>
      <c r="I321" s="27" t="s">
        <v>833</v>
      </c>
    </row>
    <row r="322" spans="1:12" x14ac:dyDescent="0.25">
      <c r="A322" s="552"/>
      <c r="B322" s="32">
        <v>45742</v>
      </c>
      <c r="C322" s="27" t="s">
        <v>447</v>
      </c>
      <c r="D322" s="27" t="s">
        <v>833</v>
      </c>
      <c r="E322" s="27" t="s">
        <v>447</v>
      </c>
      <c r="F322" s="27" t="s">
        <v>766</v>
      </c>
      <c r="G322" s="430" t="s">
        <v>456</v>
      </c>
      <c r="H322" s="27" t="s">
        <v>766</v>
      </c>
      <c r="I322" s="27" t="s">
        <v>833</v>
      </c>
    </row>
    <row r="323" spans="1:12" x14ac:dyDescent="0.25">
      <c r="A323" s="552"/>
      <c r="B323" s="32">
        <v>45743</v>
      </c>
      <c r="C323" s="453" t="s">
        <v>766</v>
      </c>
      <c r="D323" s="27" t="s">
        <v>151</v>
      </c>
      <c r="E323" s="27" t="s">
        <v>447</v>
      </c>
      <c r="F323" s="453" t="s">
        <v>766</v>
      </c>
      <c r="G323" s="430" t="s">
        <v>456</v>
      </c>
      <c r="H323" s="453" t="s">
        <v>766</v>
      </c>
      <c r="I323" s="27" t="s">
        <v>151</v>
      </c>
    </row>
    <row r="324" spans="1:12" x14ac:dyDescent="0.25">
      <c r="A324" s="552"/>
      <c r="B324" s="32">
        <v>45744</v>
      </c>
      <c r="C324" s="453" t="s">
        <v>766</v>
      </c>
      <c r="D324" s="27"/>
      <c r="E324" s="27"/>
      <c r="F324" s="27"/>
      <c r="G324" s="430" t="s">
        <v>456</v>
      </c>
      <c r="H324" s="453" t="s">
        <v>766</v>
      </c>
    </row>
    <row r="325" spans="1:12" x14ac:dyDescent="0.25">
      <c r="A325" s="552"/>
      <c r="B325" s="36">
        <v>45745</v>
      </c>
      <c r="C325" s="547"/>
      <c r="D325" s="547"/>
      <c r="E325" s="547"/>
      <c r="F325" s="547"/>
      <c r="G325" s="547"/>
      <c r="H325" s="536"/>
      <c r="I325" s="536"/>
    </row>
    <row r="326" spans="1:12" x14ac:dyDescent="0.25">
      <c r="A326" s="553"/>
      <c r="B326" s="36">
        <v>45746</v>
      </c>
      <c r="C326" s="547"/>
      <c r="D326" s="547"/>
      <c r="E326" s="547"/>
      <c r="F326" s="547"/>
      <c r="G326" s="547"/>
      <c r="H326" s="536"/>
      <c r="I326" s="536"/>
    </row>
    <row r="327" spans="1:12" x14ac:dyDescent="0.25">
      <c r="A327" s="548" t="s">
        <v>461</v>
      </c>
      <c r="B327" s="32">
        <v>45747</v>
      </c>
      <c r="C327" s="430" t="s">
        <v>456</v>
      </c>
      <c r="D327" s="27" t="s">
        <v>151</v>
      </c>
      <c r="E327" s="27" t="s">
        <v>833</v>
      </c>
      <c r="F327" s="27" t="s">
        <v>766</v>
      </c>
      <c r="G327" s="430" t="s">
        <v>456</v>
      </c>
      <c r="H327" s="27" t="s">
        <v>833</v>
      </c>
      <c r="I327" s="27" t="s">
        <v>151</v>
      </c>
    </row>
    <row r="328" spans="1:12" x14ac:dyDescent="0.25">
      <c r="A328" s="549"/>
      <c r="B328" s="32">
        <v>45748</v>
      </c>
      <c r="C328" s="430" t="s">
        <v>456</v>
      </c>
      <c r="D328" s="27" t="s">
        <v>151</v>
      </c>
      <c r="E328" s="27" t="s">
        <v>833</v>
      </c>
      <c r="F328" s="27" t="s">
        <v>891</v>
      </c>
      <c r="G328" s="430" t="s">
        <v>456</v>
      </c>
      <c r="H328" s="27" t="s">
        <v>833</v>
      </c>
      <c r="I328" s="27" t="s">
        <v>151</v>
      </c>
    </row>
    <row r="329" spans="1:12" x14ac:dyDescent="0.25">
      <c r="A329" s="549"/>
      <c r="B329" s="32">
        <v>45749</v>
      </c>
      <c r="C329" s="430" t="s">
        <v>456</v>
      </c>
      <c r="D329" s="27" t="s">
        <v>151</v>
      </c>
      <c r="E329" s="27" t="s">
        <v>833</v>
      </c>
      <c r="F329" s="27" t="s">
        <v>766</v>
      </c>
      <c r="G329" s="430" t="s">
        <v>456</v>
      </c>
      <c r="H329" s="27" t="s">
        <v>833</v>
      </c>
      <c r="I329" s="27" t="s">
        <v>151</v>
      </c>
    </row>
    <row r="330" spans="1:12" x14ac:dyDescent="0.25">
      <c r="A330" s="549"/>
      <c r="B330" s="32">
        <v>45750</v>
      </c>
      <c r="C330" s="430" t="s">
        <v>456</v>
      </c>
      <c r="D330" s="27" t="s">
        <v>151</v>
      </c>
      <c r="E330" s="27" t="s">
        <v>833</v>
      </c>
      <c r="F330" s="27" t="s">
        <v>833</v>
      </c>
      <c r="G330" s="430" t="s">
        <v>456</v>
      </c>
      <c r="H330" s="27" t="s">
        <v>833</v>
      </c>
      <c r="I330" s="27" t="s">
        <v>151</v>
      </c>
    </row>
    <row r="331" spans="1:12" x14ac:dyDescent="0.25">
      <c r="A331" s="549"/>
      <c r="B331" s="32">
        <v>45751</v>
      </c>
      <c r="C331" s="430" t="s">
        <v>456</v>
      </c>
      <c r="D331" s="27" t="s">
        <v>151</v>
      </c>
      <c r="E331" s="27" t="s">
        <v>833</v>
      </c>
      <c r="F331" s="27" t="s">
        <v>833</v>
      </c>
      <c r="G331" s="430" t="s">
        <v>456</v>
      </c>
      <c r="H331" s="27" t="s">
        <v>833</v>
      </c>
      <c r="I331" s="27" t="s">
        <v>151</v>
      </c>
    </row>
    <row r="332" spans="1:12" x14ac:dyDescent="0.25">
      <c r="A332" s="549"/>
      <c r="B332" s="36">
        <v>45752</v>
      </c>
      <c r="C332" s="547"/>
      <c r="D332" s="547"/>
      <c r="E332" s="547"/>
      <c r="F332" s="547"/>
      <c r="G332" s="547"/>
      <c r="H332" s="536"/>
      <c r="I332" s="536"/>
    </row>
    <row r="333" spans="1:12" x14ac:dyDescent="0.25">
      <c r="A333" s="550"/>
      <c r="B333" s="36">
        <v>45753</v>
      </c>
      <c r="C333" s="547"/>
      <c r="D333" s="547"/>
      <c r="E333" s="547"/>
      <c r="F333" s="547"/>
      <c r="G333" s="547"/>
      <c r="H333" s="536"/>
      <c r="I333" s="536"/>
    </row>
    <row r="334" spans="1:12" x14ac:dyDescent="0.25">
      <c r="A334" s="551" t="s">
        <v>462</v>
      </c>
      <c r="B334" s="32">
        <v>45754</v>
      </c>
      <c r="C334" s="461" t="s">
        <v>455</v>
      </c>
      <c r="D334" s="27" t="s">
        <v>151</v>
      </c>
      <c r="E334" s="27" t="s">
        <v>833</v>
      </c>
      <c r="F334" s="27" t="s">
        <v>833</v>
      </c>
      <c r="G334" s="27" t="s">
        <v>833</v>
      </c>
      <c r="H334" s="430" t="s">
        <v>456</v>
      </c>
      <c r="I334" s="27" t="s">
        <v>151</v>
      </c>
      <c r="K334" s="533" t="s">
        <v>602</v>
      </c>
      <c r="L334" s="533" t="s">
        <v>602</v>
      </c>
    </row>
    <row r="335" spans="1:12" x14ac:dyDescent="0.25">
      <c r="A335" s="552"/>
      <c r="B335" s="32">
        <v>45755</v>
      </c>
      <c r="C335" s="461" t="s">
        <v>455</v>
      </c>
      <c r="D335" s="27" t="s">
        <v>151</v>
      </c>
      <c r="E335" s="27" t="s">
        <v>833</v>
      </c>
      <c r="F335" s="27" t="s">
        <v>833</v>
      </c>
      <c r="G335" s="27" t="s">
        <v>833</v>
      </c>
      <c r="H335" s="430" t="s">
        <v>456</v>
      </c>
      <c r="I335" s="27" t="s">
        <v>151</v>
      </c>
      <c r="K335" s="533"/>
      <c r="L335" s="533"/>
    </row>
    <row r="336" spans="1:12" x14ac:dyDescent="0.25">
      <c r="A336" s="552"/>
      <c r="B336" s="32">
        <v>45756</v>
      </c>
      <c r="C336" s="461" t="s">
        <v>455</v>
      </c>
      <c r="D336" s="27" t="s">
        <v>151</v>
      </c>
      <c r="E336" s="27" t="s">
        <v>833</v>
      </c>
      <c r="F336" s="27" t="s">
        <v>833</v>
      </c>
      <c r="G336" s="27" t="s">
        <v>833</v>
      </c>
      <c r="H336" s="430" t="s">
        <v>456</v>
      </c>
      <c r="I336" s="27" t="s">
        <v>151</v>
      </c>
      <c r="K336" s="533"/>
      <c r="L336" s="533"/>
    </row>
    <row r="337" spans="1:12" x14ac:dyDescent="0.25">
      <c r="A337" s="552"/>
      <c r="B337" s="32">
        <v>45757</v>
      </c>
      <c r="C337" s="461" t="s">
        <v>455</v>
      </c>
      <c r="D337" s="27" t="s">
        <v>151</v>
      </c>
      <c r="E337" s="27" t="s">
        <v>833</v>
      </c>
      <c r="F337" s="27" t="s">
        <v>833</v>
      </c>
      <c r="G337" s="27" t="s">
        <v>833</v>
      </c>
      <c r="H337" s="430" t="s">
        <v>456</v>
      </c>
      <c r="I337" s="27" t="s">
        <v>151</v>
      </c>
      <c r="K337" s="533"/>
      <c r="L337" s="533"/>
    </row>
    <row r="338" spans="1:12" x14ac:dyDescent="0.25">
      <c r="A338" s="552"/>
      <c r="B338" s="32">
        <v>45758</v>
      </c>
      <c r="C338" s="461" t="s">
        <v>455</v>
      </c>
      <c r="D338" s="27" t="s">
        <v>151</v>
      </c>
      <c r="E338" s="27" t="s">
        <v>833</v>
      </c>
      <c r="F338" s="27"/>
      <c r="G338" s="27" t="s">
        <v>833</v>
      </c>
      <c r="H338" s="430" t="s">
        <v>456</v>
      </c>
      <c r="I338" s="433"/>
      <c r="K338" s="533"/>
      <c r="L338" s="533"/>
    </row>
    <row r="339" spans="1:12" x14ac:dyDescent="0.25">
      <c r="A339" s="552"/>
      <c r="B339" s="36">
        <v>45759</v>
      </c>
      <c r="C339" s="547"/>
      <c r="D339" s="547"/>
      <c r="E339" s="547"/>
      <c r="F339" s="547"/>
      <c r="G339" s="547"/>
      <c r="H339" s="536"/>
      <c r="I339" s="536"/>
      <c r="K339" s="534"/>
      <c r="L339" s="534"/>
    </row>
    <row r="340" spans="1:12" x14ac:dyDescent="0.25">
      <c r="A340" s="553"/>
      <c r="B340" s="36">
        <v>45760</v>
      </c>
      <c r="C340" s="547"/>
      <c r="D340" s="547"/>
      <c r="E340" s="547"/>
      <c r="F340" s="547"/>
      <c r="G340" s="547"/>
      <c r="H340" s="536"/>
      <c r="I340" s="536"/>
      <c r="K340" s="535"/>
      <c r="L340" s="535"/>
    </row>
    <row r="341" spans="1:12" x14ac:dyDescent="0.25">
      <c r="A341" s="548" t="s">
        <v>463</v>
      </c>
      <c r="B341" s="32">
        <v>45761</v>
      </c>
      <c r="C341" s="27" t="s">
        <v>151</v>
      </c>
      <c r="D341" s="27" t="s">
        <v>151</v>
      </c>
      <c r="E341" s="27" t="s">
        <v>833</v>
      </c>
      <c r="F341" s="27" t="s">
        <v>151</v>
      </c>
      <c r="G341" s="27" t="s">
        <v>833</v>
      </c>
      <c r="H341" s="27" t="s">
        <v>833</v>
      </c>
      <c r="I341" s="27" t="s">
        <v>151</v>
      </c>
      <c r="J341" s="26" t="s">
        <v>851</v>
      </c>
      <c r="K341" s="474" t="s">
        <v>833</v>
      </c>
      <c r="L341" s="533" t="s">
        <v>602</v>
      </c>
    </row>
    <row r="342" spans="1:12" x14ac:dyDescent="0.25">
      <c r="A342" s="549"/>
      <c r="B342" s="32">
        <v>45762</v>
      </c>
      <c r="C342" s="27" t="s">
        <v>151</v>
      </c>
      <c r="D342" s="27" t="s">
        <v>151</v>
      </c>
      <c r="E342" s="27" t="s">
        <v>833</v>
      </c>
      <c r="F342" s="27" t="s">
        <v>151</v>
      </c>
      <c r="G342" s="27" t="s">
        <v>833</v>
      </c>
      <c r="H342" s="27" t="s">
        <v>833</v>
      </c>
      <c r="I342" s="27" t="s">
        <v>151</v>
      </c>
      <c r="J342" s="26" t="s">
        <v>860</v>
      </c>
      <c r="K342" s="474" t="s">
        <v>833</v>
      </c>
      <c r="L342" s="533"/>
    </row>
    <row r="343" spans="1:12" x14ac:dyDescent="0.25">
      <c r="A343" s="549"/>
      <c r="B343" s="32">
        <v>45763</v>
      </c>
      <c r="C343" s="27" t="s">
        <v>151</v>
      </c>
      <c r="D343" s="27" t="s">
        <v>151</v>
      </c>
      <c r="E343" s="27" t="s">
        <v>833</v>
      </c>
      <c r="F343" s="27" t="s">
        <v>151</v>
      </c>
      <c r="G343" s="27" t="s">
        <v>833</v>
      </c>
      <c r="H343" s="27" t="s">
        <v>833</v>
      </c>
      <c r="I343" s="27" t="s">
        <v>151</v>
      </c>
      <c r="K343" s="474" t="s">
        <v>833</v>
      </c>
      <c r="L343" s="533"/>
    </row>
    <row r="344" spans="1:12" x14ac:dyDescent="0.25">
      <c r="A344" s="549"/>
      <c r="B344" s="32">
        <v>45764</v>
      </c>
      <c r="C344" s="27" t="s">
        <v>151</v>
      </c>
      <c r="D344" s="27" t="s">
        <v>151</v>
      </c>
      <c r="E344" s="27" t="s">
        <v>833</v>
      </c>
      <c r="F344" s="27" t="s">
        <v>151</v>
      </c>
      <c r="G344" s="27" t="s">
        <v>833</v>
      </c>
      <c r="H344" s="27" t="s">
        <v>833</v>
      </c>
      <c r="I344" s="27" t="s">
        <v>151</v>
      </c>
      <c r="K344" s="474" t="s">
        <v>833</v>
      </c>
      <c r="L344" s="533"/>
    </row>
    <row r="345" spans="1:12" x14ac:dyDescent="0.25">
      <c r="A345" s="549"/>
      <c r="B345" s="32">
        <v>45765</v>
      </c>
      <c r="C345" s="27" t="s">
        <v>151</v>
      </c>
      <c r="D345" s="27" t="s">
        <v>151</v>
      </c>
      <c r="E345" s="27" t="s">
        <v>833</v>
      </c>
      <c r="F345" s="27" t="s">
        <v>151</v>
      </c>
      <c r="G345" s="27" t="s">
        <v>833</v>
      </c>
      <c r="H345" s="27" t="s">
        <v>833</v>
      </c>
      <c r="I345" s="27" t="s">
        <v>151</v>
      </c>
      <c r="K345" s="474" t="s">
        <v>833</v>
      </c>
      <c r="L345" s="533"/>
    </row>
    <row r="346" spans="1:12" x14ac:dyDescent="0.25">
      <c r="A346" s="549"/>
      <c r="B346" s="36">
        <v>45766</v>
      </c>
      <c r="C346" s="547"/>
      <c r="D346" s="547"/>
      <c r="E346" s="547"/>
      <c r="F346" s="547"/>
      <c r="G346" s="547"/>
      <c r="H346" s="536"/>
      <c r="I346" s="536"/>
      <c r="K346" s="534"/>
      <c r="L346" s="534"/>
    </row>
    <row r="347" spans="1:12" x14ac:dyDescent="0.25">
      <c r="A347" s="550"/>
      <c r="B347" s="36">
        <v>45767</v>
      </c>
      <c r="C347" s="547"/>
      <c r="D347" s="547"/>
      <c r="E347" s="547"/>
      <c r="F347" s="547"/>
      <c r="G347" s="547"/>
      <c r="H347" s="536"/>
      <c r="I347" s="536"/>
      <c r="K347" s="535"/>
      <c r="L347" s="535"/>
    </row>
    <row r="348" spans="1:12" x14ac:dyDescent="0.25">
      <c r="A348" s="551" t="s">
        <v>464</v>
      </c>
      <c r="B348" s="32">
        <v>45768</v>
      </c>
      <c r="C348" s="554" t="s">
        <v>821</v>
      </c>
      <c r="D348" s="555"/>
      <c r="E348" s="555"/>
      <c r="F348" s="555"/>
      <c r="G348" s="555"/>
      <c r="H348" s="555"/>
      <c r="I348" s="555"/>
      <c r="J348" s="475"/>
      <c r="K348" s="476"/>
      <c r="L348" s="533" t="s">
        <v>602</v>
      </c>
    </row>
    <row r="349" spans="1:12" x14ac:dyDescent="0.25">
      <c r="A349" s="552"/>
      <c r="B349" s="32">
        <v>45769</v>
      </c>
      <c r="C349" s="27" t="s">
        <v>151</v>
      </c>
      <c r="D349" s="560" t="s">
        <v>890</v>
      </c>
      <c r="E349" s="472" t="s">
        <v>455</v>
      </c>
      <c r="F349" s="27" t="s">
        <v>833</v>
      </c>
      <c r="G349" s="27" t="s">
        <v>833</v>
      </c>
      <c r="H349" s="27" t="s">
        <v>151</v>
      </c>
      <c r="I349" s="27" t="s">
        <v>151</v>
      </c>
      <c r="K349" s="27"/>
      <c r="L349" s="533"/>
    </row>
    <row r="350" spans="1:12" x14ac:dyDescent="0.25">
      <c r="A350" s="552"/>
      <c r="B350" s="32">
        <v>45770</v>
      </c>
      <c r="C350" s="27" t="s">
        <v>151</v>
      </c>
      <c r="D350" s="561"/>
      <c r="E350" s="472" t="s">
        <v>455</v>
      </c>
      <c r="F350" s="27" t="s">
        <v>833</v>
      </c>
      <c r="G350" s="27" t="s">
        <v>833</v>
      </c>
      <c r="H350" s="27" t="s">
        <v>151</v>
      </c>
      <c r="I350" s="27" t="s">
        <v>151</v>
      </c>
      <c r="K350" s="27"/>
      <c r="L350" s="533"/>
    </row>
    <row r="351" spans="1:12" x14ac:dyDescent="0.25">
      <c r="A351" s="552"/>
      <c r="B351" s="32">
        <v>45771</v>
      </c>
      <c r="C351" s="27" t="s">
        <v>151</v>
      </c>
      <c r="D351" s="561"/>
      <c r="E351" s="27" t="s">
        <v>833</v>
      </c>
      <c r="F351" s="27" t="s">
        <v>833</v>
      </c>
      <c r="G351" s="27" t="s">
        <v>833</v>
      </c>
      <c r="H351" s="27" t="s">
        <v>151</v>
      </c>
      <c r="I351" s="27" t="s">
        <v>151</v>
      </c>
      <c r="K351" s="27"/>
      <c r="L351" s="533"/>
    </row>
    <row r="352" spans="1:12" x14ac:dyDescent="0.25">
      <c r="A352" s="552"/>
      <c r="B352" s="32">
        <v>45772</v>
      </c>
      <c r="C352" s="27" t="s">
        <v>151</v>
      </c>
      <c r="D352" s="562"/>
      <c r="E352" s="27" t="s">
        <v>833</v>
      </c>
      <c r="F352" s="27" t="s">
        <v>833</v>
      </c>
      <c r="G352" s="27" t="s">
        <v>833</v>
      </c>
      <c r="H352" s="27"/>
      <c r="I352" s="27" t="s">
        <v>151</v>
      </c>
      <c r="J352" s="473" t="s">
        <v>936</v>
      </c>
      <c r="K352" s="27"/>
      <c r="L352" s="533"/>
    </row>
    <row r="353" spans="1:12" x14ac:dyDescent="0.25">
      <c r="A353" s="552"/>
      <c r="B353" s="36">
        <v>45773</v>
      </c>
      <c r="C353" s="547"/>
      <c r="D353" s="547"/>
      <c r="E353" s="547"/>
      <c r="F353" s="547"/>
      <c r="G353" s="547"/>
      <c r="H353" s="536"/>
      <c r="I353" s="536"/>
      <c r="K353" s="534"/>
      <c r="L353" s="534"/>
    </row>
    <row r="354" spans="1:12" x14ac:dyDescent="0.25">
      <c r="A354" s="553"/>
      <c r="B354" s="36">
        <v>45774</v>
      </c>
      <c r="C354" s="547"/>
      <c r="D354" s="547"/>
      <c r="E354" s="547"/>
      <c r="F354" s="547"/>
      <c r="G354" s="547"/>
      <c r="H354" s="536"/>
      <c r="I354" s="536"/>
      <c r="K354" s="535"/>
      <c r="L354" s="535"/>
    </row>
    <row r="355" spans="1:12" x14ac:dyDescent="0.25">
      <c r="A355" s="548" t="s">
        <v>465</v>
      </c>
      <c r="B355" s="32">
        <v>45775</v>
      </c>
      <c r="C355" s="430" t="s">
        <v>456</v>
      </c>
      <c r="D355" s="560" t="s">
        <v>890</v>
      </c>
      <c r="E355" s="27" t="s">
        <v>833</v>
      </c>
      <c r="F355" s="27" t="s">
        <v>151</v>
      </c>
      <c r="G355" s="27" t="s">
        <v>833</v>
      </c>
      <c r="H355" s="27" t="s">
        <v>151</v>
      </c>
      <c r="I355" s="27" t="s">
        <v>151</v>
      </c>
      <c r="K355" s="27"/>
    </row>
    <row r="356" spans="1:12" x14ac:dyDescent="0.25">
      <c r="A356" s="549"/>
      <c r="B356" s="32">
        <v>45776</v>
      </c>
      <c r="C356" s="430" t="s">
        <v>456</v>
      </c>
      <c r="D356" s="561"/>
      <c r="E356" s="27" t="s">
        <v>833</v>
      </c>
      <c r="F356" s="27" t="s">
        <v>151</v>
      </c>
      <c r="G356" s="27" t="s">
        <v>833</v>
      </c>
      <c r="H356" s="27" t="s">
        <v>151</v>
      </c>
      <c r="I356" s="27" t="s">
        <v>151</v>
      </c>
      <c r="K356" s="27"/>
    </row>
    <row r="357" spans="1:12" x14ac:dyDescent="0.25">
      <c r="A357" s="549"/>
      <c r="B357" s="32">
        <v>45777</v>
      </c>
      <c r="C357" s="430" t="s">
        <v>456</v>
      </c>
      <c r="D357" s="562"/>
      <c r="E357" s="27" t="s">
        <v>833</v>
      </c>
      <c r="F357" s="27" t="s">
        <v>151</v>
      </c>
      <c r="G357" s="27" t="s">
        <v>833</v>
      </c>
      <c r="H357" s="27" t="s">
        <v>151</v>
      </c>
      <c r="I357" s="27" t="s">
        <v>151</v>
      </c>
      <c r="K357" s="27"/>
    </row>
    <row r="358" spans="1:12" x14ac:dyDescent="0.25">
      <c r="A358" s="549"/>
      <c r="B358" s="32">
        <v>45778</v>
      </c>
      <c r="C358" s="430" t="s">
        <v>456</v>
      </c>
      <c r="D358" s="554" t="s">
        <v>822</v>
      </c>
      <c r="E358" s="555"/>
      <c r="F358" s="555"/>
      <c r="G358" s="555"/>
      <c r="H358" s="555"/>
      <c r="I358" s="558"/>
      <c r="K358" s="27"/>
    </row>
    <row r="359" spans="1:12" x14ac:dyDescent="0.25">
      <c r="A359" s="549"/>
      <c r="B359" s="32">
        <v>45779</v>
      </c>
      <c r="C359" s="430" t="s">
        <v>456</v>
      </c>
      <c r="D359" s="27"/>
      <c r="E359" s="27"/>
      <c r="F359" s="27"/>
      <c r="G359" s="27"/>
      <c r="H359" s="432"/>
      <c r="I359" s="435"/>
    </row>
    <row r="360" spans="1:12" x14ac:dyDescent="0.25">
      <c r="A360" s="549"/>
      <c r="B360" s="36">
        <v>45780</v>
      </c>
      <c r="C360" s="547"/>
      <c r="D360" s="547"/>
      <c r="E360" s="547"/>
      <c r="F360" s="547"/>
      <c r="G360" s="547"/>
      <c r="H360" s="536"/>
      <c r="I360" s="536"/>
    </row>
    <row r="361" spans="1:12" x14ac:dyDescent="0.25">
      <c r="A361" s="550"/>
      <c r="B361" s="36">
        <v>45781</v>
      </c>
      <c r="C361" s="547"/>
      <c r="D361" s="547"/>
      <c r="E361" s="547"/>
      <c r="F361" s="547"/>
      <c r="G361" s="547"/>
      <c r="H361" s="536"/>
      <c r="I361" s="536"/>
    </row>
    <row r="362" spans="1:12" x14ac:dyDescent="0.25">
      <c r="A362" s="551" t="s">
        <v>466</v>
      </c>
      <c r="B362" s="32">
        <v>45782</v>
      </c>
      <c r="C362" s="27" t="s">
        <v>833</v>
      </c>
      <c r="D362" s="27" t="s">
        <v>833</v>
      </c>
      <c r="E362" s="27" t="s">
        <v>937</v>
      </c>
      <c r="F362" s="27" t="s">
        <v>151</v>
      </c>
      <c r="G362" s="27" t="s">
        <v>937</v>
      </c>
      <c r="H362" s="430" t="s">
        <v>456</v>
      </c>
      <c r="I362" s="27" t="s">
        <v>151</v>
      </c>
      <c r="K362" s="27"/>
    </row>
    <row r="363" spans="1:12" x14ac:dyDescent="0.25">
      <c r="A363" s="552"/>
      <c r="B363" s="32">
        <v>45783</v>
      </c>
      <c r="C363" s="27" t="s">
        <v>833</v>
      </c>
      <c r="D363" s="27" t="s">
        <v>833</v>
      </c>
      <c r="E363" s="27" t="s">
        <v>937</v>
      </c>
      <c r="F363" s="27" t="s">
        <v>151</v>
      </c>
      <c r="G363" s="27" t="s">
        <v>937</v>
      </c>
      <c r="H363" s="430" t="s">
        <v>456</v>
      </c>
      <c r="I363" s="27" t="s">
        <v>151</v>
      </c>
      <c r="K363" s="27"/>
    </row>
    <row r="364" spans="1:12" x14ac:dyDescent="0.25">
      <c r="A364" s="552"/>
      <c r="B364" s="32">
        <v>45784</v>
      </c>
      <c r="C364" s="27" t="s">
        <v>833</v>
      </c>
      <c r="D364" s="27" t="s">
        <v>833</v>
      </c>
      <c r="E364" s="27" t="s">
        <v>937</v>
      </c>
      <c r="F364" s="27" t="s">
        <v>151</v>
      </c>
      <c r="G364" s="27" t="s">
        <v>937</v>
      </c>
      <c r="H364" s="430" t="s">
        <v>456</v>
      </c>
      <c r="I364" s="27" t="s">
        <v>151</v>
      </c>
      <c r="K364" s="27"/>
    </row>
    <row r="365" spans="1:12" x14ac:dyDescent="0.25">
      <c r="A365" s="552"/>
      <c r="B365" s="32">
        <v>45785</v>
      </c>
      <c r="C365" s="559">
        <v>45785</v>
      </c>
      <c r="D365" s="555"/>
      <c r="E365" s="555"/>
      <c r="F365" s="555"/>
      <c r="G365" s="555"/>
      <c r="H365" s="555"/>
      <c r="I365" s="555"/>
    </row>
    <row r="366" spans="1:12" x14ac:dyDescent="0.25">
      <c r="A366" s="552"/>
      <c r="B366" s="32">
        <v>45786</v>
      </c>
      <c r="C366" s="27"/>
      <c r="D366" s="27"/>
      <c r="E366" s="27"/>
      <c r="F366" s="27"/>
      <c r="G366" s="464"/>
      <c r="H366" s="430" t="s">
        <v>456</v>
      </c>
      <c r="I366" s="432"/>
    </row>
    <row r="367" spans="1:12" x14ac:dyDescent="0.25">
      <c r="A367" s="552"/>
      <c r="B367" s="36">
        <v>45787</v>
      </c>
      <c r="C367" s="547"/>
      <c r="D367" s="547"/>
      <c r="E367" s="547"/>
      <c r="F367" s="547"/>
      <c r="G367" s="547"/>
      <c r="H367" s="536"/>
      <c r="I367" s="536"/>
    </row>
    <row r="368" spans="1:12" x14ac:dyDescent="0.25">
      <c r="A368" s="553"/>
      <c r="B368" s="36">
        <v>45788</v>
      </c>
      <c r="C368" s="547"/>
      <c r="D368" s="547"/>
      <c r="E368" s="547"/>
      <c r="F368" s="547"/>
      <c r="G368" s="547"/>
      <c r="H368" s="536"/>
      <c r="I368" s="536"/>
    </row>
    <row r="369" spans="1:11" x14ac:dyDescent="0.25">
      <c r="A369" s="548" t="s">
        <v>467</v>
      </c>
      <c r="B369" s="32">
        <v>45789</v>
      </c>
      <c r="C369" s="27" t="s">
        <v>151</v>
      </c>
      <c r="D369" s="27" t="s">
        <v>833</v>
      </c>
      <c r="E369" s="27" t="s">
        <v>937</v>
      </c>
      <c r="F369" s="27" t="s">
        <v>151</v>
      </c>
      <c r="G369" s="430" t="s">
        <v>456</v>
      </c>
      <c r="H369" s="27" t="s">
        <v>833</v>
      </c>
      <c r="I369" s="27" t="s">
        <v>937</v>
      </c>
      <c r="J369" s="26" t="s">
        <v>938</v>
      </c>
    </row>
    <row r="370" spans="1:11" x14ac:dyDescent="0.25">
      <c r="A370" s="549"/>
      <c r="B370" s="32">
        <v>45790</v>
      </c>
      <c r="C370" s="27" t="s">
        <v>151</v>
      </c>
      <c r="D370" s="27" t="s">
        <v>833</v>
      </c>
      <c r="E370" s="27" t="s">
        <v>937</v>
      </c>
      <c r="F370" s="27" t="s">
        <v>151</v>
      </c>
      <c r="G370" s="430" t="s">
        <v>456</v>
      </c>
      <c r="H370" s="27" t="s">
        <v>833</v>
      </c>
      <c r="I370" s="27" t="s">
        <v>937</v>
      </c>
    </row>
    <row r="371" spans="1:11" x14ac:dyDescent="0.25">
      <c r="A371" s="549"/>
      <c r="B371" s="32">
        <v>45791</v>
      </c>
      <c r="C371" s="27" t="s">
        <v>151</v>
      </c>
      <c r="D371" s="27" t="s">
        <v>833</v>
      </c>
      <c r="E371" s="27" t="s">
        <v>937</v>
      </c>
      <c r="F371" s="27" t="s">
        <v>151</v>
      </c>
      <c r="G371" s="430" t="s">
        <v>456</v>
      </c>
      <c r="H371" s="27" t="s">
        <v>833</v>
      </c>
      <c r="I371" s="27" t="s">
        <v>937</v>
      </c>
    </row>
    <row r="372" spans="1:11" x14ac:dyDescent="0.25">
      <c r="A372" s="549"/>
      <c r="B372" s="32">
        <v>45792</v>
      </c>
      <c r="C372" s="27" t="s">
        <v>151</v>
      </c>
      <c r="D372" s="27" t="s">
        <v>833</v>
      </c>
      <c r="E372" s="27" t="s">
        <v>937</v>
      </c>
      <c r="F372" s="27" t="s">
        <v>151</v>
      </c>
      <c r="G372" s="430" t="s">
        <v>456</v>
      </c>
      <c r="H372" s="27" t="s">
        <v>833</v>
      </c>
      <c r="I372" s="27" t="s">
        <v>937</v>
      </c>
    </row>
    <row r="373" spans="1:11" x14ac:dyDescent="0.25">
      <c r="A373" s="549"/>
      <c r="B373" s="32">
        <v>45793</v>
      </c>
      <c r="C373" s="27" t="s">
        <v>151</v>
      </c>
      <c r="D373" s="27" t="s">
        <v>833</v>
      </c>
      <c r="E373" s="27" t="s">
        <v>937</v>
      </c>
      <c r="F373" s="27" t="s">
        <v>151</v>
      </c>
      <c r="G373" s="430" t="s">
        <v>456</v>
      </c>
      <c r="H373" s="27" t="s">
        <v>833</v>
      </c>
      <c r="I373" s="27" t="s">
        <v>937</v>
      </c>
    </row>
    <row r="374" spans="1:11" x14ac:dyDescent="0.25">
      <c r="A374" s="549"/>
      <c r="B374" s="36">
        <v>45794</v>
      </c>
      <c r="C374" s="547"/>
      <c r="D374" s="547"/>
      <c r="E374" s="547"/>
      <c r="F374" s="547"/>
      <c r="G374" s="547"/>
      <c r="H374" s="536"/>
      <c r="I374" s="536"/>
    </row>
    <row r="375" spans="1:11" x14ac:dyDescent="0.25">
      <c r="A375" s="550"/>
      <c r="B375" s="36">
        <v>45795</v>
      </c>
      <c r="C375" s="547"/>
      <c r="D375" s="547"/>
      <c r="E375" s="547"/>
      <c r="F375" s="547"/>
      <c r="G375" s="547"/>
      <c r="H375" s="536"/>
      <c r="I375" s="536"/>
    </row>
    <row r="376" spans="1:11" x14ac:dyDescent="0.25">
      <c r="A376" s="551" t="s">
        <v>468</v>
      </c>
      <c r="B376" s="32">
        <v>45796</v>
      </c>
      <c r="C376" s="430" t="s">
        <v>456</v>
      </c>
      <c r="D376" s="27" t="s">
        <v>833</v>
      </c>
      <c r="E376" s="27" t="s">
        <v>548</v>
      </c>
      <c r="F376" s="27" t="s">
        <v>151</v>
      </c>
      <c r="G376" s="430" t="s">
        <v>456</v>
      </c>
      <c r="H376" s="27" t="s">
        <v>833</v>
      </c>
      <c r="I376" s="27" t="s">
        <v>548</v>
      </c>
      <c r="J376" s="26" t="s">
        <v>896</v>
      </c>
      <c r="K376" s="533" t="s">
        <v>602</v>
      </c>
    </row>
    <row r="377" spans="1:11" x14ac:dyDescent="0.25">
      <c r="A377" s="552"/>
      <c r="B377" s="32">
        <v>45797</v>
      </c>
      <c r="C377" s="430" t="s">
        <v>456</v>
      </c>
      <c r="D377" s="27" t="s">
        <v>833</v>
      </c>
      <c r="E377" s="27" t="s">
        <v>548</v>
      </c>
      <c r="F377" s="27" t="s">
        <v>151</v>
      </c>
      <c r="G377" s="430" t="s">
        <v>456</v>
      </c>
      <c r="H377" s="27" t="s">
        <v>833</v>
      </c>
      <c r="I377" s="27" t="s">
        <v>548</v>
      </c>
      <c r="J377" s="26" t="s">
        <v>939</v>
      </c>
      <c r="K377" s="533"/>
    </row>
    <row r="378" spans="1:11" x14ac:dyDescent="0.25">
      <c r="A378" s="552"/>
      <c r="B378" s="32">
        <v>45798</v>
      </c>
      <c r="C378" s="430" t="s">
        <v>456</v>
      </c>
      <c r="D378" s="27" t="s">
        <v>833</v>
      </c>
      <c r="E378" s="27" t="s">
        <v>548</v>
      </c>
      <c r="F378" s="27" t="s">
        <v>850</v>
      </c>
      <c r="G378" s="430" t="s">
        <v>456</v>
      </c>
      <c r="H378" s="27" t="s">
        <v>833</v>
      </c>
      <c r="I378" s="27" t="s">
        <v>548</v>
      </c>
      <c r="K378" s="533"/>
    </row>
    <row r="379" spans="1:11" x14ac:dyDescent="0.25">
      <c r="A379" s="552"/>
      <c r="B379" s="32">
        <v>45799</v>
      </c>
      <c r="C379" s="430" t="s">
        <v>456</v>
      </c>
      <c r="D379" s="27" t="s">
        <v>833</v>
      </c>
      <c r="E379" s="27" t="s">
        <v>548</v>
      </c>
      <c r="F379" s="27" t="s">
        <v>850</v>
      </c>
      <c r="G379" s="430" t="s">
        <v>456</v>
      </c>
      <c r="H379" s="27" t="s">
        <v>833</v>
      </c>
      <c r="I379" s="27" t="s">
        <v>548</v>
      </c>
      <c r="K379" s="533"/>
    </row>
    <row r="380" spans="1:11" x14ac:dyDescent="0.25">
      <c r="A380" s="552"/>
      <c r="B380" s="32">
        <v>45800</v>
      </c>
      <c r="C380" s="430" t="s">
        <v>456</v>
      </c>
      <c r="D380" s="27"/>
      <c r="E380" s="27"/>
      <c r="F380" s="27"/>
      <c r="G380" s="430" t="s">
        <v>456</v>
      </c>
      <c r="H380" s="27"/>
      <c r="I380" s="435"/>
      <c r="K380" s="533"/>
    </row>
    <row r="381" spans="1:11" x14ac:dyDescent="0.25">
      <c r="A381" s="552"/>
      <c r="B381" s="36">
        <v>45801</v>
      </c>
      <c r="C381" s="547"/>
      <c r="D381" s="547"/>
      <c r="E381" s="547"/>
      <c r="F381" s="547"/>
      <c r="G381" s="547"/>
      <c r="H381" s="536"/>
      <c r="I381" s="536"/>
      <c r="K381" s="534"/>
    </row>
    <row r="382" spans="1:11" x14ac:dyDescent="0.25">
      <c r="A382" s="553"/>
      <c r="B382" s="36">
        <v>45802</v>
      </c>
      <c r="C382" s="547"/>
      <c r="D382" s="547"/>
      <c r="E382" s="547"/>
      <c r="F382" s="547"/>
      <c r="G382" s="547"/>
      <c r="H382" s="536"/>
      <c r="I382" s="536"/>
      <c r="K382" s="535"/>
    </row>
    <row r="383" spans="1:11" x14ac:dyDescent="0.25">
      <c r="A383" s="548" t="s">
        <v>469</v>
      </c>
      <c r="B383" s="32">
        <v>45803</v>
      </c>
      <c r="C383" s="27" t="s">
        <v>833</v>
      </c>
      <c r="D383" s="27" t="s">
        <v>833</v>
      </c>
      <c r="E383" s="27" t="s">
        <v>548</v>
      </c>
      <c r="F383" s="27" t="s">
        <v>850</v>
      </c>
      <c r="G383" s="430" t="s">
        <v>456</v>
      </c>
      <c r="H383" s="430" t="s">
        <v>456</v>
      </c>
      <c r="I383" s="27" t="s">
        <v>548</v>
      </c>
      <c r="K383" s="533" t="s">
        <v>602</v>
      </c>
    </row>
    <row r="384" spans="1:11" x14ac:dyDescent="0.25">
      <c r="A384" s="549"/>
      <c r="B384" s="32">
        <v>45804</v>
      </c>
      <c r="C384" s="27" t="s">
        <v>833</v>
      </c>
      <c r="D384" s="27" t="s">
        <v>833</v>
      </c>
      <c r="E384" s="27" t="s">
        <v>548</v>
      </c>
      <c r="F384" s="27" t="s">
        <v>548</v>
      </c>
      <c r="G384" s="430" t="s">
        <v>456</v>
      </c>
      <c r="H384" s="430" t="s">
        <v>456</v>
      </c>
      <c r="I384" s="27" t="s">
        <v>548</v>
      </c>
      <c r="K384" s="533"/>
    </row>
    <row r="385" spans="1:11" x14ac:dyDescent="0.25">
      <c r="A385" s="549"/>
      <c r="B385" s="32">
        <v>45805</v>
      </c>
      <c r="C385" s="27" t="s">
        <v>833</v>
      </c>
      <c r="D385" s="27" t="s">
        <v>833</v>
      </c>
      <c r="E385" s="27" t="s">
        <v>548</v>
      </c>
      <c r="F385" s="27" t="s">
        <v>548</v>
      </c>
      <c r="G385" s="430" t="s">
        <v>456</v>
      </c>
      <c r="H385" s="430" t="s">
        <v>456</v>
      </c>
      <c r="I385" s="27" t="s">
        <v>548</v>
      </c>
      <c r="K385" s="533"/>
    </row>
    <row r="386" spans="1:11" x14ac:dyDescent="0.25">
      <c r="A386" s="549"/>
      <c r="B386" s="32">
        <v>45806</v>
      </c>
      <c r="C386" s="554" t="s">
        <v>823</v>
      </c>
      <c r="D386" s="555"/>
      <c r="E386" s="555"/>
      <c r="F386" s="555"/>
      <c r="G386" s="555"/>
      <c r="H386" s="555"/>
      <c r="I386" s="555"/>
      <c r="K386" s="533"/>
    </row>
    <row r="387" spans="1:11" x14ac:dyDescent="0.25">
      <c r="A387" s="549"/>
      <c r="B387" s="32">
        <v>45807</v>
      </c>
      <c r="C387" s="27"/>
      <c r="D387" s="27"/>
      <c r="E387" s="27"/>
      <c r="F387" s="27"/>
      <c r="G387" s="430" t="s">
        <v>456</v>
      </c>
      <c r="H387" s="430" t="s">
        <v>456</v>
      </c>
      <c r="I387" s="432"/>
      <c r="K387" s="533"/>
    </row>
    <row r="388" spans="1:11" x14ac:dyDescent="0.25">
      <c r="A388" s="549"/>
      <c r="B388" s="36">
        <v>45808</v>
      </c>
      <c r="C388" s="547"/>
      <c r="D388" s="547"/>
      <c r="E388" s="547"/>
      <c r="F388" s="547"/>
      <c r="G388" s="547"/>
      <c r="H388" s="536"/>
      <c r="I388" s="536"/>
      <c r="K388" s="534"/>
    </row>
    <row r="389" spans="1:11" x14ac:dyDescent="0.25">
      <c r="A389" s="550"/>
      <c r="B389" s="36">
        <v>45809</v>
      </c>
      <c r="C389" s="547"/>
      <c r="D389" s="547"/>
      <c r="E389" s="547"/>
      <c r="F389" s="547"/>
      <c r="G389" s="547"/>
      <c r="H389" s="536"/>
      <c r="I389" s="536"/>
      <c r="K389" s="535"/>
    </row>
    <row r="390" spans="1:11" x14ac:dyDescent="0.25">
      <c r="A390" s="551" t="s">
        <v>472</v>
      </c>
      <c r="B390" s="32">
        <v>45810</v>
      </c>
      <c r="C390" s="27" t="s">
        <v>833</v>
      </c>
      <c r="D390" s="27" t="s">
        <v>833</v>
      </c>
      <c r="E390" s="27" t="s">
        <v>151</v>
      </c>
      <c r="F390" s="27" t="s">
        <v>548</v>
      </c>
      <c r="G390" s="430" t="s">
        <v>456</v>
      </c>
      <c r="H390" s="27" t="s">
        <v>548</v>
      </c>
      <c r="I390" s="27" t="s">
        <v>151</v>
      </c>
      <c r="J390" s="26" t="s">
        <v>943</v>
      </c>
      <c r="K390" s="533" t="s">
        <v>602</v>
      </c>
    </row>
    <row r="391" spans="1:11" x14ac:dyDescent="0.25">
      <c r="A391" s="552"/>
      <c r="B391" s="32">
        <v>45811</v>
      </c>
      <c r="C391" s="27" t="s">
        <v>833</v>
      </c>
      <c r="D391" s="27" t="s">
        <v>833</v>
      </c>
      <c r="E391" s="27" t="s">
        <v>151</v>
      </c>
      <c r="F391" s="27" t="s">
        <v>548</v>
      </c>
      <c r="G391" s="430" t="s">
        <v>456</v>
      </c>
      <c r="H391" s="27" t="s">
        <v>548</v>
      </c>
      <c r="I391" s="27" t="s">
        <v>151</v>
      </c>
      <c r="K391" s="533"/>
    </row>
    <row r="392" spans="1:11" x14ac:dyDescent="0.25">
      <c r="A392" s="552"/>
      <c r="B392" s="32">
        <v>45812</v>
      </c>
      <c r="C392" s="27" t="s">
        <v>833</v>
      </c>
      <c r="D392" s="27" t="s">
        <v>833</v>
      </c>
      <c r="E392" s="27" t="s">
        <v>151</v>
      </c>
      <c r="F392" s="27" t="s">
        <v>548</v>
      </c>
      <c r="G392" s="430" t="s">
        <v>456</v>
      </c>
      <c r="H392" s="27" t="s">
        <v>548</v>
      </c>
      <c r="I392" s="27" t="s">
        <v>151</v>
      </c>
      <c r="K392" s="533"/>
    </row>
    <row r="393" spans="1:11" x14ac:dyDescent="0.25">
      <c r="A393" s="552"/>
      <c r="B393" s="32">
        <v>45813</v>
      </c>
      <c r="C393" s="27" t="s">
        <v>833</v>
      </c>
      <c r="D393" s="27" t="s">
        <v>833</v>
      </c>
      <c r="E393" s="453" t="s">
        <v>151</v>
      </c>
      <c r="F393" s="27" t="s">
        <v>548</v>
      </c>
      <c r="G393" s="430" t="s">
        <v>456</v>
      </c>
      <c r="H393" s="27" t="s">
        <v>548</v>
      </c>
      <c r="I393" s="453" t="s">
        <v>151</v>
      </c>
      <c r="K393" s="533"/>
    </row>
    <row r="394" spans="1:11" x14ac:dyDescent="0.25">
      <c r="A394" s="552"/>
      <c r="B394" s="32">
        <v>45814</v>
      </c>
      <c r="C394" s="27"/>
      <c r="D394" s="27"/>
      <c r="E394" s="27"/>
      <c r="F394" s="27"/>
      <c r="G394" s="430" t="s">
        <v>456</v>
      </c>
      <c r="H394" s="432"/>
      <c r="I394" s="432"/>
      <c r="K394" s="533"/>
    </row>
    <row r="395" spans="1:11" x14ac:dyDescent="0.25">
      <c r="A395" s="552"/>
      <c r="B395" s="36">
        <v>45815</v>
      </c>
      <c r="C395" s="547"/>
      <c r="D395" s="547"/>
      <c r="E395" s="547"/>
      <c r="F395" s="547"/>
      <c r="G395" s="547"/>
      <c r="H395" s="536"/>
      <c r="I395" s="536"/>
      <c r="K395" s="534"/>
    </row>
    <row r="396" spans="1:11" x14ac:dyDescent="0.25">
      <c r="A396" s="553"/>
      <c r="B396" s="36">
        <v>45816</v>
      </c>
      <c r="C396" s="547"/>
      <c r="D396" s="547"/>
      <c r="E396" s="547"/>
      <c r="F396" s="547"/>
      <c r="G396" s="547"/>
      <c r="H396" s="536"/>
      <c r="I396" s="536"/>
      <c r="K396" s="535"/>
    </row>
    <row r="397" spans="1:11" x14ac:dyDescent="0.25">
      <c r="A397" s="548" t="s">
        <v>473</v>
      </c>
      <c r="B397" s="32">
        <v>45817</v>
      </c>
      <c r="C397" s="556" t="s">
        <v>824</v>
      </c>
      <c r="D397" s="557"/>
      <c r="E397" s="557"/>
      <c r="F397" s="557"/>
      <c r="G397" s="557"/>
      <c r="H397" s="557"/>
      <c r="I397" s="557"/>
      <c r="K397" s="533" t="s">
        <v>602</v>
      </c>
    </row>
    <row r="398" spans="1:11" x14ac:dyDescent="0.25">
      <c r="A398" s="549"/>
      <c r="B398" s="32">
        <v>45818</v>
      </c>
      <c r="C398" s="27" t="s">
        <v>833</v>
      </c>
      <c r="D398" s="27" t="s">
        <v>833</v>
      </c>
      <c r="E398" s="27" t="s">
        <v>885</v>
      </c>
      <c r="F398" s="27" t="s">
        <v>548</v>
      </c>
      <c r="G398" s="27" t="s">
        <v>548</v>
      </c>
      <c r="H398" s="27" t="s">
        <v>833</v>
      </c>
      <c r="I398" s="27" t="s">
        <v>885</v>
      </c>
      <c r="J398" s="26" t="s">
        <v>942</v>
      </c>
      <c r="K398" s="533"/>
    </row>
    <row r="399" spans="1:11" x14ac:dyDescent="0.25">
      <c r="A399" s="549"/>
      <c r="B399" s="32">
        <v>45819</v>
      </c>
      <c r="C399" s="27" t="s">
        <v>833</v>
      </c>
      <c r="D399" s="27" t="s">
        <v>833</v>
      </c>
      <c r="E399" s="27" t="s">
        <v>885</v>
      </c>
      <c r="F399" s="27" t="s">
        <v>548</v>
      </c>
      <c r="G399" s="27" t="s">
        <v>548</v>
      </c>
      <c r="H399" s="27" t="s">
        <v>833</v>
      </c>
      <c r="I399" s="27" t="s">
        <v>885</v>
      </c>
      <c r="K399" s="533"/>
    </row>
    <row r="400" spans="1:11" x14ac:dyDescent="0.25">
      <c r="A400" s="549"/>
      <c r="B400" s="32">
        <v>45820</v>
      </c>
      <c r="C400" s="27" t="s">
        <v>833</v>
      </c>
      <c r="D400" s="27" t="s">
        <v>833</v>
      </c>
      <c r="E400" s="27" t="s">
        <v>885</v>
      </c>
      <c r="F400" s="27" t="s">
        <v>548</v>
      </c>
      <c r="G400" s="27" t="s">
        <v>548</v>
      </c>
      <c r="H400" s="27" t="s">
        <v>833</v>
      </c>
      <c r="I400" s="27" t="s">
        <v>885</v>
      </c>
      <c r="K400" s="533"/>
    </row>
    <row r="401" spans="1:11" x14ac:dyDescent="0.25">
      <c r="A401" s="549"/>
      <c r="B401" s="32">
        <v>45821</v>
      </c>
      <c r="C401" s="453" t="s">
        <v>833</v>
      </c>
      <c r="D401" s="453" t="s">
        <v>833</v>
      </c>
      <c r="E401" s="27" t="s">
        <v>885</v>
      </c>
      <c r="F401" s="453" t="s">
        <v>548</v>
      </c>
      <c r="G401" s="453" t="s">
        <v>548</v>
      </c>
      <c r="H401" s="453" t="s">
        <v>833</v>
      </c>
      <c r="I401" s="27" t="s">
        <v>885</v>
      </c>
      <c r="K401" s="533"/>
    </row>
    <row r="402" spans="1:11" x14ac:dyDescent="0.25">
      <c r="A402" s="549"/>
      <c r="B402" s="36">
        <v>45822</v>
      </c>
      <c r="C402" s="547"/>
      <c r="D402" s="547"/>
      <c r="E402" s="547"/>
      <c r="F402" s="547"/>
      <c r="G402" s="547"/>
      <c r="H402" s="536"/>
      <c r="I402" s="536"/>
      <c r="K402" s="534"/>
    </row>
    <row r="403" spans="1:11" x14ac:dyDescent="0.25">
      <c r="A403" s="550"/>
      <c r="B403" s="36">
        <v>45823</v>
      </c>
      <c r="C403" s="547"/>
      <c r="D403" s="547"/>
      <c r="E403" s="547"/>
      <c r="F403" s="547"/>
      <c r="G403" s="547"/>
      <c r="H403" s="536"/>
      <c r="I403" s="536"/>
      <c r="K403" s="535"/>
    </row>
    <row r="404" spans="1:11" x14ac:dyDescent="0.25">
      <c r="A404" s="551" t="s">
        <v>474</v>
      </c>
      <c r="B404" s="32">
        <v>45824</v>
      </c>
      <c r="C404" s="430" t="s">
        <v>456</v>
      </c>
      <c r="D404" s="27" t="s">
        <v>771</v>
      </c>
      <c r="E404" s="27" t="s">
        <v>151</v>
      </c>
      <c r="F404" s="27" t="s">
        <v>549</v>
      </c>
      <c r="G404" s="27" t="s">
        <v>549</v>
      </c>
      <c r="H404" s="430" t="s">
        <v>456</v>
      </c>
      <c r="I404" s="27" t="s">
        <v>151</v>
      </c>
    </row>
    <row r="405" spans="1:11" x14ac:dyDescent="0.25">
      <c r="A405" s="552"/>
      <c r="B405" s="32">
        <v>45825</v>
      </c>
      <c r="C405" s="430" t="s">
        <v>456</v>
      </c>
      <c r="D405" s="27" t="s">
        <v>771</v>
      </c>
      <c r="E405" s="27" t="s">
        <v>151</v>
      </c>
      <c r="F405" s="27" t="s">
        <v>549</v>
      </c>
      <c r="G405" s="27" t="s">
        <v>549</v>
      </c>
      <c r="H405" s="430" t="s">
        <v>456</v>
      </c>
      <c r="I405" s="27" t="s">
        <v>151</v>
      </c>
    </row>
    <row r="406" spans="1:11" x14ac:dyDescent="0.25">
      <c r="A406" s="552"/>
      <c r="B406" s="32">
        <v>45826</v>
      </c>
      <c r="C406" s="430" t="s">
        <v>456</v>
      </c>
      <c r="D406" s="27" t="s">
        <v>771</v>
      </c>
      <c r="E406" s="27" t="s">
        <v>151</v>
      </c>
      <c r="F406" s="27" t="s">
        <v>549</v>
      </c>
      <c r="G406" s="27" t="s">
        <v>549</v>
      </c>
      <c r="H406" s="430" t="s">
        <v>456</v>
      </c>
      <c r="I406" s="27" t="s">
        <v>151</v>
      </c>
    </row>
    <row r="407" spans="1:11" x14ac:dyDescent="0.25">
      <c r="A407" s="552"/>
      <c r="B407" s="32">
        <v>45827</v>
      </c>
      <c r="C407" s="430" t="s">
        <v>456</v>
      </c>
      <c r="D407" s="27" t="s">
        <v>771</v>
      </c>
      <c r="E407" s="27" t="s">
        <v>151</v>
      </c>
      <c r="F407" s="27" t="s">
        <v>549</v>
      </c>
      <c r="G407" s="27" t="s">
        <v>549</v>
      </c>
      <c r="H407" s="430" t="s">
        <v>456</v>
      </c>
      <c r="I407" s="27" t="s">
        <v>151</v>
      </c>
    </row>
    <row r="408" spans="1:11" x14ac:dyDescent="0.25">
      <c r="A408" s="552"/>
      <c r="B408" s="32">
        <v>45828</v>
      </c>
      <c r="C408" s="430" t="s">
        <v>456</v>
      </c>
      <c r="D408" s="27"/>
      <c r="E408" s="27"/>
      <c r="F408" s="27"/>
      <c r="G408" s="464"/>
      <c r="H408" s="430" t="s">
        <v>456</v>
      </c>
      <c r="I408" s="435"/>
    </row>
    <row r="409" spans="1:11" x14ac:dyDescent="0.25">
      <c r="A409" s="552"/>
      <c r="B409" s="36">
        <v>45829</v>
      </c>
      <c r="C409" s="547"/>
      <c r="D409" s="547"/>
      <c r="E409" s="547"/>
      <c r="F409" s="547"/>
      <c r="G409" s="547"/>
      <c r="H409" s="536"/>
      <c r="I409" s="536"/>
    </row>
    <row r="410" spans="1:11" x14ac:dyDescent="0.25">
      <c r="A410" s="553"/>
      <c r="B410" s="36">
        <v>45830</v>
      </c>
      <c r="C410" s="547"/>
      <c r="D410" s="547"/>
      <c r="E410" s="547"/>
      <c r="F410" s="547"/>
      <c r="G410" s="547"/>
      <c r="H410" s="536"/>
      <c r="I410" s="536"/>
    </row>
    <row r="411" spans="1:11" x14ac:dyDescent="0.25">
      <c r="A411" s="548" t="s">
        <v>476</v>
      </c>
      <c r="B411" s="32">
        <v>45831</v>
      </c>
      <c r="C411" s="27"/>
      <c r="D411" s="27"/>
      <c r="E411" s="27" t="s">
        <v>151</v>
      </c>
      <c r="F411" s="27" t="s">
        <v>549</v>
      </c>
      <c r="G411" s="27" t="s">
        <v>549</v>
      </c>
      <c r="H411" s="432"/>
      <c r="I411" s="27" t="s">
        <v>151</v>
      </c>
    </row>
    <row r="412" spans="1:11" x14ac:dyDescent="0.25">
      <c r="A412" s="549"/>
      <c r="B412" s="32">
        <v>45832</v>
      </c>
      <c r="C412" s="27"/>
      <c r="D412" s="27"/>
      <c r="E412" s="27" t="s">
        <v>151</v>
      </c>
      <c r="F412" s="27" t="s">
        <v>549</v>
      </c>
      <c r="G412" s="27" t="s">
        <v>549</v>
      </c>
      <c r="H412" s="432"/>
      <c r="I412" s="27" t="s">
        <v>151</v>
      </c>
    </row>
    <row r="413" spans="1:11" x14ac:dyDescent="0.25">
      <c r="A413" s="549"/>
      <c r="B413" s="32">
        <v>45833</v>
      </c>
      <c r="C413" s="27"/>
      <c r="D413" s="27"/>
      <c r="E413" s="27" t="s">
        <v>151</v>
      </c>
      <c r="F413" s="27" t="s">
        <v>549</v>
      </c>
      <c r="G413" s="27" t="s">
        <v>549</v>
      </c>
      <c r="H413" s="432"/>
      <c r="I413" s="27" t="s">
        <v>151</v>
      </c>
    </row>
    <row r="414" spans="1:11" x14ac:dyDescent="0.25">
      <c r="A414" s="549"/>
      <c r="B414" s="32">
        <v>45834</v>
      </c>
      <c r="C414" s="27"/>
      <c r="D414" s="27"/>
      <c r="E414" s="27" t="s">
        <v>151</v>
      </c>
      <c r="F414" s="27" t="s">
        <v>549</v>
      </c>
      <c r="G414" s="27" t="s">
        <v>549</v>
      </c>
      <c r="H414" s="432"/>
      <c r="I414" s="27" t="s">
        <v>151</v>
      </c>
    </row>
    <row r="415" spans="1:11" x14ac:dyDescent="0.25">
      <c r="A415" s="549"/>
      <c r="B415" s="32">
        <v>45835</v>
      </c>
      <c r="C415" s="27"/>
      <c r="D415" s="27"/>
      <c r="E415" s="27" t="s">
        <v>151</v>
      </c>
      <c r="F415" s="27"/>
      <c r="G415" s="464"/>
      <c r="H415" s="432"/>
      <c r="I415" s="27" t="s">
        <v>151</v>
      </c>
    </row>
    <row r="416" spans="1:11" x14ac:dyDescent="0.25">
      <c r="A416" s="549"/>
      <c r="B416" s="36">
        <v>45836</v>
      </c>
      <c r="C416" s="547"/>
      <c r="D416" s="547"/>
      <c r="E416" s="547"/>
      <c r="F416" s="547"/>
      <c r="G416" s="547"/>
      <c r="H416" s="536"/>
      <c r="I416" s="536"/>
    </row>
    <row r="417" spans="1:10" x14ac:dyDescent="0.25">
      <c r="A417" s="550"/>
      <c r="B417" s="36">
        <v>45837</v>
      </c>
      <c r="C417" s="547"/>
      <c r="D417" s="547"/>
      <c r="E417" s="547"/>
      <c r="F417" s="547"/>
      <c r="G417" s="547"/>
      <c r="H417" s="536"/>
      <c r="I417" s="536"/>
    </row>
    <row r="418" spans="1:10" x14ac:dyDescent="0.25">
      <c r="A418" s="551" t="s">
        <v>477</v>
      </c>
      <c r="B418" s="32">
        <v>45838</v>
      </c>
      <c r="C418" s="430" t="s">
        <v>456</v>
      </c>
      <c r="D418" s="27"/>
      <c r="E418" s="27"/>
      <c r="F418" s="27"/>
      <c r="G418" s="27"/>
      <c r="H418" s="432"/>
      <c r="I418" s="435"/>
    </row>
    <row r="419" spans="1:10" x14ac:dyDescent="0.25">
      <c r="A419" s="552"/>
      <c r="B419" s="32">
        <v>45839</v>
      </c>
      <c r="C419" s="430" t="s">
        <v>456</v>
      </c>
      <c r="D419" s="27"/>
      <c r="E419" s="27"/>
      <c r="F419" s="27"/>
      <c r="G419" s="27"/>
      <c r="H419" s="432"/>
      <c r="I419" s="435"/>
    </row>
    <row r="420" spans="1:10" x14ac:dyDescent="0.25">
      <c r="A420" s="552"/>
      <c r="B420" s="32">
        <v>45840</v>
      </c>
      <c r="C420" s="430" t="s">
        <v>456</v>
      </c>
      <c r="D420" s="27"/>
      <c r="E420" s="27"/>
      <c r="F420" s="27"/>
      <c r="G420" s="27"/>
      <c r="H420" s="432"/>
      <c r="I420" s="435"/>
    </row>
    <row r="421" spans="1:10" x14ac:dyDescent="0.25">
      <c r="A421" s="552"/>
      <c r="B421" s="32">
        <v>45841</v>
      </c>
      <c r="C421" s="430" t="s">
        <v>456</v>
      </c>
      <c r="D421" s="27"/>
      <c r="E421" s="27"/>
      <c r="F421" s="27"/>
      <c r="G421" s="27"/>
      <c r="H421" s="432"/>
      <c r="I421" s="435"/>
    </row>
    <row r="422" spans="1:10" x14ac:dyDescent="0.25">
      <c r="A422" s="552"/>
      <c r="B422" s="32">
        <v>45842</v>
      </c>
      <c r="C422" s="430" t="s">
        <v>456</v>
      </c>
      <c r="D422" s="27"/>
      <c r="E422" s="27"/>
      <c r="F422" s="27"/>
      <c r="G422" s="27"/>
      <c r="H422" s="432"/>
      <c r="I422" s="435"/>
    </row>
    <row r="423" spans="1:10" x14ac:dyDescent="0.25">
      <c r="A423" s="552"/>
      <c r="B423" s="36">
        <v>45843</v>
      </c>
      <c r="C423" s="547"/>
      <c r="D423" s="547"/>
      <c r="E423" s="547"/>
      <c r="F423" s="547"/>
      <c r="G423" s="547"/>
      <c r="H423" s="536"/>
      <c r="I423" s="536"/>
    </row>
    <row r="424" spans="1:10" x14ac:dyDescent="0.25">
      <c r="A424" s="553"/>
      <c r="B424" s="36">
        <v>45844</v>
      </c>
      <c r="C424" s="547"/>
      <c r="D424" s="547"/>
      <c r="E424" s="547"/>
      <c r="F424" s="547"/>
      <c r="G424" s="547"/>
      <c r="H424" s="536"/>
      <c r="I424" s="536"/>
    </row>
    <row r="425" spans="1:10" x14ac:dyDescent="0.25">
      <c r="A425" s="548" t="s">
        <v>478</v>
      </c>
      <c r="B425" s="32">
        <v>45845</v>
      </c>
      <c r="C425" s="430" t="s">
        <v>456</v>
      </c>
      <c r="D425" s="27"/>
      <c r="E425" s="27"/>
      <c r="F425" s="27"/>
      <c r="G425" s="27"/>
      <c r="H425" s="432"/>
      <c r="I425" s="435"/>
      <c r="J425" s="26" t="s">
        <v>763</v>
      </c>
    </row>
    <row r="426" spans="1:10" x14ac:dyDescent="0.25">
      <c r="A426" s="549"/>
      <c r="B426" s="32">
        <v>45846</v>
      </c>
      <c r="C426" s="430" t="s">
        <v>456</v>
      </c>
      <c r="D426" s="27"/>
      <c r="E426" s="27"/>
      <c r="F426" s="27"/>
      <c r="G426" s="27"/>
      <c r="H426" s="432"/>
      <c r="I426" s="435"/>
      <c r="J426" s="26" t="s">
        <v>562</v>
      </c>
    </row>
    <row r="427" spans="1:10" x14ac:dyDescent="0.25">
      <c r="A427" s="549"/>
      <c r="B427" s="32">
        <v>45847</v>
      </c>
      <c r="C427" s="430" t="s">
        <v>456</v>
      </c>
      <c r="D427" s="27"/>
      <c r="E427" s="27"/>
      <c r="F427" s="27"/>
      <c r="G427" s="27"/>
      <c r="H427" s="432"/>
      <c r="I427" s="435"/>
      <c r="J427" s="26" t="s">
        <v>771</v>
      </c>
    </row>
    <row r="428" spans="1:10" x14ac:dyDescent="0.25">
      <c r="A428" s="549"/>
      <c r="B428" s="32">
        <v>45848</v>
      </c>
      <c r="C428" s="430" t="s">
        <v>456</v>
      </c>
      <c r="D428" s="27"/>
      <c r="E428" s="27"/>
      <c r="F428" s="27"/>
      <c r="G428" s="27"/>
      <c r="H428" s="432"/>
      <c r="I428" s="435"/>
    </row>
    <row r="429" spans="1:10" x14ac:dyDescent="0.25">
      <c r="A429" s="549"/>
      <c r="B429" s="32">
        <v>45849</v>
      </c>
      <c r="C429" s="430" t="s">
        <v>456</v>
      </c>
      <c r="D429" s="27"/>
      <c r="E429" s="27"/>
      <c r="F429" s="27"/>
      <c r="G429" s="27"/>
      <c r="H429" s="432"/>
      <c r="I429" s="435"/>
    </row>
    <row r="430" spans="1:10" x14ac:dyDescent="0.25">
      <c r="A430" s="549"/>
      <c r="B430" s="36">
        <v>45850</v>
      </c>
      <c r="C430" s="547"/>
      <c r="D430" s="547"/>
      <c r="E430" s="547"/>
      <c r="F430" s="547"/>
      <c r="G430" s="547"/>
      <c r="H430" s="536"/>
      <c r="I430" s="536"/>
    </row>
    <row r="431" spans="1:10" x14ac:dyDescent="0.25">
      <c r="A431" s="550"/>
      <c r="B431" s="36">
        <v>45851</v>
      </c>
      <c r="C431" s="547"/>
      <c r="D431" s="547"/>
      <c r="E431" s="547"/>
      <c r="F431" s="547"/>
      <c r="G431" s="547"/>
      <c r="H431" s="536"/>
      <c r="I431" s="536"/>
    </row>
    <row r="432" spans="1:10" x14ac:dyDescent="0.25">
      <c r="A432" s="551" t="s">
        <v>481</v>
      </c>
      <c r="B432" s="32">
        <v>45852</v>
      </c>
      <c r="C432" s="554" t="s">
        <v>825</v>
      </c>
      <c r="D432" s="555"/>
      <c r="E432" s="555"/>
      <c r="F432" s="555"/>
      <c r="G432" s="555"/>
      <c r="H432" s="555"/>
      <c r="I432" s="555"/>
    </row>
    <row r="433" spans="1:9" x14ac:dyDescent="0.25">
      <c r="A433" s="552"/>
      <c r="B433" s="32">
        <v>45853</v>
      </c>
      <c r="C433" s="27"/>
      <c r="D433" s="27"/>
      <c r="E433" s="27"/>
      <c r="F433" s="27"/>
      <c r="G433" s="27"/>
      <c r="H433" s="432"/>
      <c r="I433" s="432"/>
    </row>
    <row r="434" spans="1:9" x14ac:dyDescent="0.25">
      <c r="A434" s="552"/>
      <c r="B434" s="32">
        <v>45854</v>
      </c>
      <c r="C434" s="27"/>
      <c r="D434" s="27"/>
      <c r="E434" s="27"/>
      <c r="F434" s="27"/>
      <c r="G434" s="27"/>
      <c r="H434" s="432"/>
      <c r="I434" s="432"/>
    </row>
    <row r="435" spans="1:9" x14ac:dyDescent="0.25">
      <c r="A435" s="552"/>
      <c r="B435" s="32">
        <v>45855</v>
      </c>
      <c r="C435" s="27"/>
      <c r="D435" s="27"/>
      <c r="E435" s="27"/>
      <c r="F435" s="27"/>
      <c r="G435" s="27"/>
      <c r="H435" s="432"/>
      <c r="I435" s="432"/>
    </row>
    <row r="436" spans="1:9" x14ac:dyDescent="0.25">
      <c r="A436" s="552"/>
      <c r="B436" s="32">
        <v>45856</v>
      </c>
      <c r="C436" s="27"/>
      <c r="D436" s="27"/>
      <c r="E436" s="27"/>
      <c r="F436" s="27"/>
      <c r="G436" s="27"/>
      <c r="H436" s="432"/>
      <c r="I436" s="432"/>
    </row>
    <row r="437" spans="1:9" x14ac:dyDescent="0.25">
      <c r="A437" s="552"/>
      <c r="B437" s="36">
        <v>45857</v>
      </c>
      <c r="C437" s="547"/>
      <c r="D437" s="547"/>
      <c r="E437" s="547"/>
      <c r="F437" s="547"/>
      <c r="G437" s="547"/>
      <c r="H437" s="536"/>
      <c r="I437" s="536"/>
    </row>
    <row r="438" spans="1:9" x14ac:dyDescent="0.25">
      <c r="A438" s="553"/>
      <c r="B438" s="36">
        <v>45858</v>
      </c>
      <c r="C438" s="547"/>
      <c r="D438" s="547"/>
      <c r="E438" s="547"/>
      <c r="F438" s="547"/>
      <c r="G438" s="547"/>
      <c r="H438" s="536"/>
      <c r="I438" s="536"/>
    </row>
    <row r="439" spans="1:9" x14ac:dyDescent="0.25">
      <c r="A439" s="548" t="s">
        <v>483</v>
      </c>
      <c r="B439" s="32">
        <v>45859</v>
      </c>
      <c r="C439" s="27"/>
      <c r="D439" s="27"/>
      <c r="E439" s="27"/>
      <c r="F439" s="27"/>
      <c r="G439" s="27"/>
      <c r="H439" s="432"/>
      <c r="I439" s="432"/>
    </row>
    <row r="440" spans="1:9" x14ac:dyDescent="0.25">
      <c r="A440" s="549"/>
      <c r="B440" s="32">
        <v>45860</v>
      </c>
      <c r="C440" s="27"/>
      <c r="D440" s="27"/>
      <c r="E440" s="27"/>
      <c r="F440" s="27"/>
      <c r="G440" s="27"/>
      <c r="H440" s="432"/>
      <c r="I440" s="432"/>
    </row>
    <row r="441" spans="1:9" x14ac:dyDescent="0.25">
      <c r="A441" s="549"/>
      <c r="B441" s="32">
        <v>45861</v>
      </c>
      <c r="C441" s="27"/>
      <c r="D441" s="27"/>
      <c r="E441" s="27"/>
      <c r="F441" s="27"/>
      <c r="G441" s="27"/>
      <c r="H441" s="432"/>
      <c r="I441" s="432"/>
    </row>
    <row r="442" spans="1:9" x14ac:dyDescent="0.25">
      <c r="A442" s="549"/>
      <c r="B442" s="32">
        <v>45862</v>
      </c>
      <c r="C442" s="27"/>
      <c r="D442" s="27"/>
      <c r="E442" s="27"/>
      <c r="F442" s="27"/>
      <c r="G442" s="27"/>
      <c r="H442" s="432"/>
      <c r="I442" s="432"/>
    </row>
    <row r="443" spans="1:9" x14ac:dyDescent="0.25">
      <c r="A443" s="549"/>
      <c r="B443" s="32">
        <v>45863</v>
      </c>
      <c r="C443" s="27"/>
      <c r="D443" s="27"/>
      <c r="E443" s="27"/>
      <c r="F443" s="27"/>
      <c r="G443" s="27"/>
      <c r="H443" s="432"/>
      <c r="I443" s="432"/>
    </row>
    <row r="444" spans="1:9" x14ac:dyDescent="0.25">
      <c r="A444" s="549"/>
      <c r="B444" s="36">
        <v>45864</v>
      </c>
      <c r="C444" s="547"/>
      <c r="D444" s="547"/>
      <c r="E444" s="547"/>
      <c r="F444" s="547"/>
      <c r="G444" s="547"/>
      <c r="H444" s="536"/>
      <c r="I444" s="536"/>
    </row>
    <row r="445" spans="1:9" x14ac:dyDescent="0.25">
      <c r="A445" s="550"/>
      <c r="B445" s="36">
        <v>45865</v>
      </c>
      <c r="C445" s="547"/>
      <c r="D445" s="547"/>
      <c r="E445" s="547"/>
      <c r="F445" s="547"/>
      <c r="G445" s="547"/>
      <c r="H445" s="536"/>
      <c r="I445" s="536"/>
    </row>
    <row r="446" spans="1:9" x14ac:dyDescent="0.25">
      <c r="A446" s="551" t="s">
        <v>485</v>
      </c>
      <c r="B446" s="32">
        <v>45866</v>
      </c>
      <c r="C446" s="27"/>
      <c r="D446" s="27"/>
      <c r="E446" s="27"/>
      <c r="F446" s="27"/>
      <c r="G446" s="27"/>
      <c r="H446" s="432"/>
      <c r="I446" s="432"/>
    </row>
    <row r="447" spans="1:9" x14ac:dyDescent="0.25">
      <c r="A447" s="552"/>
      <c r="B447" s="32">
        <v>45867</v>
      </c>
      <c r="C447" s="27"/>
      <c r="D447" s="27"/>
      <c r="E447" s="27"/>
      <c r="F447" s="27"/>
      <c r="G447" s="27"/>
      <c r="H447" s="432"/>
      <c r="I447" s="432"/>
    </row>
    <row r="448" spans="1:9" x14ac:dyDescent="0.25">
      <c r="A448" s="552"/>
      <c r="B448" s="32">
        <v>45868</v>
      </c>
      <c r="C448" s="27"/>
      <c r="D448" s="27"/>
      <c r="E448" s="27"/>
      <c r="F448" s="27"/>
      <c r="G448" s="27"/>
      <c r="H448" s="432"/>
      <c r="I448" s="432"/>
    </row>
    <row r="449" spans="1:9" x14ac:dyDescent="0.25">
      <c r="A449" s="552"/>
      <c r="B449" s="32">
        <v>45869</v>
      </c>
      <c r="C449" s="27"/>
      <c r="D449" s="27"/>
      <c r="E449" s="27"/>
      <c r="F449" s="27"/>
      <c r="G449" s="27"/>
      <c r="H449" s="432"/>
      <c r="I449" s="432"/>
    </row>
    <row r="450" spans="1:9" x14ac:dyDescent="0.25">
      <c r="A450" s="552"/>
      <c r="B450" s="32">
        <v>45870</v>
      </c>
      <c r="C450" s="27"/>
      <c r="D450" s="27"/>
      <c r="E450" s="27"/>
      <c r="F450" s="27"/>
      <c r="G450" s="27"/>
      <c r="H450" s="432"/>
      <c r="I450" s="432"/>
    </row>
    <row r="451" spans="1:9" x14ac:dyDescent="0.25">
      <c r="A451" s="552"/>
      <c r="B451" s="36">
        <v>45871</v>
      </c>
      <c r="C451" s="547"/>
      <c r="D451" s="547"/>
      <c r="E451" s="547"/>
      <c r="F451" s="547"/>
      <c r="G451" s="547"/>
      <c r="H451" s="536"/>
      <c r="I451" s="536"/>
    </row>
    <row r="452" spans="1:9" x14ac:dyDescent="0.25">
      <c r="A452" s="553"/>
      <c r="B452" s="36">
        <v>45872</v>
      </c>
      <c r="C452" s="547"/>
      <c r="D452" s="547"/>
      <c r="E452" s="547"/>
      <c r="F452" s="547"/>
      <c r="G452" s="547"/>
      <c r="H452" s="536"/>
      <c r="I452" s="536"/>
    </row>
    <row r="453" spans="1:9" x14ac:dyDescent="0.25">
      <c r="A453" s="548" t="s">
        <v>487</v>
      </c>
      <c r="B453" s="32">
        <v>45873</v>
      </c>
      <c r="C453" s="27"/>
      <c r="D453" s="27"/>
      <c r="E453" s="27"/>
      <c r="F453" s="27"/>
      <c r="G453" s="27"/>
      <c r="H453" s="432"/>
      <c r="I453" s="432"/>
    </row>
    <row r="454" spans="1:9" x14ac:dyDescent="0.25">
      <c r="A454" s="549"/>
      <c r="B454" s="32">
        <v>45874</v>
      </c>
      <c r="C454" s="27"/>
      <c r="D454" s="27"/>
      <c r="E454" s="27"/>
      <c r="F454" s="27"/>
      <c r="G454" s="27"/>
      <c r="H454" s="432"/>
      <c r="I454" s="432"/>
    </row>
    <row r="455" spans="1:9" x14ac:dyDescent="0.25">
      <c r="A455" s="549"/>
      <c r="B455" s="32">
        <v>45875</v>
      </c>
      <c r="C455" s="27"/>
      <c r="D455" s="27"/>
      <c r="E455" s="27"/>
      <c r="F455" s="27"/>
      <c r="G455" s="27"/>
      <c r="H455" s="432"/>
      <c r="I455" s="432"/>
    </row>
    <row r="456" spans="1:9" x14ac:dyDescent="0.25">
      <c r="A456" s="549"/>
      <c r="B456" s="32">
        <v>45876</v>
      </c>
      <c r="C456" s="27"/>
      <c r="D456" s="27"/>
      <c r="E456" s="27"/>
      <c r="F456" s="27"/>
      <c r="G456" s="27"/>
      <c r="H456" s="432"/>
      <c r="I456" s="432"/>
    </row>
    <row r="457" spans="1:9" x14ac:dyDescent="0.25">
      <c r="A457" s="549"/>
      <c r="B457" s="32">
        <v>45877</v>
      </c>
      <c r="C457" s="27"/>
      <c r="D457" s="27"/>
      <c r="E457" s="27"/>
      <c r="F457" s="27"/>
      <c r="G457" s="27"/>
      <c r="H457" s="432"/>
      <c r="I457" s="432"/>
    </row>
    <row r="458" spans="1:9" x14ac:dyDescent="0.25">
      <c r="A458" s="549"/>
      <c r="B458" s="36">
        <v>45878</v>
      </c>
      <c r="C458" s="547"/>
      <c r="D458" s="547"/>
      <c r="E458" s="547"/>
      <c r="F458" s="547"/>
      <c r="G458" s="547"/>
      <c r="H458" s="536"/>
      <c r="I458" s="536"/>
    </row>
    <row r="459" spans="1:9" x14ac:dyDescent="0.25">
      <c r="A459" s="550"/>
      <c r="B459" s="36">
        <v>45879</v>
      </c>
      <c r="C459" s="547"/>
      <c r="D459" s="547"/>
      <c r="E459" s="547"/>
      <c r="F459" s="547"/>
      <c r="G459" s="547"/>
      <c r="H459" s="536"/>
      <c r="I459" s="536"/>
    </row>
    <row r="460" spans="1:9" x14ac:dyDescent="0.25">
      <c r="A460" s="551" t="s">
        <v>488</v>
      </c>
      <c r="B460" s="32">
        <v>45880</v>
      </c>
      <c r="C460" s="27"/>
      <c r="D460" s="27"/>
      <c r="E460" s="27"/>
      <c r="F460" s="27"/>
      <c r="G460" s="27"/>
      <c r="H460" s="432"/>
      <c r="I460" s="432"/>
    </row>
    <row r="461" spans="1:9" x14ac:dyDescent="0.25">
      <c r="A461" s="552"/>
      <c r="B461" s="32">
        <v>45881</v>
      </c>
      <c r="C461" s="27"/>
      <c r="D461" s="27"/>
      <c r="E461" s="27"/>
      <c r="F461" s="27"/>
      <c r="G461" s="27"/>
      <c r="H461" s="432"/>
      <c r="I461" s="432"/>
    </row>
    <row r="462" spans="1:9" x14ac:dyDescent="0.25">
      <c r="A462" s="552"/>
      <c r="B462" s="32">
        <v>45882</v>
      </c>
      <c r="C462" s="27"/>
      <c r="D462" s="27"/>
      <c r="E462" s="27"/>
      <c r="F462" s="27"/>
      <c r="G462" s="27"/>
      <c r="H462" s="432"/>
      <c r="I462" s="432"/>
    </row>
    <row r="463" spans="1:9" x14ac:dyDescent="0.25">
      <c r="A463" s="552"/>
      <c r="B463" s="32">
        <v>45883</v>
      </c>
      <c r="C463" s="27"/>
      <c r="D463" s="27"/>
      <c r="E463" s="27"/>
      <c r="F463" s="27"/>
      <c r="G463" s="27"/>
      <c r="H463" s="432"/>
      <c r="I463" s="432"/>
    </row>
    <row r="464" spans="1:9" x14ac:dyDescent="0.25">
      <c r="A464" s="552"/>
      <c r="B464" s="32">
        <v>45884</v>
      </c>
      <c r="C464" s="554" t="s">
        <v>826</v>
      </c>
      <c r="D464" s="555"/>
      <c r="E464" s="555"/>
      <c r="F464" s="555"/>
      <c r="G464" s="555"/>
      <c r="H464" s="555"/>
      <c r="I464" s="555"/>
    </row>
    <row r="465" spans="1:10" x14ac:dyDescent="0.25">
      <c r="A465" s="552"/>
      <c r="B465" s="36">
        <v>45885</v>
      </c>
      <c r="C465" s="547"/>
      <c r="D465" s="547"/>
      <c r="E465" s="547"/>
      <c r="F465" s="547"/>
      <c r="G465" s="547"/>
      <c r="H465" s="536"/>
      <c r="I465" s="536"/>
    </row>
    <row r="466" spans="1:10" x14ac:dyDescent="0.25">
      <c r="A466" s="553"/>
      <c r="B466" s="36">
        <v>45886</v>
      </c>
      <c r="C466" s="547"/>
      <c r="D466" s="547"/>
      <c r="E466" s="547"/>
      <c r="F466" s="547"/>
      <c r="G466" s="547"/>
      <c r="H466" s="536"/>
      <c r="I466" s="536"/>
    </row>
    <row r="467" spans="1:10" x14ac:dyDescent="0.25">
      <c r="A467" s="548" t="s">
        <v>489</v>
      </c>
      <c r="B467" s="32">
        <v>45887</v>
      </c>
      <c r="C467" s="27"/>
      <c r="D467" s="27"/>
      <c r="E467" s="27"/>
      <c r="F467" s="27"/>
      <c r="G467" s="27"/>
      <c r="H467" s="432"/>
      <c r="I467" s="432"/>
    </row>
    <row r="468" spans="1:10" x14ac:dyDescent="0.25">
      <c r="A468" s="549"/>
      <c r="B468" s="32">
        <v>45888</v>
      </c>
      <c r="C468" s="27"/>
      <c r="D468" s="27"/>
      <c r="E468" s="27"/>
      <c r="F468" s="27"/>
      <c r="G468" s="27"/>
      <c r="H468" s="432"/>
      <c r="I468" s="432"/>
    </row>
    <row r="469" spans="1:10" x14ac:dyDescent="0.25">
      <c r="A469" s="549"/>
      <c r="B469" s="32">
        <v>45889</v>
      </c>
      <c r="C469" s="27"/>
      <c r="D469" s="27"/>
      <c r="E469" s="27"/>
      <c r="F469" s="27"/>
      <c r="G469" s="27"/>
      <c r="H469" s="432"/>
      <c r="I469" s="432"/>
    </row>
    <row r="470" spans="1:10" x14ac:dyDescent="0.25">
      <c r="A470" s="549"/>
      <c r="B470" s="32">
        <v>45890</v>
      </c>
      <c r="C470" s="27"/>
      <c r="D470" s="27"/>
      <c r="E470" s="27"/>
      <c r="F470" s="27"/>
      <c r="G470" s="27"/>
      <c r="H470" s="432"/>
      <c r="I470" s="432"/>
    </row>
    <row r="471" spans="1:10" x14ac:dyDescent="0.25">
      <c r="A471" s="549"/>
      <c r="B471" s="32">
        <v>45891</v>
      </c>
      <c r="C471" s="27"/>
      <c r="D471" s="27"/>
      <c r="E471" s="27"/>
      <c r="F471" s="27"/>
      <c r="G471" s="27"/>
      <c r="H471" s="432"/>
      <c r="I471" s="432"/>
    </row>
    <row r="472" spans="1:10" x14ac:dyDescent="0.25">
      <c r="A472" s="549"/>
      <c r="B472" s="36">
        <v>45892</v>
      </c>
      <c r="C472" s="547"/>
      <c r="D472" s="547"/>
      <c r="E472" s="547"/>
      <c r="F472" s="547"/>
      <c r="G472" s="547"/>
      <c r="H472" s="536"/>
      <c r="I472" s="536"/>
    </row>
    <row r="473" spans="1:10" x14ac:dyDescent="0.25">
      <c r="A473" s="550"/>
      <c r="B473" s="36">
        <v>45893</v>
      </c>
      <c r="C473" s="547"/>
      <c r="D473" s="547"/>
      <c r="E473" s="547"/>
      <c r="F473" s="547"/>
      <c r="G473" s="547"/>
      <c r="H473" s="536"/>
      <c r="I473" s="536"/>
    </row>
    <row r="474" spans="1:10" x14ac:dyDescent="0.25">
      <c r="A474" s="551" t="s">
        <v>490</v>
      </c>
      <c r="B474" s="32">
        <v>45894</v>
      </c>
      <c r="C474" s="27"/>
      <c r="D474" s="27"/>
      <c r="E474" s="27"/>
      <c r="F474" s="27"/>
      <c r="G474" s="27"/>
      <c r="H474" s="432"/>
      <c r="I474" s="432"/>
      <c r="J474" s="26" t="s">
        <v>941</v>
      </c>
    </row>
    <row r="475" spans="1:10" x14ac:dyDescent="0.25">
      <c r="A475" s="552"/>
      <c r="B475" s="32">
        <v>45895</v>
      </c>
      <c r="C475" s="27"/>
      <c r="D475" s="27"/>
      <c r="E475" s="27"/>
      <c r="F475" s="27"/>
      <c r="G475" s="27"/>
      <c r="H475" s="432"/>
      <c r="I475" s="432"/>
      <c r="J475" s="26" t="s">
        <v>836</v>
      </c>
    </row>
    <row r="476" spans="1:10" x14ac:dyDescent="0.25">
      <c r="A476" s="552"/>
      <c r="B476" s="32">
        <v>45896</v>
      </c>
      <c r="C476" s="27"/>
      <c r="D476" s="27"/>
      <c r="E476" s="27"/>
      <c r="F476" s="27"/>
      <c r="G476" s="27"/>
      <c r="H476" s="432"/>
      <c r="I476" s="432"/>
      <c r="J476" s="26" t="s">
        <v>885</v>
      </c>
    </row>
    <row r="477" spans="1:10" x14ac:dyDescent="0.25">
      <c r="A477" s="552"/>
      <c r="B477" s="32">
        <v>45897</v>
      </c>
      <c r="C477" s="27"/>
      <c r="D477" s="27"/>
      <c r="E477" s="27"/>
      <c r="F477" s="27"/>
      <c r="G477" s="27"/>
      <c r="H477" s="432"/>
      <c r="I477" s="432"/>
    </row>
    <row r="478" spans="1:10" x14ac:dyDescent="0.25">
      <c r="A478" s="552"/>
      <c r="B478" s="32">
        <v>45898</v>
      </c>
      <c r="C478" s="27"/>
      <c r="D478" s="27"/>
      <c r="E478" s="27"/>
      <c r="F478" s="27"/>
      <c r="G478" s="27"/>
      <c r="H478" s="432"/>
      <c r="I478" s="432"/>
    </row>
    <row r="479" spans="1:10" x14ac:dyDescent="0.25">
      <c r="A479" s="552"/>
      <c r="B479" s="36">
        <v>45899</v>
      </c>
      <c r="C479" s="547"/>
      <c r="D479" s="547"/>
      <c r="E479" s="547"/>
      <c r="F479" s="547"/>
      <c r="G479" s="547"/>
      <c r="H479" s="536"/>
      <c r="I479" s="536"/>
    </row>
    <row r="480" spans="1:10" x14ac:dyDescent="0.25">
      <c r="A480" s="553"/>
      <c r="B480" s="36">
        <v>45900</v>
      </c>
      <c r="C480" s="547"/>
      <c r="D480" s="547"/>
      <c r="E480" s="547"/>
      <c r="F480" s="547"/>
      <c r="G480" s="547"/>
      <c r="H480" s="536"/>
      <c r="I480" s="536"/>
    </row>
    <row r="481" spans="1:9" x14ac:dyDescent="0.25">
      <c r="A481" s="548" t="s">
        <v>491</v>
      </c>
      <c r="B481" s="32">
        <v>45901</v>
      </c>
      <c r="C481" s="27"/>
      <c r="D481" s="27"/>
      <c r="E481" s="27"/>
      <c r="F481" s="27"/>
      <c r="G481" s="27"/>
      <c r="H481" s="432"/>
      <c r="I481" s="432"/>
    </row>
    <row r="482" spans="1:9" x14ac:dyDescent="0.25">
      <c r="A482" s="549"/>
      <c r="B482" s="32">
        <v>45902</v>
      </c>
      <c r="C482" s="27"/>
      <c r="D482" s="27"/>
      <c r="E482" s="27"/>
      <c r="F482" s="27"/>
      <c r="G482" s="27"/>
      <c r="H482" s="432"/>
      <c r="I482" s="432"/>
    </row>
    <row r="483" spans="1:9" x14ac:dyDescent="0.25">
      <c r="A483" s="549"/>
      <c r="B483" s="32">
        <v>45903</v>
      </c>
      <c r="C483" s="27"/>
      <c r="D483" s="27"/>
      <c r="E483" s="27"/>
      <c r="F483" s="27"/>
      <c r="G483" s="27"/>
      <c r="H483" s="432"/>
      <c r="I483" s="432"/>
    </row>
    <row r="484" spans="1:9" x14ac:dyDescent="0.25">
      <c r="A484" s="549"/>
      <c r="B484" s="32">
        <v>45904</v>
      </c>
      <c r="C484" s="27"/>
      <c r="D484" s="27"/>
      <c r="E484" s="27"/>
      <c r="F484" s="27"/>
      <c r="G484" s="27"/>
      <c r="H484" s="432"/>
      <c r="I484" s="432"/>
    </row>
    <row r="485" spans="1:9" x14ac:dyDescent="0.25">
      <c r="A485" s="549"/>
      <c r="B485" s="32">
        <v>45905</v>
      </c>
      <c r="C485" s="27"/>
      <c r="D485" s="27"/>
      <c r="E485" s="27"/>
      <c r="F485" s="27"/>
      <c r="G485" s="27"/>
      <c r="H485" s="432"/>
      <c r="I485" s="432"/>
    </row>
    <row r="486" spans="1:9" x14ac:dyDescent="0.25">
      <c r="A486" s="549"/>
      <c r="B486" s="36">
        <v>45906</v>
      </c>
      <c r="C486" s="547"/>
      <c r="D486" s="547"/>
      <c r="E486" s="547"/>
      <c r="F486" s="547"/>
      <c r="G486" s="547"/>
      <c r="H486" s="536"/>
      <c r="I486" s="536"/>
    </row>
    <row r="487" spans="1:9" x14ac:dyDescent="0.25">
      <c r="A487" s="550"/>
      <c r="B487" s="36">
        <v>45907</v>
      </c>
      <c r="C487" s="547"/>
      <c r="D487" s="547"/>
      <c r="E487" s="547"/>
      <c r="F487" s="547"/>
      <c r="G487" s="547"/>
      <c r="H487" s="536"/>
      <c r="I487" s="536"/>
    </row>
    <row r="488" spans="1:9" x14ac:dyDescent="0.25">
      <c r="A488" s="551" t="s">
        <v>492</v>
      </c>
      <c r="B488" s="32">
        <v>45908</v>
      </c>
      <c r="C488" s="27"/>
      <c r="D488" s="27"/>
      <c r="E488" s="27"/>
      <c r="F488" s="27"/>
      <c r="G488" s="27"/>
      <c r="H488" s="432"/>
      <c r="I488" s="432"/>
    </row>
    <row r="489" spans="1:9" x14ac:dyDescent="0.25">
      <c r="A489" s="552"/>
      <c r="B489" s="32">
        <v>45909</v>
      </c>
      <c r="C489" s="27"/>
      <c r="D489" s="27"/>
      <c r="E489" s="27"/>
      <c r="F489" s="27"/>
      <c r="G489" s="27"/>
      <c r="H489" s="432"/>
      <c r="I489" s="432"/>
    </row>
    <row r="490" spans="1:9" x14ac:dyDescent="0.25">
      <c r="A490" s="552"/>
      <c r="B490" s="32">
        <v>45910</v>
      </c>
      <c r="C490" s="27"/>
      <c r="D490" s="27"/>
      <c r="E490" s="27"/>
      <c r="F490" s="27"/>
      <c r="G490" s="27"/>
      <c r="H490" s="432"/>
      <c r="I490" s="432"/>
    </row>
    <row r="491" spans="1:9" x14ac:dyDescent="0.25">
      <c r="A491" s="552"/>
      <c r="B491" s="32">
        <v>45911</v>
      </c>
      <c r="C491" s="27"/>
      <c r="D491" s="27"/>
      <c r="E491" s="27"/>
      <c r="F491" s="27"/>
      <c r="G491" s="27"/>
      <c r="H491" s="432"/>
      <c r="I491" s="432"/>
    </row>
    <row r="492" spans="1:9" x14ac:dyDescent="0.25">
      <c r="A492" s="552"/>
      <c r="B492" s="32">
        <v>45912</v>
      </c>
      <c r="C492" s="27"/>
      <c r="D492" s="27"/>
      <c r="E492" s="27"/>
      <c r="F492" s="27"/>
      <c r="G492" s="27"/>
      <c r="H492" s="432"/>
      <c r="I492" s="432"/>
    </row>
    <row r="493" spans="1:9" x14ac:dyDescent="0.25">
      <c r="A493" s="552"/>
      <c r="B493" s="36">
        <v>45913</v>
      </c>
      <c r="C493" s="547"/>
      <c r="D493" s="547"/>
      <c r="E493" s="547"/>
      <c r="F493" s="547"/>
      <c r="G493" s="547"/>
      <c r="H493" s="536"/>
      <c r="I493" s="536"/>
    </row>
    <row r="494" spans="1:9" x14ac:dyDescent="0.25">
      <c r="A494" s="553"/>
      <c r="B494" s="36">
        <v>45914</v>
      </c>
      <c r="C494" s="547"/>
      <c r="D494" s="547"/>
      <c r="E494" s="547"/>
      <c r="F494" s="547"/>
      <c r="G494" s="547"/>
      <c r="H494" s="536"/>
      <c r="I494" s="536"/>
    </row>
    <row r="495" spans="1:9" x14ac:dyDescent="0.25">
      <c r="A495" s="548" t="s">
        <v>493</v>
      </c>
      <c r="B495" s="32">
        <v>45915</v>
      </c>
      <c r="C495" s="27"/>
      <c r="D495" s="27"/>
      <c r="E495" s="27"/>
      <c r="F495" s="27"/>
      <c r="G495" s="27"/>
      <c r="H495" s="432"/>
      <c r="I495" s="432"/>
    </row>
    <row r="496" spans="1:9" x14ac:dyDescent="0.25">
      <c r="A496" s="549"/>
      <c r="B496" s="32">
        <v>45916</v>
      </c>
      <c r="C496" s="27"/>
      <c r="D496" s="27"/>
      <c r="E496" s="27"/>
      <c r="F496" s="27"/>
      <c r="G496" s="27"/>
      <c r="H496" s="432"/>
      <c r="I496" s="432"/>
    </row>
    <row r="497" spans="1:9" x14ac:dyDescent="0.25">
      <c r="A497" s="549"/>
      <c r="B497" s="32">
        <v>45917</v>
      </c>
      <c r="C497" s="27"/>
      <c r="D497" s="27"/>
      <c r="E497" s="27"/>
      <c r="F497" s="27"/>
      <c r="G497" s="27"/>
      <c r="H497" s="432"/>
      <c r="I497" s="432"/>
    </row>
    <row r="498" spans="1:9" x14ac:dyDescent="0.25">
      <c r="A498" s="549"/>
      <c r="B498" s="32">
        <v>45918</v>
      </c>
      <c r="C498" s="27"/>
      <c r="D498" s="27"/>
      <c r="E498" s="27"/>
      <c r="F498" s="27"/>
      <c r="G498" s="27"/>
      <c r="H498" s="432"/>
      <c r="I498" s="432"/>
    </row>
    <row r="499" spans="1:9" x14ac:dyDescent="0.25">
      <c r="A499" s="549"/>
      <c r="B499" s="32">
        <v>45919</v>
      </c>
      <c r="C499" s="27"/>
      <c r="D499" s="27"/>
      <c r="E499" s="27"/>
      <c r="F499" s="27"/>
      <c r="G499" s="27"/>
      <c r="H499" s="432"/>
      <c r="I499" s="432"/>
    </row>
    <row r="500" spans="1:9" x14ac:dyDescent="0.25">
      <c r="A500" s="549"/>
      <c r="B500" s="36">
        <v>45920</v>
      </c>
      <c r="C500" s="547"/>
      <c r="D500" s="547"/>
      <c r="E500" s="547"/>
      <c r="F500" s="547"/>
      <c r="G500" s="547"/>
      <c r="H500" s="536"/>
      <c r="I500" s="536"/>
    </row>
    <row r="501" spans="1:9" x14ac:dyDescent="0.25">
      <c r="A501" s="550"/>
      <c r="B501" s="36">
        <v>45921</v>
      </c>
      <c r="C501" s="547"/>
      <c r="D501" s="547"/>
      <c r="E501" s="547"/>
      <c r="F501" s="547"/>
      <c r="G501" s="547"/>
      <c r="H501" s="536"/>
      <c r="I501" s="536"/>
    </row>
    <row r="502" spans="1:9" x14ac:dyDescent="0.25">
      <c r="A502" s="551" t="s">
        <v>494</v>
      </c>
      <c r="B502" s="32">
        <v>45922</v>
      </c>
      <c r="C502" s="27"/>
      <c r="D502" s="27"/>
      <c r="E502" s="27"/>
      <c r="F502" s="27"/>
      <c r="G502" s="27"/>
      <c r="H502" s="432"/>
      <c r="I502" s="432"/>
    </row>
    <row r="503" spans="1:9" x14ac:dyDescent="0.25">
      <c r="A503" s="552"/>
      <c r="B503" s="32">
        <v>45923</v>
      </c>
      <c r="C503" s="27"/>
      <c r="D503" s="27"/>
      <c r="E503" s="27"/>
      <c r="F503" s="27"/>
      <c r="G503" s="27"/>
      <c r="H503" s="432"/>
      <c r="I503" s="432"/>
    </row>
    <row r="504" spans="1:9" x14ac:dyDescent="0.25">
      <c r="A504" s="552"/>
      <c r="B504" s="32">
        <v>45924</v>
      </c>
      <c r="C504" s="27"/>
      <c r="D504" s="27"/>
      <c r="E504" s="27"/>
      <c r="F504" s="27"/>
      <c r="G504" s="27"/>
      <c r="H504" s="432"/>
      <c r="I504" s="432"/>
    </row>
    <row r="505" spans="1:9" x14ac:dyDescent="0.25">
      <c r="A505" s="552"/>
      <c r="B505" s="32">
        <v>45925</v>
      </c>
      <c r="C505" s="27"/>
      <c r="D505" s="27"/>
      <c r="E505" s="27"/>
      <c r="F505" s="27"/>
      <c r="G505" s="27"/>
      <c r="H505" s="432"/>
      <c r="I505" s="432"/>
    </row>
    <row r="506" spans="1:9" x14ac:dyDescent="0.25">
      <c r="A506" s="552"/>
      <c r="B506" s="32">
        <v>45926</v>
      </c>
      <c r="C506" s="27"/>
      <c r="D506" s="27"/>
      <c r="E506" s="27"/>
      <c r="F506" s="27"/>
      <c r="G506" s="27"/>
      <c r="H506" s="432"/>
      <c r="I506" s="432"/>
    </row>
    <row r="507" spans="1:9" x14ac:dyDescent="0.25">
      <c r="A507" s="552"/>
      <c r="B507" s="36">
        <v>45927</v>
      </c>
      <c r="C507" s="547"/>
      <c r="D507" s="547"/>
      <c r="E507" s="547"/>
      <c r="F507" s="547"/>
      <c r="G507" s="547"/>
      <c r="H507" s="536"/>
      <c r="I507" s="536"/>
    </row>
    <row r="508" spans="1:9" x14ac:dyDescent="0.25">
      <c r="A508" s="553"/>
      <c r="B508" s="36">
        <v>45928</v>
      </c>
      <c r="C508" s="547"/>
      <c r="D508" s="547"/>
      <c r="E508" s="547"/>
      <c r="F508" s="547"/>
      <c r="G508" s="547"/>
      <c r="H508" s="536"/>
      <c r="I508" s="536"/>
    </row>
    <row r="509" spans="1:9" x14ac:dyDescent="0.25">
      <c r="A509" s="548" t="s">
        <v>495</v>
      </c>
      <c r="B509" s="32">
        <v>45929</v>
      </c>
      <c r="C509" s="27"/>
      <c r="D509" s="27"/>
      <c r="E509" s="27"/>
      <c r="F509" s="27"/>
      <c r="G509" s="27"/>
      <c r="H509" s="432"/>
      <c r="I509" s="432"/>
    </row>
    <row r="510" spans="1:9" x14ac:dyDescent="0.25">
      <c r="A510" s="549"/>
      <c r="B510" s="32">
        <v>45930</v>
      </c>
      <c r="C510" s="27"/>
      <c r="D510" s="27"/>
      <c r="E510" s="27"/>
      <c r="F510" s="27"/>
      <c r="G510" s="27"/>
      <c r="H510" s="432"/>
      <c r="I510" s="432"/>
    </row>
    <row r="511" spans="1:9" x14ac:dyDescent="0.25">
      <c r="A511" s="549"/>
      <c r="B511" s="32">
        <v>45931</v>
      </c>
      <c r="C511" s="27"/>
      <c r="D511" s="27"/>
      <c r="E511" s="27"/>
      <c r="F511" s="27"/>
      <c r="G511" s="27"/>
      <c r="H511" s="432"/>
      <c r="I511" s="432"/>
    </row>
    <row r="512" spans="1:9" x14ac:dyDescent="0.25">
      <c r="A512" s="549"/>
      <c r="B512" s="32">
        <v>45932</v>
      </c>
      <c r="C512" s="27"/>
      <c r="D512" s="27"/>
      <c r="E512" s="27"/>
      <c r="F512" s="27"/>
      <c r="G512" s="27"/>
      <c r="H512" s="432"/>
      <c r="I512" s="432"/>
    </row>
    <row r="513" spans="1:9" x14ac:dyDescent="0.25">
      <c r="A513" s="549"/>
      <c r="B513" s="32">
        <v>45933</v>
      </c>
      <c r="C513" s="27"/>
      <c r="D513" s="27"/>
      <c r="E513" s="27"/>
      <c r="F513" s="27"/>
      <c r="G513" s="27"/>
      <c r="H513" s="432"/>
      <c r="I513" s="432"/>
    </row>
    <row r="514" spans="1:9" x14ac:dyDescent="0.25">
      <c r="A514" s="549"/>
      <c r="B514" s="36">
        <v>45934</v>
      </c>
      <c r="C514" s="547"/>
      <c r="D514" s="547"/>
      <c r="E514" s="547"/>
      <c r="F514" s="547"/>
      <c r="G514" s="547"/>
      <c r="H514" s="536"/>
      <c r="I514" s="536"/>
    </row>
    <row r="515" spans="1:9" x14ac:dyDescent="0.25">
      <c r="A515" s="550"/>
      <c r="B515" s="36">
        <v>45935</v>
      </c>
      <c r="C515" s="547"/>
      <c r="D515" s="547"/>
      <c r="E515" s="547"/>
      <c r="F515" s="547"/>
      <c r="G515" s="547"/>
      <c r="H515" s="536"/>
      <c r="I515" s="536"/>
    </row>
    <row r="516" spans="1:9" x14ac:dyDescent="0.25">
      <c r="A516" s="551" t="s">
        <v>496</v>
      </c>
      <c r="B516" s="32">
        <v>45936</v>
      </c>
      <c r="C516" s="27"/>
      <c r="D516" s="27"/>
      <c r="E516" s="27"/>
      <c r="F516" s="27"/>
      <c r="G516" s="27"/>
      <c r="H516" s="432"/>
      <c r="I516" s="432"/>
    </row>
    <row r="517" spans="1:9" x14ac:dyDescent="0.25">
      <c r="A517" s="552"/>
      <c r="B517" s="32">
        <v>45937</v>
      </c>
      <c r="C517" s="27"/>
      <c r="D517" s="27"/>
      <c r="E517" s="27"/>
      <c r="F517" s="27"/>
      <c r="G517" s="27"/>
      <c r="H517" s="432"/>
      <c r="I517" s="432"/>
    </row>
    <row r="518" spans="1:9" x14ac:dyDescent="0.25">
      <c r="A518" s="552"/>
      <c r="B518" s="32">
        <v>45938</v>
      </c>
      <c r="C518" s="27"/>
      <c r="D518" s="27"/>
      <c r="E518" s="27"/>
      <c r="F518" s="27"/>
      <c r="G518" s="27"/>
      <c r="H518" s="432"/>
      <c r="I518" s="432"/>
    </row>
    <row r="519" spans="1:9" x14ac:dyDescent="0.25">
      <c r="A519" s="552"/>
      <c r="B519" s="32">
        <v>45939</v>
      </c>
      <c r="C519" s="27"/>
      <c r="D519" s="27"/>
      <c r="E519" s="27"/>
      <c r="F519" s="27"/>
      <c r="G519" s="27"/>
      <c r="H519" s="432"/>
      <c r="I519" s="432"/>
    </row>
    <row r="520" spans="1:9" x14ac:dyDescent="0.25">
      <c r="A520" s="552"/>
      <c r="B520" s="32">
        <v>45940</v>
      </c>
      <c r="C520" s="27"/>
      <c r="D520" s="27"/>
      <c r="E520" s="27"/>
      <c r="F520" s="27"/>
      <c r="G520" s="27"/>
      <c r="H520" s="432"/>
      <c r="I520" s="432"/>
    </row>
    <row r="521" spans="1:9" x14ac:dyDescent="0.25">
      <c r="A521" s="552"/>
      <c r="B521" s="36">
        <v>45941</v>
      </c>
      <c r="C521" s="547"/>
      <c r="D521" s="547"/>
      <c r="E521" s="547"/>
      <c r="F521" s="547"/>
      <c r="G521" s="547"/>
      <c r="H521" s="536"/>
      <c r="I521" s="536"/>
    </row>
    <row r="522" spans="1:9" x14ac:dyDescent="0.25">
      <c r="A522" s="553"/>
      <c r="B522" s="36">
        <v>45942</v>
      </c>
      <c r="C522" s="547"/>
      <c r="D522" s="547"/>
      <c r="E522" s="547"/>
      <c r="F522" s="547"/>
      <c r="G522" s="547"/>
      <c r="H522" s="536"/>
      <c r="I522" s="536"/>
    </row>
    <row r="523" spans="1:9" x14ac:dyDescent="0.25">
      <c r="A523" s="548" t="s">
        <v>497</v>
      </c>
      <c r="B523" s="32">
        <v>45943</v>
      </c>
      <c r="C523" s="27"/>
      <c r="D523" s="27"/>
      <c r="E523" s="27"/>
      <c r="F523" s="27"/>
      <c r="G523" s="27"/>
      <c r="H523" s="432"/>
      <c r="I523" s="432"/>
    </row>
    <row r="524" spans="1:9" x14ac:dyDescent="0.25">
      <c r="A524" s="549"/>
      <c r="B524" s="32">
        <v>45944</v>
      </c>
      <c r="C524" s="27"/>
      <c r="D524" s="27"/>
      <c r="E524" s="27"/>
      <c r="F524" s="27"/>
      <c r="G524" s="27"/>
      <c r="H524" s="432"/>
      <c r="I524" s="432"/>
    </row>
    <row r="525" spans="1:9" x14ac:dyDescent="0.25">
      <c r="A525" s="549"/>
      <c r="B525" s="32">
        <v>45945</v>
      </c>
      <c r="C525" s="27"/>
      <c r="D525" s="27"/>
      <c r="E525" s="27"/>
      <c r="F525" s="27"/>
      <c r="G525" s="27"/>
      <c r="H525" s="432"/>
      <c r="I525" s="432"/>
    </row>
    <row r="526" spans="1:9" x14ac:dyDescent="0.25">
      <c r="A526" s="549"/>
      <c r="B526" s="32">
        <v>45946</v>
      </c>
      <c r="C526" s="27"/>
      <c r="D526" s="27"/>
      <c r="E526" s="27"/>
      <c r="F526" s="27"/>
      <c r="G526" s="27"/>
      <c r="H526" s="432"/>
      <c r="I526" s="432"/>
    </row>
    <row r="527" spans="1:9" x14ac:dyDescent="0.25">
      <c r="A527" s="549"/>
      <c r="B527" s="32">
        <v>45947</v>
      </c>
      <c r="C527" s="27"/>
      <c r="D527" s="27"/>
      <c r="E527" s="27"/>
      <c r="F527" s="27"/>
      <c r="G527" s="27"/>
      <c r="H527" s="432"/>
      <c r="I527" s="432"/>
    </row>
    <row r="528" spans="1:9" x14ac:dyDescent="0.25">
      <c r="A528" s="549"/>
      <c r="B528" s="36">
        <v>45948</v>
      </c>
      <c r="C528" s="547"/>
      <c r="D528" s="547"/>
      <c r="E528" s="547"/>
      <c r="F528" s="547"/>
      <c r="G528" s="547"/>
      <c r="H528" s="536"/>
      <c r="I528" s="536"/>
    </row>
    <row r="529" spans="1:9" x14ac:dyDescent="0.25">
      <c r="A529" s="550"/>
      <c r="B529" s="36">
        <v>45949</v>
      </c>
      <c r="C529" s="547"/>
      <c r="D529" s="547"/>
      <c r="E529" s="547"/>
      <c r="F529" s="547"/>
      <c r="G529" s="547"/>
      <c r="H529" s="536"/>
      <c r="I529" s="536"/>
    </row>
    <row r="530" spans="1:9" x14ac:dyDescent="0.25">
      <c r="A530" s="551" t="s">
        <v>498</v>
      </c>
      <c r="B530" s="32">
        <v>45950</v>
      </c>
      <c r="C530" s="27"/>
      <c r="D530" s="27"/>
      <c r="E530" s="27"/>
      <c r="F530" s="27"/>
      <c r="G530" s="27"/>
      <c r="H530" s="432"/>
      <c r="I530" s="432"/>
    </row>
    <row r="531" spans="1:9" x14ac:dyDescent="0.25">
      <c r="A531" s="552"/>
      <c r="B531" s="32">
        <v>45951</v>
      </c>
      <c r="C531" s="27"/>
      <c r="D531" s="27"/>
      <c r="E531" s="27"/>
      <c r="F531" s="27"/>
      <c r="G531" s="27"/>
      <c r="H531" s="432"/>
      <c r="I531" s="432"/>
    </row>
    <row r="532" spans="1:9" x14ac:dyDescent="0.25">
      <c r="A532" s="552"/>
      <c r="B532" s="32">
        <v>45952</v>
      </c>
      <c r="C532" s="27"/>
      <c r="D532" s="27"/>
      <c r="E532" s="27"/>
      <c r="F532" s="27"/>
      <c r="G532" s="27"/>
      <c r="H532" s="432"/>
      <c r="I532" s="432"/>
    </row>
    <row r="533" spans="1:9" x14ac:dyDescent="0.25">
      <c r="A533" s="552"/>
      <c r="B533" s="32">
        <v>45953</v>
      </c>
      <c r="C533" s="27"/>
      <c r="D533" s="27"/>
      <c r="E533" s="27"/>
      <c r="F533" s="27"/>
      <c r="G533" s="27"/>
      <c r="H533" s="432"/>
      <c r="I533" s="432"/>
    </row>
    <row r="534" spans="1:9" x14ac:dyDescent="0.25">
      <c r="A534" s="552"/>
      <c r="B534" s="32">
        <v>45954</v>
      </c>
      <c r="C534" s="27"/>
      <c r="D534" s="27"/>
      <c r="E534" s="27"/>
      <c r="F534" s="27"/>
      <c r="G534" s="27"/>
      <c r="H534" s="432"/>
      <c r="I534" s="432"/>
    </row>
    <row r="535" spans="1:9" x14ac:dyDescent="0.25">
      <c r="A535" s="552"/>
      <c r="B535" s="36">
        <v>45955</v>
      </c>
      <c r="C535" s="547"/>
      <c r="D535" s="547"/>
      <c r="E535" s="547"/>
      <c r="F535" s="547"/>
      <c r="G535" s="547"/>
      <c r="H535" s="536"/>
      <c r="I535" s="536"/>
    </row>
    <row r="536" spans="1:9" x14ac:dyDescent="0.25">
      <c r="A536" s="553"/>
      <c r="B536" s="36">
        <v>45956</v>
      </c>
      <c r="C536" s="547"/>
      <c r="D536" s="547"/>
      <c r="E536" s="547"/>
      <c r="F536" s="547"/>
      <c r="G536" s="547"/>
      <c r="H536" s="536"/>
      <c r="I536" s="536"/>
    </row>
    <row r="537" spans="1:9" x14ac:dyDescent="0.25">
      <c r="A537" s="548" t="s">
        <v>15</v>
      </c>
      <c r="B537" s="32">
        <v>45957</v>
      </c>
      <c r="C537" s="27"/>
      <c r="D537" s="27"/>
      <c r="E537" s="27"/>
      <c r="F537" s="27"/>
      <c r="G537" s="27"/>
      <c r="H537" s="432"/>
      <c r="I537" s="432"/>
    </row>
    <row r="538" spans="1:9" x14ac:dyDescent="0.25">
      <c r="A538" s="549"/>
      <c r="B538" s="32">
        <v>45958</v>
      </c>
      <c r="C538" s="27"/>
      <c r="D538" s="27"/>
      <c r="E538" s="27"/>
      <c r="F538" s="27"/>
      <c r="G538" s="27"/>
      <c r="H538" s="432"/>
      <c r="I538" s="432"/>
    </row>
    <row r="539" spans="1:9" x14ac:dyDescent="0.25">
      <c r="A539" s="549"/>
      <c r="B539" s="32">
        <v>45959</v>
      </c>
      <c r="C539" s="27"/>
      <c r="D539" s="27"/>
      <c r="E539" s="27"/>
      <c r="F539" s="27"/>
      <c r="G539" s="27"/>
      <c r="H539" s="432"/>
      <c r="I539" s="432"/>
    </row>
    <row r="540" spans="1:9" x14ac:dyDescent="0.25">
      <c r="A540" s="549"/>
      <c r="B540" s="32">
        <v>45960</v>
      </c>
      <c r="C540" s="27"/>
      <c r="D540" s="27"/>
      <c r="E540" s="27"/>
      <c r="F540" s="27"/>
      <c r="G540" s="27"/>
      <c r="H540" s="432"/>
      <c r="I540" s="432"/>
    </row>
    <row r="541" spans="1:9" x14ac:dyDescent="0.25">
      <c r="A541" s="549"/>
      <c r="B541" s="32">
        <v>45961</v>
      </c>
      <c r="C541" s="27"/>
      <c r="D541" s="27"/>
      <c r="E541" s="27"/>
      <c r="F541" s="27"/>
      <c r="G541" s="27"/>
      <c r="H541" s="432"/>
      <c r="I541" s="432"/>
    </row>
    <row r="542" spans="1:9" x14ac:dyDescent="0.25">
      <c r="A542" s="549"/>
      <c r="B542" s="36">
        <v>45962</v>
      </c>
      <c r="C542" s="547"/>
      <c r="D542" s="547"/>
      <c r="E542" s="547"/>
      <c r="F542" s="547"/>
      <c r="G542" s="547"/>
      <c r="H542" s="536"/>
      <c r="I542" s="536"/>
    </row>
    <row r="543" spans="1:9" x14ac:dyDescent="0.25">
      <c r="A543" s="550"/>
      <c r="B543" s="36">
        <v>45963</v>
      </c>
      <c r="C543" s="547"/>
      <c r="D543" s="547"/>
      <c r="E543" s="547"/>
      <c r="F543" s="547"/>
      <c r="G543" s="547"/>
      <c r="H543" s="536"/>
      <c r="I543" s="536"/>
    </row>
    <row r="544" spans="1:9" x14ac:dyDescent="0.25">
      <c r="A544" s="551" t="s">
        <v>28</v>
      </c>
      <c r="B544" s="32">
        <v>45964</v>
      </c>
      <c r="C544" s="27"/>
      <c r="D544" s="27"/>
      <c r="E544" s="27"/>
      <c r="F544" s="27"/>
      <c r="G544" s="27"/>
      <c r="H544" s="432"/>
      <c r="I544" s="432"/>
    </row>
    <row r="545" spans="1:9" x14ac:dyDescent="0.25">
      <c r="A545" s="552"/>
      <c r="B545" s="32">
        <v>45965</v>
      </c>
      <c r="C545" s="27"/>
      <c r="D545" s="27"/>
      <c r="E545" s="27"/>
      <c r="F545" s="27"/>
      <c r="G545" s="27"/>
      <c r="H545" s="432"/>
      <c r="I545" s="432"/>
    </row>
    <row r="546" spans="1:9" x14ac:dyDescent="0.25">
      <c r="A546" s="552"/>
      <c r="B546" s="32">
        <v>45966</v>
      </c>
      <c r="C546" s="27"/>
      <c r="D546" s="27"/>
      <c r="E546" s="27"/>
      <c r="F546" s="27"/>
      <c r="G546" s="27"/>
      <c r="H546" s="432"/>
      <c r="I546" s="432"/>
    </row>
    <row r="547" spans="1:9" x14ac:dyDescent="0.25">
      <c r="A547" s="552"/>
      <c r="B547" s="32">
        <v>45967</v>
      </c>
      <c r="C547" s="27"/>
      <c r="D547" s="27"/>
      <c r="E547" s="27"/>
      <c r="F547" s="27"/>
      <c r="G547" s="27"/>
      <c r="H547" s="432"/>
      <c r="I547" s="432"/>
    </row>
    <row r="548" spans="1:9" x14ac:dyDescent="0.25">
      <c r="A548" s="552"/>
      <c r="B548" s="32">
        <v>45968</v>
      </c>
      <c r="C548" s="27"/>
      <c r="D548" s="27"/>
      <c r="E548" s="27"/>
      <c r="F548" s="27"/>
      <c r="G548" s="27"/>
      <c r="H548" s="432"/>
      <c r="I548" s="432"/>
    </row>
    <row r="549" spans="1:9" x14ac:dyDescent="0.25">
      <c r="A549" s="552"/>
      <c r="B549" s="36">
        <v>45969</v>
      </c>
      <c r="C549" s="547"/>
      <c r="D549" s="547"/>
      <c r="E549" s="547"/>
      <c r="F549" s="547"/>
      <c r="G549" s="547"/>
      <c r="H549" s="536"/>
      <c r="I549" s="536"/>
    </row>
    <row r="550" spans="1:9" x14ac:dyDescent="0.25">
      <c r="A550" s="553"/>
      <c r="B550" s="36">
        <v>45970</v>
      </c>
      <c r="C550" s="547"/>
      <c r="D550" s="547"/>
      <c r="E550" s="547"/>
      <c r="F550" s="547"/>
      <c r="G550" s="547"/>
      <c r="H550" s="536"/>
      <c r="I550" s="536"/>
    </row>
    <row r="551" spans="1:9" x14ac:dyDescent="0.25">
      <c r="A551" s="548" t="s">
        <v>42</v>
      </c>
      <c r="B551" s="32">
        <v>45971</v>
      </c>
      <c r="C551" s="27"/>
      <c r="D551" s="27"/>
      <c r="E551" s="27"/>
      <c r="F551" s="27"/>
      <c r="G551" s="27"/>
      <c r="H551" s="432"/>
      <c r="I551" s="432"/>
    </row>
    <row r="552" spans="1:9" x14ac:dyDescent="0.25">
      <c r="A552" s="549"/>
      <c r="B552" s="32">
        <v>45972</v>
      </c>
      <c r="C552" s="554" t="s">
        <v>827</v>
      </c>
      <c r="D552" s="555"/>
      <c r="E552" s="555"/>
      <c r="F552" s="555"/>
      <c r="G552" s="555"/>
      <c r="H552" s="555"/>
      <c r="I552" s="555"/>
    </row>
    <row r="553" spans="1:9" x14ac:dyDescent="0.25">
      <c r="A553" s="549"/>
      <c r="B553" s="32">
        <v>45973</v>
      </c>
      <c r="C553" s="27"/>
      <c r="D553" s="27"/>
      <c r="E553" s="27"/>
      <c r="F553" s="27"/>
      <c r="G553" s="27"/>
      <c r="H553" s="432"/>
      <c r="I553" s="432"/>
    </row>
    <row r="554" spans="1:9" x14ac:dyDescent="0.25">
      <c r="A554" s="549"/>
      <c r="B554" s="32">
        <v>45974</v>
      </c>
      <c r="C554" s="27"/>
      <c r="D554" s="27"/>
      <c r="E554" s="27"/>
      <c r="F554" s="27"/>
      <c r="G554" s="27"/>
      <c r="H554" s="432"/>
      <c r="I554" s="432"/>
    </row>
    <row r="555" spans="1:9" x14ac:dyDescent="0.25">
      <c r="A555" s="549"/>
      <c r="B555" s="32">
        <v>45975</v>
      </c>
      <c r="C555" s="27"/>
      <c r="D555" s="27"/>
      <c r="E555" s="27"/>
      <c r="F555" s="27"/>
      <c r="G555" s="27"/>
      <c r="H555" s="432"/>
      <c r="I555" s="432"/>
    </row>
    <row r="556" spans="1:9" x14ac:dyDescent="0.25">
      <c r="A556" s="549"/>
      <c r="B556" s="36">
        <v>45976</v>
      </c>
      <c r="C556" s="547"/>
      <c r="D556" s="547"/>
      <c r="E556" s="547"/>
      <c r="F556" s="547"/>
      <c r="G556" s="547"/>
      <c r="H556" s="536"/>
      <c r="I556" s="536"/>
    </row>
    <row r="557" spans="1:9" x14ac:dyDescent="0.25">
      <c r="A557" s="550"/>
      <c r="B557" s="36">
        <v>45977</v>
      </c>
      <c r="C557" s="547"/>
      <c r="D557" s="547"/>
      <c r="E557" s="547"/>
      <c r="F557" s="547"/>
      <c r="G557" s="547"/>
      <c r="H557" s="536"/>
      <c r="I557" s="536"/>
    </row>
    <row r="558" spans="1:9" x14ac:dyDescent="0.25">
      <c r="A558" s="551" t="s">
        <v>50</v>
      </c>
      <c r="B558" s="32">
        <v>45978</v>
      </c>
      <c r="C558" s="27"/>
      <c r="D558" s="27"/>
      <c r="E558" s="27"/>
      <c r="F558" s="27"/>
      <c r="G558" s="27"/>
      <c r="H558" s="432"/>
      <c r="I558" s="432"/>
    </row>
    <row r="559" spans="1:9" x14ac:dyDescent="0.25">
      <c r="A559" s="552"/>
      <c r="B559" s="32">
        <v>45979</v>
      </c>
      <c r="C559" s="27"/>
      <c r="D559" s="27"/>
      <c r="E559" s="27"/>
      <c r="F559" s="27"/>
      <c r="G559" s="27"/>
      <c r="H559" s="432"/>
      <c r="I559" s="432"/>
    </row>
    <row r="560" spans="1:9" x14ac:dyDescent="0.25">
      <c r="A560" s="552"/>
      <c r="B560" s="32">
        <v>45980</v>
      </c>
      <c r="C560" s="27"/>
      <c r="D560" s="27"/>
      <c r="E560" s="27"/>
      <c r="F560" s="27"/>
      <c r="G560" s="27"/>
      <c r="H560" s="432"/>
      <c r="I560" s="432"/>
    </row>
    <row r="561" spans="1:9" x14ac:dyDescent="0.25">
      <c r="A561" s="552"/>
      <c r="B561" s="32">
        <v>45981</v>
      </c>
      <c r="C561" s="27"/>
      <c r="D561" s="27"/>
      <c r="E561" s="27"/>
      <c r="F561" s="27"/>
      <c r="G561" s="27"/>
      <c r="H561" s="432"/>
      <c r="I561" s="432"/>
    </row>
    <row r="562" spans="1:9" x14ac:dyDescent="0.25">
      <c r="A562" s="552"/>
      <c r="B562" s="32">
        <v>45982</v>
      </c>
      <c r="C562" s="27"/>
      <c r="D562" s="27"/>
      <c r="E562" s="27"/>
      <c r="F562" s="27"/>
      <c r="G562" s="27"/>
      <c r="H562" s="432"/>
      <c r="I562" s="432"/>
    </row>
    <row r="563" spans="1:9" x14ac:dyDescent="0.25">
      <c r="A563" s="552"/>
      <c r="B563" s="36">
        <v>45983</v>
      </c>
      <c r="C563" s="547"/>
      <c r="D563" s="547"/>
      <c r="E563" s="547"/>
      <c r="F563" s="547"/>
      <c r="G563" s="547"/>
      <c r="H563" s="536"/>
      <c r="I563" s="536"/>
    </row>
    <row r="564" spans="1:9" x14ac:dyDescent="0.25">
      <c r="A564" s="553"/>
      <c r="B564" s="36">
        <v>45984</v>
      </c>
      <c r="C564" s="547"/>
      <c r="D564" s="547"/>
      <c r="E564" s="547"/>
      <c r="F564" s="547"/>
      <c r="G564" s="547"/>
      <c r="H564" s="536"/>
      <c r="I564" s="536"/>
    </row>
    <row r="565" spans="1:9" x14ac:dyDescent="0.25">
      <c r="A565" s="548" t="s">
        <v>56</v>
      </c>
      <c r="B565" s="32">
        <v>45985</v>
      </c>
      <c r="C565" s="27"/>
      <c r="D565" s="27"/>
      <c r="E565" s="27"/>
      <c r="F565" s="27"/>
      <c r="G565" s="27"/>
      <c r="H565" s="432"/>
      <c r="I565" s="432"/>
    </row>
    <row r="566" spans="1:9" x14ac:dyDescent="0.25">
      <c r="A566" s="549"/>
      <c r="B566" s="32">
        <v>45986</v>
      </c>
      <c r="C566" s="27"/>
      <c r="D566" s="27"/>
      <c r="E566" s="27"/>
      <c r="F566" s="27"/>
      <c r="G566" s="27"/>
      <c r="H566" s="432"/>
      <c r="I566" s="432"/>
    </row>
    <row r="567" spans="1:9" x14ac:dyDescent="0.25">
      <c r="A567" s="549"/>
      <c r="B567" s="32">
        <v>45987</v>
      </c>
      <c r="C567" s="27"/>
      <c r="D567" s="27"/>
      <c r="E567" s="27"/>
      <c r="F567" s="27"/>
      <c r="G567" s="27"/>
      <c r="H567" s="432"/>
      <c r="I567" s="432"/>
    </row>
    <row r="568" spans="1:9" x14ac:dyDescent="0.25">
      <c r="A568" s="549"/>
      <c r="B568" s="32">
        <v>45988</v>
      </c>
      <c r="C568" s="27"/>
      <c r="D568" s="27"/>
      <c r="E568" s="27"/>
      <c r="F568" s="27"/>
      <c r="G568" s="27"/>
      <c r="H568" s="432"/>
      <c r="I568" s="432"/>
    </row>
    <row r="569" spans="1:9" x14ac:dyDescent="0.25">
      <c r="A569" s="549"/>
      <c r="B569" s="32">
        <v>45989</v>
      </c>
      <c r="C569" s="27"/>
      <c r="D569" s="27"/>
      <c r="E569" s="27"/>
      <c r="F569" s="27"/>
      <c r="G569" s="27"/>
      <c r="H569" s="432"/>
      <c r="I569" s="432"/>
    </row>
    <row r="570" spans="1:9" x14ac:dyDescent="0.25">
      <c r="A570" s="549"/>
      <c r="B570" s="36">
        <v>45990</v>
      </c>
      <c r="C570" s="547"/>
      <c r="D570" s="547"/>
      <c r="E570" s="547"/>
      <c r="F570" s="547"/>
      <c r="G570" s="547"/>
      <c r="H570" s="536"/>
      <c r="I570" s="536"/>
    </row>
    <row r="571" spans="1:9" x14ac:dyDescent="0.25">
      <c r="A571" s="550"/>
      <c r="B571" s="36">
        <v>45991</v>
      </c>
      <c r="C571" s="547"/>
      <c r="D571" s="547"/>
      <c r="E571" s="547"/>
      <c r="F571" s="547"/>
      <c r="G571" s="547"/>
      <c r="H571" s="536"/>
      <c r="I571" s="536"/>
    </row>
    <row r="572" spans="1:9" x14ac:dyDescent="0.25">
      <c r="A572" s="551" t="s">
        <v>62</v>
      </c>
      <c r="B572" s="32">
        <v>45992</v>
      </c>
      <c r="C572" s="27"/>
      <c r="D572" s="27"/>
      <c r="E572" s="27"/>
      <c r="F572" s="27"/>
      <c r="G572" s="27"/>
      <c r="H572" s="432"/>
      <c r="I572" s="432"/>
    </row>
    <row r="573" spans="1:9" x14ac:dyDescent="0.25">
      <c r="A573" s="552"/>
      <c r="B573" s="32">
        <v>45993</v>
      </c>
      <c r="C573" s="27"/>
      <c r="D573" s="27"/>
      <c r="E573" s="27"/>
      <c r="F573" s="27"/>
      <c r="G573" s="27"/>
      <c r="H573" s="432"/>
      <c r="I573" s="432"/>
    </row>
    <row r="574" spans="1:9" x14ac:dyDescent="0.25">
      <c r="A574" s="552"/>
      <c r="B574" s="32">
        <v>45994</v>
      </c>
      <c r="C574" s="27"/>
      <c r="D574" s="27"/>
      <c r="E574" s="27"/>
      <c r="F574" s="27"/>
      <c r="G574" s="27"/>
      <c r="H574" s="432"/>
      <c r="I574" s="432"/>
    </row>
    <row r="575" spans="1:9" x14ac:dyDescent="0.25">
      <c r="A575" s="552"/>
      <c r="B575" s="32">
        <v>45995</v>
      </c>
      <c r="C575" s="27"/>
      <c r="D575" s="27"/>
      <c r="E575" s="27"/>
      <c r="F575" s="27"/>
      <c r="G575" s="27"/>
      <c r="H575" s="432"/>
      <c r="I575" s="432"/>
    </row>
    <row r="576" spans="1:9" x14ac:dyDescent="0.25">
      <c r="A576" s="552"/>
      <c r="B576" s="32">
        <v>45996</v>
      </c>
      <c r="C576" s="27"/>
      <c r="D576" s="27"/>
      <c r="E576" s="27"/>
      <c r="F576" s="27"/>
      <c r="G576" s="27"/>
      <c r="H576" s="432"/>
      <c r="I576" s="432"/>
    </row>
    <row r="577" spans="1:9" x14ac:dyDescent="0.25">
      <c r="A577" s="552"/>
      <c r="B577" s="36">
        <v>45997</v>
      </c>
      <c r="C577" s="547"/>
      <c r="D577" s="547"/>
      <c r="E577" s="547"/>
      <c r="F577" s="547"/>
      <c r="G577" s="547"/>
      <c r="H577" s="536"/>
      <c r="I577" s="536"/>
    </row>
    <row r="578" spans="1:9" x14ac:dyDescent="0.25">
      <c r="A578" s="553"/>
      <c r="B578" s="36">
        <v>45998</v>
      </c>
      <c r="C578" s="547"/>
      <c r="D578" s="547"/>
      <c r="E578" s="547"/>
      <c r="F578" s="547"/>
      <c r="G578" s="547"/>
      <c r="H578" s="536"/>
      <c r="I578" s="536"/>
    </row>
    <row r="579" spans="1:9" x14ac:dyDescent="0.25">
      <c r="A579" s="548" t="s">
        <v>77</v>
      </c>
      <c r="B579" s="32">
        <v>45999</v>
      </c>
      <c r="C579" s="27"/>
      <c r="D579" s="27"/>
      <c r="E579" s="27"/>
      <c r="F579" s="27"/>
      <c r="G579" s="27"/>
      <c r="H579" s="432"/>
      <c r="I579" s="432"/>
    </row>
    <row r="580" spans="1:9" x14ac:dyDescent="0.25">
      <c r="A580" s="549"/>
      <c r="B580" s="32">
        <v>46000</v>
      </c>
      <c r="C580" s="27"/>
      <c r="D580" s="27"/>
      <c r="E580" s="27"/>
      <c r="F580" s="27"/>
      <c r="G580" s="27"/>
      <c r="H580" s="432"/>
      <c r="I580" s="432"/>
    </row>
    <row r="581" spans="1:9" x14ac:dyDescent="0.25">
      <c r="A581" s="549"/>
      <c r="B581" s="32">
        <v>46001</v>
      </c>
      <c r="C581" s="27"/>
      <c r="D581" s="27"/>
      <c r="E581" s="27"/>
      <c r="F581" s="27"/>
      <c r="G581" s="27"/>
      <c r="H581" s="432"/>
      <c r="I581" s="432"/>
    </row>
    <row r="582" spans="1:9" x14ac:dyDescent="0.25">
      <c r="A582" s="549"/>
      <c r="B582" s="32">
        <v>46002</v>
      </c>
      <c r="C582" s="27"/>
      <c r="D582" s="27"/>
      <c r="E582" s="27"/>
      <c r="F582" s="27"/>
      <c r="G582" s="27"/>
      <c r="H582" s="432"/>
      <c r="I582" s="432"/>
    </row>
    <row r="583" spans="1:9" x14ac:dyDescent="0.25">
      <c r="A583" s="549"/>
      <c r="B583" s="32">
        <v>46003</v>
      </c>
      <c r="C583" s="27"/>
      <c r="D583" s="27"/>
      <c r="E583" s="27"/>
      <c r="F583" s="27"/>
      <c r="G583" s="27"/>
      <c r="H583" s="432"/>
      <c r="I583" s="432"/>
    </row>
    <row r="584" spans="1:9" x14ac:dyDescent="0.25">
      <c r="A584" s="549"/>
      <c r="B584" s="36">
        <v>46004</v>
      </c>
      <c r="C584" s="547"/>
      <c r="D584" s="547"/>
      <c r="E584" s="547"/>
      <c r="F584" s="547"/>
      <c r="G584" s="547"/>
      <c r="H584" s="536"/>
      <c r="I584" s="536"/>
    </row>
    <row r="585" spans="1:9" x14ac:dyDescent="0.25">
      <c r="A585" s="550"/>
      <c r="B585" s="36">
        <v>46005</v>
      </c>
      <c r="C585" s="547"/>
      <c r="D585" s="547"/>
      <c r="E585" s="547"/>
      <c r="F585" s="547"/>
      <c r="G585" s="547"/>
      <c r="H585" s="536"/>
      <c r="I585" s="536"/>
    </row>
    <row r="586" spans="1:9" x14ac:dyDescent="0.25">
      <c r="A586" s="551" t="s">
        <v>84</v>
      </c>
      <c r="B586" s="32">
        <v>46006</v>
      </c>
      <c r="C586" s="27"/>
      <c r="D586" s="27"/>
      <c r="E586" s="27"/>
      <c r="F586" s="27"/>
      <c r="G586" s="27"/>
      <c r="H586" s="432"/>
      <c r="I586" s="432"/>
    </row>
    <row r="587" spans="1:9" x14ac:dyDescent="0.25">
      <c r="A587" s="552"/>
      <c r="B587" s="32">
        <v>46007</v>
      </c>
      <c r="C587" s="27"/>
      <c r="D587" s="27"/>
      <c r="E587" s="27"/>
      <c r="F587" s="27"/>
      <c r="G587" s="27"/>
      <c r="H587" s="432"/>
      <c r="I587" s="432"/>
    </row>
    <row r="588" spans="1:9" x14ac:dyDescent="0.25">
      <c r="A588" s="552"/>
      <c r="B588" s="32">
        <v>46008</v>
      </c>
      <c r="C588" s="27"/>
      <c r="D588" s="27"/>
      <c r="E588" s="27"/>
      <c r="F588" s="27"/>
      <c r="G588" s="27"/>
      <c r="H588" s="432"/>
      <c r="I588" s="432"/>
    </row>
    <row r="589" spans="1:9" x14ac:dyDescent="0.25">
      <c r="A589" s="552"/>
      <c r="B589" s="32">
        <v>46009</v>
      </c>
      <c r="C589" s="27"/>
      <c r="D589" s="27"/>
      <c r="E589" s="27"/>
      <c r="F589" s="27"/>
      <c r="G589" s="27"/>
      <c r="H589" s="432"/>
      <c r="I589" s="432"/>
    </row>
    <row r="590" spans="1:9" x14ac:dyDescent="0.25">
      <c r="A590" s="552"/>
      <c r="B590" s="32">
        <v>46010</v>
      </c>
      <c r="C590" s="27"/>
      <c r="D590" s="27"/>
      <c r="E590" s="27"/>
      <c r="F590" s="27"/>
      <c r="G590" s="27"/>
      <c r="H590" s="432"/>
      <c r="I590" s="432"/>
    </row>
    <row r="591" spans="1:9" x14ac:dyDescent="0.25">
      <c r="A591" s="552"/>
      <c r="B591" s="36">
        <v>46011</v>
      </c>
      <c r="C591" s="547"/>
      <c r="D591" s="547"/>
      <c r="E591" s="547"/>
      <c r="F591" s="547"/>
      <c r="G591" s="547"/>
      <c r="H591" s="536"/>
      <c r="I591" s="536"/>
    </row>
    <row r="592" spans="1:9" x14ac:dyDescent="0.25">
      <c r="A592" s="553"/>
      <c r="B592" s="36">
        <v>46012</v>
      </c>
      <c r="C592" s="547"/>
      <c r="D592" s="547"/>
      <c r="E592" s="547"/>
      <c r="F592" s="547"/>
      <c r="G592" s="547"/>
      <c r="H592" s="536"/>
      <c r="I592" s="536"/>
    </row>
    <row r="593" spans="1:9" x14ac:dyDescent="0.25">
      <c r="A593" s="548" t="s">
        <v>89</v>
      </c>
      <c r="B593" s="32">
        <v>46013</v>
      </c>
      <c r="C593" s="27"/>
      <c r="D593" s="27"/>
      <c r="E593" s="27"/>
      <c r="F593" s="27"/>
      <c r="G593" s="27"/>
      <c r="H593" s="432"/>
      <c r="I593" s="432"/>
    </row>
    <row r="594" spans="1:9" x14ac:dyDescent="0.25">
      <c r="A594" s="549"/>
      <c r="B594" s="32">
        <v>46014</v>
      </c>
      <c r="C594" s="27"/>
      <c r="D594" s="27"/>
      <c r="E594" s="27"/>
      <c r="F594" s="27"/>
      <c r="G594" s="27"/>
      <c r="H594" s="432"/>
      <c r="I594" s="432"/>
    </row>
    <row r="595" spans="1:9" x14ac:dyDescent="0.25">
      <c r="A595" s="549"/>
      <c r="B595" s="32">
        <v>46015</v>
      </c>
      <c r="C595" s="27"/>
      <c r="D595" s="27"/>
      <c r="E595" s="27"/>
      <c r="F595" s="27"/>
      <c r="G595" s="27"/>
      <c r="H595" s="432"/>
      <c r="I595" s="432"/>
    </row>
    <row r="596" spans="1:9" x14ac:dyDescent="0.25">
      <c r="A596" s="549"/>
      <c r="B596" s="32">
        <v>46016</v>
      </c>
      <c r="C596" s="27"/>
      <c r="D596" s="27"/>
      <c r="E596" s="27"/>
      <c r="F596" s="27"/>
      <c r="G596" s="27"/>
      <c r="H596" s="432"/>
      <c r="I596" s="432"/>
    </row>
    <row r="597" spans="1:9" x14ac:dyDescent="0.25">
      <c r="A597" s="549"/>
      <c r="B597" s="32">
        <v>46017</v>
      </c>
      <c r="C597" s="27"/>
      <c r="D597" s="27"/>
      <c r="E597" s="27"/>
      <c r="F597" s="27"/>
      <c r="G597" s="27"/>
      <c r="H597" s="432"/>
      <c r="I597" s="432"/>
    </row>
    <row r="598" spans="1:9" x14ac:dyDescent="0.25">
      <c r="A598" s="549"/>
      <c r="B598" s="36">
        <v>46018</v>
      </c>
      <c r="C598" s="547"/>
      <c r="D598" s="547"/>
      <c r="E598" s="547"/>
      <c r="F598" s="547"/>
      <c r="G598" s="547"/>
      <c r="H598" s="536"/>
      <c r="I598" s="536"/>
    </row>
    <row r="599" spans="1:9" x14ac:dyDescent="0.25">
      <c r="A599" s="550"/>
      <c r="B599" s="36">
        <v>46019</v>
      </c>
      <c r="C599" s="547"/>
      <c r="D599" s="547"/>
      <c r="E599" s="547"/>
      <c r="F599" s="547"/>
      <c r="G599" s="547"/>
      <c r="H599" s="536"/>
      <c r="I599" s="536"/>
    </row>
  </sheetData>
  <mergeCells count="538">
    <mergeCell ref="A17:A18"/>
    <mergeCell ref="A19:A25"/>
    <mergeCell ref="F17:F18"/>
    <mergeCell ref="C17:E18"/>
    <mergeCell ref="G94:G95"/>
    <mergeCell ref="G110:G114"/>
    <mergeCell ref="G103:G107"/>
    <mergeCell ref="C94:E95"/>
    <mergeCell ref="F94:F95"/>
    <mergeCell ref="C82:C86"/>
    <mergeCell ref="F73:F74"/>
    <mergeCell ref="G73:G74"/>
    <mergeCell ref="F52:F53"/>
    <mergeCell ref="G52:G53"/>
    <mergeCell ref="F31:F32"/>
    <mergeCell ref="G31:G32"/>
    <mergeCell ref="G17:G18"/>
    <mergeCell ref="H89:H93"/>
    <mergeCell ref="H96:H100"/>
    <mergeCell ref="H108:H109"/>
    <mergeCell ref="H101:H102"/>
    <mergeCell ref="H94:H95"/>
    <mergeCell ref="H115:H116"/>
    <mergeCell ref="C115:E116"/>
    <mergeCell ref="C108:E109"/>
    <mergeCell ref="F110:F114"/>
    <mergeCell ref="F115:F116"/>
    <mergeCell ref="F108:F109"/>
    <mergeCell ref="F101:F102"/>
    <mergeCell ref="C101:E102"/>
    <mergeCell ref="G115:G116"/>
    <mergeCell ref="G108:G109"/>
    <mergeCell ref="G101:G102"/>
    <mergeCell ref="E89:E93"/>
    <mergeCell ref="C89:C93"/>
    <mergeCell ref="D89:D93"/>
    <mergeCell ref="F103:F107"/>
    <mergeCell ref="J297:J298"/>
    <mergeCell ref="K388:K389"/>
    <mergeCell ref="K390:K394"/>
    <mergeCell ref="K395:K396"/>
    <mergeCell ref="K397:K401"/>
    <mergeCell ref="K402:K403"/>
    <mergeCell ref="K334:K338"/>
    <mergeCell ref="K339:K340"/>
    <mergeCell ref="K346:K347"/>
    <mergeCell ref="K353:K354"/>
    <mergeCell ref="K376:K380"/>
    <mergeCell ref="K381:K382"/>
    <mergeCell ref="K383:K387"/>
    <mergeCell ref="I129:I130"/>
    <mergeCell ref="I136:I137"/>
    <mergeCell ref="G241:G242"/>
    <mergeCell ref="H241:H242"/>
    <mergeCell ref="C206:E207"/>
    <mergeCell ref="F206:F207"/>
    <mergeCell ref="G206:G207"/>
    <mergeCell ref="H206:H207"/>
    <mergeCell ref="C213:E214"/>
    <mergeCell ref="F213:F214"/>
    <mergeCell ref="G213:G214"/>
    <mergeCell ref="H213:H214"/>
    <mergeCell ref="C220:E221"/>
    <mergeCell ref="F220:F221"/>
    <mergeCell ref="G220:G221"/>
    <mergeCell ref="H220:H221"/>
    <mergeCell ref="H185:H186"/>
    <mergeCell ref="C192:E193"/>
    <mergeCell ref="F192:F193"/>
    <mergeCell ref="G192:G193"/>
    <mergeCell ref="H192:H193"/>
    <mergeCell ref="F157:F158"/>
    <mergeCell ref="G157:G158"/>
    <mergeCell ref="H157:H158"/>
    <mergeCell ref="I115:I116"/>
    <mergeCell ref="C131:C135"/>
    <mergeCell ref="C138:C142"/>
    <mergeCell ref="H103:H107"/>
    <mergeCell ref="G96:G100"/>
    <mergeCell ref="I122:I123"/>
    <mergeCell ref="C227:E228"/>
    <mergeCell ref="F227:F228"/>
    <mergeCell ref="G227:G228"/>
    <mergeCell ref="H227:H228"/>
    <mergeCell ref="F199:F200"/>
    <mergeCell ref="G199:G200"/>
    <mergeCell ref="H199:H200"/>
    <mergeCell ref="F178:F179"/>
    <mergeCell ref="I96:I100"/>
    <mergeCell ref="I103:I107"/>
    <mergeCell ref="I110:I114"/>
    <mergeCell ref="E96:E100"/>
    <mergeCell ref="C96:C100"/>
    <mergeCell ref="G178:G179"/>
    <mergeCell ref="H178:H179"/>
    <mergeCell ref="C185:E186"/>
    <mergeCell ref="F185:F186"/>
    <mergeCell ref="G185:G186"/>
    <mergeCell ref="C164:E165"/>
    <mergeCell ref="F164:F165"/>
    <mergeCell ref="G164:G165"/>
    <mergeCell ref="H164:H165"/>
    <mergeCell ref="C171:E172"/>
    <mergeCell ref="F171:F172"/>
    <mergeCell ref="G171:G172"/>
    <mergeCell ref="H171:H172"/>
    <mergeCell ref="C143:E144"/>
    <mergeCell ref="F143:F144"/>
    <mergeCell ref="G143:G144"/>
    <mergeCell ref="H143:H144"/>
    <mergeCell ref="C150:E151"/>
    <mergeCell ref="F150:F151"/>
    <mergeCell ref="G150:G151"/>
    <mergeCell ref="H150:H151"/>
    <mergeCell ref="C122:E123"/>
    <mergeCell ref="F122:F123"/>
    <mergeCell ref="G122:G123"/>
    <mergeCell ref="H122:H123"/>
    <mergeCell ref="C129:E130"/>
    <mergeCell ref="F129:F130"/>
    <mergeCell ref="G129:G130"/>
    <mergeCell ref="H129:H130"/>
    <mergeCell ref="F136:F137"/>
    <mergeCell ref="G136:G137"/>
    <mergeCell ref="H136:H137"/>
    <mergeCell ref="H73:H74"/>
    <mergeCell ref="C80:E81"/>
    <mergeCell ref="F80:F81"/>
    <mergeCell ref="G80:G81"/>
    <mergeCell ref="H80:H81"/>
    <mergeCell ref="C87:E88"/>
    <mergeCell ref="F87:F88"/>
    <mergeCell ref="G87:G88"/>
    <mergeCell ref="H87:H88"/>
    <mergeCell ref="D75:D79"/>
    <mergeCell ref="D82:D86"/>
    <mergeCell ref="E82:E86"/>
    <mergeCell ref="C73:E74"/>
    <mergeCell ref="H52:H53"/>
    <mergeCell ref="C59:E60"/>
    <mergeCell ref="F59:F60"/>
    <mergeCell ref="G59:G60"/>
    <mergeCell ref="H59:H60"/>
    <mergeCell ref="C66:E67"/>
    <mergeCell ref="F66:F67"/>
    <mergeCell ref="G66:G67"/>
    <mergeCell ref="H66:H67"/>
    <mergeCell ref="C52:E53"/>
    <mergeCell ref="H31:H32"/>
    <mergeCell ref="C38:E39"/>
    <mergeCell ref="F38:F39"/>
    <mergeCell ref="G38:G39"/>
    <mergeCell ref="H38:H39"/>
    <mergeCell ref="C45:E46"/>
    <mergeCell ref="F45:F46"/>
    <mergeCell ref="G45:G46"/>
    <mergeCell ref="H45:H46"/>
    <mergeCell ref="C31:E32"/>
    <mergeCell ref="H17:H18"/>
    <mergeCell ref="C24:E25"/>
    <mergeCell ref="F24:F25"/>
    <mergeCell ref="G24:G25"/>
    <mergeCell ref="H24:H25"/>
    <mergeCell ref="A215:A221"/>
    <mergeCell ref="A222:A228"/>
    <mergeCell ref="A229:A235"/>
    <mergeCell ref="A236:A242"/>
    <mergeCell ref="C136:E137"/>
    <mergeCell ref="C157:E158"/>
    <mergeCell ref="C178:E179"/>
    <mergeCell ref="C199:E200"/>
    <mergeCell ref="A152:A158"/>
    <mergeCell ref="A159:A165"/>
    <mergeCell ref="A166:A172"/>
    <mergeCell ref="A173:A179"/>
    <mergeCell ref="A180:A186"/>
    <mergeCell ref="A187:A193"/>
    <mergeCell ref="A194:A200"/>
    <mergeCell ref="A201:A207"/>
    <mergeCell ref="A208:A214"/>
    <mergeCell ref="A117:A123"/>
    <mergeCell ref="A124:A130"/>
    <mergeCell ref="A131:A137"/>
    <mergeCell ref="A138:A144"/>
    <mergeCell ref="A145:A151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110:A116"/>
    <mergeCell ref="A103:A109"/>
    <mergeCell ref="A96:A102"/>
    <mergeCell ref="A89:A95"/>
    <mergeCell ref="A243:A249"/>
    <mergeCell ref="A250:A256"/>
    <mergeCell ref="A257:A263"/>
    <mergeCell ref="C262:E263"/>
    <mergeCell ref="G262:G263"/>
    <mergeCell ref="H262:H263"/>
    <mergeCell ref="A264:A270"/>
    <mergeCell ref="C269:E270"/>
    <mergeCell ref="G269:G270"/>
    <mergeCell ref="H269:H270"/>
    <mergeCell ref="C255:E256"/>
    <mergeCell ref="G255:G256"/>
    <mergeCell ref="H255:H256"/>
    <mergeCell ref="C248:E249"/>
    <mergeCell ref="G248:G249"/>
    <mergeCell ref="H248:H249"/>
    <mergeCell ref="A271:A277"/>
    <mergeCell ref="C276:E277"/>
    <mergeCell ref="F276:F277"/>
    <mergeCell ref="G276:G277"/>
    <mergeCell ref="H276:H277"/>
    <mergeCell ref="A278:A284"/>
    <mergeCell ref="C283:E284"/>
    <mergeCell ref="F283:F284"/>
    <mergeCell ref="G283:G284"/>
    <mergeCell ref="H283:H284"/>
    <mergeCell ref="E278:E282"/>
    <mergeCell ref="A285:A291"/>
    <mergeCell ref="C290:E291"/>
    <mergeCell ref="F290:F291"/>
    <mergeCell ref="G290:G291"/>
    <mergeCell ref="H290:H291"/>
    <mergeCell ref="A292:A298"/>
    <mergeCell ref="C297:E298"/>
    <mergeCell ref="F297:F298"/>
    <mergeCell ref="G297:G298"/>
    <mergeCell ref="H297:H298"/>
    <mergeCell ref="A299:A305"/>
    <mergeCell ref="C304:E305"/>
    <mergeCell ref="F304:F305"/>
    <mergeCell ref="G304:G305"/>
    <mergeCell ref="H304:H305"/>
    <mergeCell ref="A306:A312"/>
    <mergeCell ref="C311:E312"/>
    <mergeCell ref="F311:F312"/>
    <mergeCell ref="G311:G312"/>
    <mergeCell ref="H311:H312"/>
    <mergeCell ref="A313:A319"/>
    <mergeCell ref="C318:E319"/>
    <mergeCell ref="F318:F319"/>
    <mergeCell ref="G318:G319"/>
    <mergeCell ref="H318:H319"/>
    <mergeCell ref="A320:A326"/>
    <mergeCell ref="C325:E326"/>
    <mergeCell ref="F325:F326"/>
    <mergeCell ref="G325:G326"/>
    <mergeCell ref="H325:H326"/>
    <mergeCell ref="A327:A333"/>
    <mergeCell ref="C332:E333"/>
    <mergeCell ref="F332:F333"/>
    <mergeCell ref="G332:G333"/>
    <mergeCell ref="H332:H333"/>
    <mergeCell ref="A334:A340"/>
    <mergeCell ref="C339:E340"/>
    <mergeCell ref="F339:F340"/>
    <mergeCell ref="G339:G340"/>
    <mergeCell ref="H339:H340"/>
    <mergeCell ref="A341:A347"/>
    <mergeCell ref="C346:E347"/>
    <mergeCell ref="F346:F347"/>
    <mergeCell ref="G346:G347"/>
    <mergeCell ref="H346:H347"/>
    <mergeCell ref="A348:A354"/>
    <mergeCell ref="C353:E354"/>
    <mergeCell ref="F353:F354"/>
    <mergeCell ref="G353:G354"/>
    <mergeCell ref="H353:H354"/>
    <mergeCell ref="C348:I348"/>
    <mergeCell ref="D349:D352"/>
    <mergeCell ref="A355:A361"/>
    <mergeCell ref="C360:E361"/>
    <mergeCell ref="F360:F361"/>
    <mergeCell ref="G360:G361"/>
    <mergeCell ref="H360:H361"/>
    <mergeCell ref="A362:A368"/>
    <mergeCell ref="C367:E368"/>
    <mergeCell ref="F367:F368"/>
    <mergeCell ref="G367:G368"/>
    <mergeCell ref="H367:H368"/>
    <mergeCell ref="D358:I358"/>
    <mergeCell ref="C365:I365"/>
    <mergeCell ref="D355:D357"/>
    <mergeCell ref="A369:A375"/>
    <mergeCell ref="C374:E375"/>
    <mergeCell ref="F374:F375"/>
    <mergeCell ref="G374:G375"/>
    <mergeCell ref="H374:H375"/>
    <mergeCell ref="A376:A382"/>
    <mergeCell ref="C381:E382"/>
    <mergeCell ref="F381:F382"/>
    <mergeCell ref="G381:G382"/>
    <mergeCell ref="H381:H382"/>
    <mergeCell ref="A383:A389"/>
    <mergeCell ref="C388:E389"/>
    <mergeCell ref="F388:F389"/>
    <mergeCell ref="G388:G389"/>
    <mergeCell ref="H388:H389"/>
    <mergeCell ref="A390:A396"/>
    <mergeCell ref="C395:E396"/>
    <mergeCell ref="F395:F396"/>
    <mergeCell ref="G395:G396"/>
    <mergeCell ref="H395:H396"/>
    <mergeCell ref="C386:I386"/>
    <mergeCell ref="A397:A403"/>
    <mergeCell ref="C402:E403"/>
    <mergeCell ref="F402:F403"/>
    <mergeCell ref="G402:G403"/>
    <mergeCell ref="H402:H403"/>
    <mergeCell ref="A404:A410"/>
    <mergeCell ref="C409:E410"/>
    <mergeCell ref="F409:F410"/>
    <mergeCell ref="G409:G410"/>
    <mergeCell ref="H409:H410"/>
    <mergeCell ref="C397:I397"/>
    <mergeCell ref="A411:A417"/>
    <mergeCell ref="C416:E417"/>
    <mergeCell ref="F416:F417"/>
    <mergeCell ref="G416:G417"/>
    <mergeCell ref="H416:H417"/>
    <mergeCell ref="A418:A424"/>
    <mergeCell ref="C423:E424"/>
    <mergeCell ref="F423:F424"/>
    <mergeCell ref="G423:G424"/>
    <mergeCell ref="H423:H424"/>
    <mergeCell ref="A425:A431"/>
    <mergeCell ref="C430:E431"/>
    <mergeCell ref="F430:F431"/>
    <mergeCell ref="G430:G431"/>
    <mergeCell ref="H430:H431"/>
    <mergeCell ref="A432:A438"/>
    <mergeCell ref="C437:E438"/>
    <mergeCell ref="F437:F438"/>
    <mergeCell ref="G437:G438"/>
    <mergeCell ref="H437:H438"/>
    <mergeCell ref="C432:I432"/>
    <mergeCell ref="A439:A445"/>
    <mergeCell ref="C444:E445"/>
    <mergeCell ref="F444:F445"/>
    <mergeCell ref="G444:G445"/>
    <mergeCell ref="H444:H445"/>
    <mergeCell ref="A446:A452"/>
    <mergeCell ref="C451:E452"/>
    <mergeCell ref="F451:F452"/>
    <mergeCell ref="G451:G452"/>
    <mergeCell ref="H451:H452"/>
    <mergeCell ref="A453:A459"/>
    <mergeCell ref="C458:E459"/>
    <mergeCell ref="F458:F459"/>
    <mergeCell ref="G458:G459"/>
    <mergeCell ref="H458:H459"/>
    <mergeCell ref="A460:A466"/>
    <mergeCell ref="C465:E466"/>
    <mergeCell ref="F465:F466"/>
    <mergeCell ref="G465:G466"/>
    <mergeCell ref="H465:H466"/>
    <mergeCell ref="C464:I464"/>
    <mergeCell ref="A467:A473"/>
    <mergeCell ref="C472:E473"/>
    <mergeCell ref="F472:F473"/>
    <mergeCell ref="G472:G473"/>
    <mergeCell ref="H472:H473"/>
    <mergeCell ref="A474:A480"/>
    <mergeCell ref="C479:E480"/>
    <mergeCell ref="F479:F480"/>
    <mergeCell ref="G479:G480"/>
    <mergeCell ref="H479:H480"/>
    <mergeCell ref="A481:A487"/>
    <mergeCell ref="C486:E487"/>
    <mergeCell ref="F486:F487"/>
    <mergeCell ref="G486:G487"/>
    <mergeCell ref="H486:H487"/>
    <mergeCell ref="A488:A494"/>
    <mergeCell ref="C493:E494"/>
    <mergeCell ref="F493:F494"/>
    <mergeCell ref="G493:G494"/>
    <mergeCell ref="H493:H494"/>
    <mergeCell ref="A495:A501"/>
    <mergeCell ref="C500:E501"/>
    <mergeCell ref="F500:F501"/>
    <mergeCell ref="G500:G501"/>
    <mergeCell ref="H500:H501"/>
    <mergeCell ref="A502:A508"/>
    <mergeCell ref="C507:E508"/>
    <mergeCell ref="F507:F508"/>
    <mergeCell ref="G507:G508"/>
    <mergeCell ref="H507:H508"/>
    <mergeCell ref="A509:A515"/>
    <mergeCell ref="C514:E515"/>
    <mergeCell ref="F514:F515"/>
    <mergeCell ref="G514:G515"/>
    <mergeCell ref="H514:H515"/>
    <mergeCell ref="A516:A522"/>
    <mergeCell ref="C521:E522"/>
    <mergeCell ref="F521:F522"/>
    <mergeCell ref="G521:G522"/>
    <mergeCell ref="H521:H522"/>
    <mergeCell ref="A523:A529"/>
    <mergeCell ref="C528:E529"/>
    <mergeCell ref="F528:F529"/>
    <mergeCell ref="G528:G529"/>
    <mergeCell ref="H528:H529"/>
    <mergeCell ref="A530:A536"/>
    <mergeCell ref="C535:E536"/>
    <mergeCell ref="F535:F536"/>
    <mergeCell ref="G535:G536"/>
    <mergeCell ref="H535:H536"/>
    <mergeCell ref="A537:A543"/>
    <mergeCell ref="C542:E543"/>
    <mergeCell ref="F542:F543"/>
    <mergeCell ref="G542:G543"/>
    <mergeCell ref="H542:H543"/>
    <mergeCell ref="A544:A550"/>
    <mergeCell ref="C549:E550"/>
    <mergeCell ref="F549:F550"/>
    <mergeCell ref="G549:G550"/>
    <mergeCell ref="H549:H550"/>
    <mergeCell ref="A551:A557"/>
    <mergeCell ref="C556:E557"/>
    <mergeCell ref="F556:F557"/>
    <mergeCell ref="G556:G557"/>
    <mergeCell ref="H556:H557"/>
    <mergeCell ref="A558:A564"/>
    <mergeCell ref="C563:E564"/>
    <mergeCell ref="F563:F564"/>
    <mergeCell ref="G563:G564"/>
    <mergeCell ref="H563:H564"/>
    <mergeCell ref="C552:I552"/>
    <mergeCell ref="I563:I564"/>
    <mergeCell ref="A565:A571"/>
    <mergeCell ref="C570:E571"/>
    <mergeCell ref="F570:F571"/>
    <mergeCell ref="G570:G571"/>
    <mergeCell ref="H570:H571"/>
    <mergeCell ref="A572:A578"/>
    <mergeCell ref="C577:E578"/>
    <mergeCell ref="F577:F578"/>
    <mergeCell ref="G577:G578"/>
    <mergeCell ref="H577:H578"/>
    <mergeCell ref="A593:A599"/>
    <mergeCell ref="C598:E599"/>
    <mergeCell ref="F598:F599"/>
    <mergeCell ref="G598:G599"/>
    <mergeCell ref="H598:H599"/>
    <mergeCell ref="A579:A585"/>
    <mergeCell ref="C584:E585"/>
    <mergeCell ref="F584:F585"/>
    <mergeCell ref="G584:G585"/>
    <mergeCell ref="H584:H585"/>
    <mergeCell ref="A586:A592"/>
    <mergeCell ref="C591:E592"/>
    <mergeCell ref="F591:F592"/>
    <mergeCell ref="G591:G592"/>
    <mergeCell ref="H591:H592"/>
    <mergeCell ref="I143:I144"/>
    <mergeCell ref="I150:I151"/>
    <mergeCell ref="I157:I158"/>
    <mergeCell ref="I164:I165"/>
    <mergeCell ref="I171:I172"/>
    <mergeCell ref="I178:I179"/>
    <mergeCell ref="I185:I186"/>
    <mergeCell ref="I192:I193"/>
    <mergeCell ref="I199:I200"/>
    <mergeCell ref="I206:I207"/>
    <mergeCell ref="I213:I214"/>
    <mergeCell ref="I220:I221"/>
    <mergeCell ref="I227:I228"/>
    <mergeCell ref="I234:I235"/>
    <mergeCell ref="I241:I242"/>
    <mergeCell ref="I248:I249"/>
    <mergeCell ref="I255:I256"/>
    <mergeCell ref="I262:I263"/>
    <mergeCell ref="C229:I233"/>
    <mergeCell ref="C234:E235"/>
    <mergeCell ref="F234:F235"/>
    <mergeCell ref="G234:G235"/>
    <mergeCell ref="C241:E242"/>
    <mergeCell ref="I269:I270"/>
    <mergeCell ref="H234:H239"/>
    <mergeCell ref="I276:I277"/>
    <mergeCell ref="I283:I284"/>
    <mergeCell ref="I290:I291"/>
    <mergeCell ref="I297:I298"/>
    <mergeCell ref="I304:I305"/>
    <mergeCell ref="I311:I312"/>
    <mergeCell ref="I318:I319"/>
    <mergeCell ref="I325:I326"/>
    <mergeCell ref="I332:I333"/>
    <mergeCell ref="I339:I340"/>
    <mergeCell ref="I346:I347"/>
    <mergeCell ref="I353:I354"/>
    <mergeCell ref="I360:I361"/>
    <mergeCell ref="I367:I368"/>
    <mergeCell ref="I479:I480"/>
    <mergeCell ref="I486:I487"/>
    <mergeCell ref="I374:I375"/>
    <mergeCell ref="I381:I382"/>
    <mergeCell ref="I388:I389"/>
    <mergeCell ref="I395:I396"/>
    <mergeCell ref="I402:I403"/>
    <mergeCell ref="I409:I410"/>
    <mergeCell ref="I416:I417"/>
    <mergeCell ref="I423:I424"/>
    <mergeCell ref="I430:I431"/>
    <mergeCell ref="I437:I438"/>
    <mergeCell ref="I444:I445"/>
    <mergeCell ref="I451:I452"/>
    <mergeCell ref="I458:I459"/>
    <mergeCell ref="I465:I466"/>
    <mergeCell ref="I472:I473"/>
    <mergeCell ref="I584:I585"/>
    <mergeCell ref="I591:I592"/>
    <mergeCell ref="I598:I599"/>
    <mergeCell ref="I500:I501"/>
    <mergeCell ref="I507:I508"/>
    <mergeCell ref="I514:I515"/>
    <mergeCell ref="I521:I522"/>
    <mergeCell ref="I528:I529"/>
    <mergeCell ref="I535:I536"/>
    <mergeCell ref="I542:I543"/>
    <mergeCell ref="I549:I550"/>
    <mergeCell ref="I556:I557"/>
    <mergeCell ref="L334:L338"/>
    <mergeCell ref="L339:L340"/>
    <mergeCell ref="L341:L345"/>
    <mergeCell ref="L346:L347"/>
    <mergeCell ref="L348:L352"/>
    <mergeCell ref="L353:L354"/>
    <mergeCell ref="I493:I494"/>
    <mergeCell ref="I570:I571"/>
    <mergeCell ref="I577:I578"/>
  </mergeCells>
  <phoneticPr fontId="67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6" fitToHeight="0" orientation="landscape" horizontalDpi="360" verticalDpi="360" r:id="rId1"/>
  <headerFooter>
    <oddHeader xml:space="preserve">&amp;LPLANNING 2025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A1:E16"/>
  <sheetViews>
    <sheetView workbookViewId="0">
      <selection activeCell="A11" sqref="A11"/>
    </sheetView>
  </sheetViews>
  <sheetFormatPr baseColWidth="10" defaultColWidth="11.42578125" defaultRowHeight="15" x14ac:dyDescent="0.25"/>
  <cols>
    <col min="1" max="2" width="23.42578125" customWidth="1"/>
    <col min="3" max="3" width="45.85546875" customWidth="1"/>
    <col min="4" max="4" width="45.5703125" customWidth="1"/>
  </cols>
  <sheetData>
    <row r="1" spans="1:5" ht="21" x14ac:dyDescent="0.35">
      <c r="A1" s="576" t="s">
        <v>499</v>
      </c>
      <c r="B1" s="576"/>
      <c r="C1" s="576"/>
      <c r="D1" s="576"/>
      <c r="E1" s="576"/>
    </row>
    <row r="3" spans="1:5" x14ac:dyDescent="0.25">
      <c r="C3" s="23" t="s">
        <v>500</v>
      </c>
      <c r="D3" s="23" t="s">
        <v>501</v>
      </c>
      <c r="E3" s="1"/>
    </row>
    <row r="4" spans="1:5" x14ac:dyDescent="0.25">
      <c r="A4" s="1"/>
      <c r="B4" s="1"/>
      <c r="C4" s="1"/>
      <c r="D4" s="1"/>
    </row>
    <row r="5" spans="1:5" x14ac:dyDescent="0.25">
      <c r="A5" s="413" t="s">
        <v>502</v>
      </c>
      <c r="B5" s="409"/>
      <c r="C5" s="1" t="s">
        <v>503</v>
      </c>
      <c r="D5" s="1" t="s">
        <v>504</v>
      </c>
    </row>
    <row r="6" spans="1:5" x14ac:dyDescent="0.25">
      <c r="A6" s="1" t="s">
        <v>505</v>
      </c>
      <c r="B6" s="1"/>
      <c r="C6" s="1" t="s">
        <v>506</v>
      </c>
    </row>
    <row r="7" spans="1:5" x14ac:dyDescent="0.25">
      <c r="A7" s="410" t="s">
        <v>33</v>
      </c>
      <c r="B7" s="1"/>
      <c r="C7" s="1" t="s">
        <v>507</v>
      </c>
      <c r="D7" s="1"/>
      <c r="E7" s="1"/>
    </row>
    <row r="8" spans="1:5" x14ac:dyDescent="0.25">
      <c r="A8" s="410" t="s">
        <v>508</v>
      </c>
      <c r="B8" s="1"/>
      <c r="C8" s="8" t="s">
        <v>509</v>
      </c>
      <c r="D8" s="1"/>
      <c r="E8" s="1"/>
    </row>
    <row r="9" spans="1:5" x14ac:dyDescent="0.25">
      <c r="A9" s="414" t="s">
        <v>510</v>
      </c>
      <c r="B9" s="23"/>
      <c r="C9" s="23" t="s">
        <v>511</v>
      </c>
      <c r="D9" s="23"/>
    </row>
    <row r="10" spans="1:5" x14ac:dyDescent="0.25">
      <c r="A10" s="413" t="s">
        <v>512</v>
      </c>
      <c r="B10" s="409"/>
      <c r="C10" s="1" t="s">
        <v>513</v>
      </c>
      <c r="D10" s="1"/>
      <c r="E10" s="1"/>
    </row>
    <row r="11" spans="1:5" x14ac:dyDescent="0.25">
      <c r="A11" s="410" t="s">
        <v>514</v>
      </c>
      <c r="B11" s="1"/>
      <c r="C11" s="1" t="s">
        <v>515</v>
      </c>
      <c r="D11" s="1"/>
      <c r="E11" s="1"/>
    </row>
    <row r="12" spans="1:5" x14ac:dyDescent="0.25">
      <c r="A12" s="410" t="s">
        <v>191</v>
      </c>
      <c r="B12" s="1"/>
      <c r="C12" s="1" t="s">
        <v>516</v>
      </c>
      <c r="D12" s="1"/>
      <c r="E12" s="1"/>
    </row>
    <row r="13" spans="1:5" x14ac:dyDescent="0.25">
      <c r="A13" s="410" t="s">
        <v>307</v>
      </c>
      <c r="B13" s="1"/>
      <c r="C13" s="1" t="s">
        <v>517</v>
      </c>
      <c r="D13" s="1"/>
      <c r="E13" s="1"/>
    </row>
    <row r="14" spans="1:5" x14ac:dyDescent="0.25">
      <c r="A14" s="415"/>
    </row>
    <row r="15" spans="1:5" x14ac:dyDescent="0.25">
      <c r="A15" s="415"/>
    </row>
    <row r="16" spans="1:5" x14ac:dyDescent="0.25">
      <c r="A16" s="415"/>
    </row>
  </sheetData>
  <mergeCells count="1">
    <mergeCell ref="A1:E1"/>
  </mergeCells>
  <pageMargins left="0.7" right="0.7" top="0.75" bottom="0.75" header="0.3" footer="0.3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D3A1-ABB2-4C61-9CB2-2F8DA40BADE2}">
  <dimension ref="A1:O81"/>
  <sheetViews>
    <sheetView tabSelected="1" workbookViewId="0">
      <selection activeCell="B20" sqref="B20"/>
    </sheetView>
  </sheetViews>
  <sheetFormatPr baseColWidth="10" defaultColWidth="10.7109375" defaultRowHeight="15" x14ac:dyDescent="0.25"/>
  <cols>
    <col min="1" max="1" width="15.7109375" customWidth="1"/>
    <col min="2" max="2" width="40.7109375" style="5" customWidth="1"/>
    <col min="3" max="3" width="5.7109375" style="5" customWidth="1"/>
    <col min="4" max="4" width="2.7109375" customWidth="1"/>
    <col min="5" max="5" width="15.7109375" customWidth="1"/>
    <col min="6" max="6" width="40.7109375" style="5" customWidth="1"/>
    <col min="7" max="7" width="5.7109375" customWidth="1"/>
    <col min="8" max="8" width="2.7109375" customWidth="1"/>
    <col min="9" max="9" width="15.7109375" customWidth="1"/>
    <col min="10" max="10" width="40.7109375" style="5" customWidth="1"/>
    <col min="11" max="11" width="5.7109375" customWidth="1"/>
    <col min="12" max="12" width="2.7109375" customWidth="1"/>
    <col min="13" max="13" width="15.7109375" customWidth="1"/>
    <col min="14" max="14" width="40.7109375" style="5" customWidth="1"/>
    <col min="15" max="15" width="5.7109375" customWidth="1"/>
    <col min="16" max="23" width="20.7109375" customWidth="1"/>
  </cols>
  <sheetData>
    <row r="1" spans="1:15" ht="18.75" x14ac:dyDescent="0.3">
      <c r="A1" s="577" t="s">
        <v>964</v>
      </c>
      <c r="B1" s="577"/>
      <c r="C1" s="577"/>
      <c r="E1" s="578" t="s">
        <v>965</v>
      </c>
      <c r="F1" s="577"/>
      <c r="G1" s="577"/>
      <c r="I1" s="577" t="s">
        <v>966</v>
      </c>
      <c r="J1" s="577"/>
      <c r="K1" s="577"/>
      <c r="M1" s="577" t="s">
        <v>967</v>
      </c>
      <c r="N1" s="577"/>
      <c r="O1" s="577"/>
    </row>
    <row r="3" spans="1:15" x14ac:dyDescent="0.25">
      <c r="A3" s="20" t="s">
        <v>139</v>
      </c>
      <c r="B3" s="482" t="s">
        <v>983</v>
      </c>
      <c r="C3" s="2"/>
      <c r="D3" s="1"/>
      <c r="E3" s="477" t="s">
        <v>769</v>
      </c>
      <c r="F3" s="489" t="s">
        <v>972</v>
      </c>
      <c r="G3" s="1"/>
      <c r="H3" s="1"/>
      <c r="I3" s="1" t="s">
        <v>559</v>
      </c>
      <c r="J3" s="483" t="s">
        <v>1062</v>
      </c>
      <c r="K3" s="1"/>
      <c r="L3" s="1"/>
      <c r="M3" s="1" t="s">
        <v>439</v>
      </c>
      <c r="N3" s="486" t="s">
        <v>1092</v>
      </c>
      <c r="O3" s="1"/>
    </row>
    <row r="4" spans="1:15" ht="30" x14ac:dyDescent="0.25">
      <c r="A4" s="20" t="s">
        <v>761</v>
      </c>
      <c r="B4" s="482" t="s">
        <v>995</v>
      </c>
      <c r="C4" s="2"/>
      <c r="D4" s="1"/>
      <c r="E4" s="477" t="s">
        <v>956</v>
      </c>
      <c r="F4" s="618" t="s">
        <v>1035</v>
      </c>
      <c r="G4" s="1"/>
      <c r="H4" s="1"/>
      <c r="I4" s="1"/>
      <c r="J4" s="489" t="s">
        <v>1000</v>
      </c>
      <c r="K4" s="1"/>
      <c r="L4" s="1"/>
      <c r="M4" s="1" t="s">
        <v>448</v>
      </c>
      <c r="N4" s="485" t="s">
        <v>971</v>
      </c>
      <c r="O4" s="1"/>
    </row>
    <row r="5" spans="1:15" x14ac:dyDescent="0.25">
      <c r="A5" s="20" t="s">
        <v>502</v>
      </c>
      <c r="B5" s="482" t="s">
        <v>996</v>
      </c>
      <c r="C5" s="2"/>
      <c r="D5" s="1"/>
      <c r="E5" s="1"/>
      <c r="F5" s="491" t="s">
        <v>973</v>
      </c>
      <c r="G5" s="1"/>
      <c r="K5" s="1"/>
      <c r="L5" s="1"/>
      <c r="M5" s="1" t="s">
        <v>977</v>
      </c>
      <c r="N5" s="488" t="s">
        <v>1022</v>
      </c>
      <c r="O5" s="1"/>
    </row>
    <row r="6" spans="1:15" x14ac:dyDescent="0.25">
      <c r="A6" s="1" t="s">
        <v>997</v>
      </c>
      <c r="B6" s="2" t="s">
        <v>998</v>
      </c>
      <c r="C6" s="2"/>
      <c r="D6" s="1"/>
      <c r="E6" s="1"/>
      <c r="F6" s="2" t="s">
        <v>974</v>
      </c>
      <c r="G6" s="1"/>
      <c r="H6" s="1"/>
      <c r="I6" s="1" t="s">
        <v>1006</v>
      </c>
      <c r="J6" s="2" t="s">
        <v>1007</v>
      </c>
      <c r="K6" s="1"/>
      <c r="L6" s="1"/>
      <c r="M6" s="1" t="s">
        <v>857</v>
      </c>
      <c r="N6" s="485"/>
      <c r="O6" s="1"/>
    </row>
    <row r="7" spans="1:15" x14ac:dyDescent="0.25">
      <c r="A7" s="1" t="s">
        <v>446</v>
      </c>
      <c r="B7" s="2" t="s">
        <v>999</v>
      </c>
      <c r="C7" s="2"/>
      <c r="D7" s="1"/>
      <c r="E7" s="1"/>
      <c r="F7" s="2" t="s">
        <v>975</v>
      </c>
      <c r="G7" s="1"/>
      <c r="H7" s="1"/>
      <c r="I7" s="1"/>
      <c r="J7" s="2"/>
      <c r="K7" s="1"/>
      <c r="L7" s="1"/>
      <c r="M7" s="1" t="s">
        <v>949</v>
      </c>
      <c r="N7" s="490" t="s">
        <v>1021</v>
      </c>
      <c r="O7" s="1"/>
    </row>
    <row r="8" spans="1:15" x14ac:dyDescent="0.25">
      <c r="A8" s="20" t="s">
        <v>447</v>
      </c>
      <c r="B8" s="482" t="s">
        <v>1018</v>
      </c>
      <c r="C8" s="2"/>
      <c r="D8" s="1"/>
      <c r="E8" s="1"/>
      <c r="F8" s="482" t="s">
        <v>976</v>
      </c>
      <c r="G8" s="1"/>
      <c r="H8" s="1"/>
      <c r="I8" s="1"/>
      <c r="J8" s="2"/>
      <c r="K8" s="1"/>
      <c r="L8" s="1"/>
      <c r="M8" s="1" t="s">
        <v>251</v>
      </c>
      <c r="N8" s="485"/>
      <c r="O8" s="1"/>
    </row>
    <row r="9" spans="1:15" x14ac:dyDescent="0.25">
      <c r="A9" s="1" t="s">
        <v>3</v>
      </c>
      <c r="B9" s="2" t="s">
        <v>503</v>
      </c>
      <c r="C9" s="2"/>
      <c r="D9" s="1"/>
      <c r="E9" s="1"/>
      <c r="F9" s="2" t="s">
        <v>1069</v>
      </c>
      <c r="G9" s="1"/>
      <c r="H9" s="1"/>
      <c r="I9" s="1" t="s">
        <v>562</v>
      </c>
      <c r="J9" s="483" t="s">
        <v>979</v>
      </c>
      <c r="K9" s="1"/>
      <c r="L9" s="1"/>
      <c r="M9" s="1" t="s">
        <v>555</v>
      </c>
      <c r="N9" s="488" t="s">
        <v>971</v>
      </c>
      <c r="O9" s="1"/>
    </row>
    <row r="10" spans="1:15" x14ac:dyDescent="0.25">
      <c r="A10" s="20" t="s">
        <v>815</v>
      </c>
      <c r="B10" s="482" t="s">
        <v>1067</v>
      </c>
      <c r="C10" s="2"/>
      <c r="D10" s="1"/>
      <c r="E10" s="1"/>
      <c r="F10" s="2"/>
      <c r="G10" s="1"/>
      <c r="H10" s="1"/>
      <c r="I10" s="1"/>
      <c r="J10" s="489" t="s">
        <v>1005</v>
      </c>
      <c r="K10" s="1"/>
      <c r="L10" s="1"/>
      <c r="M10" s="1" t="s">
        <v>1009</v>
      </c>
      <c r="N10" s="488" t="s">
        <v>1023</v>
      </c>
      <c r="O10" s="1"/>
    </row>
    <row r="11" spans="1:15" x14ac:dyDescent="0.25">
      <c r="A11" s="20"/>
      <c r="B11" s="483" t="s">
        <v>1068</v>
      </c>
      <c r="C11" s="2"/>
      <c r="D11" s="1"/>
      <c r="E11" s="1"/>
      <c r="F11" s="2"/>
      <c r="G11" s="1"/>
      <c r="H11" s="1"/>
      <c r="I11" s="1"/>
      <c r="J11" s="482" t="s">
        <v>1072</v>
      </c>
      <c r="K11" s="1"/>
      <c r="L11" s="1"/>
      <c r="M11" s="1" t="s">
        <v>561</v>
      </c>
      <c r="N11" s="485" t="s">
        <v>1010</v>
      </c>
      <c r="O11" s="1"/>
    </row>
    <row r="12" spans="1:15" x14ac:dyDescent="0.25">
      <c r="A12" s="1"/>
      <c r="B12" s="2"/>
      <c r="C12" s="2"/>
      <c r="D12" s="1"/>
      <c r="E12" s="1"/>
      <c r="F12" s="2"/>
      <c r="G12" s="1"/>
      <c r="H12" s="1"/>
      <c r="I12" s="1" t="s">
        <v>885</v>
      </c>
      <c r="J12" s="478" t="s">
        <v>960</v>
      </c>
      <c r="K12" s="1"/>
      <c r="L12" s="1"/>
      <c r="M12" s="1" t="s">
        <v>546</v>
      </c>
      <c r="N12" s="485" t="s">
        <v>1011</v>
      </c>
      <c r="O12" s="1"/>
    </row>
    <row r="13" spans="1:15" ht="30" x14ac:dyDescent="0.25">
      <c r="A13" s="1"/>
      <c r="B13" s="2"/>
      <c r="C13" s="2"/>
      <c r="D13" s="1"/>
      <c r="E13" s="1"/>
      <c r="F13" s="2"/>
      <c r="G13" s="1"/>
      <c r="H13" s="1"/>
      <c r="I13" s="1"/>
      <c r="J13" s="2" t="s">
        <v>961</v>
      </c>
      <c r="K13" s="1"/>
      <c r="L13" s="1"/>
      <c r="M13" s="1" t="s">
        <v>554</v>
      </c>
      <c r="N13" s="495" t="s">
        <v>1012</v>
      </c>
      <c r="O13" s="1"/>
    </row>
    <row r="14" spans="1:15" x14ac:dyDescent="0.25">
      <c r="A14" s="1"/>
      <c r="B14" s="2"/>
      <c r="C14" s="2"/>
      <c r="D14" s="1"/>
      <c r="E14" s="1" t="s">
        <v>833</v>
      </c>
      <c r="F14" s="491" t="s">
        <v>1041</v>
      </c>
      <c r="G14" s="1"/>
      <c r="H14" s="1"/>
      <c r="I14" s="1"/>
      <c r="J14" s="2" t="s">
        <v>978</v>
      </c>
      <c r="K14" s="1"/>
      <c r="L14" s="1"/>
      <c r="M14" s="1" t="s">
        <v>889</v>
      </c>
      <c r="N14" s="486" t="s">
        <v>1032</v>
      </c>
      <c r="O14" s="1"/>
    </row>
    <row r="15" spans="1:15" x14ac:dyDescent="0.25">
      <c r="A15" s="1"/>
      <c r="B15" s="2"/>
      <c r="C15" s="2"/>
      <c r="D15" s="1"/>
      <c r="E15" s="1"/>
      <c r="F15" s="2"/>
      <c r="G15" s="1"/>
      <c r="H15" s="1"/>
      <c r="I15" s="1"/>
      <c r="J15" s="489" t="s">
        <v>1001</v>
      </c>
      <c r="K15" s="1"/>
      <c r="L15" s="1"/>
      <c r="M15" s="1" t="s">
        <v>834</v>
      </c>
      <c r="N15" s="488" t="s">
        <v>1045</v>
      </c>
      <c r="O15" s="1"/>
    </row>
    <row r="16" spans="1:15" x14ac:dyDescent="0.25">
      <c r="A16" s="1"/>
      <c r="B16" s="2"/>
      <c r="C16" s="2"/>
      <c r="D16" s="1"/>
      <c r="E16" s="1" t="s">
        <v>777</v>
      </c>
      <c r="F16" s="491" t="s">
        <v>1015</v>
      </c>
      <c r="G16" s="1"/>
      <c r="H16" s="1"/>
      <c r="I16" s="1"/>
      <c r="J16" s="2" t="s">
        <v>1002</v>
      </c>
      <c r="K16" s="1"/>
      <c r="L16" s="1"/>
      <c r="M16" s="1" t="s">
        <v>1036</v>
      </c>
      <c r="N16" s="488" t="s">
        <v>1044</v>
      </c>
      <c r="O16" s="1"/>
    </row>
    <row r="17" spans="1:15" x14ac:dyDescent="0.25">
      <c r="A17" s="1"/>
      <c r="B17" s="2"/>
      <c r="C17" s="2"/>
      <c r="D17" s="1"/>
      <c r="E17" s="1"/>
      <c r="F17" s="2" t="s">
        <v>1016</v>
      </c>
      <c r="G17" s="1"/>
      <c r="H17" s="1"/>
      <c r="I17" s="1"/>
      <c r="J17" s="2" t="s">
        <v>1003</v>
      </c>
      <c r="K17" s="1"/>
      <c r="L17" s="1"/>
      <c r="M17" s="1"/>
      <c r="N17" s="499"/>
      <c r="O17" s="1"/>
    </row>
    <row r="18" spans="1:15" x14ac:dyDescent="0.25">
      <c r="A18" s="1"/>
      <c r="B18" s="2"/>
      <c r="C18" s="2"/>
      <c r="D18" s="1"/>
      <c r="E18" s="1" t="s">
        <v>1052</v>
      </c>
      <c r="F18" s="491" t="s">
        <v>372</v>
      </c>
      <c r="G18" s="1"/>
      <c r="H18" s="1"/>
      <c r="I18" s="1"/>
      <c r="J18" s="2" t="s">
        <v>1004</v>
      </c>
      <c r="K18" s="1"/>
      <c r="L18" s="1"/>
      <c r="M18" s="20" t="s">
        <v>1042</v>
      </c>
      <c r="N18" s="495" t="s">
        <v>1090</v>
      </c>
      <c r="O18" s="1"/>
    </row>
    <row r="19" spans="1:15" x14ac:dyDescent="0.25">
      <c r="A19" s="1"/>
      <c r="B19" s="2"/>
      <c r="C19" s="2"/>
      <c r="D19" s="1"/>
      <c r="E19" s="1" t="s">
        <v>548</v>
      </c>
      <c r="F19" s="491" t="s">
        <v>1008</v>
      </c>
      <c r="G19" s="1"/>
      <c r="H19" s="1"/>
      <c r="I19" s="1"/>
      <c r="J19" s="2" t="s">
        <v>1043</v>
      </c>
      <c r="K19" s="1"/>
      <c r="L19" s="1"/>
      <c r="M19" s="1" t="s">
        <v>1057</v>
      </c>
      <c r="N19" s="494" t="s">
        <v>1058</v>
      </c>
      <c r="O19" s="1"/>
    </row>
    <row r="20" spans="1:15" x14ac:dyDescent="0.25">
      <c r="A20" s="1"/>
      <c r="B20" s="2"/>
      <c r="C20" s="2"/>
      <c r="D20" s="1"/>
      <c r="E20" s="1"/>
      <c r="F20" s="2" t="s">
        <v>1037</v>
      </c>
      <c r="G20" s="1"/>
      <c r="H20" s="1"/>
      <c r="J20" s="2" t="s">
        <v>1071</v>
      </c>
      <c r="K20" s="1"/>
      <c r="L20" s="1"/>
      <c r="M20" s="1" t="s">
        <v>1059</v>
      </c>
      <c r="N20" s="485" t="s">
        <v>1060</v>
      </c>
      <c r="O20" s="1"/>
    </row>
    <row r="21" spans="1:15" x14ac:dyDescent="0.25">
      <c r="A21" s="1"/>
      <c r="B21" s="2"/>
      <c r="C21" s="2"/>
      <c r="D21" s="1"/>
      <c r="E21" s="1"/>
      <c r="F21" s="493" t="s">
        <v>1056</v>
      </c>
      <c r="G21" s="1"/>
      <c r="H21" s="1"/>
      <c r="I21" s="1" t="s">
        <v>836</v>
      </c>
      <c r="J21" s="2" t="s">
        <v>982</v>
      </c>
      <c r="K21" s="1"/>
      <c r="L21" s="1"/>
      <c r="M21" s="1"/>
      <c r="N21" s="485"/>
      <c r="O21" s="1"/>
    </row>
    <row r="22" spans="1:15" ht="30" x14ac:dyDescent="0.25">
      <c r="A22" s="1"/>
      <c r="B22" s="2"/>
      <c r="C22" s="2"/>
      <c r="D22" s="1"/>
      <c r="E22" s="1"/>
      <c r="F22" s="2"/>
      <c r="G22" s="1"/>
      <c r="H22" s="1"/>
      <c r="I22" s="1"/>
      <c r="J22" s="478" t="s">
        <v>1017</v>
      </c>
      <c r="K22" s="1"/>
      <c r="L22" s="1"/>
      <c r="M22" s="1"/>
      <c r="N22" s="485"/>
      <c r="O22" s="1"/>
    </row>
    <row r="23" spans="1:15" x14ac:dyDescent="0.25">
      <c r="A23" s="1"/>
      <c r="B23" s="2"/>
      <c r="C23" s="2"/>
      <c r="D23" s="1"/>
      <c r="E23" s="1"/>
      <c r="F23" s="2"/>
      <c r="G23" s="1"/>
      <c r="H23" s="1"/>
      <c r="I23" s="1"/>
      <c r="J23" s="2" t="s">
        <v>1066</v>
      </c>
      <c r="K23" s="1"/>
      <c r="L23" s="1"/>
      <c r="M23" s="1"/>
      <c r="N23" s="485"/>
      <c r="O23" s="1"/>
    </row>
    <row r="24" spans="1:15" x14ac:dyDescent="0.25">
      <c r="A24" s="1"/>
      <c r="B24" s="2"/>
      <c r="C24" s="2"/>
      <c r="D24" s="1"/>
      <c r="E24" s="1"/>
      <c r="F24" s="2"/>
      <c r="G24" s="1"/>
      <c r="H24" s="1"/>
      <c r="I24" s="1" t="s">
        <v>762</v>
      </c>
      <c r="J24" s="489" t="s">
        <v>980</v>
      </c>
      <c r="K24" s="1"/>
      <c r="L24" s="1"/>
      <c r="M24" s="1"/>
      <c r="N24" s="485"/>
      <c r="O24" s="1"/>
    </row>
    <row r="25" spans="1:15" x14ac:dyDescent="0.25">
      <c r="A25" s="1"/>
      <c r="B25" s="2"/>
      <c r="C25" s="2"/>
      <c r="D25" s="1"/>
      <c r="E25" s="1"/>
      <c r="F25" s="2"/>
      <c r="G25" s="1"/>
      <c r="H25" s="1"/>
      <c r="I25" s="1"/>
      <c r="J25" s="2" t="s">
        <v>981</v>
      </c>
      <c r="K25" s="1"/>
      <c r="L25" s="1"/>
      <c r="M25" s="1"/>
      <c r="N25" s="485"/>
      <c r="O25" s="1"/>
    </row>
    <row r="26" spans="1:15" x14ac:dyDescent="0.25">
      <c r="A26" s="1"/>
      <c r="B26" s="2"/>
      <c r="C26" s="2"/>
      <c r="D26" s="1"/>
      <c r="E26" s="1"/>
      <c r="F26" s="2"/>
      <c r="G26" s="1"/>
      <c r="H26" s="1"/>
      <c r="I26" s="1"/>
      <c r="J26" s="478" t="s">
        <v>1040</v>
      </c>
      <c r="K26" s="1"/>
      <c r="L26" s="1"/>
      <c r="M26" s="1"/>
      <c r="N26" s="485"/>
      <c r="O26" s="1"/>
    </row>
    <row r="27" spans="1:15" x14ac:dyDescent="0.25">
      <c r="A27" s="1"/>
      <c r="B27" s="2"/>
      <c r="C27" s="2"/>
      <c r="D27" s="1"/>
      <c r="E27" s="1"/>
      <c r="F27" s="2"/>
      <c r="G27" s="1"/>
      <c r="I27" s="1" t="s">
        <v>1013</v>
      </c>
      <c r="J27" s="2" t="s">
        <v>1014</v>
      </c>
      <c r="K27" s="1"/>
      <c r="L27" s="1"/>
      <c r="M27" s="1"/>
      <c r="N27" s="485"/>
      <c r="O27" s="1"/>
    </row>
    <row r="28" spans="1:15" x14ac:dyDescent="0.25">
      <c r="A28" s="1"/>
      <c r="B28" s="2"/>
      <c r="C28" s="2"/>
      <c r="D28" s="1"/>
      <c r="E28" s="1"/>
      <c r="F28" s="2"/>
      <c r="G28" s="1"/>
      <c r="K28" s="1"/>
      <c r="L28" s="1"/>
      <c r="M28" s="1"/>
      <c r="N28" s="485"/>
      <c r="O28" s="1"/>
    </row>
    <row r="29" spans="1:15" x14ac:dyDescent="0.25">
      <c r="A29" s="1"/>
      <c r="B29" s="2"/>
      <c r="C29" s="2"/>
      <c r="D29" s="1"/>
      <c r="E29" s="1"/>
      <c r="F29" s="2"/>
      <c r="G29" s="1"/>
      <c r="I29" s="1" t="s">
        <v>1042</v>
      </c>
      <c r="J29" s="492" t="s">
        <v>1065</v>
      </c>
      <c r="K29" s="1"/>
      <c r="L29" s="1"/>
      <c r="M29" s="1"/>
      <c r="N29" s="485"/>
      <c r="O29" s="1"/>
    </row>
    <row r="30" spans="1:15" x14ac:dyDescent="0.25">
      <c r="A30" s="1"/>
      <c r="B30" s="2"/>
      <c r="C30" s="2"/>
      <c r="D30" s="1"/>
      <c r="E30" s="1"/>
      <c r="F30" s="2"/>
      <c r="G30" s="1"/>
      <c r="H30" s="1"/>
      <c r="I30" s="477" t="s">
        <v>949</v>
      </c>
      <c r="J30" s="2" t="s">
        <v>1063</v>
      </c>
      <c r="K30" s="1"/>
      <c r="L30" s="1"/>
      <c r="M30" s="1"/>
      <c r="N30" s="485"/>
      <c r="O30" s="1"/>
    </row>
    <row r="31" spans="1:15" x14ac:dyDescent="0.25">
      <c r="A31" s="1"/>
      <c r="B31" s="2"/>
      <c r="C31" s="2"/>
      <c r="D31" s="1"/>
      <c r="E31" s="1"/>
      <c r="F31" s="2"/>
      <c r="G31" s="1"/>
      <c r="H31" s="1"/>
      <c r="I31" s="1"/>
      <c r="J31" s="2"/>
      <c r="K31" s="1"/>
      <c r="L31" s="1"/>
      <c r="M31" s="1"/>
      <c r="N31" s="485"/>
      <c r="O31" s="1"/>
    </row>
    <row r="32" spans="1:15" x14ac:dyDescent="0.25">
      <c r="O32" s="23"/>
    </row>
    <row r="33" spans="1:15" ht="18.75" x14ac:dyDescent="0.3">
      <c r="A33" s="578" t="s">
        <v>1020</v>
      </c>
      <c r="B33" s="578"/>
      <c r="C33" s="578"/>
      <c r="E33" s="577" t="s">
        <v>968</v>
      </c>
      <c r="F33" s="577"/>
      <c r="G33" s="577"/>
      <c r="I33" s="577" t="s">
        <v>969</v>
      </c>
      <c r="J33" s="577"/>
      <c r="K33" s="577"/>
      <c r="M33" s="577" t="s">
        <v>970</v>
      </c>
      <c r="N33" s="577"/>
      <c r="O33" s="577"/>
    </row>
    <row r="34" spans="1:15" x14ac:dyDescent="0.25">
      <c r="A34" s="480"/>
      <c r="B34" s="481"/>
      <c r="C34" s="481"/>
      <c r="E34" s="480"/>
      <c r="F34" s="481"/>
    </row>
    <row r="35" spans="1:15" x14ac:dyDescent="0.25">
      <c r="A35" s="497" t="s">
        <v>984</v>
      </c>
      <c r="B35" s="482" t="s">
        <v>985</v>
      </c>
      <c r="C35" s="2"/>
      <c r="D35" s="1"/>
      <c r="E35" s="1" t="s">
        <v>16</v>
      </c>
      <c r="F35" s="2" t="s">
        <v>1074</v>
      </c>
      <c r="G35" s="1"/>
      <c r="H35" s="1"/>
      <c r="I35" s="1" t="s">
        <v>30</v>
      </c>
      <c r="J35" s="478" t="s">
        <v>1048</v>
      </c>
      <c r="K35" s="1"/>
      <c r="L35" s="1"/>
      <c r="M35" s="1" t="s">
        <v>986</v>
      </c>
      <c r="N35" s="489" t="s">
        <v>987</v>
      </c>
    </row>
    <row r="36" spans="1:15" ht="45" x14ac:dyDescent="0.25">
      <c r="A36" s="1" t="s">
        <v>1028</v>
      </c>
      <c r="B36" s="2" t="s">
        <v>1029</v>
      </c>
      <c r="C36" s="2"/>
      <c r="D36" s="1"/>
      <c r="E36" s="1" t="s">
        <v>962</v>
      </c>
      <c r="F36" s="484" t="s">
        <v>963</v>
      </c>
      <c r="G36" s="1"/>
      <c r="H36" s="1"/>
      <c r="I36" s="1" t="s">
        <v>1024</v>
      </c>
      <c r="J36" s="2"/>
      <c r="K36" s="1"/>
      <c r="L36" s="1"/>
      <c r="M36" s="1" t="s">
        <v>1033</v>
      </c>
      <c r="N36" s="2"/>
    </row>
    <row r="37" spans="1:15" x14ac:dyDescent="0.25">
      <c r="A37" s="20" t="s">
        <v>246</v>
      </c>
      <c r="B37" s="482" t="s">
        <v>1073</v>
      </c>
      <c r="C37" s="2"/>
      <c r="D37" s="1"/>
      <c r="E37" s="1" t="s">
        <v>959</v>
      </c>
      <c r="F37" s="2"/>
      <c r="G37" s="1"/>
      <c r="H37" s="1"/>
      <c r="I37" s="1" t="s">
        <v>1025</v>
      </c>
      <c r="J37" s="2" t="s">
        <v>1026</v>
      </c>
      <c r="K37" s="1"/>
      <c r="L37" s="1"/>
      <c r="M37" s="1" t="s">
        <v>1034</v>
      </c>
      <c r="N37" s="2"/>
    </row>
    <row r="38" spans="1:15" x14ac:dyDescent="0.25">
      <c r="A38" s="1"/>
      <c r="B38" s="2" t="s">
        <v>1094</v>
      </c>
      <c r="C38" s="2"/>
      <c r="D38" s="1"/>
      <c r="E38" s="20" t="s">
        <v>505</v>
      </c>
      <c r="F38" s="482"/>
      <c r="G38" s="1"/>
      <c r="H38" s="1"/>
      <c r="I38" s="1" t="s">
        <v>1025</v>
      </c>
      <c r="J38" s="2" t="s">
        <v>1027</v>
      </c>
      <c r="K38" s="1"/>
      <c r="L38" s="1"/>
      <c r="M38" s="1" t="s">
        <v>1053</v>
      </c>
      <c r="N38" s="491" t="s">
        <v>1054</v>
      </c>
    </row>
    <row r="39" spans="1:15" x14ac:dyDescent="0.25">
      <c r="A39" s="1"/>
      <c r="B39" s="2"/>
      <c r="C39" s="2"/>
      <c r="D39" s="1"/>
      <c r="E39" s="1" t="s">
        <v>1030</v>
      </c>
      <c r="F39" s="483" t="s">
        <v>1031</v>
      </c>
      <c r="G39" s="1"/>
      <c r="H39" s="1"/>
      <c r="I39" s="20" t="s">
        <v>1038</v>
      </c>
      <c r="J39" s="489" t="s">
        <v>1039</v>
      </c>
      <c r="K39" s="1"/>
      <c r="L39" s="1"/>
      <c r="M39" s="1"/>
      <c r="N39" s="2"/>
    </row>
    <row r="40" spans="1:15" x14ac:dyDescent="0.25">
      <c r="A40" s="1"/>
      <c r="B40" s="2"/>
      <c r="C40" s="2"/>
      <c r="D40" s="1"/>
      <c r="E40" s="1" t="s">
        <v>16</v>
      </c>
      <c r="F40" s="2" t="s">
        <v>1061</v>
      </c>
      <c r="G40" s="1"/>
      <c r="H40" s="1"/>
      <c r="I40" s="1"/>
      <c r="J40" s="2"/>
      <c r="K40" s="1"/>
      <c r="L40" s="1"/>
      <c r="M40" s="1"/>
      <c r="N40" s="2"/>
    </row>
    <row r="41" spans="1:15" x14ac:dyDescent="0.25">
      <c r="A41" s="1"/>
      <c r="B41" s="2"/>
      <c r="C41" s="2"/>
      <c r="D41" s="1"/>
      <c r="E41" s="496" t="s">
        <v>1030</v>
      </c>
      <c r="F41" s="491" t="s">
        <v>1070</v>
      </c>
      <c r="G41" s="1"/>
      <c r="H41" s="1"/>
      <c r="I41" s="1"/>
      <c r="J41" s="2"/>
      <c r="K41" s="1"/>
      <c r="L41" s="1"/>
      <c r="M41" s="1"/>
      <c r="N41" s="2"/>
    </row>
    <row r="42" spans="1:15" x14ac:dyDescent="0.25">
      <c r="A42" s="1"/>
      <c r="B42" s="2"/>
      <c r="C42" s="2"/>
      <c r="D42" s="1"/>
      <c r="E42" s="1" t="s">
        <v>1076</v>
      </c>
      <c r="F42" s="2" t="s">
        <v>1077</v>
      </c>
      <c r="G42" s="1"/>
      <c r="H42" s="1"/>
      <c r="I42" s="1"/>
      <c r="J42" s="2"/>
      <c r="K42" s="1"/>
      <c r="L42" s="1"/>
      <c r="M42" s="1"/>
      <c r="N42" s="2"/>
    </row>
    <row r="43" spans="1:15" x14ac:dyDescent="0.25">
      <c r="A43" s="1"/>
      <c r="B43" s="2"/>
      <c r="C43" s="2"/>
      <c r="D43" s="1"/>
      <c r="E43" s="1"/>
      <c r="F43" s="2"/>
      <c r="G43" s="1"/>
      <c r="H43" s="1"/>
      <c r="I43" s="1"/>
      <c r="J43" s="2"/>
      <c r="K43" s="1"/>
      <c r="L43" s="1"/>
      <c r="M43" s="1"/>
      <c r="N43" s="2"/>
    </row>
    <row r="44" spans="1:15" x14ac:dyDescent="0.25">
      <c r="A44" s="1"/>
      <c r="B44" s="2"/>
      <c r="C44" s="2"/>
      <c r="D44" s="1"/>
      <c r="E44" s="1"/>
      <c r="F44" s="2"/>
      <c r="G44" s="1"/>
      <c r="H44" s="1"/>
      <c r="I44" s="1"/>
      <c r="J44" s="2"/>
      <c r="K44" s="1"/>
      <c r="L44" s="1"/>
      <c r="M44" s="1"/>
      <c r="N44" s="2"/>
    </row>
    <row r="45" spans="1:15" x14ac:dyDescent="0.25">
      <c r="A45" s="1"/>
      <c r="B45" s="2"/>
      <c r="C45" s="2"/>
      <c r="D45" s="1"/>
      <c r="E45" s="1"/>
      <c r="F45" s="2"/>
      <c r="G45" s="1"/>
      <c r="H45" s="1"/>
      <c r="I45" s="1"/>
      <c r="J45" s="2"/>
      <c r="K45" s="1"/>
      <c r="L45" s="1"/>
      <c r="M45" s="1"/>
      <c r="N45" s="2"/>
    </row>
    <row r="48" spans="1:15" x14ac:dyDescent="0.25">
      <c r="A48" s="579" t="s">
        <v>988</v>
      </c>
      <c r="B48" s="579"/>
      <c r="C48" s="447"/>
      <c r="E48" s="579" t="s">
        <v>989</v>
      </c>
      <c r="F48" s="579"/>
      <c r="I48" s="579" t="s">
        <v>990</v>
      </c>
      <c r="J48" s="579"/>
      <c r="M48" s="579" t="s">
        <v>991</v>
      </c>
      <c r="N48" s="579"/>
    </row>
    <row r="50" spans="1:14" x14ac:dyDescent="0.25">
      <c r="B50" s="5" t="s">
        <v>1047</v>
      </c>
      <c r="E50" s="1" t="s">
        <v>1049</v>
      </c>
      <c r="F50" s="1" t="s">
        <v>442</v>
      </c>
      <c r="I50" s="1" t="s">
        <v>977</v>
      </c>
      <c r="J50" s="488" t="s">
        <v>1022</v>
      </c>
      <c r="M50" s="1"/>
      <c r="N50" s="2"/>
    </row>
    <row r="51" spans="1:14" x14ac:dyDescent="0.25">
      <c r="B51" s="2" t="s">
        <v>1064</v>
      </c>
      <c r="E51" t="s">
        <v>1055</v>
      </c>
      <c r="M51" s="1"/>
      <c r="N51" s="478"/>
    </row>
    <row r="52" spans="1:14" x14ac:dyDescent="0.25">
      <c r="E52" t="s">
        <v>956</v>
      </c>
      <c r="M52" s="1"/>
      <c r="N52" s="2"/>
    </row>
    <row r="53" spans="1:14" x14ac:dyDescent="0.25">
      <c r="A53" s="1" t="s">
        <v>777</v>
      </c>
      <c r="B53" s="492" t="s">
        <v>1051</v>
      </c>
    </row>
    <row r="54" spans="1:14" x14ac:dyDescent="0.25">
      <c r="A54" s="1" t="s">
        <v>562</v>
      </c>
      <c r="B54" s="1" t="s">
        <v>1046</v>
      </c>
      <c r="M54" s="1"/>
      <c r="N54" s="1"/>
    </row>
    <row r="55" spans="1:14" x14ac:dyDescent="0.25">
      <c r="M55" s="477"/>
      <c r="N55" s="478"/>
    </row>
    <row r="56" spans="1:14" x14ac:dyDescent="0.25">
      <c r="M56" s="1"/>
    </row>
    <row r="57" spans="1:14" x14ac:dyDescent="0.25">
      <c r="A57" s="1"/>
      <c r="B57" s="2"/>
    </row>
    <row r="59" spans="1:14" x14ac:dyDescent="0.25">
      <c r="A59" s="1" t="s">
        <v>448</v>
      </c>
      <c r="B59" s="485" t="s">
        <v>971</v>
      </c>
    </row>
    <row r="60" spans="1:14" x14ac:dyDescent="0.25">
      <c r="A60" s="1" t="s">
        <v>1049</v>
      </c>
      <c r="B60" s="1" t="s">
        <v>442</v>
      </c>
    </row>
    <row r="61" spans="1:14" x14ac:dyDescent="0.25">
      <c r="A61" s="1"/>
      <c r="B61" s="1" t="s">
        <v>1050</v>
      </c>
    </row>
    <row r="62" spans="1:14" x14ac:dyDescent="0.25">
      <c r="A62" s="1"/>
      <c r="B62" s="1"/>
    </row>
    <row r="63" spans="1:14" x14ac:dyDescent="0.25">
      <c r="A63" s="579" t="s">
        <v>992</v>
      </c>
      <c r="B63" s="579"/>
      <c r="C63" s="447"/>
      <c r="E63" s="579" t="s">
        <v>993</v>
      </c>
      <c r="F63" s="579"/>
      <c r="I63" s="579" t="s">
        <v>994</v>
      </c>
      <c r="J63" s="579"/>
      <c r="M63" s="579" t="s">
        <v>1019</v>
      </c>
      <c r="N63" s="579"/>
    </row>
    <row r="65" spans="1:2" x14ac:dyDescent="0.25">
      <c r="A65" s="1" t="s">
        <v>876</v>
      </c>
      <c r="B65" s="491" t="s">
        <v>372</v>
      </c>
    </row>
    <row r="77" spans="1:2" x14ac:dyDescent="0.25">
      <c r="A77" s="3" t="s">
        <v>1075</v>
      </c>
    </row>
    <row r="79" spans="1:2" x14ac:dyDescent="0.25">
      <c r="A79" s="20" t="s">
        <v>984</v>
      </c>
      <c r="B79" s="482" t="s">
        <v>985</v>
      </c>
    </row>
    <row r="80" spans="1:2" x14ac:dyDescent="0.25">
      <c r="A80" s="1" t="s">
        <v>1013</v>
      </c>
      <c r="B80" s="482" t="s">
        <v>1014</v>
      </c>
    </row>
    <row r="81" spans="1:2" ht="30" x14ac:dyDescent="0.25">
      <c r="A81" s="1" t="s">
        <v>947</v>
      </c>
      <c r="B81" s="487" t="s">
        <v>1091</v>
      </c>
    </row>
  </sheetData>
  <mergeCells count="16">
    <mergeCell ref="A48:B48"/>
    <mergeCell ref="E48:F48"/>
    <mergeCell ref="I48:J48"/>
    <mergeCell ref="M48:N48"/>
    <mergeCell ref="A63:B63"/>
    <mergeCell ref="E63:F63"/>
    <mergeCell ref="I63:J63"/>
    <mergeCell ref="M63:N63"/>
    <mergeCell ref="I1:K1"/>
    <mergeCell ref="M1:O1"/>
    <mergeCell ref="A33:C33"/>
    <mergeCell ref="E33:G33"/>
    <mergeCell ref="I33:K33"/>
    <mergeCell ref="M33:O33"/>
    <mergeCell ref="A1:C1"/>
    <mergeCell ref="E1:G1"/>
  </mergeCells>
  <phoneticPr fontId="6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pageSetUpPr fitToPage="1"/>
  </sheetPr>
  <dimension ref="A1:L67"/>
  <sheetViews>
    <sheetView topLeftCell="A10" workbookViewId="0">
      <selection activeCell="G19" sqref="G19"/>
    </sheetView>
  </sheetViews>
  <sheetFormatPr baseColWidth="10" defaultColWidth="11.42578125" defaultRowHeight="15" x14ac:dyDescent="0.25"/>
  <cols>
    <col min="2" max="2" width="21.28515625" customWidth="1"/>
    <col min="3" max="3" width="25.5703125" style="5" customWidth="1"/>
    <col min="4" max="4" width="25.5703125" customWidth="1"/>
    <col min="5" max="8" width="15.7109375" customWidth="1"/>
    <col min="10" max="10" width="13.5703125" bestFit="1" customWidth="1"/>
    <col min="11" max="11" width="19.7109375" style="5" customWidth="1"/>
    <col min="12" max="12" width="27.85546875" style="5" customWidth="1"/>
  </cols>
  <sheetData>
    <row r="1" spans="1:12" ht="21" x14ac:dyDescent="0.35">
      <c r="B1" s="583" t="s">
        <v>934</v>
      </c>
      <c r="C1" s="583"/>
      <c r="D1" s="583"/>
      <c r="E1" s="583"/>
      <c r="F1" s="583"/>
      <c r="G1" s="583"/>
      <c r="H1" s="583"/>
      <c r="I1" s="583"/>
      <c r="J1" s="583"/>
      <c r="K1" s="583"/>
      <c r="L1" s="583"/>
    </row>
    <row r="2" spans="1:12" x14ac:dyDescent="0.25">
      <c r="B2" s="498" t="s">
        <v>1079</v>
      </c>
    </row>
    <row r="5" spans="1:12" x14ac:dyDescent="0.25">
      <c r="E5" s="28"/>
      <c r="F5" t="s">
        <v>536</v>
      </c>
    </row>
    <row r="7" spans="1:12" ht="45" x14ac:dyDescent="0.25">
      <c r="B7" s="1" t="s">
        <v>537</v>
      </c>
      <c r="C7" s="2" t="s">
        <v>538</v>
      </c>
      <c r="D7" s="1" t="s">
        <v>539</v>
      </c>
      <c r="E7" s="2" t="s">
        <v>540</v>
      </c>
      <c r="F7" s="2" t="s">
        <v>541</v>
      </c>
      <c r="G7" s="2" t="s">
        <v>542</v>
      </c>
      <c r="H7" s="2" t="s">
        <v>543</v>
      </c>
      <c r="I7" s="2" t="s">
        <v>544</v>
      </c>
      <c r="J7" s="2" t="s">
        <v>933</v>
      </c>
      <c r="K7" s="2" t="s">
        <v>931</v>
      </c>
      <c r="L7" s="2" t="s">
        <v>932</v>
      </c>
    </row>
    <row r="8" spans="1:12" x14ac:dyDescent="0.25">
      <c r="A8" s="468"/>
      <c r="B8" s="1" t="s">
        <v>549</v>
      </c>
      <c r="C8" s="2" t="s">
        <v>1080</v>
      </c>
      <c r="D8" s="1" t="s">
        <v>897</v>
      </c>
      <c r="E8" s="1"/>
      <c r="F8" s="1"/>
      <c r="G8" s="1"/>
      <c r="H8" s="1">
        <v>110</v>
      </c>
      <c r="I8" s="1">
        <v>89</v>
      </c>
      <c r="J8" s="470">
        <f>I8/11.25</f>
        <v>7.9111111111111114</v>
      </c>
      <c r="K8" s="2" t="s">
        <v>898</v>
      </c>
      <c r="L8" s="2"/>
    </row>
    <row r="9" spans="1:12" x14ac:dyDescent="0.25">
      <c r="A9" s="468"/>
      <c r="B9" s="1" t="s">
        <v>139</v>
      </c>
      <c r="C9" s="2" t="s">
        <v>903</v>
      </c>
      <c r="D9" s="1" t="s">
        <v>908</v>
      </c>
      <c r="E9" s="1"/>
      <c r="F9" s="1"/>
      <c r="G9" s="1"/>
      <c r="H9" s="1"/>
      <c r="I9" s="1">
        <v>12</v>
      </c>
      <c r="J9" s="470">
        <f t="shared" ref="J9:J28" si="0">I9/11.25</f>
        <v>1.0666666666666667</v>
      </c>
      <c r="K9" s="2" t="s">
        <v>900</v>
      </c>
      <c r="L9" s="2"/>
    </row>
    <row r="10" spans="1:12" ht="30" x14ac:dyDescent="0.25">
      <c r="A10" s="468"/>
      <c r="B10" s="1" t="s">
        <v>151</v>
      </c>
      <c r="C10" s="2" t="s">
        <v>904</v>
      </c>
      <c r="D10" s="1" t="s">
        <v>897</v>
      </c>
      <c r="E10" s="1"/>
      <c r="F10" s="1"/>
      <c r="G10" s="1"/>
      <c r="H10" s="1"/>
      <c r="I10" s="1">
        <v>35</v>
      </c>
      <c r="J10" s="470">
        <f t="shared" si="0"/>
        <v>3.1111111111111112</v>
      </c>
      <c r="K10" s="2" t="s">
        <v>901</v>
      </c>
      <c r="L10" s="2"/>
    </row>
    <row r="11" spans="1:12" ht="30" x14ac:dyDescent="0.25">
      <c r="A11" s="468"/>
      <c r="B11" s="1" t="s">
        <v>548</v>
      </c>
      <c r="C11" s="2" t="s">
        <v>905</v>
      </c>
      <c r="D11" s="1" t="s">
        <v>909</v>
      </c>
      <c r="E11" s="1"/>
      <c r="F11" s="1"/>
      <c r="G11" s="1"/>
      <c r="H11" s="1"/>
      <c r="I11" s="1">
        <v>90</v>
      </c>
      <c r="J11" s="470">
        <f t="shared" si="0"/>
        <v>8</v>
      </c>
      <c r="K11" s="2" t="s">
        <v>902</v>
      </c>
      <c r="L11" s="2" t="s">
        <v>917</v>
      </c>
    </row>
    <row r="12" spans="1:12" ht="45" x14ac:dyDescent="0.25">
      <c r="A12" s="468"/>
      <c r="B12" s="1" t="s">
        <v>562</v>
      </c>
      <c r="C12" s="2" t="s">
        <v>906</v>
      </c>
      <c r="D12" s="1" t="s">
        <v>907</v>
      </c>
      <c r="E12" s="1"/>
      <c r="F12" s="1"/>
      <c r="G12" s="1"/>
      <c r="H12" s="1"/>
      <c r="I12" s="1">
        <v>468.5</v>
      </c>
      <c r="J12" s="470">
        <f t="shared" si="0"/>
        <v>41.644444444444446</v>
      </c>
      <c r="K12" s="2" t="s">
        <v>899</v>
      </c>
      <c r="L12" s="2" t="s">
        <v>918</v>
      </c>
    </row>
    <row r="13" spans="1:12" x14ac:dyDescent="0.25">
      <c r="A13" s="468"/>
      <c r="B13" s="1" t="s">
        <v>788</v>
      </c>
      <c r="C13" s="2" t="s">
        <v>910</v>
      </c>
      <c r="D13" s="1" t="s">
        <v>897</v>
      </c>
      <c r="E13" s="1"/>
      <c r="F13" s="1"/>
      <c r="G13" s="1"/>
      <c r="H13" s="1"/>
      <c r="I13" s="1">
        <v>30</v>
      </c>
      <c r="J13" s="470">
        <f t="shared" si="0"/>
        <v>2.6666666666666665</v>
      </c>
      <c r="K13" s="2"/>
      <c r="L13" s="2"/>
    </row>
    <row r="14" spans="1:12" x14ac:dyDescent="0.25">
      <c r="A14" s="468"/>
      <c r="B14" s="1" t="s">
        <v>763</v>
      </c>
      <c r="C14" s="2" t="s">
        <v>911</v>
      </c>
      <c r="D14" s="1" t="s">
        <v>912</v>
      </c>
      <c r="E14" s="1"/>
      <c r="F14" s="1"/>
      <c r="G14" s="1"/>
      <c r="H14" s="1"/>
      <c r="I14" s="1">
        <v>300</v>
      </c>
      <c r="J14" s="470">
        <f t="shared" si="0"/>
        <v>26.666666666666668</v>
      </c>
      <c r="K14" s="2" t="s">
        <v>899</v>
      </c>
      <c r="L14" s="2"/>
    </row>
    <row r="15" spans="1:12" x14ac:dyDescent="0.25">
      <c r="A15" s="468"/>
      <c r="B15" s="1" t="s">
        <v>559</v>
      </c>
      <c r="C15" s="2" t="s">
        <v>914</v>
      </c>
      <c r="D15" s="1" t="s">
        <v>897</v>
      </c>
      <c r="E15" s="1"/>
      <c r="F15" s="1"/>
      <c r="G15" s="1"/>
      <c r="H15" s="1"/>
      <c r="I15" s="1">
        <v>125</v>
      </c>
      <c r="J15" s="470">
        <f t="shared" si="0"/>
        <v>11.111111111111111</v>
      </c>
      <c r="K15" s="2" t="s">
        <v>913</v>
      </c>
      <c r="L15" s="2" t="s">
        <v>919</v>
      </c>
    </row>
    <row r="16" spans="1:12" ht="30" x14ac:dyDescent="0.25">
      <c r="A16" s="468"/>
      <c r="B16" s="1" t="s">
        <v>888</v>
      </c>
      <c r="C16" s="2" t="s">
        <v>914</v>
      </c>
      <c r="D16" s="1" t="s">
        <v>926</v>
      </c>
      <c r="E16" s="1"/>
      <c r="F16" s="1"/>
      <c r="G16" s="1"/>
      <c r="H16" s="1"/>
      <c r="I16" s="1">
        <v>291</v>
      </c>
      <c r="J16" s="470">
        <f t="shared" si="0"/>
        <v>25.866666666666667</v>
      </c>
      <c r="K16" s="2" t="s">
        <v>915</v>
      </c>
      <c r="L16" s="2" t="s">
        <v>920</v>
      </c>
    </row>
    <row r="17" spans="1:12" ht="30" x14ac:dyDescent="0.25">
      <c r="A17" s="468"/>
      <c r="B17" s="1" t="s">
        <v>836</v>
      </c>
      <c r="C17" s="2" t="s">
        <v>923</v>
      </c>
      <c r="D17" s="1" t="s">
        <v>897</v>
      </c>
      <c r="E17" s="1"/>
      <c r="F17" s="1"/>
      <c r="G17" s="1"/>
      <c r="H17" s="1"/>
      <c r="I17" s="1">
        <v>200</v>
      </c>
      <c r="J17" s="470">
        <f t="shared" si="0"/>
        <v>17.777777777777779</v>
      </c>
      <c r="K17" s="2" t="s">
        <v>916</v>
      </c>
      <c r="L17" s="2" t="s">
        <v>921</v>
      </c>
    </row>
    <row r="18" spans="1:12" x14ac:dyDescent="0.25">
      <c r="A18" s="468"/>
      <c r="B18" s="1" t="s">
        <v>834</v>
      </c>
      <c r="C18" s="2" t="s">
        <v>922</v>
      </c>
      <c r="D18" s="1" t="s">
        <v>897</v>
      </c>
      <c r="E18" s="1"/>
      <c r="F18" s="1"/>
      <c r="G18" s="1"/>
      <c r="H18" s="1"/>
      <c r="I18" s="1">
        <v>64</v>
      </c>
      <c r="J18" s="470">
        <f t="shared" si="0"/>
        <v>5.6888888888888891</v>
      </c>
      <c r="K18" s="2"/>
      <c r="L18" s="2"/>
    </row>
    <row r="19" spans="1:12" ht="60" x14ac:dyDescent="0.25">
      <c r="A19" s="468"/>
      <c r="B19" s="1" t="s">
        <v>885</v>
      </c>
      <c r="C19" s="478" t="s">
        <v>1082</v>
      </c>
      <c r="D19" s="1" t="s">
        <v>897</v>
      </c>
      <c r="E19" s="1"/>
      <c r="F19" s="1"/>
      <c r="G19" s="1"/>
      <c r="H19" s="1"/>
      <c r="I19" s="1">
        <v>703</v>
      </c>
      <c r="J19" s="470">
        <f t="shared" ref="J19:J21" si="1">I19/11.25</f>
        <v>62.488888888888887</v>
      </c>
      <c r="K19" s="2" t="s">
        <v>925</v>
      </c>
      <c r="L19" s="2"/>
    </row>
    <row r="20" spans="1:12" x14ac:dyDescent="0.25">
      <c r="A20" s="468"/>
      <c r="B20" s="1" t="s">
        <v>1042</v>
      </c>
      <c r="C20" s="2" t="s">
        <v>1083</v>
      </c>
      <c r="D20" s="1"/>
      <c r="E20" s="1"/>
      <c r="F20" s="1"/>
      <c r="G20" s="1"/>
      <c r="H20" s="1"/>
      <c r="I20" s="1">
        <v>89</v>
      </c>
      <c r="J20" s="470">
        <f t="shared" si="1"/>
        <v>7.9111111111111114</v>
      </c>
      <c r="K20" s="2"/>
      <c r="L20" s="2"/>
    </row>
    <row r="21" spans="1:12" x14ac:dyDescent="0.25">
      <c r="A21" s="468"/>
      <c r="B21" s="1" t="s">
        <v>949</v>
      </c>
      <c r="C21" s="2"/>
      <c r="D21" s="1"/>
      <c r="E21" s="1"/>
      <c r="F21" s="1"/>
      <c r="G21" s="1"/>
      <c r="H21" s="1"/>
      <c r="I21" s="1">
        <v>445</v>
      </c>
      <c r="J21" s="470">
        <f t="shared" si="1"/>
        <v>39.555555555555557</v>
      </c>
      <c r="K21" s="2"/>
      <c r="L21" s="2"/>
    </row>
    <row r="22" spans="1:12" x14ac:dyDescent="0.25">
      <c r="A22" s="468"/>
      <c r="B22" s="28"/>
      <c r="C22" s="465"/>
      <c r="D22" s="28"/>
      <c r="E22" s="28"/>
      <c r="F22" s="28"/>
      <c r="G22" s="28"/>
      <c r="H22" s="28"/>
      <c r="I22" s="28"/>
      <c r="J22" s="471"/>
      <c r="K22" s="465"/>
      <c r="L22" s="465"/>
    </row>
    <row r="23" spans="1:12" ht="45" x14ac:dyDescent="0.25">
      <c r="A23" s="468"/>
      <c r="B23" s="1" t="s">
        <v>889</v>
      </c>
      <c r="C23" s="2" t="s">
        <v>930</v>
      </c>
      <c r="D23" s="1" t="s">
        <v>927</v>
      </c>
      <c r="E23" s="1"/>
      <c r="F23" s="1"/>
      <c r="G23" s="1"/>
      <c r="H23" s="1"/>
      <c r="I23" s="1">
        <v>700</v>
      </c>
      <c r="J23" s="470">
        <f t="shared" si="0"/>
        <v>62.222222222222221</v>
      </c>
      <c r="K23" s="2" t="s">
        <v>924</v>
      </c>
      <c r="L23" s="2"/>
    </row>
    <row r="24" spans="1:12" x14ac:dyDescent="0.25">
      <c r="A24" s="468"/>
      <c r="B24" s="1" t="s">
        <v>561</v>
      </c>
      <c r="C24" s="2" t="s">
        <v>929</v>
      </c>
      <c r="D24" s="1" t="s">
        <v>897</v>
      </c>
      <c r="E24" s="1"/>
      <c r="F24" s="1"/>
      <c r="G24" s="1"/>
      <c r="H24" s="1"/>
      <c r="I24" s="1">
        <v>110</v>
      </c>
      <c r="J24" s="470">
        <f t="shared" si="0"/>
        <v>9.7777777777777786</v>
      </c>
      <c r="K24" s="2" t="s">
        <v>924</v>
      </c>
      <c r="L24" s="2"/>
    </row>
    <row r="25" spans="1:12" x14ac:dyDescent="0.25">
      <c r="A25" s="468"/>
      <c r="B25" s="1" t="s">
        <v>546</v>
      </c>
      <c r="C25" s="2" t="s">
        <v>928</v>
      </c>
      <c r="D25" s="1" t="s">
        <v>912</v>
      </c>
      <c r="E25" s="1">
        <v>360</v>
      </c>
      <c r="F25" s="1"/>
      <c r="G25" s="1"/>
      <c r="H25" s="1"/>
      <c r="I25" s="1">
        <v>372</v>
      </c>
      <c r="J25" s="470">
        <f t="shared" si="0"/>
        <v>33.06666666666667</v>
      </c>
      <c r="K25" s="2" t="s">
        <v>924</v>
      </c>
      <c r="L25" s="2"/>
    </row>
    <row r="26" spans="1:12" x14ac:dyDescent="0.25">
      <c r="A26" s="468"/>
      <c r="B26" s="1" t="s">
        <v>448</v>
      </c>
      <c r="C26" s="2"/>
      <c r="D26" s="1" t="s">
        <v>946</v>
      </c>
      <c r="E26" s="1"/>
      <c r="F26" s="1"/>
      <c r="G26" s="1"/>
      <c r="H26" s="1"/>
      <c r="I26" s="1">
        <v>709</v>
      </c>
      <c r="J26" s="13">
        <f t="shared" si="0"/>
        <v>63.022222222222226</v>
      </c>
      <c r="K26" s="2" t="s">
        <v>924</v>
      </c>
      <c r="L26" s="2"/>
    </row>
    <row r="27" spans="1:12" x14ac:dyDescent="0.25">
      <c r="A27" s="468"/>
      <c r="B27" s="477" t="s">
        <v>947</v>
      </c>
      <c r="C27" s="2"/>
      <c r="D27" s="1"/>
      <c r="E27" s="1"/>
      <c r="F27" s="1"/>
      <c r="G27" s="1"/>
      <c r="H27" s="1"/>
      <c r="I27" s="1">
        <v>700</v>
      </c>
      <c r="J27" s="13">
        <f t="shared" si="0"/>
        <v>62.222222222222221</v>
      </c>
      <c r="K27" s="2"/>
      <c r="L27" s="2"/>
    </row>
    <row r="28" spans="1:12" x14ac:dyDescent="0.25">
      <c r="A28" s="468"/>
      <c r="B28" s="1" t="s">
        <v>555</v>
      </c>
      <c r="C28" s="2" t="s">
        <v>556</v>
      </c>
      <c r="D28" s="463"/>
      <c r="E28" s="1">
        <v>600</v>
      </c>
      <c r="F28" s="1"/>
      <c r="G28" s="1"/>
      <c r="H28" s="1"/>
      <c r="I28" s="1">
        <v>600</v>
      </c>
      <c r="J28" s="13">
        <f t="shared" si="0"/>
        <v>53.333333333333336</v>
      </c>
      <c r="K28" s="2"/>
      <c r="L28" s="2"/>
    </row>
    <row r="29" spans="1:12" x14ac:dyDescent="0.25">
      <c r="A29" s="469"/>
      <c r="B29" s="39"/>
      <c r="C29" s="466"/>
      <c r="D29" s="39"/>
      <c r="E29" s="39"/>
      <c r="F29" s="39"/>
      <c r="G29" s="39"/>
      <c r="H29" s="39"/>
      <c r="I29" s="39"/>
      <c r="J29" s="13"/>
      <c r="K29" s="2"/>
      <c r="L29" s="2"/>
    </row>
    <row r="30" spans="1:12" x14ac:dyDescent="0.25">
      <c r="A30" s="40"/>
      <c r="B30" s="1"/>
      <c r="C30" s="2"/>
      <c r="D30" s="1"/>
      <c r="E30" s="1"/>
      <c r="F30" s="1"/>
      <c r="G30" s="1"/>
      <c r="H30" s="1"/>
      <c r="I30" s="1"/>
      <c r="J30" s="1"/>
      <c r="K30" s="2"/>
      <c r="L30" s="2"/>
    </row>
    <row r="31" spans="1:12" x14ac:dyDescent="0.25">
      <c r="B31" s="1" t="s">
        <v>550</v>
      </c>
      <c r="C31" s="2"/>
      <c r="D31" s="1"/>
      <c r="E31" s="1"/>
      <c r="F31" s="1"/>
      <c r="G31" s="1"/>
      <c r="H31" s="1"/>
      <c r="I31" s="1">
        <f>SUM(I8:I21)</f>
        <v>2941.5</v>
      </c>
      <c r="J31" s="1"/>
      <c r="K31" s="2"/>
      <c r="L31" s="2"/>
    </row>
    <row r="32" spans="1:12" x14ac:dyDescent="0.25">
      <c r="B32" s="1" t="s">
        <v>551</v>
      </c>
      <c r="C32" s="2"/>
      <c r="D32" s="1"/>
      <c r="E32" s="1"/>
      <c r="F32" s="1"/>
      <c r="G32" s="1"/>
      <c r="H32" s="1"/>
      <c r="I32" s="1">
        <f>SUM(I8:I27)</f>
        <v>5532.5</v>
      </c>
      <c r="J32" s="1"/>
      <c r="K32" s="2"/>
      <c r="L32" s="2"/>
    </row>
    <row r="33" spans="2:9" x14ac:dyDescent="0.25">
      <c r="I33" t="s">
        <v>552</v>
      </c>
    </row>
    <row r="34" spans="2:9" x14ac:dyDescent="0.25">
      <c r="B34" t="s">
        <v>832</v>
      </c>
      <c r="F34" s="515" t="s">
        <v>550</v>
      </c>
      <c r="G34" s="515"/>
      <c r="H34" s="13">
        <f>(I31)/730</f>
        <v>4.029452054794521</v>
      </c>
    </row>
    <row r="35" spans="2:9" x14ac:dyDescent="0.25">
      <c r="B35" t="s">
        <v>1081</v>
      </c>
      <c r="F35" s="515" t="s">
        <v>551</v>
      </c>
      <c r="G35" s="515"/>
      <c r="H35" s="13">
        <f>I32/730</f>
        <v>7.5787671232876717</v>
      </c>
    </row>
    <row r="37" spans="2:9" x14ac:dyDescent="0.25">
      <c r="B37" s="1" t="s">
        <v>448</v>
      </c>
      <c r="C37" s="2"/>
      <c r="D37" s="1"/>
      <c r="E37" s="1"/>
      <c r="F37" s="1"/>
      <c r="G37" s="1"/>
      <c r="H37" s="1"/>
      <c r="I37" s="1">
        <v>709</v>
      </c>
    </row>
    <row r="38" spans="2:9" x14ac:dyDescent="0.25">
      <c r="B38" s="1" t="s">
        <v>554</v>
      </c>
      <c r="C38" s="2"/>
      <c r="D38" s="1"/>
      <c r="E38" s="1"/>
      <c r="F38" s="1"/>
      <c r="G38" s="1"/>
      <c r="H38" s="1"/>
      <c r="I38" s="1">
        <v>200</v>
      </c>
    </row>
    <row r="39" spans="2:9" ht="15.75" x14ac:dyDescent="0.25">
      <c r="B39" s="580" t="s">
        <v>553</v>
      </c>
      <c r="C39" s="581"/>
      <c r="D39" s="581"/>
      <c r="E39" s="581"/>
      <c r="F39" s="581"/>
      <c r="G39" s="581"/>
      <c r="H39" s="582"/>
    </row>
    <row r="41" spans="2:9" x14ac:dyDescent="0.25">
      <c r="B41" s="1" t="s">
        <v>554</v>
      </c>
      <c r="C41" s="2"/>
      <c r="D41" s="24"/>
      <c r="E41" s="1">
        <v>200</v>
      </c>
    </row>
    <row r="42" spans="2:9" x14ac:dyDescent="0.25">
      <c r="B42" s="28" t="s">
        <v>555</v>
      </c>
      <c r="C42" s="465" t="s">
        <v>556</v>
      </c>
      <c r="D42" s="452"/>
      <c r="E42" s="28">
        <v>600</v>
      </c>
    </row>
    <row r="43" spans="2:9" x14ac:dyDescent="0.25">
      <c r="B43" s="1" t="s">
        <v>764</v>
      </c>
      <c r="C43" s="2"/>
      <c r="D43" s="1"/>
      <c r="E43" s="1">
        <v>127.5</v>
      </c>
    </row>
    <row r="44" spans="2:9" x14ac:dyDescent="0.25">
      <c r="B44" s="1" t="s">
        <v>448</v>
      </c>
      <c r="C44" s="2"/>
      <c r="D44" s="1"/>
      <c r="E44" s="1"/>
    </row>
    <row r="45" spans="2:9" x14ac:dyDescent="0.25">
      <c r="B45" s="1" t="s">
        <v>554</v>
      </c>
      <c r="C45" s="2"/>
      <c r="D45" s="1"/>
      <c r="E45" s="1"/>
    </row>
    <row r="46" spans="2:9" x14ac:dyDescent="0.25">
      <c r="B46" s="1" t="s">
        <v>778</v>
      </c>
      <c r="C46" s="2" t="s">
        <v>779</v>
      </c>
      <c r="D46" s="463"/>
      <c r="E46" s="463"/>
    </row>
    <row r="47" spans="2:9" x14ac:dyDescent="0.25">
      <c r="B47" s="24"/>
      <c r="C47" s="467"/>
      <c r="D47" s="463"/>
      <c r="E47" s="463"/>
    </row>
    <row r="48" spans="2:9" x14ac:dyDescent="0.25">
      <c r="B48" s="24"/>
      <c r="C48" s="467"/>
      <c r="D48" s="463"/>
      <c r="E48" s="463"/>
    </row>
    <row r="49" spans="2:5" ht="15.75" x14ac:dyDescent="0.25">
      <c r="B49" s="580" t="s">
        <v>557</v>
      </c>
      <c r="C49" s="581"/>
      <c r="D49" s="581"/>
      <c r="E49" s="581"/>
    </row>
    <row r="51" spans="2:5" x14ac:dyDescent="0.25">
      <c r="B51" s="1" t="s">
        <v>537</v>
      </c>
      <c r="C51" s="2" t="s">
        <v>558</v>
      </c>
      <c r="D51" s="1"/>
      <c r="E51" s="1" t="s">
        <v>539</v>
      </c>
    </row>
    <row r="52" spans="2:5" ht="13.5" customHeight="1" x14ac:dyDescent="0.25"/>
    <row r="53" spans="2:5" x14ac:dyDescent="0.25">
      <c r="B53" s="1" t="s">
        <v>319</v>
      </c>
      <c r="C53" s="2" t="s">
        <v>774</v>
      </c>
      <c r="D53" s="1"/>
      <c r="E53" s="1"/>
    </row>
    <row r="54" spans="2:5" x14ac:dyDescent="0.25">
      <c r="B54" s="1" t="s">
        <v>785</v>
      </c>
      <c r="C54" s="2" t="s">
        <v>786</v>
      </c>
      <c r="D54" s="1"/>
      <c r="E54" s="1"/>
    </row>
    <row r="55" spans="2:5" x14ac:dyDescent="0.25">
      <c r="B55" s="28" t="s">
        <v>835</v>
      </c>
      <c r="C55" s="2"/>
      <c r="D55" s="1"/>
      <c r="E55" s="1"/>
    </row>
    <row r="56" spans="2:5" x14ac:dyDescent="0.25">
      <c r="B56" s="28" t="s">
        <v>251</v>
      </c>
      <c r="C56" s="2"/>
      <c r="D56" s="1"/>
      <c r="E56" s="1"/>
    </row>
    <row r="57" spans="2:5" x14ac:dyDescent="0.25">
      <c r="B57" s="1" t="s">
        <v>857</v>
      </c>
      <c r="C57" s="2" t="s">
        <v>887</v>
      </c>
      <c r="D57" s="1"/>
      <c r="E57" s="1"/>
    </row>
    <row r="58" spans="2:5" x14ac:dyDescent="0.25">
      <c r="B58" s="28" t="s">
        <v>861</v>
      </c>
      <c r="C58" s="2" t="s">
        <v>886</v>
      </c>
      <c r="D58" s="1"/>
      <c r="E58" s="1"/>
    </row>
    <row r="59" spans="2:5" x14ac:dyDescent="0.25">
      <c r="B59" s="1" t="s">
        <v>871</v>
      </c>
      <c r="C59" s="2" t="s">
        <v>873</v>
      </c>
      <c r="D59" s="1"/>
      <c r="E59" s="1"/>
    </row>
    <row r="60" spans="2:5" x14ac:dyDescent="0.25">
      <c r="B60" s="1" t="s">
        <v>872</v>
      </c>
      <c r="C60" s="2" t="s">
        <v>874</v>
      </c>
      <c r="D60" s="1"/>
      <c r="E60" s="1"/>
    </row>
    <row r="61" spans="2:5" x14ac:dyDescent="0.25">
      <c r="B61" s="1" t="s">
        <v>892</v>
      </c>
      <c r="C61" s="2" t="s">
        <v>893</v>
      </c>
      <c r="D61" s="1"/>
      <c r="E61" s="1"/>
    </row>
    <row r="62" spans="2:5" x14ac:dyDescent="0.25">
      <c r="B62" s="28" t="s">
        <v>953</v>
      </c>
      <c r="C62" s="478" t="s">
        <v>954</v>
      </c>
      <c r="D62" s="1"/>
      <c r="E62" s="1"/>
    </row>
    <row r="63" spans="2:5" x14ac:dyDescent="0.25">
      <c r="B63" s="28" t="s">
        <v>977</v>
      </c>
      <c r="C63" s="2" t="s">
        <v>1084</v>
      </c>
      <c r="D63" s="1"/>
      <c r="E63" s="1"/>
    </row>
    <row r="64" spans="2:5" x14ac:dyDescent="0.25">
      <c r="B64" s="28" t="s">
        <v>1009</v>
      </c>
      <c r="C64" s="2" t="s">
        <v>1089</v>
      </c>
      <c r="D64" s="1"/>
      <c r="E64" s="1"/>
    </row>
    <row r="65" spans="2:5" x14ac:dyDescent="0.25">
      <c r="B65" s="1" t="s">
        <v>1085</v>
      </c>
      <c r="C65" s="2" t="s">
        <v>916</v>
      </c>
      <c r="D65" s="1"/>
      <c r="E65" s="1"/>
    </row>
    <row r="66" spans="2:5" x14ac:dyDescent="0.25">
      <c r="B66" s="1" t="s">
        <v>1086</v>
      </c>
      <c r="C66" s="2" t="s">
        <v>916</v>
      </c>
      <c r="D66" s="1"/>
      <c r="E66" s="1"/>
    </row>
    <row r="67" spans="2:5" x14ac:dyDescent="0.25">
      <c r="B67" s="28" t="s">
        <v>1087</v>
      </c>
      <c r="C67" s="2" t="s">
        <v>1088</v>
      </c>
      <c r="D67" s="1"/>
      <c r="E67" s="1"/>
    </row>
  </sheetData>
  <mergeCells count="5">
    <mergeCell ref="B49:E49"/>
    <mergeCell ref="B39:H39"/>
    <mergeCell ref="F34:G34"/>
    <mergeCell ref="F35:G35"/>
    <mergeCell ref="B1:L1"/>
  </mergeCells>
  <pageMargins left="0.7" right="0.7" top="0.75" bottom="0.75" header="0.3" footer="0.3"/>
  <pageSetup paperSize="9" scale="59" fitToHeight="0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I102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4" customWidth="1"/>
    <col min="2" max="9" width="22.7109375" customWidth="1"/>
  </cols>
  <sheetData>
    <row r="1" spans="1:9" ht="15" customHeight="1" x14ac:dyDescent="0.25">
      <c r="I1">
        <f>C93+C94+C95+E97+E98+E99-141+332</f>
        <v>1841</v>
      </c>
    </row>
    <row r="3" spans="1:9" ht="21" x14ac:dyDescent="0.35">
      <c r="A3" s="583" t="s">
        <v>814</v>
      </c>
      <c r="B3" s="583"/>
      <c r="C3" s="583"/>
      <c r="D3" s="583"/>
      <c r="E3" s="583"/>
      <c r="F3" s="583"/>
      <c r="G3" s="583"/>
    </row>
    <row r="6" spans="1:9" x14ac:dyDescent="0.25">
      <c r="A6" s="579" t="s">
        <v>854</v>
      </c>
      <c r="B6" s="579"/>
      <c r="C6" s="579"/>
      <c r="D6" s="579"/>
      <c r="E6" s="579"/>
    </row>
    <row r="7" spans="1:9" x14ac:dyDescent="0.25">
      <c r="A7" s="447"/>
      <c r="B7" s="447"/>
      <c r="C7" s="447"/>
      <c r="D7" s="447"/>
      <c r="E7" s="447"/>
    </row>
    <row r="8" spans="1:9" x14ac:dyDescent="0.25">
      <c r="A8" s="454" t="s">
        <v>441</v>
      </c>
      <c r="B8" s="454" t="s">
        <v>442</v>
      </c>
      <c r="C8" s="454" t="s">
        <v>443</v>
      </c>
      <c r="D8" s="454" t="s">
        <v>816</v>
      </c>
      <c r="E8" s="454" t="s">
        <v>445</v>
      </c>
      <c r="F8" s="455" t="s">
        <v>820</v>
      </c>
      <c r="G8" s="456" t="s">
        <v>841</v>
      </c>
    </row>
    <row r="9" spans="1:9" x14ac:dyDescent="0.25">
      <c r="A9" s="1" t="s">
        <v>3</v>
      </c>
      <c r="B9" s="1">
        <v>135</v>
      </c>
      <c r="C9" s="1">
        <v>315</v>
      </c>
      <c r="D9" s="1">
        <v>226.79999999999998</v>
      </c>
      <c r="E9" s="1">
        <v>91.799999999999983</v>
      </c>
      <c r="F9" s="1">
        <v>-4048.09</v>
      </c>
      <c r="G9" s="15">
        <f>B9/C9*100</f>
        <v>42.857142857142854</v>
      </c>
    </row>
    <row r="10" spans="1:9" x14ac:dyDescent="0.25">
      <c r="A10" s="1" t="s">
        <v>761</v>
      </c>
      <c r="B10" s="1">
        <v>101</v>
      </c>
      <c r="C10" s="1">
        <v>165</v>
      </c>
      <c r="D10" s="1">
        <v>118.8</v>
      </c>
      <c r="E10" s="1">
        <v>17.799999999999997</v>
      </c>
      <c r="F10" s="1">
        <v>-258.03600000000006</v>
      </c>
      <c r="G10" s="15">
        <f>B10/C10*100</f>
        <v>61.212121212121204</v>
      </c>
    </row>
    <row r="11" spans="1:9" x14ac:dyDescent="0.25">
      <c r="A11" s="1" t="s">
        <v>545</v>
      </c>
      <c r="B11" s="1">
        <v>235</v>
      </c>
      <c r="C11" s="1">
        <v>397.5</v>
      </c>
      <c r="D11" s="1">
        <v>286.2</v>
      </c>
      <c r="E11" s="1">
        <v>51.199999999999989</v>
      </c>
      <c r="F11" s="1"/>
      <c r="G11" s="15">
        <f>B11/C11*100</f>
        <v>59.119496855345908</v>
      </c>
    </row>
    <row r="12" spans="1:9" x14ac:dyDescent="0.25">
      <c r="A12" s="1" t="s">
        <v>447</v>
      </c>
      <c r="B12" s="1">
        <v>795</v>
      </c>
      <c r="C12" s="1">
        <v>1462.5</v>
      </c>
      <c r="D12" s="1">
        <v>1053</v>
      </c>
      <c r="E12" s="1">
        <v>258</v>
      </c>
      <c r="F12" s="1"/>
      <c r="G12" s="1"/>
    </row>
    <row r="13" spans="1:9" x14ac:dyDescent="0.25">
      <c r="A13" s="1" t="s">
        <v>766</v>
      </c>
      <c r="B13" s="1">
        <v>240</v>
      </c>
      <c r="C13" s="1">
        <v>375</v>
      </c>
      <c r="D13" s="1">
        <v>270</v>
      </c>
      <c r="E13" s="1">
        <v>30</v>
      </c>
      <c r="F13" s="1"/>
      <c r="G13" s="1"/>
    </row>
    <row r="14" spans="1:9" x14ac:dyDescent="0.25">
      <c r="A14" s="1" t="s">
        <v>849</v>
      </c>
      <c r="B14" s="1">
        <v>25</v>
      </c>
      <c r="C14" s="1">
        <v>30</v>
      </c>
      <c r="D14" s="1">
        <v>21.599999999999998</v>
      </c>
      <c r="E14" s="1">
        <v>-3.4000000000000021</v>
      </c>
      <c r="F14" s="1"/>
      <c r="G14" s="1"/>
    </row>
    <row r="15" spans="1:9" x14ac:dyDescent="0.25">
      <c r="A15" s="1"/>
      <c r="B15" s="1"/>
      <c r="C15" s="1"/>
      <c r="D15" s="1"/>
      <c r="E15" s="1"/>
      <c r="F15" s="1"/>
      <c r="G15" s="1"/>
    </row>
    <row r="16" spans="1:9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6" t="s">
        <v>1</v>
      </c>
      <c r="B20" s="1"/>
      <c r="C20" s="1"/>
      <c r="D20" s="1"/>
      <c r="E20" s="1"/>
      <c r="F20" s="1">
        <f>SUM(F9:F19)</f>
        <v>-4306.1260000000002</v>
      </c>
      <c r="G20" s="1"/>
    </row>
    <row r="23" spans="1:7" x14ac:dyDescent="0.25">
      <c r="A23" s="579" t="s">
        <v>533</v>
      </c>
      <c r="B23" s="579"/>
      <c r="C23" s="579"/>
      <c r="D23" s="579"/>
      <c r="E23" s="579"/>
    </row>
    <row r="25" spans="1:7" x14ac:dyDescent="0.25">
      <c r="A25" s="447"/>
      <c r="B25" s="447"/>
      <c r="C25" s="447"/>
      <c r="D25" s="447"/>
      <c r="E25" s="76"/>
    </row>
    <row r="26" spans="1:7" x14ac:dyDescent="0.25">
      <c r="A26" s="38" t="s">
        <v>441</v>
      </c>
      <c r="B26" s="38" t="s">
        <v>442</v>
      </c>
      <c r="C26" s="38" t="s">
        <v>443</v>
      </c>
      <c r="D26" s="38" t="s">
        <v>816</v>
      </c>
      <c r="E26" s="407" t="s">
        <v>445</v>
      </c>
      <c r="F26" s="1" t="s">
        <v>820</v>
      </c>
      <c r="G26" s="38" t="s">
        <v>841</v>
      </c>
    </row>
    <row r="27" spans="1:7" x14ac:dyDescent="0.25">
      <c r="A27" s="411" t="s">
        <v>389</v>
      </c>
      <c r="B27" s="448">
        <v>1016</v>
      </c>
      <c r="C27" s="449">
        <v>1635</v>
      </c>
      <c r="D27" s="411">
        <f>C27*0.72</f>
        <v>1177.2</v>
      </c>
      <c r="E27" s="411">
        <f t="shared" ref="E27:E33" si="0">D27-B27</f>
        <v>161.20000000000005</v>
      </c>
      <c r="F27" s="1"/>
      <c r="G27" s="15">
        <f>B27/C27*100</f>
        <v>62.140672782874617</v>
      </c>
    </row>
    <row r="28" spans="1:7" x14ac:dyDescent="0.25">
      <c r="A28" s="1" t="s">
        <v>411</v>
      </c>
      <c r="B28" s="20">
        <v>210</v>
      </c>
      <c r="C28" s="27">
        <v>345</v>
      </c>
      <c r="D28" s="1">
        <f t="shared" ref="D28:D43" si="1">C28*0.72</f>
        <v>248.39999999999998</v>
      </c>
      <c r="E28" s="1">
        <f t="shared" si="0"/>
        <v>38.399999999999977</v>
      </c>
      <c r="F28" s="1"/>
      <c r="G28" s="15">
        <f t="shared" ref="G28:G46" si="2">B28/C28*100</f>
        <v>60.869565217391312</v>
      </c>
    </row>
    <row r="29" spans="1:7" x14ac:dyDescent="0.25">
      <c r="A29" s="1" t="s">
        <v>369</v>
      </c>
      <c r="B29" s="20">
        <v>935</v>
      </c>
      <c r="C29" s="27">
        <v>1492</v>
      </c>
      <c r="D29" s="1">
        <f t="shared" si="1"/>
        <v>1074.24</v>
      </c>
      <c r="E29" s="1">
        <f t="shared" si="0"/>
        <v>139.24</v>
      </c>
      <c r="F29" s="1"/>
      <c r="G29" s="15">
        <f t="shared" si="2"/>
        <v>62.667560321715818</v>
      </c>
    </row>
    <row r="30" spans="1:7" x14ac:dyDescent="0.25">
      <c r="A30" s="1" t="s">
        <v>534</v>
      </c>
      <c r="B30" s="20">
        <f>358+62</f>
        <v>420</v>
      </c>
      <c r="C30" s="27">
        <v>570</v>
      </c>
      <c r="D30" s="1">
        <f t="shared" si="1"/>
        <v>410.4</v>
      </c>
      <c r="E30" s="1">
        <f t="shared" si="0"/>
        <v>-9.6000000000000227</v>
      </c>
      <c r="F30" s="1"/>
      <c r="G30" s="15">
        <f t="shared" si="2"/>
        <v>73.68421052631578</v>
      </c>
    </row>
    <row r="31" spans="1:7" x14ac:dyDescent="0.25">
      <c r="A31" s="1" t="s">
        <v>535</v>
      </c>
      <c r="B31" s="20">
        <v>668</v>
      </c>
      <c r="C31" s="27">
        <v>1072</v>
      </c>
      <c r="D31" s="1">
        <f t="shared" si="1"/>
        <v>771.83999999999992</v>
      </c>
      <c r="E31" s="1">
        <f t="shared" si="0"/>
        <v>103.83999999999992</v>
      </c>
      <c r="F31" s="1"/>
      <c r="G31" s="15">
        <f t="shared" si="2"/>
        <v>62.31343283582089</v>
      </c>
    </row>
    <row r="32" spans="1:7" x14ac:dyDescent="0.25">
      <c r="A32" s="1" t="s">
        <v>429</v>
      </c>
      <c r="B32" s="20">
        <v>26.5</v>
      </c>
      <c r="C32" s="27">
        <v>60</v>
      </c>
      <c r="D32" s="1">
        <f t="shared" si="1"/>
        <v>43.199999999999996</v>
      </c>
      <c r="E32" s="1">
        <f t="shared" si="0"/>
        <v>16.699999999999996</v>
      </c>
      <c r="F32" s="1">
        <v>-99.650000000000091</v>
      </c>
      <c r="G32" s="15">
        <f t="shared" si="2"/>
        <v>44.166666666666664</v>
      </c>
    </row>
    <row r="33" spans="1:7" x14ac:dyDescent="0.25">
      <c r="A33" s="1" t="s">
        <v>428</v>
      </c>
      <c r="B33" s="20">
        <v>35</v>
      </c>
      <c r="C33" s="27">
        <v>45</v>
      </c>
      <c r="D33" s="1">
        <f t="shared" si="1"/>
        <v>32.4</v>
      </c>
      <c r="E33" s="1">
        <f t="shared" si="0"/>
        <v>-2.6000000000000014</v>
      </c>
      <c r="F33" s="1"/>
      <c r="G33" s="15">
        <f t="shared" si="2"/>
        <v>77.777777777777786</v>
      </c>
    </row>
    <row r="34" spans="1:7" x14ac:dyDescent="0.25">
      <c r="A34" s="1" t="s">
        <v>434</v>
      </c>
      <c r="B34" s="20">
        <v>172</v>
      </c>
      <c r="C34" s="27">
        <v>315</v>
      </c>
      <c r="D34" s="1">
        <f t="shared" si="1"/>
        <v>226.79999999999998</v>
      </c>
      <c r="E34" s="1">
        <f t="shared" ref="E34:E43" si="3">D34-B34</f>
        <v>54.799999999999983</v>
      </c>
      <c r="F34" s="1">
        <v>-1595.1499999999978</v>
      </c>
      <c r="G34" s="15">
        <f t="shared" si="2"/>
        <v>54.603174603174601</v>
      </c>
    </row>
    <row r="35" spans="1:7" x14ac:dyDescent="0.25">
      <c r="A35" s="1" t="s">
        <v>446</v>
      </c>
      <c r="B35" s="20">
        <v>480</v>
      </c>
      <c r="C35" s="27">
        <v>795</v>
      </c>
      <c r="D35" s="1">
        <f t="shared" si="1"/>
        <v>572.4</v>
      </c>
      <c r="E35" s="1">
        <f t="shared" si="3"/>
        <v>92.399999999999977</v>
      </c>
      <c r="F35" s="1">
        <v>-6790.3300000000017</v>
      </c>
      <c r="G35" s="15">
        <f t="shared" si="2"/>
        <v>60.377358490566039</v>
      </c>
    </row>
    <row r="36" spans="1:7" x14ac:dyDescent="0.25">
      <c r="A36" s="1" t="s">
        <v>423</v>
      </c>
      <c r="B36" s="20">
        <v>638</v>
      </c>
      <c r="C36" s="27">
        <v>1027</v>
      </c>
      <c r="D36" s="1">
        <f>C36*0.72</f>
        <v>739.43999999999994</v>
      </c>
      <c r="E36" s="1">
        <f t="shared" si="3"/>
        <v>101.43999999999994</v>
      </c>
      <c r="F36" s="1">
        <v>-2064.4300000000076</v>
      </c>
      <c r="G36" s="15">
        <f t="shared" si="2"/>
        <v>62.122687439143135</v>
      </c>
    </row>
    <row r="37" spans="1:7" x14ac:dyDescent="0.25">
      <c r="A37" s="1" t="s">
        <v>435</v>
      </c>
      <c r="B37" s="20">
        <v>576</v>
      </c>
      <c r="C37" s="27">
        <v>952</v>
      </c>
      <c r="D37" s="1">
        <f t="shared" si="1"/>
        <v>685.43999999999994</v>
      </c>
      <c r="E37" s="1">
        <f t="shared" si="3"/>
        <v>109.43999999999994</v>
      </c>
      <c r="F37" s="1">
        <v>-1771.320000000007</v>
      </c>
      <c r="G37" s="15">
        <f t="shared" si="2"/>
        <v>60.504201680672267</v>
      </c>
    </row>
    <row r="38" spans="1:7" x14ac:dyDescent="0.25">
      <c r="A38" s="1" t="s">
        <v>449</v>
      </c>
      <c r="B38" s="20">
        <v>74</v>
      </c>
      <c r="C38" s="27">
        <v>135</v>
      </c>
      <c r="D38" s="1">
        <f t="shared" si="1"/>
        <v>97.2</v>
      </c>
      <c r="E38" s="1">
        <f t="shared" si="3"/>
        <v>23.200000000000003</v>
      </c>
      <c r="F38" s="1"/>
      <c r="G38" s="15">
        <f t="shared" si="2"/>
        <v>54.814814814814817</v>
      </c>
    </row>
    <row r="39" spans="1:7" x14ac:dyDescent="0.25">
      <c r="A39" s="1" t="s">
        <v>413</v>
      </c>
      <c r="B39" s="20">
        <v>427</v>
      </c>
      <c r="C39" s="27">
        <v>682.5</v>
      </c>
      <c r="D39" s="1">
        <f t="shared" si="1"/>
        <v>491.4</v>
      </c>
      <c r="E39" s="1">
        <f t="shared" si="3"/>
        <v>64.399999999999977</v>
      </c>
      <c r="F39" s="1">
        <v>-3714</v>
      </c>
      <c r="G39" s="15">
        <f t="shared" si="2"/>
        <v>62.564102564102562</v>
      </c>
    </row>
    <row r="40" spans="1:7" x14ac:dyDescent="0.25">
      <c r="A40" s="1" t="s">
        <v>168</v>
      </c>
      <c r="B40" s="20">
        <v>116</v>
      </c>
      <c r="C40" s="27">
        <v>135</v>
      </c>
      <c r="D40" s="1">
        <f t="shared" si="1"/>
        <v>97.2</v>
      </c>
      <c r="E40" s="1">
        <f t="shared" si="3"/>
        <v>-18.799999999999997</v>
      </c>
      <c r="F40" s="1"/>
      <c r="G40" s="15">
        <f t="shared" si="2"/>
        <v>85.925925925925924</v>
      </c>
    </row>
    <row r="41" spans="1:7" x14ac:dyDescent="0.25">
      <c r="A41" s="1" t="s">
        <v>756</v>
      </c>
      <c r="B41" s="20">
        <v>104</v>
      </c>
      <c r="C41" s="27">
        <v>202.5</v>
      </c>
      <c r="D41" s="1">
        <f t="shared" si="1"/>
        <v>145.79999999999998</v>
      </c>
      <c r="E41" s="1">
        <f t="shared" si="3"/>
        <v>41.799999999999983</v>
      </c>
      <c r="F41" s="1"/>
      <c r="G41" s="15">
        <f t="shared" si="2"/>
        <v>51.358024691358025</v>
      </c>
    </row>
    <row r="42" spans="1:7" x14ac:dyDescent="0.25">
      <c r="A42" s="1" t="s">
        <v>751</v>
      </c>
      <c r="B42" s="20">
        <v>206.5</v>
      </c>
      <c r="C42" s="27">
        <v>217.5</v>
      </c>
      <c r="D42" s="1">
        <f t="shared" si="1"/>
        <v>156.6</v>
      </c>
      <c r="E42" s="1">
        <f t="shared" si="3"/>
        <v>-49.900000000000006</v>
      </c>
      <c r="F42" s="1">
        <v>3673.7799999999988</v>
      </c>
      <c r="G42" s="15">
        <f t="shared" si="2"/>
        <v>94.94252873563218</v>
      </c>
    </row>
    <row r="43" spans="1:7" x14ac:dyDescent="0.25">
      <c r="A43" s="1" t="s">
        <v>415</v>
      </c>
      <c r="B43" s="20">
        <v>47</v>
      </c>
      <c r="C43" s="27">
        <v>45</v>
      </c>
      <c r="D43" s="1">
        <f t="shared" si="1"/>
        <v>32.4</v>
      </c>
      <c r="E43" s="1">
        <f t="shared" si="3"/>
        <v>-14.600000000000001</v>
      </c>
      <c r="F43" s="1"/>
      <c r="G43" s="15">
        <f t="shared" si="2"/>
        <v>104.44444444444446</v>
      </c>
    </row>
    <row r="44" spans="1:7" x14ac:dyDescent="0.25">
      <c r="A44" s="1" t="s">
        <v>450</v>
      </c>
      <c r="B44" s="20">
        <v>190.5</v>
      </c>
      <c r="C44" s="27">
        <v>255</v>
      </c>
      <c r="D44" s="1">
        <v>172.79999999999998</v>
      </c>
      <c r="E44" s="1">
        <v>-17.700000000000017</v>
      </c>
      <c r="F44" s="1">
        <v>4179.5599999999977</v>
      </c>
      <c r="G44" s="15">
        <f t="shared" si="2"/>
        <v>74.705882352941174</v>
      </c>
    </row>
    <row r="45" spans="1:7" x14ac:dyDescent="0.25">
      <c r="A45" s="1" t="s">
        <v>427</v>
      </c>
      <c r="B45" s="20">
        <v>94</v>
      </c>
      <c r="C45" s="27">
        <v>105</v>
      </c>
      <c r="D45" s="1">
        <v>75.599999999999994</v>
      </c>
      <c r="E45" s="1">
        <v>-18.400000000000006</v>
      </c>
      <c r="F45" s="1"/>
      <c r="G45" s="15">
        <f>B45/C45*100</f>
        <v>89.523809523809533</v>
      </c>
    </row>
    <row r="46" spans="1:7" x14ac:dyDescent="0.25">
      <c r="A46" s="1" t="s">
        <v>547</v>
      </c>
      <c r="B46" s="20">
        <v>143.5</v>
      </c>
      <c r="C46" s="27">
        <v>202.5</v>
      </c>
      <c r="D46" s="1">
        <v>145.79999999999998</v>
      </c>
      <c r="E46" s="1">
        <v>2.2999999999999829</v>
      </c>
      <c r="F46" s="1">
        <v>-183.57999999999993</v>
      </c>
      <c r="G46" s="15">
        <f t="shared" si="2"/>
        <v>70.864197530864189</v>
      </c>
    </row>
    <row r="47" spans="1:7" x14ac:dyDescent="0.25">
      <c r="A47" s="1"/>
      <c r="B47" s="20"/>
      <c r="C47" s="27"/>
      <c r="D47" s="1"/>
      <c r="E47" s="1"/>
      <c r="F47" s="1"/>
      <c r="G47" s="15"/>
    </row>
    <row r="48" spans="1:7" x14ac:dyDescent="0.25">
      <c r="A48" s="1"/>
      <c r="B48" s="20"/>
      <c r="C48" s="27"/>
      <c r="D48" s="1"/>
      <c r="E48" s="1"/>
      <c r="F48" s="1"/>
      <c r="G48" s="15"/>
    </row>
    <row r="49" spans="1:7" x14ac:dyDescent="0.25">
      <c r="A49" s="1"/>
      <c r="B49" s="20"/>
      <c r="C49" s="27"/>
      <c r="D49" s="1"/>
      <c r="E49" s="1"/>
      <c r="F49" s="1"/>
      <c r="G49" s="15"/>
    </row>
    <row r="50" spans="1:7" x14ac:dyDescent="0.25">
      <c r="A50" s="1"/>
      <c r="B50" s="20"/>
      <c r="C50" s="27"/>
      <c r="D50" s="1"/>
      <c r="E50" s="1"/>
      <c r="F50" s="1"/>
      <c r="G50" s="15"/>
    </row>
    <row r="51" spans="1:7" x14ac:dyDescent="0.25">
      <c r="A51" s="1"/>
      <c r="B51" s="20"/>
      <c r="C51" s="27"/>
      <c r="D51" s="1"/>
      <c r="E51" s="1"/>
      <c r="F51" s="1"/>
      <c r="G51" s="1"/>
    </row>
    <row r="52" spans="1:7" x14ac:dyDescent="0.25">
      <c r="A52" s="1"/>
      <c r="B52" s="20"/>
      <c r="C52" s="27"/>
      <c r="D52" s="1"/>
      <c r="E52" s="1"/>
      <c r="F52" s="1"/>
      <c r="G52" s="1"/>
    </row>
    <row r="53" spans="1:7" x14ac:dyDescent="0.25">
      <c r="A53" s="1"/>
      <c r="B53" s="1"/>
      <c r="C53" s="27"/>
      <c r="D53" s="1"/>
      <c r="E53" s="1">
        <f>SUM(E27:E52)</f>
        <v>817.55999999999972</v>
      </c>
      <c r="F53" s="1">
        <f>SUM(F27:F52)</f>
        <v>-8365.1200000000172</v>
      </c>
      <c r="G53" s="1"/>
    </row>
    <row r="54" spans="1:7" x14ac:dyDescent="0.25">
      <c r="C54" s="26"/>
    </row>
    <row r="55" spans="1:7" x14ac:dyDescent="0.25">
      <c r="A55" s="587" t="s">
        <v>530</v>
      </c>
      <c r="B55" s="588"/>
      <c r="C55" s="588"/>
      <c r="D55" s="588"/>
      <c r="E55" s="589"/>
    </row>
    <row r="56" spans="1:7" x14ac:dyDescent="0.25">
      <c r="A56" s="584" t="s">
        <v>521</v>
      </c>
      <c r="B56" s="585"/>
      <c r="C56" s="585"/>
      <c r="D56" s="585"/>
      <c r="E56" s="586"/>
    </row>
    <row r="58" spans="1:7" x14ac:dyDescent="0.25">
      <c r="A58" s="1" t="s">
        <v>307</v>
      </c>
      <c r="B58" s="418">
        <v>178</v>
      </c>
      <c r="C58" s="27">
        <v>315</v>
      </c>
      <c r="D58" s="1">
        <f>C58*0.65</f>
        <v>204.75</v>
      </c>
      <c r="E58" s="1">
        <f t="shared" ref="E58:E65" si="4">D58-B58</f>
        <v>26.75</v>
      </c>
      <c r="G58" s="450">
        <f>B58/C58*100</f>
        <v>56.507936507936506</v>
      </c>
    </row>
    <row r="59" spans="1:7" x14ac:dyDescent="0.25">
      <c r="A59" s="1" t="s">
        <v>531</v>
      </c>
      <c r="B59" s="418">
        <v>900</v>
      </c>
      <c r="C59" s="27">
        <v>1402</v>
      </c>
      <c r="D59" s="1">
        <f>C59*0.7</f>
        <v>981.4</v>
      </c>
      <c r="E59" s="1">
        <f t="shared" si="4"/>
        <v>81.399999999999977</v>
      </c>
      <c r="G59" s="450">
        <f t="shared" ref="G59:G77" si="5">B59/C59*100</f>
        <v>64.194008559201137</v>
      </c>
    </row>
    <row r="60" spans="1:7" x14ac:dyDescent="0.25">
      <c r="A60" s="1" t="s">
        <v>334</v>
      </c>
      <c r="B60" s="418">
        <v>591</v>
      </c>
      <c r="C60" s="27">
        <v>1387</v>
      </c>
      <c r="D60" s="1">
        <f>C60*0.65</f>
        <v>901.55000000000007</v>
      </c>
      <c r="E60" s="1">
        <f t="shared" si="4"/>
        <v>310.55000000000007</v>
      </c>
      <c r="G60" s="450">
        <f t="shared" si="5"/>
        <v>42.609949531362652</v>
      </c>
    </row>
    <row r="61" spans="1:7" x14ac:dyDescent="0.25">
      <c r="A61" s="1" t="s">
        <v>532</v>
      </c>
      <c r="B61" s="418">
        <v>763</v>
      </c>
      <c r="C61" s="27">
        <v>1417.5</v>
      </c>
      <c r="D61" s="1">
        <f>C61*0.65</f>
        <v>921.375</v>
      </c>
      <c r="E61" s="1">
        <f t="shared" si="4"/>
        <v>158.375</v>
      </c>
      <c r="G61" s="450">
        <f t="shared" si="5"/>
        <v>53.827160493827165</v>
      </c>
    </row>
    <row r="62" spans="1:7" x14ac:dyDescent="0.25">
      <c r="A62" s="1" t="s">
        <v>349</v>
      </c>
      <c r="B62" s="20">
        <v>36</v>
      </c>
      <c r="C62" s="27">
        <v>45</v>
      </c>
      <c r="D62" s="1">
        <f>C62*0.75</f>
        <v>33.75</v>
      </c>
      <c r="E62" s="1">
        <f t="shared" si="4"/>
        <v>-2.25</v>
      </c>
      <c r="G62" s="450">
        <f t="shared" si="5"/>
        <v>80</v>
      </c>
    </row>
    <row r="63" spans="1:7" x14ac:dyDescent="0.25">
      <c r="A63" s="1" t="s">
        <v>336</v>
      </c>
      <c r="B63" s="418">
        <v>432</v>
      </c>
      <c r="C63" s="27">
        <v>570</v>
      </c>
      <c r="D63" s="1">
        <f>C63*0.7</f>
        <v>399</v>
      </c>
      <c r="E63" s="1">
        <f t="shared" si="4"/>
        <v>-33</v>
      </c>
      <c r="G63" s="450">
        <f t="shared" si="5"/>
        <v>75.789473684210535</v>
      </c>
    </row>
    <row r="64" spans="1:7" x14ac:dyDescent="0.25">
      <c r="A64" s="1" t="s">
        <v>313</v>
      </c>
      <c r="B64" s="418">
        <v>156</v>
      </c>
      <c r="C64" s="27">
        <v>270</v>
      </c>
      <c r="D64" s="1">
        <f>C64*0.7</f>
        <v>189</v>
      </c>
      <c r="E64" s="1">
        <f t="shared" si="4"/>
        <v>33</v>
      </c>
      <c r="G64" s="450">
        <f t="shared" si="5"/>
        <v>57.777777777777771</v>
      </c>
    </row>
    <row r="65" spans="1:7" x14ac:dyDescent="0.25">
      <c r="A65" s="1" t="s">
        <v>386</v>
      </c>
      <c r="B65" s="20">
        <v>277</v>
      </c>
      <c r="C65" s="27">
        <v>382</v>
      </c>
      <c r="D65" s="1">
        <f>C65*0.72</f>
        <v>275.03999999999996</v>
      </c>
      <c r="E65" s="1">
        <f t="shared" si="4"/>
        <v>-1.9600000000000364</v>
      </c>
      <c r="G65" s="450">
        <f t="shared" si="5"/>
        <v>72.513089005235599</v>
      </c>
    </row>
    <row r="66" spans="1:7" x14ac:dyDescent="0.25">
      <c r="C66" s="26"/>
      <c r="G66" s="450"/>
    </row>
    <row r="67" spans="1:7" x14ac:dyDescent="0.25">
      <c r="G67" s="450"/>
    </row>
    <row r="68" spans="1:7" x14ac:dyDescent="0.25">
      <c r="A68" s="587" t="s">
        <v>525</v>
      </c>
      <c r="B68" s="588"/>
      <c r="C68" s="588"/>
      <c r="D68" s="588"/>
      <c r="E68" s="589"/>
      <c r="G68" s="450"/>
    </row>
    <row r="69" spans="1:7" ht="15" customHeight="1" x14ac:dyDescent="0.25">
      <c r="A69" s="584" t="s">
        <v>521</v>
      </c>
      <c r="B69" s="585"/>
      <c r="C69" s="585"/>
      <c r="D69" s="585"/>
      <c r="E69" s="586"/>
      <c r="G69" s="450"/>
    </row>
    <row r="70" spans="1:7" x14ac:dyDescent="0.25">
      <c r="G70" s="450"/>
    </row>
    <row r="71" spans="1:7" x14ac:dyDescent="0.25">
      <c r="A71" s="1" t="s">
        <v>191</v>
      </c>
      <c r="B71" s="1">
        <v>338</v>
      </c>
      <c r="C71" s="27">
        <v>296</v>
      </c>
      <c r="D71" s="1">
        <f>C71*0.75</f>
        <v>222</v>
      </c>
      <c r="E71" s="1">
        <f t="shared" ref="E71:E79" si="6">D71-B71</f>
        <v>-116</v>
      </c>
      <c r="G71" s="450">
        <f t="shared" si="5"/>
        <v>114.18918918918919</v>
      </c>
    </row>
    <row r="72" spans="1:7" x14ac:dyDescent="0.25">
      <c r="A72" s="1" t="s">
        <v>0</v>
      </c>
      <c r="B72" s="1">
        <v>946</v>
      </c>
      <c r="C72" s="27">
        <v>1416</v>
      </c>
      <c r="D72" s="1">
        <f t="shared" ref="D72:D79" si="7">C72*0.72</f>
        <v>1019.52</v>
      </c>
      <c r="E72" s="1">
        <f t="shared" si="6"/>
        <v>73.519999999999982</v>
      </c>
      <c r="G72" s="450">
        <f t="shared" si="5"/>
        <v>66.807909604519779</v>
      </c>
    </row>
    <row r="73" spans="1:7" x14ac:dyDescent="0.25">
      <c r="A73" s="1" t="s">
        <v>526</v>
      </c>
      <c r="B73" s="1">
        <v>51</v>
      </c>
      <c r="C73" s="27">
        <v>88</v>
      </c>
      <c r="D73" s="1">
        <f t="shared" si="7"/>
        <v>63.36</v>
      </c>
      <c r="E73" s="1">
        <f t="shared" si="6"/>
        <v>12.36</v>
      </c>
      <c r="G73" s="450">
        <f t="shared" si="5"/>
        <v>57.95454545454546</v>
      </c>
    </row>
    <row r="74" spans="1:7" x14ac:dyDescent="0.25">
      <c r="A74" s="1" t="s">
        <v>300</v>
      </c>
      <c r="B74" s="1">
        <v>650</v>
      </c>
      <c r="C74" s="27">
        <v>920</v>
      </c>
      <c r="D74" s="1">
        <f t="shared" si="7"/>
        <v>662.4</v>
      </c>
      <c r="E74" s="1">
        <f t="shared" si="6"/>
        <v>12.399999999999977</v>
      </c>
      <c r="G74" s="450">
        <f t="shared" si="5"/>
        <v>70.652173913043484</v>
      </c>
    </row>
    <row r="75" spans="1:7" x14ac:dyDescent="0.25">
      <c r="A75" s="1" t="s">
        <v>3</v>
      </c>
      <c r="B75" s="1">
        <v>197</v>
      </c>
      <c r="C75" s="27">
        <v>296</v>
      </c>
      <c r="D75" s="1">
        <f t="shared" si="7"/>
        <v>213.12</v>
      </c>
      <c r="E75" s="1">
        <f t="shared" si="6"/>
        <v>16.120000000000005</v>
      </c>
      <c r="G75" s="450">
        <f t="shared" si="5"/>
        <v>66.554054054054063</v>
      </c>
    </row>
    <row r="76" spans="1:7" x14ac:dyDescent="0.25">
      <c r="A76" s="1" t="s">
        <v>527</v>
      </c>
      <c r="B76" s="412">
        <v>205.5</v>
      </c>
      <c r="C76" s="27">
        <v>296</v>
      </c>
      <c r="D76" s="1">
        <f t="shared" si="7"/>
        <v>213.12</v>
      </c>
      <c r="E76" s="1">
        <f t="shared" si="6"/>
        <v>7.6200000000000045</v>
      </c>
      <c r="G76" s="450">
        <f>B76/C76*100</f>
        <v>69.425675675675677</v>
      </c>
    </row>
    <row r="77" spans="1:7" x14ac:dyDescent="0.25">
      <c r="A77" s="1" t="s">
        <v>139</v>
      </c>
      <c r="B77" s="1">
        <v>500</v>
      </c>
      <c r="C77" s="27">
        <v>680</v>
      </c>
      <c r="D77" s="1">
        <f t="shared" si="7"/>
        <v>489.59999999999997</v>
      </c>
      <c r="E77" s="1">
        <f t="shared" si="6"/>
        <v>-10.400000000000034</v>
      </c>
      <c r="G77" s="450">
        <f t="shared" si="5"/>
        <v>73.529411764705884</v>
      </c>
    </row>
    <row r="78" spans="1:7" ht="30" x14ac:dyDescent="0.25">
      <c r="A78" s="2" t="s">
        <v>528</v>
      </c>
      <c r="B78" s="412">
        <v>1048</v>
      </c>
      <c r="C78" s="27">
        <v>1472</v>
      </c>
      <c r="D78" s="1">
        <f t="shared" si="7"/>
        <v>1059.8399999999999</v>
      </c>
      <c r="E78" s="1">
        <f t="shared" si="6"/>
        <v>11.839999999999918</v>
      </c>
    </row>
    <row r="79" spans="1:7" x14ac:dyDescent="0.25">
      <c r="A79" s="1" t="s">
        <v>206</v>
      </c>
      <c r="B79" s="1">
        <v>646</v>
      </c>
      <c r="C79" s="27">
        <v>984</v>
      </c>
      <c r="D79" s="1">
        <f t="shared" si="7"/>
        <v>708.48</v>
      </c>
      <c r="E79" s="1">
        <f t="shared" si="6"/>
        <v>62.480000000000018</v>
      </c>
    </row>
    <row r="80" spans="1:7" x14ac:dyDescent="0.25">
      <c r="A80" s="1" t="s">
        <v>529</v>
      </c>
      <c r="B80" s="1">
        <v>28</v>
      </c>
      <c r="C80" s="27">
        <v>40</v>
      </c>
      <c r="D80" s="1">
        <f>C80*0.72</f>
        <v>28.799999999999997</v>
      </c>
      <c r="E80" s="1">
        <f>D80-B80</f>
        <v>0.79999999999999716</v>
      </c>
    </row>
    <row r="82" spans="1:6" x14ac:dyDescent="0.25">
      <c r="E82">
        <f>SUM(E71:E80)</f>
        <v>70.739999999999867</v>
      </c>
    </row>
    <row r="85" spans="1:6" x14ac:dyDescent="0.25">
      <c r="A85" s="587" t="s">
        <v>520</v>
      </c>
      <c r="B85" s="590"/>
      <c r="C85" s="590"/>
      <c r="D85" s="590"/>
      <c r="E85" s="589"/>
    </row>
    <row r="86" spans="1:6" x14ac:dyDescent="0.25">
      <c r="A86" s="584" t="s">
        <v>521</v>
      </c>
      <c r="B86" s="585"/>
      <c r="C86" s="585"/>
      <c r="D86" s="585"/>
      <c r="E86" s="586"/>
    </row>
    <row r="87" spans="1:6" x14ac:dyDescent="0.25">
      <c r="A87" s="77"/>
      <c r="B87" s="73"/>
      <c r="C87" s="73"/>
      <c r="D87" s="73"/>
      <c r="E87" s="76"/>
    </row>
    <row r="88" spans="1:6" x14ac:dyDescent="0.25">
      <c r="A88" s="74"/>
      <c r="B88" s="75"/>
      <c r="C88" s="75"/>
      <c r="D88" s="75"/>
      <c r="E88" s="76"/>
    </row>
    <row r="89" spans="1:6" x14ac:dyDescent="0.25">
      <c r="A89" s="38" t="s">
        <v>441</v>
      </c>
      <c r="B89" s="55" t="s">
        <v>522</v>
      </c>
      <c r="C89" s="38" t="s">
        <v>442</v>
      </c>
      <c r="D89" s="38" t="s">
        <v>443</v>
      </c>
      <c r="E89" s="38" t="s">
        <v>444</v>
      </c>
      <c r="F89" s="407" t="s">
        <v>445</v>
      </c>
    </row>
    <row r="90" spans="1:6" x14ac:dyDescent="0.25">
      <c r="A90" s="20" t="s">
        <v>221</v>
      </c>
      <c r="B90" s="1"/>
      <c r="C90" s="1">
        <v>266</v>
      </c>
      <c r="D90" s="27">
        <v>424</v>
      </c>
      <c r="E90" s="1">
        <f>D90*0.75</f>
        <v>318</v>
      </c>
      <c r="F90" s="1">
        <f t="shared" ref="F90:F99" si="8">E90-C90</f>
        <v>52</v>
      </c>
    </row>
    <row r="91" spans="1:6" x14ac:dyDescent="0.25">
      <c r="A91" s="20" t="s">
        <v>523</v>
      </c>
      <c r="B91" s="1"/>
      <c r="C91" s="1">
        <v>201</v>
      </c>
      <c r="D91" s="27">
        <v>392</v>
      </c>
      <c r="E91" s="1">
        <f t="shared" ref="E91:E99" si="9">D91*0.75</f>
        <v>294</v>
      </c>
      <c r="F91" s="1">
        <f t="shared" si="8"/>
        <v>93</v>
      </c>
    </row>
    <row r="92" spans="1:6" x14ac:dyDescent="0.25">
      <c r="A92" s="1" t="s">
        <v>129</v>
      </c>
      <c r="B92" s="1"/>
      <c r="C92" s="1">
        <v>366</v>
      </c>
      <c r="D92" s="27">
        <v>560</v>
      </c>
      <c r="E92" s="1">
        <f t="shared" si="9"/>
        <v>420</v>
      </c>
      <c r="F92" s="1">
        <f t="shared" si="8"/>
        <v>54</v>
      </c>
    </row>
    <row r="93" spans="1:6" x14ac:dyDescent="0.25">
      <c r="A93" s="1" t="s">
        <v>111</v>
      </c>
      <c r="B93" s="1"/>
      <c r="C93" s="1">
        <v>398</v>
      </c>
      <c r="D93" s="27">
        <v>496</v>
      </c>
      <c r="E93" s="1">
        <f t="shared" si="9"/>
        <v>372</v>
      </c>
      <c r="F93" s="1">
        <f t="shared" si="8"/>
        <v>-26</v>
      </c>
    </row>
    <row r="94" spans="1:6" x14ac:dyDescent="0.25">
      <c r="A94" s="1" t="s">
        <v>512</v>
      </c>
      <c r="B94" s="1"/>
      <c r="C94" s="1">
        <v>362</v>
      </c>
      <c r="D94" s="27">
        <v>560</v>
      </c>
      <c r="E94" s="1">
        <f t="shared" si="9"/>
        <v>420</v>
      </c>
      <c r="F94" s="1">
        <f t="shared" si="8"/>
        <v>58</v>
      </c>
    </row>
    <row r="95" spans="1:6" x14ac:dyDescent="0.25">
      <c r="A95" s="1" t="s">
        <v>156</v>
      </c>
      <c r="B95" s="1"/>
      <c r="C95" s="1">
        <v>248</v>
      </c>
      <c r="D95" s="27">
        <v>384</v>
      </c>
      <c r="E95" s="1">
        <f t="shared" si="9"/>
        <v>288</v>
      </c>
      <c r="F95" s="1">
        <f t="shared" si="8"/>
        <v>40</v>
      </c>
    </row>
    <row r="96" spans="1:6" x14ac:dyDescent="0.25">
      <c r="A96" s="1" t="s">
        <v>168</v>
      </c>
      <c r="B96" s="1"/>
      <c r="C96" s="1">
        <v>79</v>
      </c>
      <c r="D96" s="27">
        <v>128</v>
      </c>
      <c r="E96" s="1">
        <f t="shared" si="9"/>
        <v>96</v>
      </c>
      <c r="F96" s="1">
        <f t="shared" si="8"/>
        <v>17</v>
      </c>
    </row>
    <row r="97" spans="1:6" x14ac:dyDescent="0.25">
      <c r="A97" s="1" t="s">
        <v>119</v>
      </c>
      <c r="B97" s="1"/>
      <c r="C97" s="1">
        <v>56</v>
      </c>
      <c r="D97" s="27">
        <v>64</v>
      </c>
      <c r="E97" s="1">
        <f t="shared" si="9"/>
        <v>48</v>
      </c>
      <c r="F97" s="1">
        <f t="shared" si="8"/>
        <v>-8</v>
      </c>
    </row>
    <row r="98" spans="1:6" x14ac:dyDescent="0.25">
      <c r="A98" s="1" t="s">
        <v>227</v>
      </c>
      <c r="B98" s="1"/>
      <c r="C98" s="1">
        <v>163</v>
      </c>
      <c r="D98" s="27">
        <v>224</v>
      </c>
      <c r="E98" s="1">
        <f t="shared" si="9"/>
        <v>168</v>
      </c>
      <c r="F98" s="1">
        <f t="shared" si="8"/>
        <v>5</v>
      </c>
    </row>
    <row r="99" spans="1:6" x14ac:dyDescent="0.25">
      <c r="A99" s="1" t="s">
        <v>196</v>
      </c>
      <c r="B99" s="1"/>
      <c r="C99" s="1">
        <v>332</v>
      </c>
      <c r="D99" s="27">
        <v>568</v>
      </c>
      <c r="E99" s="1">
        <f t="shared" si="9"/>
        <v>426</v>
      </c>
      <c r="F99" s="1">
        <f t="shared" si="8"/>
        <v>94</v>
      </c>
    </row>
    <row r="102" spans="1:6" x14ac:dyDescent="0.25">
      <c r="A102" t="s">
        <v>524</v>
      </c>
      <c r="F102">
        <f>SUM(F90:F100)</f>
        <v>379</v>
      </c>
    </row>
  </sheetData>
  <mergeCells count="9">
    <mergeCell ref="A86:E86"/>
    <mergeCell ref="A23:E23"/>
    <mergeCell ref="A55:E55"/>
    <mergeCell ref="A56:E56"/>
    <mergeCell ref="A3:G3"/>
    <mergeCell ref="A6:E6"/>
    <mergeCell ref="A68:E68"/>
    <mergeCell ref="A69:E69"/>
    <mergeCell ref="A85:E85"/>
  </mergeCells>
  <pageMargins left="0.7" right="0.7" top="0.75" bottom="0.75" header="0.3" footer="0.3"/>
  <pageSetup paperSize="9" scale="8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A1:Q246"/>
  <sheetViews>
    <sheetView topLeftCell="A96" zoomScaleNormal="100" workbookViewId="0">
      <selection activeCell="B117" sqref="B117"/>
    </sheetView>
  </sheetViews>
  <sheetFormatPr baseColWidth="10" defaultColWidth="11.42578125" defaultRowHeight="15" x14ac:dyDescent="0.25"/>
  <cols>
    <col min="1" max="1" width="18.85546875" customWidth="1"/>
    <col min="2" max="5" width="15.7109375" style="5" customWidth="1"/>
    <col min="6" max="6" width="17.140625" style="5" customWidth="1"/>
    <col min="7" max="8" width="15.7109375" style="5" customWidth="1"/>
    <col min="9" max="9" width="15.7109375" customWidth="1"/>
    <col min="11" max="11" width="17" customWidth="1"/>
    <col min="12" max="12" width="22.28515625" customWidth="1"/>
    <col min="13" max="13" width="24.42578125" customWidth="1"/>
    <col min="15" max="20" width="10.7109375" customWidth="1"/>
  </cols>
  <sheetData>
    <row r="1" spans="1:13" ht="21" x14ac:dyDescent="0.35">
      <c r="A1" s="611" t="s">
        <v>839</v>
      </c>
      <c r="B1" s="612"/>
      <c r="C1" s="612"/>
      <c r="D1" s="612"/>
      <c r="E1" s="612"/>
      <c r="F1" s="612"/>
      <c r="G1" s="612"/>
      <c r="H1" s="613"/>
    </row>
    <row r="2" spans="1:13" ht="21" x14ac:dyDescent="0.35">
      <c r="A2" s="30"/>
      <c r="B2" s="30"/>
      <c r="C2" s="30"/>
      <c r="D2" s="30"/>
      <c r="E2" s="30"/>
      <c r="F2" s="30"/>
      <c r="G2" s="30"/>
      <c r="H2" s="30"/>
    </row>
    <row r="4" spans="1:13" ht="18.75" x14ac:dyDescent="0.3">
      <c r="A4" s="614" t="s">
        <v>838</v>
      </c>
      <c r="B4" s="615"/>
      <c r="C4" s="615"/>
      <c r="D4" s="615"/>
      <c r="E4" s="615"/>
      <c r="F4" s="615"/>
      <c r="G4" s="615"/>
      <c r="H4" s="616"/>
    </row>
    <row r="5" spans="1:13" x14ac:dyDescent="0.25">
      <c r="A5" s="9"/>
      <c r="B5"/>
      <c r="C5"/>
      <c r="D5"/>
      <c r="E5"/>
      <c r="F5"/>
      <c r="G5"/>
      <c r="H5"/>
    </row>
    <row r="6" spans="1:13" ht="21" x14ac:dyDescent="0.35">
      <c r="A6" s="9"/>
      <c r="B6" s="21" t="s">
        <v>563</v>
      </c>
      <c r="I6" s="526"/>
    </row>
    <row r="7" spans="1:13" ht="46.5" x14ac:dyDescent="0.35">
      <c r="A7" s="33"/>
      <c r="B7" s="10" t="s">
        <v>564</v>
      </c>
      <c r="C7" s="10" t="s">
        <v>565</v>
      </c>
      <c r="D7" s="10" t="s">
        <v>566</v>
      </c>
      <c r="E7" s="10"/>
      <c r="F7" s="11" t="s">
        <v>567</v>
      </c>
      <c r="G7" s="11" t="s">
        <v>568</v>
      </c>
      <c r="H7" s="41" t="s">
        <v>524</v>
      </c>
      <c r="I7" s="528"/>
    </row>
    <row r="8" spans="1:13" x14ac:dyDescent="0.25">
      <c r="A8" s="34"/>
      <c r="B8" s="22">
        <f t="shared" ref="B8:G8" si="0">B14/12</f>
        <v>10000</v>
      </c>
      <c r="C8" s="22">
        <f t="shared" si="0"/>
        <v>583.33333333333337</v>
      </c>
      <c r="D8" s="22">
        <f t="shared" si="0"/>
        <v>833.33333333333337</v>
      </c>
      <c r="E8" s="22">
        <f t="shared" si="0"/>
        <v>0</v>
      </c>
      <c r="F8" s="22">
        <f t="shared" si="0"/>
        <v>0</v>
      </c>
      <c r="G8" s="22">
        <f t="shared" si="0"/>
        <v>24443</v>
      </c>
      <c r="H8" s="22">
        <f>H14/12</f>
        <v>35859.666666666664</v>
      </c>
      <c r="K8" t="s">
        <v>801</v>
      </c>
    </row>
    <row r="9" spans="1:13" x14ac:dyDescent="0.25">
      <c r="A9" s="34"/>
      <c r="K9" t="s">
        <v>809</v>
      </c>
    </row>
    <row r="10" spans="1:13" x14ac:dyDescent="0.25">
      <c r="A10" s="34"/>
      <c r="K10" t="s">
        <v>810</v>
      </c>
    </row>
    <row r="11" spans="1:13" x14ac:dyDescent="0.25">
      <c r="A11" s="34"/>
    </row>
    <row r="12" spans="1:13" ht="21" x14ac:dyDescent="0.35">
      <c r="A12" s="34"/>
      <c r="B12" s="21" t="s">
        <v>569</v>
      </c>
      <c r="K12" t="s">
        <v>802</v>
      </c>
    </row>
    <row r="13" spans="1:13" ht="46.5" x14ac:dyDescent="0.35">
      <c r="A13" s="34"/>
      <c r="B13" s="10" t="s">
        <v>570</v>
      </c>
      <c r="C13" s="10" t="s">
        <v>565</v>
      </c>
      <c r="D13" s="10" t="s">
        <v>566</v>
      </c>
      <c r="E13" s="10"/>
      <c r="F13" s="11" t="s">
        <v>571</v>
      </c>
      <c r="G13" s="11" t="s">
        <v>572</v>
      </c>
      <c r="H13" s="12" t="s">
        <v>524</v>
      </c>
    </row>
    <row r="14" spans="1:13" x14ac:dyDescent="0.25">
      <c r="A14" s="35"/>
      <c r="B14" s="2">
        <v>120000</v>
      </c>
      <c r="C14" s="2">
        <v>7000</v>
      </c>
      <c r="D14" s="2">
        <v>10000</v>
      </c>
      <c r="E14" s="2"/>
      <c r="F14" s="2"/>
      <c r="G14" s="2">
        <f>H57</f>
        <v>293316</v>
      </c>
      <c r="H14" s="2">
        <f>SUM(A14:G14)</f>
        <v>430316</v>
      </c>
      <c r="K14" t="s">
        <v>781</v>
      </c>
      <c r="L14" t="s">
        <v>803</v>
      </c>
      <c r="M14" t="s">
        <v>519</v>
      </c>
    </row>
    <row r="15" spans="1:13" x14ac:dyDescent="0.25">
      <c r="A15" s="9"/>
      <c r="D15" s="531" t="s">
        <v>831</v>
      </c>
      <c r="E15" s="617"/>
      <c r="F15" s="617"/>
      <c r="G15" s="532"/>
      <c r="H15" s="2">
        <f>H14</f>
        <v>430316</v>
      </c>
      <c r="M15" t="s">
        <v>804</v>
      </c>
    </row>
    <row r="16" spans="1:13" x14ac:dyDescent="0.25">
      <c r="A16" s="9"/>
      <c r="F16" s="5">
        <v>300000</v>
      </c>
      <c r="M16" t="s">
        <v>805</v>
      </c>
    </row>
    <row r="17" spans="1:13" x14ac:dyDescent="0.25">
      <c r="A17" s="9"/>
      <c r="B17"/>
      <c r="C17"/>
      <c r="D17"/>
      <c r="E17" s="607" t="s">
        <v>573</v>
      </c>
      <c r="F17" s="608"/>
      <c r="G17" s="13">
        <f>G18/11</f>
        <v>59090.909090909088</v>
      </c>
      <c r="H17"/>
      <c r="M17" t="s">
        <v>806</v>
      </c>
    </row>
    <row r="18" spans="1:13" x14ac:dyDescent="0.25">
      <c r="A18" s="9"/>
      <c r="B18"/>
      <c r="C18"/>
      <c r="D18"/>
      <c r="E18" s="607" t="s">
        <v>574</v>
      </c>
      <c r="F18" s="608"/>
      <c r="G18" s="15">
        <f>E23</f>
        <v>650000</v>
      </c>
      <c r="H18"/>
      <c r="M18" t="s">
        <v>807</v>
      </c>
    </row>
    <row r="19" spans="1:13" x14ac:dyDescent="0.25">
      <c r="A19" s="9"/>
      <c r="B19"/>
      <c r="C19"/>
      <c r="D19"/>
      <c r="E19"/>
      <c r="F19"/>
      <c r="G19"/>
      <c r="H19"/>
      <c r="M19" t="s">
        <v>808</v>
      </c>
    </row>
    <row r="20" spans="1:13" x14ac:dyDescent="0.25">
      <c r="A20" s="9" t="s">
        <v>575</v>
      </c>
      <c r="G20" s="609"/>
      <c r="H20" s="609"/>
    </row>
    <row r="21" spans="1:13" x14ac:dyDescent="0.25">
      <c r="A21" s="9" t="s">
        <v>576</v>
      </c>
      <c r="G21" s="609"/>
      <c r="H21" s="609"/>
    </row>
    <row r="22" spans="1:13" ht="18.75" x14ac:dyDescent="0.3">
      <c r="A22" s="610" t="s">
        <v>577</v>
      </c>
      <c r="B22" s="610"/>
      <c r="C22" s="610"/>
      <c r="D22" s="610"/>
      <c r="E22" s="610"/>
      <c r="F22" s="610"/>
      <c r="G22"/>
    </row>
    <row r="23" spans="1:13" x14ac:dyDescent="0.25">
      <c r="A23" s="13">
        <f>(E23-C23)/E23*100</f>
        <v>60</v>
      </c>
      <c r="B23" s="81">
        <f>E23-C23</f>
        <v>390000</v>
      </c>
      <c r="C23" s="1">
        <v>260000</v>
      </c>
      <c r="D23" s="14"/>
      <c r="E23" s="16">
        <v>650000</v>
      </c>
      <c r="F23" s="16"/>
      <c r="G23"/>
    </row>
    <row r="24" spans="1:13" ht="25.5" x14ac:dyDescent="0.25">
      <c r="A24" s="17" t="s">
        <v>578</v>
      </c>
      <c r="B24" s="18" t="s">
        <v>579</v>
      </c>
      <c r="C24" s="19" t="s">
        <v>580</v>
      </c>
      <c r="D24" s="19"/>
      <c r="E24" s="18" t="s">
        <v>518</v>
      </c>
      <c r="F24" s="18"/>
      <c r="G24"/>
    </row>
    <row r="25" spans="1:13" x14ac:dyDescent="0.25">
      <c r="B25"/>
      <c r="C25"/>
      <c r="D25"/>
      <c r="E25"/>
      <c r="F25"/>
      <c r="G25"/>
    </row>
    <row r="26" spans="1:13" x14ac:dyDescent="0.25">
      <c r="B26"/>
      <c r="C26"/>
      <c r="D26"/>
      <c r="E26"/>
      <c r="F26"/>
      <c r="G26"/>
    </row>
    <row r="27" spans="1:13" ht="18.75" x14ac:dyDescent="0.3">
      <c r="A27" s="610" t="s">
        <v>581</v>
      </c>
      <c r="B27" s="610"/>
      <c r="C27" s="610"/>
      <c r="D27" s="610"/>
      <c r="E27" s="610"/>
      <c r="F27" s="610"/>
      <c r="G27"/>
    </row>
    <row r="28" spans="1:13" x14ac:dyDescent="0.25">
      <c r="A28" s="13">
        <f>(E28-C28)/E28*100</f>
        <v>60</v>
      </c>
      <c r="B28" s="81">
        <f>E28-C28</f>
        <v>32499.999999999996</v>
      </c>
      <c r="C28" s="1">
        <f>C23/12</f>
        <v>21666.666666666668</v>
      </c>
      <c r="D28" s="14"/>
      <c r="E28" s="16">
        <f>E23/12</f>
        <v>54166.666666666664</v>
      </c>
      <c r="F28" s="16"/>
      <c r="G28"/>
    </row>
    <row r="29" spans="1:13" ht="25.5" x14ac:dyDescent="0.25">
      <c r="A29" s="17" t="s">
        <v>578</v>
      </c>
      <c r="B29" s="18" t="s">
        <v>579</v>
      </c>
      <c r="C29" s="19" t="s">
        <v>580</v>
      </c>
      <c r="D29" s="19"/>
      <c r="E29" s="18" t="s">
        <v>518</v>
      </c>
      <c r="F29" s="18"/>
      <c r="G29"/>
    </row>
    <row r="30" spans="1:13" x14ac:dyDescent="0.25">
      <c r="B30"/>
      <c r="C30"/>
      <c r="D30"/>
      <c r="E30"/>
      <c r="F30"/>
      <c r="G30"/>
    </row>
    <row r="31" spans="1:13" x14ac:dyDescent="0.25">
      <c r="B31"/>
      <c r="C31"/>
      <c r="D31"/>
      <c r="E31"/>
      <c r="F31"/>
      <c r="G31"/>
    </row>
    <row r="32" spans="1:13" x14ac:dyDescent="0.25">
      <c r="B32"/>
      <c r="C32"/>
      <c r="D32"/>
      <c r="E32"/>
      <c r="F32"/>
      <c r="G32"/>
    </row>
    <row r="33" spans="1:10" x14ac:dyDescent="0.25">
      <c r="A33" s="3" t="s">
        <v>582</v>
      </c>
      <c r="B33"/>
      <c r="C33"/>
      <c r="D33"/>
      <c r="E33"/>
      <c r="F33"/>
      <c r="G33"/>
    </row>
    <row r="34" spans="1:10" x14ac:dyDescent="0.25">
      <c r="B34"/>
      <c r="C34"/>
      <c r="D34"/>
      <c r="E34"/>
      <c r="F34"/>
      <c r="G34"/>
    </row>
    <row r="35" spans="1:10" ht="19.5" x14ac:dyDescent="0.3">
      <c r="A35" t="s">
        <v>817</v>
      </c>
      <c r="B35"/>
      <c r="C35"/>
      <c r="D35"/>
      <c r="E35"/>
      <c r="F35"/>
      <c r="G35" s="37">
        <v>5.9</v>
      </c>
      <c r="H35" s="5" t="s">
        <v>583</v>
      </c>
    </row>
    <row r="36" spans="1:10" x14ac:dyDescent="0.25">
      <c r="A36" t="s">
        <v>584</v>
      </c>
      <c r="B36"/>
      <c r="C36" s="1">
        <f>G35*11*151*0.72</f>
        <v>7055.9280000000008</v>
      </c>
      <c r="D36" t="s">
        <v>604</v>
      </c>
      <c r="E36"/>
      <c r="F36"/>
    </row>
    <row r="37" spans="1:10" x14ac:dyDescent="0.25">
      <c r="A37" t="s">
        <v>585</v>
      </c>
      <c r="B37" s="1">
        <f>(C36/11)</f>
        <v>641.44800000000009</v>
      </c>
      <c r="C37"/>
      <c r="D37"/>
      <c r="E37"/>
      <c r="F37"/>
      <c r="G37"/>
    </row>
    <row r="38" spans="1:10" x14ac:dyDescent="0.25">
      <c r="A38" t="s">
        <v>586</v>
      </c>
      <c r="B38" s="1">
        <f>H15</f>
        <v>430316</v>
      </c>
      <c r="C38" t="s">
        <v>587</v>
      </c>
      <c r="D38" s="1">
        <f>B38/11</f>
        <v>39119.63636363636</v>
      </c>
      <c r="E38" t="s">
        <v>588</v>
      </c>
      <c r="F38"/>
      <c r="G38"/>
    </row>
    <row r="39" spans="1:10" x14ac:dyDescent="0.25">
      <c r="A39" t="s">
        <v>589</v>
      </c>
      <c r="B39"/>
      <c r="C39"/>
      <c r="D39" s="1"/>
      <c r="E39"/>
      <c r="F39"/>
      <c r="G39"/>
    </row>
    <row r="40" spans="1:10" x14ac:dyDescent="0.25">
      <c r="A40" t="s">
        <v>818</v>
      </c>
      <c r="B40"/>
      <c r="C40"/>
      <c r="D40" s="1">
        <f>B38/C36</f>
        <v>60.986449975113118</v>
      </c>
      <c r="E40"/>
      <c r="F40"/>
      <c r="G40"/>
    </row>
    <row r="41" spans="1:10" x14ac:dyDescent="0.25">
      <c r="A41" t="s">
        <v>819</v>
      </c>
      <c r="D41" s="1">
        <f>(B38+30000)/C36</f>
        <v>65.238194040528754</v>
      </c>
    </row>
    <row r="46" spans="1:10" ht="15.75" x14ac:dyDescent="0.25">
      <c r="A46" s="591" t="s">
        <v>590</v>
      </c>
      <c r="B46" s="592"/>
      <c r="C46" s="593"/>
      <c r="F46" s="594" t="s">
        <v>591</v>
      </c>
      <c r="G46" s="595"/>
      <c r="H46" s="596"/>
      <c r="I46" s="600"/>
      <c r="J46" s="601"/>
    </row>
    <row r="47" spans="1:10" x14ac:dyDescent="0.25">
      <c r="A47" s="1" t="s">
        <v>605</v>
      </c>
      <c r="B47" s="1"/>
      <c r="C47" s="2">
        <v>1050</v>
      </c>
      <c r="F47" s="597"/>
      <c r="G47" s="598"/>
      <c r="H47" s="599"/>
      <c r="I47" s="602"/>
      <c r="J47" s="603"/>
    </row>
    <row r="48" spans="1:10" x14ac:dyDescent="0.25">
      <c r="A48" s="1"/>
      <c r="B48" s="1" t="s">
        <v>606</v>
      </c>
      <c r="C48" s="2"/>
      <c r="F48" s="2"/>
      <c r="G48" s="416"/>
      <c r="H48" s="416">
        <v>24</v>
      </c>
      <c r="I48" s="1"/>
      <c r="J48" s="1"/>
    </row>
    <row r="49" spans="1:12" x14ac:dyDescent="0.25">
      <c r="A49" s="1"/>
      <c r="B49" s="1" t="s">
        <v>607</v>
      </c>
      <c r="C49" s="2"/>
      <c r="F49" s="1" t="s">
        <v>593</v>
      </c>
      <c r="G49" s="411"/>
      <c r="H49" s="2">
        <v>45000</v>
      </c>
      <c r="I49" s="1">
        <v>72000</v>
      </c>
      <c r="J49" s="1"/>
      <c r="K49" t="s">
        <v>800</v>
      </c>
    </row>
    <row r="50" spans="1:12" x14ac:dyDescent="0.25">
      <c r="A50" s="1"/>
      <c r="B50" s="1" t="s">
        <v>608</v>
      </c>
      <c r="C50" s="2"/>
      <c r="F50" s="1" t="s">
        <v>828</v>
      </c>
      <c r="G50" s="1"/>
      <c r="H50" s="2">
        <v>41725</v>
      </c>
      <c r="I50" s="1"/>
      <c r="J50" s="1"/>
      <c r="K50">
        <f>I49/12</f>
        <v>6000</v>
      </c>
      <c r="L50" t="s">
        <v>799</v>
      </c>
    </row>
    <row r="51" spans="1:12" x14ac:dyDescent="0.25">
      <c r="A51" s="1"/>
      <c r="B51" s="1" t="s">
        <v>609</v>
      </c>
      <c r="C51" s="2"/>
      <c r="F51" s="1" t="s">
        <v>162</v>
      </c>
      <c r="G51" s="1"/>
      <c r="H51" s="2">
        <f>SUM(B72:O72)</f>
        <v>206591</v>
      </c>
      <c r="I51" s="1"/>
      <c r="J51" s="1"/>
    </row>
    <row r="52" spans="1:12" x14ac:dyDescent="0.25">
      <c r="A52" s="1" t="s">
        <v>758</v>
      </c>
      <c r="B52" s="1"/>
      <c r="C52" s="2"/>
      <c r="F52" s="1"/>
      <c r="G52" s="1"/>
      <c r="H52" s="2"/>
      <c r="I52" s="1"/>
      <c r="J52" s="1"/>
    </row>
    <row r="53" spans="1:12" x14ac:dyDescent="0.25">
      <c r="A53" s="1"/>
      <c r="B53" s="2" t="s">
        <v>610</v>
      </c>
      <c r="C53" s="2"/>
      <c r="D53" s="2"/>
      <c r="F53" s="1"/>
      <c r="G53" s="1"/>
      <c r="H53" s="2"/>
      <c r="I53" s="1"/>
      <c r="J53" s="1"/>
    </row>
    <row r="54" spans="1:12" x14ac:dyDescent="0.25">
      <c r="A54" s="1"/>
      <c r="B54" s="1"/>
      <c r="C54" s="2"/>
      <c r="D54" s="2"/>
      <c r="F54" s="1"/>
      <c r="G54" s="1"/>
      <c r="H54" s="2"/>
      <c r="I54" s="1"/>
      <c r="J54" s="1"/>
    </row>
    <row r="55" spans="1:12" x14ac:dyDescent="0.25">
      <c r="A55" s="1"/>
      <c r="B55" s="1"/>
      <c r="C55" s="2"/>
      <c r="D55" s="2"/>
      <c r="F55" s="1"/>
      <c r="G55" s="1"/>
      <c r="H55" s="2"/>
      <c r="I55" s="2"/>
      <c r="J55" s="1"/>
    </row>
    <row r="56" spans="1:12" x14ac:dyDescent="0.25">
      <c r="A56" s="1"/>
      <c r="B56" s="1" t="s">
        <v>611</v>
      </c>
      <c r="C56" s="2"/>
      <c r="F56" s="1"/>
      <c r="G56" s="1"/>
      <c r="H56" s="2"/>
      <c r="I56" s="1"/>
      <c r="J56" s="1"/>
    </row>
    <row r="57" spans="1:12" x14ac:dyDescent="0.25">
      <c r="A57" s="1"/>
      <c r="B57" s="2" t="s">
        <v>285</v>
      </c>
      <c r="C57" s="2">
        <v>4500</v>
      </c>
      <c r="F57" s="6" t="s">
        <v>1</v>
      </c>
      <c r="G57" s="6">
        <f>SUM(G49:G56)</f>
        <v>0</v>
      </c>
      <c r="H57" s="6">
        <f>SUM(H49:H56)</f>
        <v>293316</v>
      </c>
      <c r="I57" s="1"/>
      <c r="J57" s="1"/>
    </row>
    <row r="58" spans="1:12" x14ac:dyDescent="0.25">
      <c r="A58" s="1" t="s">
        <v>612</v>
      </c>
      <c r="B58" s="1"/>
      <c r="C58" s="2">
        <v>400</v>
      </c>
    </row>
    <row r="59" spans="1:12" x14ac:dyDescent="0.25">
      <c r="A59" s="1" t="s">
        <v>613</v>
      </c>
      <c r="B59" s="2"/>
      <c r="C59" s="2">
        <v>300</v>
      </c>
    </row>
    <row r="60" spans="1:12" x14ac:dyDescent="0.25">
      <c r="A60" s="1" t="s">
        <v>614</v>
      </c>
      <c r="B60" s="2"/>
      <c r="C60" s="2">
        <v>100</v>
      </c>
    </row>
    <row r="61" spans="1:12" x14ac:dyDescent="0.25">
      <c r="A61" s="1" t="s">
        <v>615</v>
      </c>
      <c r="B61" s="2"/>
      <c r="C61" s="2">
        <v>400</v>
      </c>
    </row>
    <row r="62" spans="1:12" x14ac:dyDescent="0.25">
      <c r="A62" s="513" t="s">
        <v>524</v>
      </c>
      <c r="B62" s="514"/>
      <c r="C62" s="2">
        <f>SUM(C47:C61)</f>
        <v>6750</v>
      </c>
    </row>
    <row r="66" spans="1:17" ht="26.25" x14ac:dyDescent="0.4">
      <c r="A66" s="604" t="s">
        <v>601</v>
      </c>
      <c r="B66" s="605"/>
      <c r="C66" s="605"/>
      <c r="D66" s="605"/>
      <c r="E66" s="605"/>
      <c r="F66" s="605"/>
      <c r="G66" s="605"/>
      <c r="H66" s="605"/>
      <c r="I66" s="605"/>
      <c r="J66" s="605"/>
      <c r="K66" s="605"/>
      <c r="L66" s="606"/>
      <c r="M66" s="1"/>
    </row>
    <row r="69" spans="1:17" x14ac:dyDescent="0.25">
      <c r="B69" s="513" t="s">
        <v>451</v>
      </c>
      <c r="C69" s="514"/>
      <c r="D69" s="531" t="s">
        <v>602</v>
      </c>
      <c r="E69" s="532"/>
      <c r="F69" s="531" t="s">
        <v>432</v>
      </c>
      <c r="G69" s="532"/>
      <c r="H69" s="531" t="s">
        <v>757</v>
      </c>
      <c r="I69" s="532"/>
      <c r="J69" s="531" t="s">
        <v>452</v>
      </c>
      <c r="K69" s="532"/>
      <c r="L69" s="513" t="s">
        <v>453</v>
      </c>
      <c r="M69" s="514"/>
      <c r="N69" s="513" t="s">
        <v>750</v>
      </c>
      <c r="O69" s="514"/>
    </row>
    <row r="70" spans="1:17" x14ac:dyDescent="0.25">
      <c r="A70" s="1" t="s">
        <v>195</v>
      </c>
      <c r="B70" s="446">
        <v>4077</v>
      </c>
      <c r="C70" s="2">
        <f>B70/169</f>
        <v>24.124260355029588</v>
      </c>
      <c r="D70" s="2"/>
      <c r="E70" s="2"/>
      <c r="F70" s="2">
        <v>3995</v>
      </c>
      <c r="G70" s="2">
        <f>F70/151</f>
        <v>26.456953642384107</v>
      </c>
      <c r="H70" s="2">
        <v>1754</v>
      </c>
      <c r="I70" s="2">
        <f>H70/151</f>
        <v>11.6158940397351</v>
      </c>
      <c r="J70" s="2">
        <v>2611</v>
      </c>
      <c r="K70" s="2">
        <f>J70/151</f>
        <v>17.29139072847682</v>
      </c>
      <c r="L70" s="1">
        <v>3650</v>
      </c>
      <c r="M70" s="1">
        <f>L70/169</f>
        <v>21.597633136094675</v>
      </c>
      <c r="N70" s="1">
        <v>2932</v>
      </c>
      <c r="O70" s="1">
        <f>N70/169</f>
        <v>17.349112426035504</v>
      </c>
      <c r="Q70" t="s">
        <v>798</v>
      </c>
    </row>
    <row r="71" spans="1:17" x14ac:dyDescent="0.25">
      <c r="A71" s="1" t="s">
        <v>27</v>
      </c>
      <c r="B71" s="419">
        <v>3880</v>
      </c>
      <c r="C71" s="2">
        <f>B71/169</f>
        <v>22.958579881656803</v>
      </c>
      <c r="D71" s="2"/>
      <c r="E71" s="2"/>
      <c r="F71" s="2">
        <v>3864</v>
      </c>
      <c r="G71" s="2">
        <f>F71/151</f>
        <v>25.589403973509935</v>
      </c>
      <c r="H71" s="2">
        <v>1812</v>
      </c>
      <c r="I71" s="2">
        <f>H71/151</f>
        <v>12</v>
      </c>
      <c r="J71" s="2">
        <v>2460</v>
      </c>
      <c r="K71" s="2">
        <f>J71/151</f>
        <v>16.29139072847682</v>
      </c>
      <c r="L71" s="1">
        <v>3650</v>
      </c>
      <c r="M71" s="1">
        <f>L71/169</f>
        <v>21.597633136094675</v>
      </c>
      <c r="N71" s="1">
        <v>2877</v>
      </c>
      <c r="O71" s="1">
        <f>N71/169</f>
        <v>17.023668639053255</v>
      </c>
    </row>
    <row r="72" spans="1:17" x14ac:dyDescent="0.25">
      <c r="A72" s="1" t="s">
        <v>603</v>
      </c>
      <c r="B72" s="2">
        <f>(B70+B71)*5.5</f>
        <v>43763.5</v>
      </c>
      <c r="C72" s="2"/>
      <c r="D72" s="2"/>
      <c r="E72" s="2"/>
      <c r="F72" s="2">
        <f>(F70+F71)*5.5</f>
        <v>43224.5</v>
      </c>
      <c r="G72" s="2"/>
      <c r="H72" s="2">
        <f>(H70+H71)*5.5</f>
        <v>19613</v>
      </c>
      <c r="I72" s="1"/>
      <c r="J72" s="2">
        <f>(J70+J71)*5.5</f>
        <v>27890.5</v>
      </c>
      <c r="K72" s="1"/>
      <c r="L72" s="2">
        <f>(L70+L71)*5.5</f>
        <v>40150</v>
      </c>
      <c r="M72" s="1"/>
      <c r="N72" s="2">
        <f>(N70+N71)*5.5</f>
        <v>31949.5</v>
      </c>
      <c r="O72" s="1"/>
    </row>
    <row r="73" spans="1:17" x14ac:dyDescent="0.25">
      <c r="J73" s="5"/>
      <c r="L73" s="5"/>
      <c r="N73" s="5"/>
    </row>
    <row r="74" spans="1:17" x14ac:dyDescent="0.25">
      <c r="J74" s="5"/>
      <c r="L74" s="5"/>
      <c r="N74" s="5"/>
    </row>
    <row r="75" spans="1:17" x14ac:dyDescent="0.25">
      <c r="J75" s="5"/>
      <c r="L75" s="5"/>
      <c r="N75" s="5"/>
    </row>
    <row r="81" spans="1:13" ht="21" x14ac:dyDescent="0.35">
      <c r="A81" s="611" t="s">
        <v>813</v>
      </c>
      <c r="B81" s="612"/>
      <c r="C81" s="612"/>
      <c r="D81" s="612"/>
      <c r="E81" s="612"/>
      <c r="F81" s="612"/>
      <c r="G81" s="612"/>
      <c r="H81" s="613"/>
    </row>
    <row r="82" spans="1:13" ht="21" x14ac:dyDescent="0.35">
      <c r="A82" s="30"/>
      <c r="B82" s="30"/>
      <c r="C82" s="30"/>
      <c r="D82" s="30"/>
      <c r="E82" s="30"/>
      <c r="F82" s="30"/>
      <c r="G82" s="30"/>
      <c r="H82" s="30"/>
    </row>
    <row r="84" spans="1:13" ht="18.75" x14ac:dyDescent="0.3">
      <c r="A84" s="614" t="s">
        <v>840</v>
      </c>
      <c r="B84" s="615"/>
      <c r="C84" s="615"/>
      <c r="D84" s="615"/>
      <c r="E84" s="615"/>
      <c r="F84" s="615"/>
      <c r="G84" s="615"/>
      <c r="H84" s="616"/>
    </row>
    <row r="85" spans="1:13" x14ac:dyDescent="0.25">
      <c r="A85" s="9"/>
      <c r="B85"/>
      <c r="C85"/>
      <c r="D85"/>
      <c r="E85"/>
      <c r="F85"/>
      <c r="G85"/>
      <c r="H85"/>
    </row>
    <row r="86" spans="1:13" ht="21" x14ac:dyDescent="0.35">
      <c r="A86" s="9"/>
      <c r="B86" s="21" t="s">
        <v>563</v>
      </c>
      <c r="I86" s="526"/>
    </row>
    <row r="87" spans="1:13" ht="46.5" x14ac:dyDescent="0.35">
      <c r="A87" s="33"/>
      <c r="B87" s="10" t="s">
        <v>564</v>
      </c>
      <c r="C87" s="10" t="s">
        <v>565</v>
      </c>
      <c r="D87" s="10" t="s">
        <v>566</v>
      </c>
      <c r="E87" s="10"/>
      <c r="F87" s="11" t="s">
        <v>567</v>
      </c>
      <c r="G87" s="11" t="s">
        <v>568</v>
      </c>
      <c r="H87" s="41" t="s">
        <v>524</v>
      </c>
      <c r="I87" s="528"/>
    </row>
    <row r="88" spans="1:13" x14ac:dyDescent="0.25">
      <c r="A88" s="34"/>
      <c r="B88" s="22">
        <f t="shared" ref="B88:G88" si="1">B94/12</f>
        <v>8750</v>
      </c>
      <c r="C88" s="22">
        <f t="shared" si="1"/>
        <v>750</v>
      </c>
      <c r="D88" s="22">
        <f t="shared" si="1"/>
        <v>1250</v>
      </c>
      <c r="E88" s="22">
        <f t="shared" si="1"/>
        <v>0</v>
      </c>
      <c r="F88" s="22">
        <f t="shared" si="1"/>
        <v>0</v>
      </c>
      <c r="G88" s="22">
        <f t="shared" si="1"/>
        <v>33507.291666666664</v>
      </c>
      <c r="H88" s="22">
        <f>H94/12</f>
        <v>44257.291666666664</v>
      </c>
      <c r="K88" t="s">
        <v>801</v>
      </c>
    </row>
    <row r="89" spans="1:13" x14ac:dyDescent="0.25">
      <c r="A89" s="34"/>
      <c r="K89" t="s">
        <v>809</v>
      </c>
    </row>
    <row r="90" spans="1:13" x14ac:dyDescent="0.25">
      <c r="A90" s="34"/>
      <c r="K90" t="s">
        <v>810</v>
      </c>
    </row>
    <row r="91" spans="1:13" x14ac:dyDescent="0.25">
      <c r="A91" s="34"/>
    </row>
    <row r="92" spans="1:13" ht="21" x14ac:dyDescent="0.35">
      <c r="A92" s="34"/>
      <c r="B92" s="21" t="s">
        <v>569</v>
      </c>
      <c r="K92" t="s">
        <v>802</v>
      </c>
    </row>
    <row r="93" spans="1:13" ht="46.5" x14ac:dyDescent="0.35">
      <c r="A93" s="34"/>
      <c r="B93" s="10" t="s">
        <v>570</v>
      </c>
      <c r="C93" s="10" t="s">
        <v>565</v>
      </c>
      <c r="D93" s="10" t="s">
        <v>566</v>
      </c>
      <c r="E93" s="10"/>
      <c r="F93" s="11" t="s">
        <v>571</v>
      </c>
      <c r="G93" s="11" t="s">
        <v>572</v>
      </c>
      <c r="H93" s="12" t="s">
        <v>524</v>
      </c>
    </row>
    <row r="94" spans="1:13" x14ac:dyDescent="0.25">
      <c r="A94" s="35"/>
      <c r="B94" s="2">
        <v>105000</v>
      </c>
      <c r="C94" s="2">
        <v>9000</v>
      </c>
      <c r="D94" s="2">
        <v>15000</v>
      </c>
      <c r="E94" s="2"/>
      <c r="F94" s="2"/>
      <c r="G94" s="2">
        <f>H137</f>
        <v>402087.5</v>
      </c>
      <c r="H94" s="2">
        <f>SUM(A94:G94)</f>
        <v>531087.5</v>
      </c>
      <c r="K94" t="s">
        <v>781</v>
      </c>
      <c r="L94" t="s">
        <v>803</v>
      </c>
      <c r="M94" t="s">
        <v>519</v>
      </c>
    </row>
    <row r="95" spans="1:13" x14ac:dyDescent="0.25">
      <c r="A95" s="9"/>
      <c r="D95" s="531" t="s">
        <v>831</v>
      </c>
      <c r="E95" s="617"/>
      <c r="F95" s="617"/>
      <c r="G95" s="532"/>
      <c r="H95" s="2">
        <f>H94</f>
        <v>531087.5</v>
      </c>
      <c r="M95" t="s">
        <v>804</v>
      </c>
    </row>
    <row r="96" spans="1:13" x14ac:dyDescent="0.25">
      <c r="A96" s="9"/>
      <c r="F96" s="5">
        <v>300000</v>
      </c>
      <c r="M96" t="s">
        <v>805</v>
      </c>
    </row>
    <row r="97" spans="1:13" x14ac:dyDescent="0.25">
      <c r="A97" s="9"/>
      <c r="B97"/>
      <c r="C97"/>
      <c r="D97"/>
      <c r="E97" s="607" t="s">
        <v>573</v>
      </c>
      <c r="F97" s="608"/>
      <c r="G97" s="13">
        <f>G98/11</f>
        <v>81818.181818181823</v>
      </c>
      <c r="H97"/>
      <c r="M97" t="s">
        <v>806</v>
      </c>
    </row>
    <row r="98" spans="1:13" x14ac:dyDescent="0.25">
      <c r="A98" s="9"/>
      <c r="B98"/>
      <c r="C98"/>
      <c r="D98"/>
      <c r="E98" s="607" t="s">
        <v>574</v>
      </c>
      <c r="F98" s="608"/>
      <c r="G98" s="15">
        <f>E103</f>
        <v>900000</v>
      </c>
      <c r="H98"/>
      <c r="M98" t="s">
        <v>807</v>
      </c>
    </row>
    <row r="99" spans="1:13" x14ac:dyDescent="0.25">
      <c r="A99" s="9"/>
      <c r="B99"/>
      <c r="C99"/>
      <c r="D99"/>
      <c r="E99"/>
      <c r="F99"/>
      <c r="G99"/>
      <c r="H99"/>
      <c r="M99" t="s">
        <v>808</v>
      </c>
    </row>
    <row r="100" spans="1:13" x14ac:dyDescent="0.25">
      <c r="A100" s="9" t="s">
        <v>575</v>
      </c>
      <c r="G100" s="609"/>
      <c r="H100" s="609"/>
    </row>
    <row r="101" spans="1:13" x14ac:dyDescent="0.25">
      <c r="A101" s="9" t="s">
        <v>576</v>
      </c>
      <c r="G101" s="609"/>
      <c r="H101" s="609"/>
    </row>
    <row r="102" spans="1:13" ht="18.75" x14ac:dyDescent="0.3">
      <c r="A102" s="610" t="s">
        <v>577</v>
      </c>
      <c r="B102" s="610"/>
      <c r="C102" s="610"/>
      <c r="D102" s="610"/>
      <c r="E102" s="610"/>
      <c r="F102" s="610"/>
      <c r="G102"/>
    </row>
    <row r="103" spans="1:13" x14ac:dyDescent="0.25">
      <c r="A103" s="13">
        <f>(E103-C103)/E103*100</f>
        <v>55.555555555555557</v>
      </c>
      <c r="B103" s="81">
        <f>E103-C103</f>
        <v>500000</v>
      </c>
      <c r="C103" s="1">
        <v>400000</v>
      </c>
      <c r="D103" s="14"/>
      <c r="E103" s="16">
        <v>900000</v>
      </c>
      <c r="F103" s="16"/>
      <c r="G103"/>
    </row>
    <row r="104" spans="1:13" ht="25.5" x14ac:dyDescent="0.25">
      <c r="A104" s="17" t="s">
        <v>578</v>
      </c>
      <c r="B104" s="18" t="s">
        <v>579</v>
      </c>
      <c r="C104" s="19" t="s">
        <v>580</v>
      </c>
      <c r="D104" s="19"/>
      <c r="E104" s="18" t="s">
        <v>518</v>
      </c>
      <c r="F104" s="18"/>
      <c r="G104"/>
    </row>
    <row r="105" spans="1:13" x14ac:dyDescent="0.25">
      <c r="B105"/>
      <c r="C105"/>
      <c r="D105"/>
      <c r="E105"/>
      <c r="F105"/>
      <c r="G105"/>
    </row>
    <row r="106" spans="1:13" x14ac:dyDescent="0.25">
      <c r="B106"/>
      <c r="C106"/>
      <c r="D106"/>
      <c r="E106"/>
      <c r="F106"/>
      <c r="G106"/>
    </row>
    <row r="107" spans="1:13" ht="18.75" x14ac:dyDescent="0.3">
      <c r="A107" s="610" t="s">
        <v>581</v>
      </c>
      <c r="B107" s="610"/>
      <c r="C107" s="610"/>
      <c r="D107" s="610"/>
      <c r="E107" s="610"/>
      <c r="F107" s="610"/>
      <c r="G107"/>
    </row>
    <row r="108" spans="1:13" x14ac:dyDescent="0.25">
      <c r="A108" s="13">
        <f>(E108-C108)/E108*100</f>
        <v>55.55555555555555</v>
      </c>
      <c r="B108" s="81">
        <f>E108-C108</f>
        <v>41666.666666666664</v>
      </c>
      <c r="C108" s="1">
        <f>C103/12</f>
        <v>33333.333333333336</v>
      </c>
      <c r="D108" s="14"/>
      <c r="E108" s="16">
        <f>E103/12</f>
        <v>75000</v>
      </c>
      <c r="F108" s="16"/>
      <c r="G108"/>
    </row>
    <row r="109" spans="1:13" ht="25.5" x14ac:dyDescent="0.25">
      <c r="A109" s="17" t="s">
        <v>578</v>
      </c>
      <c r="B109" s="18" t="s">
        <v>579</v>
      </c>
      <c r="C109" s="19" t="s">
        <v>580</v>
      </c>
      <c r="D109" s="19"/>
      <c r="E109" s="18" t="s">
        <v>518</v>
      </c>
      <c r="F109" s="18"/>
      <c r="G109"/>
    </row>
    <row r="110" spans="1:13" x14ac:dyDescent="0.25">
      <c r="B110"/>
      <c r="C110"/>
      <c r="D110"/>
      <c r="E110"/>
      <c r="F110"/>
      <c r="G110"/>
    </row>
    <row r="111" spans="1:13" x14ac:dyDescent="0.25">
      <c r="B111"/>
      <c r="C111"/>
      <c r="D111"/>
      <c r="E111"/>
      <c r="F111"/>
      <c r="G111"/>
    </row>
    <row r="112" spans="1:13" x14ac:dyDescent="0.25">
      <c r="B112"/>
      <c r="C112"/>
      <c r="D112"/>
      <c r="E112"/>
      <c r="F112"/>
      <c r="G112"/>
    </row>
    <row r="113" spans="1:10" x14ac:dyDescent="0.25">
      <c r="A113" s="3" t="s">
        <v>582</v>
      </c>
      <c r="B113"/>
      <c r="C113"/>
      <c r="D113"/>
      <c r="E113"/>
      <c r="F113"/>
      <c r="G113"/>
    </row>
    <row r="114" spans="1:10" x14ac:dyDescent="0.25">
      <c r="B114"/>
      <c r="C114"/>
      <c r="D114"/>
      <c r="E114"/>
      <c r="F114"/>
      <c r="G114"/>
    </row>
    <row r="115" spans="1:10" ht="19.5" x14ac:dyDescent="0.3">
      <c r="A115" s="498" t="s">
        <v>1078</v>
      </c>
      <c r="B115"/>
      <c r="C115"/>
      <c r="D115"/>
      <c r="E115"/>
      <c r="F115"/>
      <c r="G115" s="37">
        <v>6.4</v>
      </c>
      <c r="H115" s="5" t="s">
        <v>583</v>
      </c>
    </row>
    <row r="116" spans="1:10" x14ac:dyDescent="0.25">
      <c r="A116" t="s">
        <v>584</v>
      </c>
      <c r="B116"/>
      <c r="C116" s="1">
        <f>G115*11*151*0.75</f>
        <v>7972.8000000000011</v>
      </c>
      <c r="D116" t="s">
        <v>604</v>
      </c>
      <c r="E116"/>
      <c r="F116"/>
    </row>
    <row r="117" spans="1:10" x14ac:dyDescent="0.25">
      <c r="A117" t="s">
        <v>585</v>
      </c>
      <c r="B117" s="1">
        <f>(C116/11)</f>
        <v>724.80000000000007</v>
      </c>
      <c r="C117"/>
      <c r="D117"/>
      <c r="E117"/>
      <c r="F117"/>
      <c r="G117" t="s">
        <v>842</v>
      </c>
    </row>
    <row r="118" spans="1:10" x14ac:dyDescent="0.25">
      <c r="A118" t="s">
        <v>586</v>
      </c>
      <c r="B118" s="1">
        <f>H95</f>
        <v>531087.5</v>
      </c>
      <c r="C118" t="s">
        <v>587</v>
      </c>
      <c r="D118" s="1">
        <f>B118/11</f>
        <v>48280.681818181816</v>
      </c>
      <c r="E118" t="s">
        <v>588</v>
      </c>
      <c r="F118"/>
      <c r="G118"/>
    </row>
    <row r="119" spans="1:10" x14ac:dyDescent="0.25">
      <c r="A119" t="s">
        <v>589</v>
      </c>
      <c r="B119"/>
      <c r="C119"/>
      <c r="D119" s="1"/>
      <c r="E119"/>
      <c r="F119"/>
      <c r="G119"/>
    </row>
    <row r="120" spans="1:10" x14ac:dyDescent="0.25">
      <c r="A120" t="s">
        <v>818</v>
      </c>
      <c r="B120"/>
      <c r="C120"/>
      <c r="D120" s="1">
        <f>B118/C116</f>
        <v>66.612419727072037</v>
      </c>
      <c r="E120"/>
      <c r="F120"/>
      <c r="G120"/>
    </row>
    <row r="121" spans="1:10" x14ac:dyDescent="0.25">
      <c r="A121" t="s">
        <v>819</v>
      </c>
      <c r="D121" s="1">
        <f>(B118+30000)/C116</f>
        <v>70.375213224964867</v>
      </c>
    </row>
    <row r="126" spans="1:10" ht="15.75" x14ac:dyDescent="0.25">
      <c r="A126" s="591" t="s">
        <v>590</v>
      </c>
      <c r="B126" s="592"/>
      <c r="C126" s="593"/>
      <c r="F126" s="594" t="s">
        <v>591</v>
      </c>
      <c r="G126" s="595"/>
      <c r="H126" s="596"/>
      <c r="I126" s="600"/>
      <c r="J126" s="601"/>
    </row>
    <row r="127" spans="1:10" x14ac:dyDescent="0.25">
      <c r="A127" s="1" t="s">
        <v>605</v>
      </c>
      <c r="B127" s="1"/>
      <c r="C127" s="2">
        <v>1050</v>
      </c>
      <c r="F127" s="597"/>
      <c r="G127" s="598"/>
      <c r="H127" s="599"/>
      <c r="I127" s="602"/>
      <c r="J127" s="603"/>
    </row>
    <row r="128" spans="1:10" x14ac:dyDescent="0.25">
      <c r="A128" s="1"/>
      <c r="B128" s="1" t="s">
        <v>606</v>
      </c>
      <c r="C128" s="2"/>
      <c r="F128" s="2"/>
      <c r="G128" s="416"/>
      <c r="H128" s="416"/>
      <c r="I128" s="1"/>
      <c r="J128" s="1"/>
    </row>
    <row r="129" spans="1:10" x14ac:dyDescent="0.25">
      <c r="A129" s="1"/>
      <c r="B129" s="1" t="s">
        <v>607</v>
      </c>
      <c r="C129" s="2"/>
      <c r="F129" s="1" t="s">
        <v>593</v>
      </c>
      <c r="G129" s="411"/>
      <c r="H129" s="2">
        <v>54000</v>
      </c>
      <c r="I129" s="1">
        <v>72000</v>
      </c>
      <c r="J129" s="1"/>
    </row>
    <row r="130" spans="1:10" x14ac:dyDescent="0.25">
      <c r="A130" s="1"/>
      <c r="B130" s="1" t="s">
        <v>608</v>
      </c>
      <c r="C130" s="2"/>
      <c r="F130" s="1" t="s">
        <v>828</v>
      </c>
      <c r="G130" s="1"/>
      <c r="H130" s="2">
        <v>60000</v>
      </c>
      <c r="I130" s="1"/>
      <c r="J130" s="1"/>
    </row>
    <row r="131" spans="1:10" x14ac:dyDescent="0.25">
      <c r="A131" s="1"/>
      <c r="B131" s="1" t="s">
        <v>609</v>
      </c>
      <c r="C131" s="2"/>
      <c r="F131" s="1" t="s">
        <v>162</v>
      </c>
      <c r="G131" s="1"/>
      <c r="H131" s="2">
        <f>SUM(B152:O152)</f>
        <v>288087.5</v>
      </c>
      <c r="I131" s="1"/>
      <c r="J131" s="1"/>
    </row>
    <row r="132" spans="1:10" x14ac:dyDescent="0.25">
      <c r="A132" s="1" t="s">
        <v>758</v>
      </c>
      <c r="B132" s="1"/>
      <c r="C132" s="2"/>
      <c r="F132" s="1"/>
      <c r="G132" s="1"/>
      <c r="H132" s="2"/>
      <c r="I132" s="1"/>
      <c r="J132" s="1"/>
    </row>
    <row r="133" spans="1:10" x14ac:dyDescent="0.25">
      <c r="A133" s="1"/>
      <c r="B133" s="2" t="s">
        <v>610</v>
      </c>
      <c r="C133" s="2"/>
      <c r="D133" s="2"/>
      <c r="F133" s="1"/>
      <c r="G133" s="1"/>
      <c r="H133" s="2"/>
      <c r="I133" s="1"/>
      <c r="J133" s="1"/>
    </row>
    <row r="134" spans="1:10" x14ac:dyDescent="0.25">
      <c r="A134" s="1"/>
      <c r="B134" s="1"/>
      <c r="C134" s="2"/>
      <c r="D134" s="2"/>
      <c r="F134" s="1"/>
      <c r="G134" s="1"/>
      <c r="H134" s="2"/>
      <c r="I134" s="1"/>
      <c r="J134" s="1"/>
    </row>
    <row r="135" spans="1:10" x14ac:dyDescent="0.25">
      <c r="A135" s="1"/>
      <c r="B135" s="1"/>
      <c r="C135" s="2"/>
      <c r="D135" s="2"/>
      <c r="F135" s="1"/>
      <c r="G135" s="1"/>
      <c r="H135" s="2"/>
      <c r="I135" s="2"/>
      <c r="J135" s="1"/>
    </row>
    <row r="136" spans="1:10" x14ac:dyDescent="0.25">
      <c r="A136" s="1"/>
      <c r="B136" s="1" t="s">
        <v>611</v>
      </c>
      <c r="C136" s="2"/>
      <c r="F136" s="1"/>
      <c r="G136" s="1"/>
      <c r="H136" s="2"/>
      <c r="I136" s="1"/>
      <c r="J136" s="1"/>
    </row>
    <row r="137" spans="1:10" x14ac:dyDescent="0.25">
      <c r="A137" s="1"/>
      <c r="B137" s="2" t="s">
        <v>285</v>
      </c>
      <c r="C137" s="2">
        <v>4500</v>
      </c>
      <c r="F137" s="6" t="s">
        <v>1</v>
      </c>
      <c r="G137" s="6">
        <f>SUM(G129:G136)</f>
        <v>0</v>
      </c>
      <c r="H137" s="6">
        <f>SUM(H129:H136)</f>
        <v>402087.5</v>
      </c>
      <c r="I137" s="1">
        <f>H137/12</f>
        <v>33507.291666666664</v>
      </c>
      <c r="J137" s="1"/>
    </row>
    <row r="138" spans="1:10" x14ac:dyDescent="0.25">
      <c r="A138" s="1" t="s">
        <v>612</v>
      </c>
      <c r="B138" s="1"/>
      <c r="C138" s="2">
        <v>400</v>
      </c>
    </row>
    <row r="139" spans="1:10" x14ac:dyDescent="0.25">
      <c r="A139" s="1" t="s">
        <v>613</v>
      </c>
      <c r="B139" s="2"/>
      <c r="C139" s="2">
        <v>300</v>
      </c>
    </row>
    <row r="140" spans="1:10" x14ac:dyDescent="0.25">
      <c r="A140" s="1" t="s">
        <v>614</v>
      </c>
      <c r="B140" s="2"/>
      <c r="C140" s="2">
        <v>100</v>
      </c>
    </row>
    <row r="141" spans="1:10" x14ac:dyDescent="0.25">
      <c r="A141" s="1" t="s">
        <v>615</v>
      </c>
      <c r="B141" s="2"/>
      <c r="C141" s="2">
        <v>400</v>
      </c>
    </row>
    <row r="142" spans="1:10" x14ac:dyDescent="0.25">
      <c r="A142" s="513" t="s">
        <v>524</v>
      </c>
      <c r="B142" s="514"/>
      <c r="C142" s="2">
        <f>SUM(C127:C141)</f>
        <v>6750</v>
      </c>
    </row>
    <row r="146" spans="1:17" ht="26.25" x14ac:dyDescent="0.4">
      <c r="A146" s="604" t="s">
        <v>601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6"/>
      <c r="M146" s="1"/>
    </row>
    <row r="149" spans="1:17" x14ac:dyDescent="0.25">
      <c r="B149" s="513" t="s">
        <v>451</v>
      </c>
      <c r="C149" s="514"/>
      <c r="D149" s="531" t="s">
        <v>602</v>
      </c>
      <c r="E149" s="532"/>
      <c r="F149" s="531" t="s">
        <v>432</v>
      </c>
      <c r="G149" s="532"/>
      <c r="H149" s="531" t="s">
        <v>951</v>
      </c>
      <c r="I149" s="532"/>
      <c r="J149" s="531" t="s">
        <v>952</v>
      </c>
      <c r="K149" s="532"/>
      <c r="L149" s="513" t="s">
        <v>453</v>
      </c>
      <c r="M149" s="514"/>
      <c r="N149" s="513" t="s">
        <v>750</v>
      </c>
      <c r="O149" s="514"/>
    </row>
    <row r="150" spans="1:17" x14ac:dyDescent="0.25">
      <c r="A150" s="1" t="s">
        <v>195</v>
      </c>
      <c r="B150" s="446">
        <v>4077</v>
      </c>
      <c r="C150" s="2">
        <f>B150/169</f>
        <v>24.124260355029588</v>
      </c>
      <c r="D150" s="2"/>
      <c r="E150" s="2"/>
      <c r="F150" s="2">
        <v>3995</v>
      </c>
      <c r="G150" s="2">
        <f>F150/151</f>
        <v>26.456953642384107</v>
      </c>
      <c r="H150" s="2">
        <v>1754</v>
      </c>
      <c r="I150" s="2">
        <f>H150/151</f>
        <v>11.6158940397351</v>
      </c>
      <c r="J150" s="2">
        <v>2611</v>
      </c>
      <c r="K150" s="2">
        <f>J150/151</f>
        <v>17.29139072847682</v>
      </c>
      <c r="L150" s="1">
        <v>3650</v>
      </c>
      <c r="M150" s="1">
        <f>L150/169</f>
        <v>21.597633136094675</v>
      </c>
      <c r="N150" s="1">
        <v>2932</v>
      </c>
      <c r="O150" s="1">
        <f>N150/169</f>
        <v>17.349112426035504</v>
      </c>
      <c r="Q150" t="s">
        <v>798</v>
      </c>
    </row>
    <row r="151" spans="1:17" x14ac:dyDescent="0.25">
      <c r="A151" s="1" t="s">
        <v>27</v>
      </c>
      <c r="B151" s="419">
        <v>3880</v>
      </c>
      <c r="C151" s="2">
        <f>B151/169</f>
        <v>22.958579881656803</v>
      </c>
      <c r="D151" s="2"/>
      <c r="E151" s="2"/>
      <c r="F151" s="2">
        <v>3864</v>
      </c>
      <c r="G151" s="2">
        <f>F151/151</f>
        <v>25.589403973509935</v>
      </c>
      <c r="H151" s="2">
        <v>1812</v>
      </c>
      <c r="I151" s="2">
        <f>H151/151</f>
        <v>12</v>
      </c>
      <c r="J151" s="2">
        <v>2460</v>
      </c>
      <c r="K151" s="2">
        <f>J151/151</f>
        <v>16.29139072847682</v>
      </c>
      <c r="L151" s="1">
        <v>3650</v>
      </c>
      <c r="M151" s="1">
        <f>L151/169</f>
        <v>21.597633136094675</v>
      </c>
      <c r="N151" s="1">
        <v>2877</v>
      </c>
      <c r="O151" s="1">
        <f>N151/169</f>
        <v>17.023668639053255</v>
      </c>
    </row>
    <row r="152" spans="1:17" x14ac:dyDescent="0.25">
      <c r="A152" s="1" t="s">
        <v>603</v>
      </c>
      <c r="B152" s="2">
        <f>(B150+B151)*5.5</f>
        <v>43763.5</v>
      </c>
      <c r="C152" s="2"/>
      <c r="D152" s="2">
        <v>55000</v>
      </c>
      <c r="E152" s="2"/>
      <c r="F152" s="2">
        <f>(F150+F151)*5.5</f>
        <v>43224.5</v>
      </c>
      <c r="G152" s="2"/>
      <c r="H152" s="2">
        <v>24000</v>
      </c>
      <c r="I152" s="1"/>
      <c r="J152" s="2">
        <v>50000</v>
      </c>
      <c r="K152" s="1"/>
      <c r="L152" s="2">
        <f>(L150+L151)*5.5</f>
        <v>40150</v>
      </c>
      <c r="M152" s="1"/>
      <c r="N152" s="2">
        <f>(N150+N151)*5.5</f>
        <v>31949.5</v>
      </c>
      <c r="O152" s="1"/>
    </row>
    <row r="155" spans="1:17" x14ac:dyDescent="0.25">
      <c r="A155" t="s">
        <v>843</v>
      </c>
      <c r="B155" s="5" t="s">
        <v>781</v>
      </c>
      <c r="C155" s="5" t="s">
        <v>844</v>
      </c>
    </row>
    <row r="156" spans="1:17" x14ac:dyDescent="0.25">
      <c r="A156">
        <v>2015</v>
      </c>
      <c r="B156" s="5">
        <v>225927</v>
      </c>
      <c r="C156" s="5">
        <v>1857</v>
      </c>
    </row>
    <row r="157" spans="1:17" x14ac:dyDescent="0.25">
      <c r="A157">
        <v>2016</v>
      </c>
      <c r="B157" s="5">
        <v>301240</v>
      </c>
      <c r="C157" s="5">
        <v>2476</v>
      </c>
    </row>
    <row r="158" spans="1:17" x14ac:dyDescent="0.25">
      <c r="A158">
        <v>2017</v>
      </c>
      <c r="B158" s="5">
        <v>434379</v>
      </c>
      <c r="C158" s="5">
        <v>-36588</v>
      </c>
    </row>
    <row r="159" spans="1:17" x14ac:dyDescent="0.25">
      <c r="A159">
        <v>2018</v>
      </c>
      <c r="B159" s="451">
        <v>458734</v>
      </c>
      <c r="C159" s="5">
        <v>51293</v>
      </c>
    </row>
    <row r="160" spans="1:17" x14ac:dyDescent="0.25">
      <c r="A160">
        <v>2019</v>
      </c>
      <c r="B160" s="5">
        <v>555641</v>
      </c>
      <c r="C160" s="5">
        <v>-59204</v>
      </c>
    </row>
    <row r="161" spans="1:8" x14ac:dyDescent="0.25">
      <c r="A161">
        <v>2020</v>
      </c>
      <c r="B161" s="451">
        <v>364904</v>
      </c>
      <c r="C161" s="5">
        <v>829</v>
      </c>
    </row>
    <row r="162" spans="1:8" x14ac:dyDescent="0.25">
      <c r="A162">
        <v>2021</v>
      </c>
      <c r="B162" s="451">
        <v>375238</v>
      </c>
      <c r="C162" s="451">
        <v>5068</v>
      </c>
    </row>
    <row r="163" spans="1:8" x14ac:dyDescent="0.25">
      <c r="A163">
        <v>2022</v>
      </c>
      <c r="B163" s="451">
        <v>485026</v>
      </c>
      <c r="C163" s="451">
        <v>34772</v>
      </c>
    </row>
    <row r="164" spans="1:8" x14ac:dyDescent="0.25">
      <c r="A164">
        <v>2023</v>
      </c>
      <c r="B164" s="451">
        <v>638052</v>
      </c>
      <c r="C164" s="5">
        <v>293</v>
      </c>
    </row>
    <row r="166" spans="1:8" x14ac:dyDescent="0.25">
      <c r="B166" s="5">
        <f>SUM(B156:B164)</f>
        <v>3839141</v>
      </c>
      <c r="C166" s="5">
        <f>SUM(C156:C164)</f>
        <v>796</v>
      </c>
    </row>
    <row r="175" spans="1:8" ht="21" x14ac:dyDescent="0.35">
      <c r="A175" s="611" t="s">
        <v>813</v>
      </c>
      <c r="B175" s="612"/>
      <c r="C175" s="612"/>
      <c r="D175" s="612"/>
      <c r="E175" s="612"/>
      <c r="F175" s="612"/>
      <c r="G175" s="612"/>
      <c r="H175" s="613"/>
    </row>
    <row r="176" spans="1:8" ht="21" x14ac:dyDescent="0.35">
      <c r="A176" s="30"/>
      <c r="B176" s="30"/>
      <c r="C176" s="30"/>
      <c r="D176" s="30"/>
      <c r="E176" s="30"/>
      <c r="F176" s="30"/>
      <c r="G176" s="30"/>
      <c r="H176" s="30"/>
    </row>
    <row r="178" spans="1:13" ht="18.75" x14ac:dyDescent="0.3">
      <c r="A178" s="614" t="s">
        <v>958</v>
      </c>
      <c r="B178" s="615"/>
      <c r="C178" s="615"/>
      <c r="D178" s="615"/>
      <c r="E178" s="615"/>
      <c r="F178" s="615"/>
      <c r="G178" s="615"/>
      <c r="H178" s="616"/>
    </row>
    <row r="179" spans="1:13" x14ac:dyDescent="0.25">
      <c r="A179" s="9"/>
      <c r="B179"/>
      <c r="C179"/>
      <c r="D179"/>
      <c r="E179"/>
      <c r="F179"/>
      <c r="G179"/>
      <c r="H179"/>
    </row>
    <row r="180" spans="1:13" ht="21" x14ac:dyDescent="0.35">
      <c r="A180" s="9"/>
      <c r="B180" s="21" t="s">
        <v>563</v>
      </c>
      <c r="I180" s="526"/>
    </row>
    <row r="181" spans="1:13" ht="46.5" x14ac:dyDescent="0.35">
      <c r="A181" s="33"/>
      <c r="B181" s="10" t="s">
        <v>564</v>
      </c>
      <c r="C181" s="10" t="s">
        <v>565</v>
      </c>
      <c r="D181" s="10" t="s">
        <v>566</v>
      </c>
      <c r="E181" s="10"/>
      <c r="F181" s="11" t="s">
        <v>567</v>
      </c>
      <c r="G181" s="11" t="s">
        <v>568</v>
      </c>
      <c r="H181" s="41" t="s">
        <v>524</v>
      </c>
      <c r="I181" s="528"/>
    </row>
    <row r="182" spans="1:13" x14ac:dyDescent="0.25">
      <c r="A182" s="34"/>
      <c r="B182" s="22">
        <f t="shared" ref="B182:G182" si="2">B188/12</f>
        <v>8750</v>
      </c>
      <c r="C182" s="22">
        <f t="shared" si="2"/>
        <v>750</v>
      </c>
      <c r="D182" s="22">
        <f t="shared" si="2"/>
        <v>1250</v>
      </c>
      <c r="E182" s="22">
        <f t="shared" si="2"/>
        <v>0</v>
      </c>
      <c r="F182" s="22">
        <f t="shared" si="2"/>
        <v>0</v>
      </c>
      <c r="G182" s="22">
        <f t="shared" si="2"/>
        <v>28923.958333333332</v>
      </c>
      <c r="H182" s="22">
        <f>H188/12</f>
        <v>39673.958333333336</v>
      </c>
      <c r="K182" t="s">
        <v>801</v>
      </c>
    </row>
    <row r="183" spans="1:13" x14ac:dyDescent="0.25">
      <c r="A183" s="34"/>
      <c r="K183" t="s">
        <v>809</v>
      </c>
    </row>
    <row r="184" spans="1:13" x14ac:dyDescent="0.25">
      <c r="A184" s="34"/>
      <c r="K184" t="s">
        <v>810</v>
      </c>
    </row>
    <row r="185" spans="1:13" x14ac:dyDescent="0.25">
      <c r="A185" s="34"/>
    </row>
    <row r="186" spans="1:13" ht="21" x14ac:dyDescent="0.35">
      <c r="A186" s="34"/>
      <c r="B186" s="21" t="s">
        <v>569</v>
      </c>
      <c r="K186" t="s">
        <v>802</v>
      </c>
    </row>
    <row r="187" spans="1:13" ht="46.5" x14ac:dyDescent="0.35">
      <c r="A187" s="34"/>
      <c r="B187" s="10" t="s">
        <v>570</v>
      </c>
      <c r="C187" s="10" t="s">
        <v>565</v>
      </c>
      <c r="D187" s="10" t="s">
        <v>566</v>
      </c>
      <c r="E187" s="10"/>
      <c r="F187" s="11" t="s">
        <v>571</v>
      </c>
      <c r="G187" s="11" t="s">
        <v>572</v>
      </c>
      <c r="H187" s="12" t="s">
        <v>524</v>
      </c>
    </row>
    <row r="188" spans="1:13" x14ac:dyDescent="0.25">
      <c r="A188" s="35"/>
      <c r="B188" s="2">
        <v>105000</v>
      </c>
      <c r="C188" s="2">
        <v>9000</v>
      </c>
      <c r="D188" s="2">
        <v>15000</v>
      </c>
      <c r="E188" s="2"/>
      <c r="F188" s="2"/>
      <c r="G188" s="2">
        <f>H231</f>
        <v>347087.5</v>
      </c>
      <c r="H188" s="2">
        <f>SUM(A188:G188)</f>
        <v>476087.5</v>
      </c>
      <c r="K188" t="s">
        <v>781</v>
      </c>
      <c r="L188" t="s">
        <v>803</v>
      </c>
      <c r="M188" t="s">
        <v>519</v>
      </c>
    </row>
    <row r="189" spans="1:13" x14ac:dyDescent="0.25">
      <c r="A189" s="9"/>
      <c r="D189" s="531" t="s">
        <v>831</v>
      </c>
      <c r="E189" s="617"/>
      <c r="F189" s="617"/>
      <c r="G189" s="532"/>
      <c r="H189" s="2">
        <f>H188</f>
        <v>476087.5</v>
      </c>
      <c r="M189" t="s">
        <v>804</v>
      </c>
    </row>
    <row r="190" spans="1:13" x14ac:dyDescent="0.25">
      <c r="A190" s="9"/>
      <c r="F190" s="5">
        <v>300000</v>
      </c>
      <c r="M190" t="s">
        <v>805</v>
      </c>
    </row>
    <row r="191" spans="1:13" x14ac:dyDescent="0.25">
      <c r="A191" s="9"/>
      <c r="B191"/>
      <c r="C191"/>
      <c r="D191"/>
      <c r="E191" s="607" t="s">
        <v>573</v>
      </c>
      <c r="F191" s="608"/>
      <c r="G191" s="13">
        <f>G192/11</f>
        <v>81818.181818181823</v>
      </c>
      <c r="H191"/>
      <c r="M191" t="s">
        <v>806</v>
      </c>
    </row>
    <row r="192" spans="1:13" x14ac:dyDescent="0.25">
      <c r="A192" s="9"/>
      <c r="B192"/>
      <c r="C192"/>
      <c r="D192"/>
      <c r="E192" s="607" t="s">
        <v>574</v>
      </c>
      <c r="F192" s="608"/>
      <c r="G192" s="15">
        <f>E197</f>
        <v>900000</v>
      </c>
      <c r="H192"/>
      <c r="M192" t="s">
        <v>807</v>
      </c>
    </row>
    <row r="193" spans="1:13" x14ac:dyDescent="0.25">
      <c r="A193" s="9"/>
      <c r="B193"/>
      <c r="C193"/>
      <c r="D193"/>
      <c r="E193"/>
      <c r="F193"/>
      <c r="G193"/>
      <c r="H193"/>
      <c r="M193" t="s">
        <v>808</v>
      </c>
    </row>
    <row r="194" spans="1:13" x14ac:dyDescent="0.25">
      <c r="A194" s="9" t="s">
        <v>575</v>
      </c>
      <c r="G194" s="609"/>
      <c r="H194" s="609"/>
    </row>
    <row r="195" spans="1:13" x14ac:dyDescent="0.25">
      <c r="A195" s="9" t="s">
        <v>576</v>
      </c>
      <c r="G195" s="609"/>
      <c r="H195" s="609"/>
    </row>
    <row r="196" spans="1:13" ht="18.75" x14ac:dyDescent="0.3">
      <c r="A196" s="610" t="s">
        <v>577</v>
      </c>
      <c r="B196" s="610"/>
      <c r="C196" s="610"/>
      <c r="D196" s="610"/>
      <c r="E196" s="610"/>
      <c r="F196" s="610"/>
      <c r="G196"/>
    </row>
    <row r="197" spans="1:13" x14ac:dyDescent="0.25">
      <c r="A197" s="13">
        <f>(E197-C197)/E197*100</f>
        <v>55.555555555555557</v>
      </c>
      <c r="B197" s="81">
        <f>E197-C197</f>
        <v>500000</v>
      </c>
      <c r="C197" s="1">
        <v>400000</v>
      </c>
      <c r="D197" s="14"/>
      <c r="E197" s="16">
        <v>900000</v>
      </c>
      <c r="F197" s="16"/>
      <c r="G197"/>
    </row>
    <row r="198" spans="1:13" ht="25.5" x14ac:dyDescent="0.25">
      <c r="A198" s="17" t="s">
        <v>578</v>
      </c>
      <c r="B198" s="18" t="s">
        <v>579</v>
      </c>
      <c r="C198" s="19" t="s">
        <v>580</v>
      </c>
      <c r="D198" s="19"/>
      <c r="E198" s="18" t="s">
        <v>518</v>
      </c>
      <c r="F198" s="18"/>
      <c r="G198"/>
    </row>
    <row r="199" spans="1:13" x14ac:dyDescent="0.25">
      <c r="B199"/>
      <c r="C199"/>
      <c r="D199"/>
      <c r="E199"/>
      <c r="F199"/>
      <c r="G199"/>
    </row>
    <row r="200" spans="1:13" x14ac:dyDescent="0.25">
      <c r="B200"/>
      <c r="C200"/>
      <c r="D200"/>
      <c r="E200"/>
      <c r="F200"/>
      <c r="G200"/>
    </row>
    <row r="201" spans="1:13" ht="18.75" x14ac:dyDescent="0.3">
      <c r="A201" s="610" t="s">
        <v>581</v>
      </c>
      <c r="B201" s="610"/>
      <c r="C201" s="610"/>
      <c r="D201" s="610"/>
      <c r="E201" s="610"/>
      <c r="F201" s="610"/>
      <c r="G201"/>
    </row>
    <row r="202" spans="1:13" x14ac:dyDescent="0.25">
      <c r="A202" s="13">
        <f>(E202-C202)/E202*100</f>
        <v>55.55555555555555</v>
      </c>
      <c r="B202" s="81">
        <f>E202-C202</f>
        <v>41666.666666666664</v>
      </c>
      <c r="C202" s="1">
        <f>C197/12</f>
        <v>33333.333333333336</v>
      </c>
      <c r="D202" s="14"/>
      <c r="E202" s="16">
        <f>E197/12</f>
        <v>75000</v>
      </c>
      <c r="F202" s="16"/>
      <c r="G202"/>
    </row>
    <row r="203" spans="1:13" ht="25.5" x14ac:dyDescent="0.25">
      <c r="A203" s="17" t="s">
        <v>578</v>
      </c>
      <c r="B203" s="18" t="s">
        <v>579</v>
      </c>
      <c r="C203" s="19" t="s">
        <v>580</v>
      </c>
      <c r="D203" s="19"/>
      <c r="E203" s="18" t="s">
        <v>518</v>
      </c>
      <c r="F203" s="18"/>
      <c r="G203"/>
    </row>
    <row r="204" spans="1:13" x14ac:dyDescent="0.25">
      <c r="B204"/>
      <c r="C204"/>
      <c r="D204"/>
      <c r="E204"/>
      <c r="F204"/>
      <c r="G204"/>
    </row>
    <row r="205" spans="1:13" x14ac:dyDescent="0.25">
      <c r="B205"/>
      <c r="C205"/>
      <c r="D205"/>
      <c r="E205"/>
      <c r="F205"/>
      <c r="G205"/>
    </row>
    <row r="206" spans="1:13" x14ac:dyDescent="0.25">
      <c r="B206"/>
      <c r="C206"/>
      <c r="D206"/>
      <c r="E206"/>
      <c r="F206"/>
      <c r="G206"/>
    </row>
    <row r="207" spans="1:13" x14ac:dyDescent="0.25">
      <c r="A207" s="3" t="s">
        <v>582</v>
      </c>
      <c r="B207"/>
      <c r="C207"/>
      <c r="D207"/>
      <c r="E207"/>
      <c r="F207"/>
      <c r="G207"/>
    </row>
    <row r="208" spans="1:13" x14ac:dyDescent="0.25">
      <c r="B208"/>
      <c r="C208"/>
      <c r="D208"/>
      <c r="E208"/>
      <c r="F208"/>
      <c r="G208"/>
    </row>
    <row r="209" spans="1:12" ht="19.5" x14ac:dyDescent="0.3">
      <c r="A209" t="s">
        <v>817</v>
      </c>
      <c r="B209"/>
      <c r="C209"/>
      <c r="D209"/>
      <c r="E209"/>
      <c r="F209"/>
      <c r="G209" s="37">
        <v>5.4</v>
      </c>
      <c r="H209" s="5" t="s">
        <v>583</v>
      </c>
    </row>
    <row r="210" spans="1:12" x14ac:dyDescent="0.25">
      <c r="A210" t="s">
        <v>584</v>
      </c>
      <c r="B210"/>
      <c r="C210" s="1">
        <f>G209*11*151*0.75</f>
        <v>6727.0500000000011</v>
      </c>
      <c r="D210" t="s">
        <v>604</v>
      </c>
      <c r="E210"/>
      <c r="F210"/>
    </row>
    <row r="211" spans="1:12" x14ac:dyDescent="0.25">
      <c r="A211" t="s">
        <v>585</v>
      </c>
      <c r="B211" s="1">
        <f>(C210/11)</f>
        <v>611.55000000000007</v>
      </c>
      <c r="C211"/>
      <c r="D211"/>
      <c r="E211"/>
      <c r="F211"/>
      <c r="G211" t="s">
        <v>842</v>
      </c>
    </row>
    <row r="212" spans="1:12" x14ac:dyDescent="0.25">
      <c r="A212" t="s">
        <v>586</v>
      </c>
      <c r="B212" s="1">
        <f>H189</f>
        <v>476087.5</v>
      </c>
      <c r="C212" t="s">
        <v>587</v>
      </c>
      <c r="D212" s="1">
        <f>B212/11</f>
        <v>43280.681818181816</v>
      </c>
      <c r="E212" t="s">
        <v>588</v>
      </c>
      <c r="F212"/>
      <c r="G212"/>
    </row>
    <row r="213" spans="1:12" x14ac:dyDescent="0.25">
      <c r="A213" t="s">
        <v>589</v>
      </c>
      <c r="B213"/>
      <c r="C213"/>
      <c r="D213" s="1"/>
      <c r="E213"/>
      <c r="F213"/>
      <c r="G213"/>
    </row>
    <row r="214" spans="1:12" x14ac:dyDescent="0.25">
      <c r="A214" t="s">
        <v>818</v>
      </c>
      <c r="B214"/>
      <c r="C214"/>
      <c r="D214" s="1">
        <f>B212/C210</f>
        <v>70.772106644071314</v>
      </c>
      <c r="E214"/>
      <c r="F214"/>
      <c r="G214"/>
    </row>
    <row r="215" spans="1:12" x14ac:dyDescent="0.25">
      <c r="A215" t="s">
        <v>819</v>
      </c>
      <c r="D215" s="1">
        <f>(B212+30000)/C210</f>
        <v>75.231713752685039</v>
      </c>
    </row>
    <row r="220" spans="1:12" ht="15.75" x14ac:dyDescent="0.25">
      <c r="A220" s="591" t="s">
        <v>590</v>
      </c>
      <c r="B220" s="592"/>
      <c r="C220" s="593"/>
      <c r="F220" s="594" t="s">
        <v>591</v>
      </c>
      <c r="G220" s="595"/>
      <c r="H220" s="596"/>
      <c r="I220" s="600"/>
      <c r="J220" s="601"/>
    </row>
    <row r="221" spans="1:12" x14ac:dyDescent="0.25">
      <c r="A221" s="1" t="s">
        <v>605</v>
      </c>
      <c r="B221" s="1"/>
      <c r="C221" s="2">
        <v>1050</v>
      </c>
      <c r="F221" s="597"/>
      <c r="G221" s="598"/>
      <c r="H221" s="599"/>
      <c r="I221" s="602"/>
      <c r="J221" s="603"/>
    </row>
    <row r="222" spans="1:12" x14ac:dyDescent="0.25">
      <c r="A222" s="1"/>
      <c r="B222" s="1" t="s">
        <v>606</v>
      </c>
      <c r="C222" s="2"/>
      <c r="F222" s="2"/>
      <c r="G222" s="416"/>
      <c r="H222" s="416"/>
      <c r="I222" s="1"/>
      <c r="J222" s="1"/>
    </row>
    <row r="223" spans="1:12" x14ac:dyDescent="0.25">
      <c r="A223" s="1"/>
      <c r="B223" s="1" t="s">
        <v>607</v>
      </c>
      <c r="C223" s="2"/>
      <c r="F223" s="1" t="s">
        <v>593</v>
      </c>
      <c r="G223" s="411"/>
      <c r="H223" s="2">
        <v>54000</v>
      </c>
      <c r="I223" s="1">
        <v>72000</v>
      </c>
      <c r="J223" s="1"/>
      <c r="K223" t="s">
        <v>800</v>
      </c>
    </row>
    <row r="224" spans="1:12" x14ac:dyDescent="0.25">
      <c r="A224" s="1"/>
      <c r="B224" s="1" t="s">
        <v>608</v>
      </c>
      <c r="C224" s="2"/>
      <c r="F224" s="1" t="s">
        <v>828</v>
      </c>
      <c r="G224" s="1"/>
      <c r="H224" s="2">
        <v>55000</v>
      </c>
      <c r="I224" s="1"/>
      <c r="J224" s="1"/>
      <c r="K224">
        <f>I223/12</f>
        <v>6000</v>
      </c>
      <c r="L224" t="s">
        <v>799</v>
      </c>
    </row>
    <row r="225" spans="1:13" x14ac:dyDescent="0.25">
      <c r="A225" s="1"/>
      <c r="B225" s="1" t="s">
        <v>609</v>
      </c>
      <c r="C225" s="2"/>
      <c r="F225" s="1" t="s">
        <v>162</v>
      </c>
      <c r="G225" s="1"/>
      <c r="H225" s="2">
        <f>SUM(B246:O246)</f>
        <v>238087.5</v>
      </c>
      <c r="I225" s="1"/>
      <c r="J225" s="1"/>
    </row>
    <row r="226" spans="1:13" x14ac:dyDescent="0.25">
      <c r="A226" s="1" t="s">
        <v>758</v>
      </c>
      <c r="B226" s="1"/>
      <c r="C226" s="2"/>
      <c r="F226" s="1"/>
      <c r="G226" s="1"/>
      <c r="H226" s="2"/>
      <c r="I226" s="1"/>
      <c r="J226" s="1"/>
    </row>
    <row r="227" spans="1:13" x14ac:dyDescent="0.25">
      <c r="A227" s="1"/>
      <c r="B227" s="2" t="s">
        <v>610</v>
      </c>
      <c r="C227" s="2"/>
      <c r="D227" s="2"/>
      <c r="F227" s="1"/>
      <c r="G227" s="1"/>
      <c r="H227" s="2"/>
      <c r="I227" s="1"/>
      <c r="J227" s="1"/>
    </row>
    <row r="228" spans="1:13" x14ac:dyDescent="0.25">
      <c r="A228" s="1"/>
      <c r="B228" s="1"/>
      <c r="C228" s="2"/>
      <c r="D228" s="2"/>
      <c r="F228" s="1"/>
      <c r="G228" s="1"/>
      <c r="H228" s="2"/>
      <c r="I228" s="1"/>
      <c r="J228" s="1"/>
    </row>
    <row r="229" spans="1:13" x14ac:dyDescent="0.25">
      <c r="A229" s="1"/>
      <c r="B229" s="1"/>
      <c r="C229" s="2"/>
      <c r="D229" s="2"/>
      <c r="F229" s="1"/>
      <c r="G229" s="1"/>
      <c r="H229" s="2"/>
      <c r="I229" s="2"/>
      <c r="J229" s="1"/>
    </row>
    <row r="230" spans="1:13" x14ac:dyDescent="0.25">
      <c r="A230" s="1"/>
      <c r="B230" s="1" t="s">
        <v>611</v>
      </c>
      <c r="C230" s="2"/>
      <c r="F230" s="1"/>
      <c r="G230" s="1"/>
      <c r="H230" s="2"/>
      <c r="I230" s="1"/>
      <c r="J230" s="1"/>
    </row>
    <row r="231" spans="1:13" x14ac:dyDescent="0.25">
      <c r="A231" s="1"/>
      <c r="B231" s="2" t="s">
        <v>285</v>
      </c>
      <c r="C231" s="2">
        <v>4500</v>
      </c>
      <c r="F231" s="6" t="s">
        <v>1</v>
      </c>
      <c r="G231" s="6">
        <f>SUM(G223:G230)</f>
        <v>0</v>
      </c>
      <c r="H231" s="6">
        <f>SUM(H223:H230)</f>
        <v>347087.5</v>
      </c>
      <c r="I231" s="1">
        <f>H231/12</f>
        <v>28923.958333333332</v>
      </c>
      <c r="J231" s="1"/>
    </row>
    <row r="232" spans="1:13" x14ac:dyDescent="0.25">
      <c r="A232" s="1" t="s">
        <v>612</v>
      </c>
      <c r="B232" s="1"/>
      <c r="C232" s="2">
        <v>400</v>
      </c>
    </row>
    <row r="233" spans="1:13" x14ac:dyDescent="0.25">
      <c r="A233" s="1" t="s">
        <v>613</v>
      </c>
      <c r="B233" s="2"/>
      <c r="C233" s="2">
        <v>300</v>
      </c>
    </row>
    <row r="234" spans="1:13" x14ac:dyDescent="0.25">
      <c r="A234" s="1" t="s">
        <v>614</v>
      </c>
      <c r="B234" s="2"/>
      <c r="C234" s="2">
        <v>100</v>
      </c>
    </row>
    <row r="235" spans="1:13" x14ac:dyDescent="0.25">
      <c r="A235" s="1" t="s">
        <v>615</v>
      </c>
      <c r="B235" s="2"/>
      <c r="C235" s="2">
        <v>400</v>
      </c>
    </row>
    <row r="236" spans="1:13" x14ac:dyDescent="0.25">
      <c r="A236" s="513" t="s">
        <v>524</v>
      </c>
      <c r="B236" s="514"/>
      <c r="C236" s="2">
        <f>SUM(C221:C235)</f>
        <v>6750</v>
      </c>
    </row>
    <row r="240" spans="1:13" ht="26.25" x14ac:dyDescent="0.4">
      <c r="A240" s="604" t="s">
        <v>601</v>
      </c>
      <c r="B240" s="605"/>
      <c r="C240" s="605"/>
      <c r="D240" s="605"/>
      <c r="E240" s="605"/>
      <c r="F240" s="605"/>
      <c r="G240" s="605"/>
      <c r="H240" s="605"/>
      <c r="I240" s="605"/>
      <c r="J240" s="605"/>
      <c r="K240" s="605"/>
      <c r="L240" s="606"/>
      <c r="M240" s="1"/>
    </row>
    <row r="243" spans="1:15" x14ac:dyDescent="0.25">
      <c r="B243" s="513" t="s">
        <v>451</v>
      </c>
      <c r="C243" s="514"/>
      <c r="D243" s="531" t="s">
        <v>602</v>
      </c>
      <c r="E243" s="532"/>
      <c r="F243" s="531" t="s">
        <v>432</v>
      </c>
      <c r="G243" s="532"/>
      <c r="H243" s="531" t="s">
        <v>951</v>
      </c>
      <c r="I243" s="532"/>
      <c r="J243" s="531" t="s">
        <v>952</v>
      </c>
      <c r="K243" s="532"/>
      <c r="L243" s="513" t="s">
        <v>453</v>
      </c>
      <c r="M243" s="514"/>
      <c r="N243" s="513" t="s">
        <v>750</v>
      </c>
      <c r="O243" s="514"/>
    </row>
    <row r="244" spans="1:15" x14ac:dyDescent="0.25">
      <c r="A244" s="1" t="s">
        <v>195</v>
      </c>
      <c r="B244" s="446">
        <v>4077</v>
      </c>
      <c r="C244" s="2">
        <f>B244/169</f>
        <v>24.124260355029588</v>
      </c>
      <c r="D244" s="2"/>
      <c r="E244" s="2"/>
      <c r="F244" s="2">
        <v>3995</v>
      </c>
      <c r="G244" s="2">
        <f>F244/151</f>
        <v>26.456953642384107</v>
      </c>
      <c r="H244" s="2">
        <v>1754</v>
      </c>
      <c r="I244" s="2">
        <f>H244/151</f>
        <v>11.6158940397351</v>
      </c>
      <c r="J244" s="2">
        <v>2611</v>
      </c>
      <c r="K244" s="2">
        <f>J244/151</f>
        <v>17.29139072847682</v>
      </c>
      <c r="L244" s="1">
        <v>3650</v>
      </c>
      <c r="M244" s="1">
        <f>L244/169</f>
        <v>21.597633136094675</v>
      </c>
      <c r="N244" s="1">
        <v>2932</v>
      </c>
      <c r="O244" s="1">
        <f>N244/169</f>
        <v>17.349112426035504</v>
      </c>
    </row>
    <row r="245" spans="1:15" x14ac:dyDescent="0.25">
      <c r="A245" s="1" t="s">
        <v>27</v>
      </c>
      <c r="B245" s="419">
        <v>3880</v>
      </c>
      <c r="C245" s="2">
        <f>B245/169</f>
        <v>22.958579881656803</v>
      </c>
      <c r="D245" s="2"/>
      <c r="E245" s="2"/>
      <c r="F245" s="2">
        <v>3864</v>
      </c>
      <c r="G245" s="2">
        <f>F245/151</f>
        <v>25.589403973509935</v>
      </c>
      <c r="H245" s="2">
        <v>1812</v>
      </c>
      <c r="I245" s="2">
        <f>H245/151</f>
        <v>12</v>
      </c>
      <c r="J245" s="2">
        <v>2460</v>
      </c>
      <c r="K245" s="2">
        <f>J245/151</f>
        <v>16.29139072847682</v>
      </c>
      <c r="L245" s="1">
        <v>3650</v>
      </c>
      <c r="M245" s="1">
        <f>L245/169</f>
        <v>21.597633136094675</v>
      </c>
      <c r="N245" s="1">
        <v>2877</v>
      </c>
      <c r="O245" s="1">
        <f>N245/169</f>
        <v>17.023668639053255</v>
      </c>
    </row>
    <row r="246" spans="1:15" x14ac:dyDescent="0.25">
      <c r="A246" s="1" t="s">
        <v>603</v>
      </c>
      <c r="B246" s="2">
        <f>(B244+B245)*5.5</f>
        <v>43763.5</v>
      </c>
      <c r="C246" s="2"/>
      <c r="D246" s="2">
        <v>55000</v>
      </c>
      <c r="E246" s="2"/>
      <c r="F246" s="2">
        <f>(F244+F245)*5.5</f>
        <v>43224.5</v>
      </c>
      <c r="G246" s="2"/>
      <c r="H246" s="2">
        <v>24000</v>
      </c>
      <c r="I246" s="1"/>
      <c r="J246" s="2"/>
      <c r="K246" s="1"/>
      <c r="L246" s="2">
        <f>(L244+L245)*5.5</f>
        <v>40150</v>
      </c>
      <c r="M246" s="1"/>
      <c r="N246" s="2">
        <f>(N244+N245)*5.5</f>
        <v>31949.5</v>
      </c>
      <c r="O246" s="1"/>
    </row>
  </sheetData>
  <mergeCells count="66">
    <mergeCell ref="N149:O149"/>
    <mergeCell ref="A146:L146"/>
    <mergeCell ref="B149:C149"/>
    <mergeCell ref="D149:E149"/>
    <mergeCell ref="F149:G149"/>
    <mergeCell ref="H149:I149"/>
    <mergeCell ref="J149:K149"/>
    <mergeCell ref="L149:M149"/>
    <mergeCell ref="A107:F107"/>
    <mergeCell ref="A126:C126"/>
    <mergeCell ref="F126:H127"/>
    <mergeCell ref="I126:J127"/>
    <mergeCell ref="A142:B142"/>
    <mergeCell ref="N69:O69"/>
    <mergeCell ref="A27:F27"/>
    <mergeCell ref="A1:H1"/>
    <mergeCell ref="A4:H4"/>
    <mergeCell ref="I6:I7"/>
    <mergeCell ref="D15:G15"/>
    <mergeCell ref="E17:F17"/>
    <mergeCell ref="E18:F18"/>
    <mergeCell ref="G20:H20"/>
    <mergeCell ref="G21:H21"/>
    <mergeCell ref="A22:F22"/>
    <mergeCell ref="L69:M69"/>
    <mergeCell ref="B69:C69"/>
    <mergeCell ref="D69:E69"/>
    <mergeCell ref="F69:G69"/>
    <mergeCell ref="H69:I69"/>
    <mergeCell ref="I86:I87"/>
    <mergeCell ref="D95:G95"/>
    <mergeCell ref="E97:F97"/>
    <mergeCell ref="J69:K69"/>
    <mergeCell ref="A46:C46"/>
    <mergeCell ref="F46:H47"/>
    <mergeCell ref="I46:J47"/>
    <mergeCell ref="A62:B62"/>
    <mergeCell ref="A66:L66"/>
    <mergeCell ref="G100:H100"/>
    <mergeCell ref="E98:F98"/>
    <mergeCell ref="G101:H101"/>
    <mergeCell ref="A102:F102"/>
    <mergeCell ref="A81:H81"/>
    <mergeCell ref="A84:H84"/>
    <mergeCell ref="A175:H175"/>
    <mergeCell ref="A178:H178"/>
    <mergeCell ref="I180:I181"/>
    <mergeCell ref="D189:G189"/>
    <mergeCell ref="E191:F191"/>
    <mergeCell ref="E192:F192"/>
    <mergeCell ref="G194:H194"/>
    <mergeCell ref="G195:H195"/>
    <mergeCell ref="A196:F196"/>
    <mergeCell ref="A201:F201"/>
    <mergeCell ref="A220:C220"/>
    <mergeCell ref="F220:H221"/>
    <mergeCell ref="I220:J221"/>
    <mergeCell ref="A236:B236"/>
    <mergeCell ref="A240:L240"/>
    <mergeCell ref="L243:M243"/>
    <mergeCell ref="N243:O243"/>
    <mergeCell ref="B243:C243"/>
    <mergeCell ref="D243:E243"/>
    <mergeCell ref="F243:G243"/>
    <mergeCell ref="H243:I243"/>
    <mergeCell ref="J243:K2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Height="0" orientation="landscape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C3C9-760D-4BF4-895F-B317F286007C}">
  <sheetPr codeName="Feuil7"/>
  <dimension ref="A1:K93"/>
  <sheetViews>
    <sheetView topLeftCell="A14" zoomScaleNormal="100" workbookViewId="0">
      <selection activeCell="N37" sqref="N37"/>
    </sheetView>
  </sheetViews>
  <sheetFormatPr baseColWidth="10" defaultColWidth="10.7109375" defaultRowHeight="15" x14ac:dyDescent="0.25"/>
  <cols>
    <col min="1" max="1" width="23.5703125" customWidth="1"/>
    <col min="5" max="5" width="11.42578125" style="444"/>
  </cols>
  <sheetData>
    <row r="1" spans="1:11" x14ac:dyDescent="0.25">
      <c r="A1" t="s">
        <v>789</v>
      </c>
    </row>
    <row r="3" spans="1:11" x14ac:dyDescent="0.25">
      <c r="A3" t="s">
        <v>790</v>
      </c>
      <c r="C3" t="s">
        <v>791</v>
      </c>
      <c r="D3" t="s">
        <v>592</v>
      </c>
      <c r="E3" s="444" t="s">
        <v>592</v>
      </c>
    </row>
    <row r="4" spans="1:11" x14ac:dyDescent="0.25">
      <c r="A4" t="s">
        <v>597</v>
      </c>
      <c r="B4">
        <v>40000</v>
      </c>
      <c r="C4">
        <v>784.5</v>
      </c>
      <c r="D4" s="443">
        <v>46935</v>
      </c>
      <c r="E4" s="445" t="s">
        <v>598</v>
      </c>
    </row>
    <row r="5" spans="1:11" x14ac:dyDescent="0.25">
      <c r="A5" t="s">
        <v>597</v>
      </c>
      <c r="B5">
        <v>12000</v>
      </c>
      <c r="C5">
        <v>358.13</v>
      </c>
      <c r="D5" s="443">
        <v>46266</v>
      </c>
      <c r="E5" s="445" t="s">
        <v>796</v>
      </c>
    </row>
    <row r="6" spans="1:11" x14ac:dyDescent="0.25">
      <c r="A6" t="s">
        <v>599</v>
      </c>
      <c r="B6">
        <v>25000</v>
      </c>
      <c r="C6">
        <v>513.5</v>
      </c>
      <c r="D6" s="443">
        <v>47270</v>
      </c>
      <c r="E6" s="445" t="s">
        <v>600</v>
      </c>
    </row>
    <row r="7" spans="1:11" x14ac:dyDescent="0.25">
      <c r="A7" t="s">
        <v>792</v>
      </c>
      <c r="B7">
        <v>24000</v>
      </c>
      <c r="C7">
        <v>524</v>
      </c>
      <c r="D7" s="443">
        <v>46388</v>
      </c>
      <c r="E7" s="445" t="s">
        <v>596</v>
      </c>
    </row>
    <row r="8" spans="1:11" x14ac:dyDescent="0.25">
      <c r="A8" t="s">
        <v>595</v>
      </c>
      <c r="B8">
        <v>10500</v>
      </c>
      <c r="C8">
        <v>358</v>
      </c>
      <c r="D8" s="443">
        <v>46266</v>
      </c>
      <c r="E8" s="445" t="s">
        <v>796</v>
      </c>
    </row>
    <row r="9" spans="1:11" x14ac:dyDescent="0.25">
      <c r="A9" t="s">
        <v>793</v>
      </c>
      <c r="B9">
        <v>25835</v>
      </c>
      <c r="C9">
        <v>605</v>
      </c>
      <c r="D9" s="443">
        <v>46966</v>
      </c>
      <c r="E9" s="445" t="s">
        <v>797</v>
      </c>
    </row>
    <row r="10" spans="1:11" x14ac:dyDescent="0.25">
      <c r="A10" t="s">
        <v>794</v>
      </c>
      <c r="B10">
        <v>24255</v>
      </c>
      <c r="C10">
        <v>475</v>
      </c>
      <c r="D10" s="443">
        <v>46204</v>
      </c>
      <c r="E10" s="445" t="s">
        <v>796</v>
      </c>
    </row>
    <row r="11" spans="1:11" x14ac:dyDescent="0.25">
      <c r="A11" t="s">
        <v>795</v>
      </c>
      <c r="B11">
        <v>19300</v>
      </c>
      <c r="C11">
        <v>444</v>
      </c>
      <c r="D11" s="443">
        <v>46661</v>
      </c>
      <c r="E11" s="445" t="s">
        <v>594</v>
      </c>
    </row>
    <row r="13" spans="1:11" x14ac:dyDescent="0.25">
      <c r="A13" t="s">
        <v>524</v>
      </c>
      <c r="B13">
        <f>SUM(B4:B12)</f>
        <v>180890</v>
      </c>
      <c r="C13">
        <f>SUM(C4:C12)</f>
        <v>4062.13</v>
      </c>
      <c r="D13">
        <f>SUM(C4:C7)</f>
        <v>2180.13</v>
      </c>
    </row>
    <row r="16" spans="1:11" x14ac:dyDescent="0.25">
      <c r="B16" t="s">
        <v>597</v>
      </c>
      <c r="C16" t="s">
        <v>597</v>
      </c>
      <c r="D16" t="s">
        <v>599</v>
      </c>
      <c r="E16" t="s">
        <v>792</v>
      </c>
      <c r="F16" t="s">
        <v>595</v>
      </c>
      <c r="G16" t="s">
        <v>793</v>
      </c>
      <c r="H16" t="s">
        <v>794</v>
      </c>
      <c r="I16" t="s">
        <v>795</v>
      </c>
      <c r="K16" t="s">
        <v>524</v>
      </c>
    </row>
    <row r="17" spans="1:11" x14ac:dyDescent="0.25">
      <c r="A17" s="443">
        <v>45658</v>
      </c>
      <c r="B17">
        <v>784.5</v>
      </c>
      <c r="C17">
        <v>358.13</v>
      </c>
      <c r="D17">
        <v>513.5</v>
      </c>
      <c r="E17">
        <v>524</v>
      </c>
      <c r="F17">
        <v>358</v>
      </c>
      <c r="G17">
        <v>605</v>
      </c>
      <c r="H17">
        <v>475</v>
      </c>
      <c r="I17">
        <v>444</v>
      </c>
      <c r="K17">
        <f>SUM(B17:I17)</f>
        <v>4062.13</v>
      </c>
    </row>
    <row r="18" spans="1:11" x14ac:dyDescent="0.25">
      <c r="A18" s="443">
        <v>45689</v>
      </c>
      <c r="B18">
        <v>784.5</v>
      </c>
      <c r="C18">
        <v>358.13</v>
      </c>
      <c r="D18">
        <v>513.5</v>
      </c>
      <c r="E18">
        <v>524</v>
      </c>
      <c r="F18">
        <v>358</v>
      </c>
      <c r="G18">
        <v>605</v>
      </c>
      <c r="H18">
        <v>475</v>
      </c>
      <c r="I18">
        <v>444</v>
      </c>
      <c r="K18">
        <f t="shared" ref="K18:K74" si="0">SUM(B18:I18)</f>
        <v>4062.13</v>
      </c>
    </row>
    <row r="19" spans="1:11" x14ac:dyDescent="0.25">
      <c r="A19" s="443">
        <v>45717</v>
      </c>
      <c r="B19">
        <v>784.5</v>
      </c>
      <c r="C19">
        <v>358.13</v>
      </c>
      <c r="D19">
        <v>513.5</v>
      </c>
      <c r="E19">
        <v>524</v>
      </c>
      <c r="F19">
        <v>358</v>
      </c>
      <c r="G19">
        <v>605</v>
      </c>
      <c r="H19">
        <v>475</v>
      </c>
      <c r="I19">
        <v>444</v>
      </c>
      <c r="K19">
        <f t="shared" si="0"/>
        <v>4062.13</v>
      </c>
    </row>
    <row r="20" spans="1:11" x14ac:dyDescent="0.25">
      <c r="A20" s="443">
        <v>45748</v>
      </c>
      <c r="B20">
        <v>784.5</v>
      </c>
      <c r="C20">
        <v>358.13</v>
      </c>
      <c r="D20">
        <v>513.5</v>
      </c>
      <c r="E20">
        <v>524</v>
      </c>
      <c r="F20">
        <v>358</v>
      </c>
      <c r="G20">
        <v>605</v>
      </c>
      <c r="H20">
        <v>475</v>
      </c>
      <c r="I20">
        <v>444</v>
      </c>
      <c r="K20">
        <f t="shared" si="0"/>
        <v>4062.13</v>
      </c>
    </row>
    <row r="21" spans="1:11" x14ac:dyDescent="0.25">
      <c r="A21" s="443">
        <v>45778</v>
      </c>
      <c r="B21">
        <v>784.5</v>
      </c>
      <c r="C21">
        <v>358.13</v>
      </c>
      <c r="D21">
        <v>513.5</v>
      </c>
      <c r="E21">
        <v>524</v>
      </c>
      <c r="F21">
        <v>358</v>
      </c>
      <c r="G21">
        <v>605</v>
      </c>
      <c r="H21">
        <v>475</v>
      </c>
      <c r="I21">
        <v>444</v>
      </c>
      <c r="K21">
        <f t="shared" si="0"/>
        <v>4062.13</v>
      </c>
    </row>
    <row r="22" spans="1:11" x14ac:dyDescent="0.25">
      <c r="A22" s="443">
        <v>45809</v>
      </c>
      <c r="B22">
        <v>784.5</v>
      </c>
      <c r="C22">
        <v>358.13</v>
      </c>
      <c r="D22">
        <v>513.5</v>
      </c>
      <c r="E22">
        <v>524</v>
      </c>
      <c r="F22">
        <v>358</v>
      </c>
      <c r="G22">
        <v>605</v>
      </c>
      <c r="H22">
        <v>475</v>
      </c>
      <c r="I22">
        <v>444</v>
      </c>
      <c r="K22">
        <f t="shared" si="0"/>
        <v>4062.13</v>
      </c>
    </row>
    <row r="23" spans="1:11" x14ac:dyDescent="0.25">
      <c r="A23" s="443">
        <v>45839</v>
      </c>
      <c r="B23">
        <v>784.5</v>
      </c>
      <c r="C23">
        <v>358.13</v>
      </c>
      <c r="D23">
        <v>513.5</v>
      </c>
      <c r="E23">
        <v>524</v>
      </c>
      <c r="F23">
        <v>358</v>
      </c>
      <c r="G23">
        <v>605</v>
      </c>
      <c r="H23">
        <v>475</v>
      </c>
      <c r="I23">
        <v>444</v>
      </c>
      <c r="K23">
        <f t="shared" si="0"/>
        <v>4062.13</v>
      </c>
    </row>
    <row r="24" spans="1:11" x14ac:dyDescent="0.25">
      <c r="A24" s="443">
        <v>45870</v>
      </c>
      <c r="B24">
        <v>784.5</v>
      </c>
      <c r="C24">
        <v>358.13</v>
      </c>
      <c r="D24">
        <v>513.5</v>
      </c>
      <c r="E24">
        <v>524</v>
      </c>
      <c r="F24">
        <v>358</v>
      </c>
      <c r="G24">
        <v>605</v>
      </c>
      <c r="H24">
        <v>475</v>
      </c>
      <c r="I24">
        <v>444</v>
      </c>
      <c r="K24">
        <f t="shared" si="0"/>
        <v>4062.13</v>
      </c>
    </row>
    <row r="25" spans="1:11" x14ac:dyDescent="0.25">
      <c r="A25" s="443">
        <v>45901</v>
      </c>
      <c r="B25">
        <v>784.5</v>
      </c>
      <c r="C25">
        <v>358.13</v>
      </c>
      <c r="D25">
        <v>513.5</v>
      </c>
      <c r="E25">
        <v>524</v>
      </c>
      <c r="F25">
        <v>358</v>
      </c>
      <c r="G25">
        <v>605</v>
      </c>
      <c r="H25">
        <v>475</v>
      </c>
      <c r="I25">
        <v>444</v>
      </c>
      <c r="K25">
        <f t="shared" si="0"/>
        <v>4062.13</v>
      </c>
    </row>
    <row r="26" spans="1:11" x14ac:dyDescent="0.25">
      <c r="A26" s="443">
        <v>45931</v>
      </c>
      <c r="B26">
        <v>784.5</v>
      </c>
      <c r="C26">
        <v>358.13</v>
      </c>
      <c r="D26">
        <v>513.5</v>
      </c>
      <c r="E26">
        <v>524</v>
      </c>
      <c r="F26">
        <v>358</v>
      </c>
      <c r="G26">
        <v>605</v>
      </c>
      <c r="H26">
        <v>475</v>
      </c>
      <c r="I26">
        <v>444</v>
      </c>
      <c r="K26">
        <f t="shared" si="0"/>
        <v>4062.13</v>
      </c>
    </row>
    <row r="27" spans="1:11" x14ac:dyDescent="0.25">
      <c r="A27" s="443">
        <v>45962</v>
      </c>
      <c r="B27">
        <v>784.5</v>
      </c>
      <c r="C27">
        <v>358.13</v>
      </c>
      <c r="D27">
        <v>513.5</v>
      </c>
      <c r="E27">
        <v>524</v>
      </c>
      <c r="F27">
        <v>358</v>
      </c>
      <c r="G27">
        <v>605</v>
      </c>
      <c r="H27">
        <v>475</v>
      </c>
      <c r="I27">
        <v>444</v>
      </c>
      <c r="K27">
        <f t="shared" si="0"/>
        <v>4062.13</v>
      </c>
    </row>
    <row r="28" spans="1:11" x14ac:dyDescent="0.25">
      <c r="A28" s="443">
        <v>45992</v>
      </c>
      <c r="B28">
        <v>784.5</v>
      </c>
      <c r="C28">
        <v>358.13</v>
      </c>
      <c r="D28">
        <v>513.5</v>
      </c>
      <c r="E28">
        <v>524</v>
      </c>
      <c r="F28">
        <v>358</v>
      </c>
      <c r="G28">
        <v>605</v>
      </c>
      <c r="H28">
        <v>475</v>
      </c>
      <c r="I28">
        <v>444</v>
      </c>
      <c r="K28">
        <f t="shared" si="0"/>
        <v>4062.13</v>
      </c>
    </row>
    <row r="29" spans="1:11" x14ac:dyDescent="0.25">
      <c r="A29" s="443">
        <v>46023</v>
      </c>
      <c r="B29">
        <v>784.5</v>
      </c>
      <c r="C29">
        <v>358.13</v>
      </c>
      <c r="D29">
        <v>513.5</v>
      </c>
      <c r="E29">
        <v>524</v>
      </c>
      <c r="F29">
        <v>358</v>
      </c>
      <c r="G29">
        <v>605</v>
      </c>
      <c r="H29">
        <v>475</v>
      </c>
      <c r="I29">
        <v>444</v>
      </c>
      <c r="K29">
        <f t="shared" si="0"/>
        <v>4062.13</v>
      </c>
    </row>
    <row r="30" spans="1:11" x14ac:dyDescent="0.25">
      <c r="A30" s="443">
        <v>46054</v>
      </c>
      <c r="B30">
        <v>784.5</v>
      </c>
      <c r="C30">
        <v>358.13</v>
      </c>
      <c r="D30">
        <v>513.5</v>
      </c>
      <c r="E30">
        <v>524</v>
      </c>
      <c r="F30">
        <v>358</v>
      </c>
      <c r="G30">
        <v>605</v>
      </c>
      <c r="H30">
        <v>475</v>
      </c>
      <c r="I30">
        <v>444</v>
      </c>
      <c r="K30">
        <f t="shared" si="0"/>
        <v>4062.13</v>
      </c>
    </row>
    <row r="31" spans="1:11" x14ac:dyDescent="0.25">
      <c r="A31" s="443">
        <v>46082</v>
      </c>
      <c r="B31">
        <v>784.5</v>
      </c>
      <c r="C31">
        <v>358.13</v>
      </c>
      <c r="D31">
        <v>513.5</v>
      </c>
      <c r="E31">
        <v>524</v>
      </c>
      <c r="F31">
        <v>358</v>
      </c>
      <c r="G31">
        <v>605</v>
      </c>
      <c r="H31">
        <v>475</v>
      </c>
      <c r="I31">
        <v>444</v>
      </c>
      <c r="K31">
        <f t="shared" si="0"/>
        <v>4062.13</v>
      </c>
    </row>
    <row r="32" spans="1:11" x14ac:dyDescent="0.25">
      <c r="A32" s="443">
        <v>46113</v>
      </c>
      <c r="B32">
        <v>784.5</v>
      </c>
      <c r="C32">
        <v>358.13</v>
      </c>
      <c r="D32">
        <v>513.5</v>
      </c>
      <c r="E32">
        <v>524</v>
      </c>
      <c r="F32">
        <v>358</v>
      </c>
      <c r="G32">
        <v>605</v>
      </c>
      <c r="H32">
        <v>475</v>
      </c>
      <c r="I32">
        <v>444</v>
      </c>
      <c r="K32">
        <f t="shared" si="0"/>
        <v>4062.13</v>
      </c>
    </row>
    <row r="33" spans="1:11" x14ac:dyDescent="0.25">
      <c r="A33" s="443">
        <v>46143</v>
      </c>
      <c r="B33">
        <v>784.5</v>
      </c>
      <c r="C33">
        <v>358.13</v>
      </c>
      <c r="D33">
        <v>513.5</v>
      </c>
      <c r="E33">
        <v>524</v>
      </c>
      <c r="F33">
        <v>358</v>
      </c>
      <c r="G33">
        <v>605</v>
      </c>
      <c r="H33">
        <v>475</v>
      </c>
      <c r="I33">
        <v>444</v>
      </c>
      <c r="K33">
        <f t="shared" si="0"/>
        <v>4062.13</v>
      </c>
    </row>
    <row r="34" spans="1:11" x14ac:dyDescent="0.25">
      <c r="A34" s="443">
        <v>46174</v>
      </c>
      <c r="B34">
        <v>784.5</v>
      </c>
      <c r="C34">
        <v>358.13</v>
      </c>
      <c r="D34">
        <v>513.5</v>
      </c>
      <c r="E34">
        <v>524</v>
      </c>
      <c r="F34">
        <v>358</v>
      </c>
      <c r="G34">
        <v>605</v>
      </c>
      <c r="H34">
        <v>475</v>
      </c>
      <c r="I34">
        <v>444</v>
      </c>
      <c r="K34">
        <f t="shared" si="0"/>
        <v>4062.13</v>
      </c>
    </row>
    <row r="35" spans="1:11" x14ac:dyDescent="0.25">
      <c r="A35" s="443">
        <v>46204</v>
      </c>
      <c r="B35">
        <v>784.5</v>
      </c>
      <c r="C35">
        <v>358.13</v>
      </c>
      <c r="D35">
        <v>513.5</v>
      </c>
      <c r="E35">
        <v>524</v>
      </c>
      <c r="F35">
        <v>358</v>
      </c>
      <c r="G35">
        <v>605</v>
      </c>
      <c r="H35">
        <v>475</v>
      </c>
      <c r="I35">
        <v>444</v>
      </c>
      <c r="K35">
        <f t="shared" si="0"/>
        <v>4062.13</v>
      </c>
    </row>
    <row r="36" spans="1:11" x14ac:dyDescent="0.25">
      <c r="A36" s="443">
        <v>46235</v>
      </c>
      <c r="B36">
        <v>784.5</v>
      </c>
      <c r="C36">
        <v>358.13</v>
      </c>
      <c r="D36">
        <v>513.5</v>
      </c>
      <c r="E36">
        <v>524</v>
      </c>
      <c r="F36">
        <v>358</v>
      </c>
      <c r="G36">
        <v>605</v>
      </c>
      <c r="I36">
        <v>444</v>
      </c>
      <c r="K36">
        <f t="shared" si="0"/>
        <v>3587.13</v>
      </c>
    </row>
    <row r="37" spans="1:11" x14ac:dyDescent="0.25">
      <c r="A37" s="443">
        <v>46266</v>
      </c>
      <c r="B37">
        <v>784.5</v>
      </c>
      <c r="C37">
        <v>358.13</v>
      </c>
      <c r="D37">
        <v>513.5</v>
      </c>
      <c r="E37">
        <v>524</v>
      </c>
      <c r="F37">
        <v>358</v>
      </c>
      <c r="I37">
        <v>444</v>
      </c>
      <c r="K37">
        <f t="shared" si="0"/>
        <v>2982.13</v>
      </c>
    </row>
    <row r="38" spans="1:11" x14ac:dyDescent="0.25">
      <c r="A38" s="443">
        <v>46296</v>
      </c>
      <c r="B38">
        <v>784.5</v>
      </c>
      <c r="D38">
        <v>513.5</v>
      </c>
      <c r="E38">
        <v>524</v>
      </c>
      <c r="I38">
        <v>444</v>
      </c>
      <c r="K38">
        <f t="shared" si="0"/>
        <v>2266</v>
      </c>
    </row>
    <row r="39" spans="1:11" x14ac:dyDescent="0.25">
      <c r="A39" s="443">
        <v>46327</v>
      </c>
      <c r="B39">
        <v>784.5</v>
      </c>
      <c r="D39">
        <v>513.5</v>
      </c>
      <c r="E39">
        <v>524</v>
      </c>
      <c r="I39">
        <v>444</v>
      </c>
      <c r="K39">
        <f t="shared" si="0"/>
        <v>2266</v>
      </c>
    </row>
    <row r="40" spans="1:11" x14ac:dyDescent="0.25">
      <c r="A40" s="443">
        <v>46357</v>
      </c>
      <c r="B40">
        <v>784.5</v>
      </c>
      <c r="D40">
        <v>513.5</v>
      </c>
      <c r="E40">
        <v>524</v>
      </c>
      <c r="I40">
        <v>444</v>
      </c>
      <c r="K40">
        <f t="shared" si="0"/>
        <v>2266</v>
      </c>
    </row>
    <row r="41" spans="1:11" x14ac:dyDescent="0.25">
      <c r="A41" s="443">
        <v>46388</v>
      </c>
      <c r="B41">
        <v>784.5</v>
      </c>
      <c r="D41">
        <v>513.5</v>
      </c>
      <c r="E41">
        <v>524</v>
      </c>
      <c r="I41">
        <v>444</v>
      </c>
      <c r="K41">
        <f t="shared" si="0"/>
        <v>2266</v>
      </c>
    </row>
    <row r="42" spans="1:11" x14ac:dyDescent="0.25">
      <c r="A42" s="443">
        <v>46419</v>
      </c>
      <c r="B42">
        <v>784.5</v>
      </c>
      <c r="D42">
        <v>513.5</v>
      </c>
      <c r="E42"/>
      <c r="I42">
        <v>444</v>
      </c>
      <c r="K42">
        <f t="shared" si="0"/>
        <v>1742</v>
      </c>
    </row>
    <row r="43" spans="1:11" x14ac:dyDescent="0.25">
      <c r="A43" s="443">
        <v>46447</v>
      </c>
      <c r="B43">
        <v>784.5</v>
      </c>
      <c r="D43">
        <v>513.5</v>
      </c>
      <c r="E43"/>
      <c r="I43">
        <v>444</v>
      </c>
      <c r="K43">
        <f t="shared" si="0"/>
        <v>1742</v>
      </c>
    </row>
    <row r="44" spans="1:11" x14ac:dyDescent="0.25">
      <c r="A44" s="443">
        <v>46478</v>
      </c>
      <c r="B44">
        <v>784.5</v>
      </c>
      <c r="D44">
        <v>513.5</v>
      </c>
      <c r="E44"/>
      <c r="I44">
        <v>444</v>
      </c>
      <c r="K44">
        <f t="shared" si="0"/>
        <v>1742</v>
      </c>
    </row>
    <row r="45" spans="1:11" x14ac:dyDescent="0.25">
      <c r="A45" s="443">
        <v>46508</v>
      </c>
      <c r="B45">
        <v>784.5</v>
      </c>
      <c r="D45">
        <v>513.5</v>
      </c>
      <c r="E45"/>
      <c r="K45">
        <f t="shared" si="0"/>
        <v>1298</v>
      </c>
    </row>
    <row r="46" spans="1:11" x14ac:dyDescent="0.25">
      <c r="A46" s="443">
        <v>46539</v>
      </c>
      <c r="B46">
        <v>784.5</v>
      </c>
      <c r="D46">
        <v>513.5</v>
      </c>
      <c r="E46"/>
      <c r="K46">
        <f t="shared" si="0"/>
        <v>1298</v>
      </c>
    </row>
    <row r="47" spans="1:11" x14ac:dyDescent="0.25">
      <c r="A47" s="443">
        <v>46569</v>
      </c>
      <c r="B47">
        <v>784.5</v>
      </c>
      <c r="D47">
        <v>513.5</v>
      </c>
      <c r="E47"/>
      <c r="K47">
        <f t="shared" si="0"/>
        <v>1298</v>
      </c>
    </row>
    <row r="48" spans="1:11" x14ac:dyDescent="0.25">
      <c r="A48" s="443">
        <v>46600</v>
      </c>
      <c r="B48">
        <v>784.5</v>
      </c>
      <c r="D48">
        <v>513.5</v>
      </c>
      <c r="E48"/>
      <c r="K48">
        <f t="shared" si="0"/>
        <v>1298</v>
      </c>
    </row>
    <row r="49" spans="1:11" x14ac:dyDescent="0.25">
      <c r="A49" s="443">
        <v>46631</v>
      </c>
      <c r="B49">
        <v>784.5</v>
      </c>
      <c r="D49">
        <v>513.5</v>
      </c>
      <c r="E49"/>
      <c r="K49">
        <f t="shared" si="0"/>
        <v>1298</v>
      </c>
    </row>
    <row r="50" spans="1:11" x14ac:dyDescent="0.25">
      <c r="A50" s="443">
        <v>46661</v>
      </c>
      <c r="B50">
        <v>784.5</v>
      </c>
      <c r="D50">
        <v>513.5</v>
      </c>
      <c r="E50"/>
      <c r="K50">
        <f t="shared" si="0"/>
        <v>1298</v>
      </c>
    </row>
    <row r="51" spans="1:11" x14ac:dyDescent="0.25">
      <c r="A51" s="443">
        <v>46692</v>
      </c>
      <c r="B51">
        <v>784.5</v>
      </c>
      <c r="D51">
        <v>513.5</v>
      </c>
      <c r="E51"/>
      <c r="K51">
        <f t="shared" si="0"/>
        <v>1298</v>
      </c>
    </row>
    <row r="52" spans="1:11" x14ac:dyDescent="0.25">
      <c r="A52" s="443">
        <v>46722</v>
      </c>
      <c r="B52">
        <v>784.5</v>
      </c>
      <c r="D52">
        <v>513.5</v>
      </c>
      <c r="E52"/>
      <c r="K52">
        <f t="shared" si="0"/>
        <v>1298</v>
      </c>
    </row>
    <row r="53" spans="1:11" x14ac:dyDescent="0.25">
      <c r="A53" s="443">
        <v>46753</v>
      </c>
      <c r="B53">
        <v>784.5</v>
      </c>
      <c r="D53">
        <v>513.5</v>
      </c>
      <c r="E53"/>
      <c r="K53">
        <f t="shared" si="0"/>
        <v>1298</v>
      </c>
    </row>
    <row r="54" spans="1:11" x14ac:dyDescent="0.25">
      <c r="A54" s="443">
        <v>46784</v>
      </c>
      <c r="B54">
        <v>784.5</v>
      </c>
      <c r="D54">
        <v>513.5</v>
      </c>
      <c r="E54"/>
      <c r="K54">
        <f t="shared" si="0"/>
        <v>1298</v>
      </c>
    </row>
    <row r="55" spans="1:11" x14ac:dyDescent="0.25">
      <c r="A55" s="443">
        <v>46813</v>
      </c>
      <c r="B55">
        <v>784.5</v>
      </c>
      <c r="D55">
        <v>513.5</v>
      </c>
      <c r="E55"/>
      <c r="K55">
        <f t="shared" si="0"/>
        <v>1298</v>
      </c>
    </row>
    <row r="56" spans="1:11" x14ac:dyDescent="0.25">
      <c r="A56" s="443">
        <v>46844</v>
      </c>
      <c r="B56">
        <v>784.5</v>
      </c>
      <c r="D56">
        <v>513.5</v>
      </c>
      <c r="E56"/>
      <c r="K56">
        <f t="shared" si="0"/>
        <v>1298</v>
      </c>
    </row>
    <row r="57" spans="1:11" x14ac:dyDescent="0.25">
      <c r="A57" s="443">
        <v>46874</v>
      </c>
      <c r="B57">
        <v>784.5</v>
      </c>
      <c r="D57">
        <v>513.5</v>
      </c>
      <c r="E57"/>
      <c r="K57">
        <f t="shared" si="0"/>
        <v>1298</v>
      </c>
    </row>
    <row r="58" spans="1:11" x14ac:dyDescent="0.25">
      <c r="A58" s="443">
        <v>46905</v>
      </c>
      <c r="B58">
        <v>784.5</v>
      </c>
      <c r="D58">
        <v>513.5</v>
      </c>
      <c r="E58"/>
      <c r="K58">
        <f t="shared" si="0"/>
        <v>1298</v>
      </c>
    </row>
    <row r="59" spans="1:11" x14ac:dyDescent="0.25">
      <c r="A59" s="443">
        <v>46935</v>
      </c>
      <c r="B59">
        <v>784.5</v>
      </c>
      <c r="D59">
        <v>513.5</v>
      </c>
      <c r="E59"/>
      <c r="K59">
        <f t="shared" si="0"/>
        <v>1298</v>
      </c>
    </row>
    <row r="60" spans="1:11" x14ac:dyDescent="0.25">
      <c r="A60" s="443">
        <v>46966</v>
      </c>
      <c r="D60">
        <v>513.5</v>
      </c>
      <c r="E60"/>
      <c r="K60">
        <f t="shared" si="0"/>
        <v>513.5</v>
      </c>
    </row>
    <row r="61" spans="1:11" x14ac:dyDescent="0.25">
      <c r="A61" s="443">
        <v>46997</v>
      </c>
      <c r="D61">
        <v>513.5</v>
      </c>
      <c r="E61"/>
      <c r="K61">
        <f t="shared" si="0"/>
        <v>513.5</v>
      </c>
    </row>
    <row r="62" spans="1:11" x14ac:dyDescent="0.25">
      <c r="A62" s="443">
        <v>47027</v>
      </c>
      <c r="D62">
        <v>513.5</v>
      </c>
      <c r="E62"/>
      <c r="K62">
        <f t="shared" si="0"/>
        <v>513.5</v>
      </c>
    </row>
    <row r="63" spans="1:11" x14ac:dyDescent="0.25">
      <c r="A63" s="443">
        <v>47058</v>
      </c>
      <c r="D63">
        <v>513.5</v>
      </c>
      <c r="E63"/>
      <c r="K63">
        <f t="shared" si="0"/>
        <v>513.5</v>
      </c>
    </row>
    <row r="64" spans="1:11" x14ac:dyDescent="0.25">
      <c r="A64" s="443">
        <v>47088</v>
      </c>
      <c r="D64">
        <v>513.5</v>
      </c>
      <c r="E64"/>
      <c r="K64">
        <f t="shared" si="0"/>
        <v>513.5</v>
      </c>
    </row>
    <row r="65" spans="1:11" x14ac:dyDescent="0.25">
      <c r="A65" s="443">
        <v>47119</v>
      </c>
      <c r="D65">
        <v>513.5</v>
      </c>
      <c r="E65"/>
      <c r="K65">
        <f t="shared" si="0"/>
        <v>513.5</v>
      </c>
    </row>
    <row r="66" spans="1:11" x14ac:dyDescent="0.25">
      <c r="A66" s="443">
        <v>47150</v>
      </c>
      <c r="D66">
        <v>513.5</v>
      </c>
      <c r="E66"/>
      <c r="K66">
        <f t="shared" si="0"/>
        <v>513.5</v>
      </c>
    </row>
    <row r="67" spans="1:11" x14ac:dyDescent="0.25">
      <c r="A67" s="443">
        <v>47178</v>
      </c>
      <c r="D67">
        <v>513.5</v>
      </c>
      <c r="E67"/>
      <c r="K67">
        <f t="shared" si="0"/>
        <v>513.5</v>
      </c>
    </row>
    <row r="68" spans="1:11" x14ac:dyDescent="0.25">
      <c r="A68" s="443">
        <v>47209</v>
      </c>
      <c r="D68">
        <v>513.5</v>
      </c>
      <c r="E68"/>
      <c r="K68">
        <f t="shared" si="0"/>
        <v>513.5</v>
      </c>
    </row>
    <row r="69" spans="1:11" x14ac:dyDescent="0.25">
      <c r="A69" s="443">
        <v>47239</v>
      </c>
      <c r="D69">
        <v>513.5</v>
      </c>
      <c r="E69"/>
      <c r="K69">
        <f t="shared" si="0"/>
        <v>513.5</v>
      </c>
    </row>
    <row r="70" spans="1:11" x14ac:dyDescent="0.25">
      <c r="A70" s="443">
        <v>47270</v>
      </c>
      <c r="D70">
        <v>513.5</v>
      </c>
      <c r="E70"/>
      <c r="K70">
        <f t="shared" si="0"/>
        <v>513.5</v>
      </c>
    </row>
    <row r="71" spans="1:11" x14ac:dyDescent="0.25">
      <c r="A71" s="443">
        <v>47300</v>
      </c>
      <c r="D71">
        <v>513.5</v>
      </c>
      <c r="E71"/>
      <c r="K71">
        <f t="shared" si="0"/>
        <v>513.5</v>
      </c>
    </row>
    <row r="72" spans="1:11" x14ac:dyDescent="0.25">
      <c r="A72" s="443">
        <v>47331</v>
      </c>
      <c r="D72">
        <v>513.5</v>
      </c>
      <c r="E72"/>
      <c r="K72">
        <f t="shared" si="0"/>
        <v>513.5</v>
      </c>
    </row>
    <row r="73" spans="1:11" x14ac:dyDescent="0.25">
      <c r="A73" s="443">
        <v>47362</v>
      </c>
      <c r="D73">
        <v>513.5</v>
      </c>
      <c r="E73"/>
      <c r="K73">
        <f t="shared" si="0"/>
        <v>513.5</v>
      </c>
    </row>
    <row r="74" spans="1:11" x14ac:dyDescent="0.25">
      <c r="A74" s="443">
        <v>47392</v>
      </c>
      <c r="E74"/>
      <c r="K74">
        <f t="shared" si="0"/>
        <v>0</v>
      </c>
    </row>
    <row r="78" spans="1:11" x14ac:dyDescent="0.25">
      <c r="A78" t="s">
        <v>883</v>
      </c>
      <c r="B78" s="607"/>
      <c r="C78" s="607"/>
      <c r="D78" s="607"/>
      <c r="E78" s="607"/>
      <c r="F78" s="607"/>
      <c r="G78" s="607"/>
    </row>
    <row r="79" spans="1:11" x14ac:dyDescent="0.25">
      <c r="A79" t="s">
        <v>884</v>
      </c>
      <c r="B79" s="607"/>
      <c r="C79" s="607"/>
      <c r="D79" s="607"/>
      <c r="E79" s="607"/>
      <c r="F79" s="607"/>
      <c r="G79" s="607"/>
    </row>
    <row r="80" spans="1:11" x14ac:dyDescent="0.25">
      <c r="A80" s="462" t="s">
        <v>878</v>
      </c>
      <c r="B80">
        <v>6.5</v>
      </c>
      <c r="C80">
        <v>12</v>
      </c>
      <c r="D80" s="444">
        <v>13.5</v>
      </c>
      <c r="E80">
        <v>17.5</v>
      </c>
      <c r="F80">
        <f>(C80-B80)+(E80-D80)</f>
        <v>9.5</v>
      </c>
    </row>
    <row r="81" spans="1:7" x14ac:dyDescent="0.25">
      <c r="A81" s="462" t="s">
        <v>879</v>
      </c>
      <c r="B81">
        <v>5.5</v>
      </c>
      <c r="C81">
        <v>12</v>
      </c>
      <c r="D81">
        <v>13.5</v>
      </c>
      <c r="E81" s="444">
        <v>17.5</v>
      </c>
      <c r="F81">
        <f>(C81-B81)+(E81-D81)-1</f>
        <v>9.5</v>
      </c>
    </row>
    <row r="82" spans="1:7" x14ac:dyDescent="0.25">
      <c r="A82" t="s">
        <v>880</v>
      </c>
      <c r="B82">
        <v>5.5</v>
      </c>
      <c r="C82">
        <v>12</v>
      </c>
      <c r="D82">
        <v>13.5</v>
      </c>
      <c r="E82" s="444">
        <v>17.5</v>
      </c>
      <c r="F82">
        <f>(C82-B82)+(E82-D82)-1</f>
        <v>9.5</v>
      </c>
    </row>
    <row r="83" spans="1:7" x14ac:dyDescent="0.25">
      <c r="A83" t="s">
        <v>881</v>
      </c>
      <c r="B83">
        <v>5.5</v>
      </c>
      <c r="C83">
        <v>12</v>
      </c>
      <c r="D83">
        <v>13.5</v>
      </c>
      <c r="E83" s="444">
        <v>17.5</v>
      </c>
      <c r="F83">
        <f>(C83-B83)+(E83-D83)-1</f>
        <v>9.5</v>
      </c>
    </row>
    <row r="84" spans="1:7" x14ac:dyDescent="0.25">
      <c r="A84" t="s">
        <v>882</v>
      </c>
      <c r="B84">
        <v>5.5</v>
      </c>
      <c r="C84">
        <v>12</v>
      </c>
      <c r="D84">
        <v>13.5</v>
      </c>
      <c r="E84" s="444">
        <v>17.5</v>
      </c>
      <c r="F84">
        <f>(C84-B84)+(E84-D84)-1</f>
        <v>9.5</v>
      </c>
    </row>
    <row r="85" spans="1:7" x14ac:dyDescent="0.25">
      <c r="A85" s="462" t="s">
        <v>883</v>
      </c>
      <c r="G85">
        <f>SUM(F80:F84)</f>
        <v>47.5</v>
      </c>
    </row>
    <row r="86" spans="1:7" x14ac:dyDescent="0.25">
      <c r="A86" s="462" t="s">
        <v>884</v>
      </c>
    </row>
    <row r="87" spans="1:7" x14ac:dyDescent="0.25">
      <c r="A87" t="s">
        <v>878</v>
      </c>
      <c r="B87">
        <v>5.5</v>
      </c>
      <c r="C87">
        <v>12</v>
      </c>
      <c r="D87">
        <v>13.5</v>
      </c>
      <c r="E87" s="444">
        <v>17.5</v>
      </c>
      <c r="F87">
        <f>(C87-B87)+(E87-D87)-1</f>
        <v>9.5</v>
      </c>
    </row>
    <row r="88" spans="1:7" x14ac:dyDescent="0.25">
      <c r="A88" t="s">
        <v>879</v>
      </c>
      <c r="B88">
        <v>6.5</v>
      </c>
      <c r="C88">
        <v>12</v>
      </c>
      <c r="D88">
        <v>13.5</v>
      </c>
      <c r="E88" s="444">
        <v>17.5</v>
      </c>
      <c r="F88">
        <f>(C88-B88)+(E88-D88)</f>
        <v>9.5</v>
      </c>
    </row>
    <row r="89" spans="1:7" x14ac:dyDescent="0.25">
      <c r="A89" s="462" t="s">
        <v>880</v>
      </c>
      <c r="B89">
        <v>6.5</v>
      </c>
      <c r="C89">
        <v>12</v>
      </c>
      <c r="D89">
        <v>13.5</v>
      </c>
      <c r="E89" s="444">
        <v>17.5</v>
      </c>
      <c r="F89">
        <f>(C89-B89)+(E89-D89)</f>
        <v>9.5</v>
      </c>
    </row>
    <row r="90" spans="1:7" x14ac:dyDescent="0.25">
      <c r="A90" s="462" t="s">
        <v>881</v>
      </c>
      <c r="B90">
        <v>5.5</v>
      </c>
      <c r="C90">
        <v>12</v>
      </c>
      <c r="D90">
        <v>13.5</v>
      </c>
      <c r="E90" s="444">
        <v>17.5</v>
      </c>
      <c r="F90">
        <f>(C90-B90)+(E90-D90)-1</f>
        <v>9.5</v>
      </c>
    </row>
    <row r="91" spans="1:7" x14ac:dyDescent="0.25">
      <c r="A91" s="462" t="s">
        <v>882</v>
      </c>
      <c r="B91">
        <v>5.5</v>
      </c>
      <c r="C91">
        <v>12</v>
      </c>
      <c r="D91">
        <v>13.5</v>
      </c>
      <c r="E91" s="444">
        <v>17.5</v>
      </c>
      <c r="F91">
        <f>(C91-B91)+(E91-D91)-1</f>
        <v>9.5</v>
      </c>
    </row>
    <row r="92" spans="1:7" x14ac:dyDescent="0.25">
      <c r="A92" t="s">
        <v>883</v>
      </c>
      <c r="G92">
        <f>SUM(F87:F91)</f>
        <v>47.5</v>
      </c>
    </row>
    <row r="93" spans="1:7" x14ac:dyDescent="0.25">
      <c r="A93" t="s">
        <v>884</v>
      </c>
    </row>
  </sheetData>
  <mergeCells count="1">
    <mergeCell ref="B78:G79"/>
  </mergeCells>
  <phoneticPr fontId="6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/>
  <dimension ref="A7:G38"/>
  <sheetViews>
    <sheetView workbookViewId="0">
      <selection activeCell="A27" sqref="A27"/>
    </sheetView>
  </sheetViews>
  <sheetFormatPr baseColWidth="10" defaultColWidth="11.42578125" defaultRowHeight="15" x14ac:dyDescent="0.25"/>
  <cols>
    <col min="1" max="1" width="57.140625" customWidth="1"/>
    <col min="2" max="2" width="11.42578125" customWidth="1"/>
  </cols>
  <sheetData>
    <row r="7" spans="1:7" x14ac:dyDescent="0.25">
      <c r="A7" s="63" t="s">
        <v>727</v>
      </c>
      <c r="B7" s="63" t="s">
        <v>728</v>
      </c>
      <c r="C7" s="62"/>
      <c r="D7" s="62"/>
      <c r="E7" s="62"/>
      <c r="F7" s="62"/>
      <c r="G7" s="62"/>
    </row>
    <row r="9" spans="1:7" x14ac:dyDescent="0.25">
      <c r="A9" t="s">
        <v>729</v>
      </c>
    </row>
    <row r="10" spans="1:7" x14ac:dyDescent="0.25">
      <c r="A10" t="s">
        <v>730</v>
      </c>
    </row>
    <row r="11" spans="1:7" x14ac:dyDescent="0.25">
      <c r="A11" t="s">
        <v>731</v>
      </c>
    </row>
    <row r="14" spans="1:7" x14ac:dyDescent="0.25">
      <c r="A14" s="63" t="s">
        <v>732</v>
      </c>
      <c r="B14" s="63"/>
      <c r="C14" s="63"/>
      <c r="D14" s="63"/>
      <c r="E14" s="63"/>
      <c r="F14" s="63"/>
      <c r="G14" s="63"/>
    </row>
    <row r="16" spans="1:7" x14ac:dyDescent="0.25">
      <c r="A16" t="s">
        <v>733</v>
      </c>
    </row>
    <row r="19" spans="1:7" x14ac:dyDescent="0.25">
      <c r="A19" s="63" t="s">
        <v>734</v>
      </c>
      <c r="B19" s="63"/>
      <c r="C19" s="63"/>
      <c r="D19" s="63"/>
      <c r="E19" s="63"/>
      <c r="F19" s="63"/>
      <c r="G19" s="63"/>
    </row>
    <row r="21" spans="1:7" x14ac:dyDescent="0.25">
      <c r="A21" t="s">
        <v>735</v>
      </c>
    </row>
    <row r="22" spans="1:7" x14ac:dyDescent="0.25">
      <c r="A22" t="s">
        <v>736</v>
      </c>
    </row>
    <row r="23" spans="1:7" x14ac:dyDescent="0.25">
      <c r="A23" t="s">
        <v>737</v>
      </c>
    </row>
    <row r="25" spans="1:7" x14ac:dyDescent="0.25">
      <c r="A25" s="63" t="s">
        <v>738</v>
      </c>
      <c r="B25" s="63"/>
      <c r="C25" s="63"/>
      <c r="D25" s="63"/>
      <c r="E25" s="63"/>
      <c r="F25" s="63"/>
      <c r="G25" s="63"/>
    </row>
    <row r="26" spans="1:7" x14ac:dyDescent="0.25">
      <c r="A26" s="63" t="s">
        <v>739</v>
      </c>
      <c r="B26" s="63"/>
      <c r="C26" s="63"/>
      <c r="D26" s="63"/>
      <c r="E26" s="63"/>
      <c r="F26" s="63"/>
      <c r="G26" s="63"/>
    </row>
    <row r="28" spans="1:7" x14ac:dyDescent="0.25">
      <c r="A28" t="s">
        <v>740</v>
      </c>
    </row>
    <row r="29" spans="1:7" x14ac:dyDescent="0.25">
      <c r="A29" t="s">
        <v>741</v>
      </c>
    </row>
    <row r="30" spans="1:7" x14ac:dyDescent="0.25">
      <c r="A30" t="s">
        <v>742</v>
      </c>
    </row>
    <row r="31" spans="1:7" x14ac:dyDescent="0.25">
      <c r="A31" t="s">
        <v>743</v>
      </c>
    </row>
    <row r="33" spans="1:7" x14ac:dyDescent="0.25">
      <c r="A33" s="63" t="s">
        <v>744</v>
      </c>
      <c r="B33" s="63"/>
      <c r="C33" s="63"/>
      <c r="D33" s="63"/>
      <c r="E33" s="63"/>
      <c r="F33" s="63"/>
      <c r="G33" s="63"/>
    </row>
    <row r="34" spans="1:7" x14ac:dyDescent="0.25">
      <c r="A34" s="63" t="s">
        <v>745</v>
      </c>
      <c r="B34" s="63"/>
      <c r="C34" s="63"/>
      <c r="D34" s="63"/>
      <c r="E34" s="63"/>
      <c r="F34" s="63"/>
      <c r="G34" s="63"/>
    </row>
    <row r="36" spans="1:7" x14ac:dyDescent="0.25">
      <c r="A36" t="s">
        <v>746</v>
      </c>
    </row>
    <row r="37" spans="1:7" x14ac:dyDescent="0.25">
      <c r="A37" t="s">
        <v>747</v>
      </c>
    </row>
    <row r="38" spans="1:7" x14ac:dyDescent="0.25">
      <c r="A38" t="s">
        <v>570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6</vt:i4>
      </vt:variant>
    </vt:vector>
  </HeadingPairs>
  <TitlesOfParts>
    <vt:vector size="16" baseType="lpstr">
      <vt:lpstr>PrévisionneL</vt:lpstr>
      <vt:lpstr>Fiche d'heures 2025</vt:lpstr>
      <vt:lpstr>Liste des interventions</vt:lpstr>
      <vt:lpstr>LISTE DES TACHES</vt:lpstr>
      <vt:lpstr>VENTE</vt:lpstr>
      <vt:lpstr>Bilan chantier</vt:lpstr>
      <vt:lpstr>Synthèse Prévisionnel</vt:lpstr>
      <vt:lpstr>Tableau endettement</vt:lpstr>
      <vt:lpstr>CR Synthétique</vt:lpstr>
      <vt:lpstr>Tableau de bord</vt:lpstr>
      <vt:lpstr>'Fiche d''heures 2025'!Impression_des_titres</vt:lpstr>
      <vt:lpstr>PrévisionneL!Impression_des_titres</vt:lpstr>
      <vt:lpstr>'Fiche d''heures 2025'!Zone_d_impression</vt:lpstr>
      <vt:lpstr>'Liste des interventions'!Zone_d_impression</vt:lpstr>
      <vt:lpstr>PrévisionneL!Zone_d_impression</vt:lpstr>
      <vt:lpstr>VENTE!Zone_d_impression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ATARYS CONSTRUCTION</cp:lastModifiedBy>
  <cp:revision/>
  <cp:lastPrinted>2025-04-08T09:50:44Z</cp:lastPrinted>
  <dcterms:created xsi:type="dcterms:W3CDTF">2015-07-06T17:33:23Z</dcterms:created>
  <dcterms:modified xsi:type="dcterms:W3CDTF">2025-06-30T14:56:17Z</dcterms:modified>
  <cp:category/>
  <cp:contentStatus/>
</cp:coreProperties>
</file>