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8160" yWindow="-210" windowWidth="12960" windowHeight="1158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M76" i="1" l="1"/>
  <c r="F76" i="1"/>
  <c r="M75" i="1"/>
  <c r="F75" i="1"/>
  <c r="M74" i="1"/>
  <c r="F74" i="1"/>
  <c r="M73" i="1"/>
  <c r="F73" i="1"/>
  <c r="M72" i="1"/>
  <c r="F72" i="1"/>
  <c r="M71" i="1"/>
  <c r="F71" i="1"/>
  <c r="M70" i="1"/>
  <c r="F70" i="1"/>
  <c r="M69" i="1"/>
  <c r="F69" i="1"/>
  <c r="M68" i="1"/>
  <c r="F68" i="1"/>
  <c r="E35" i="1"/>
  <c r="F35" i="1" s="1"/>
  <c r="E34" i="1"/>
  <c r="E33" i="1"/>
  <c r="E32" i="1"/>
  <c r="E31" i="1"/>
  <c r="F31" i="1" s="1"/>
  <c r="E30" i="1"/>
  <c r="E29" i="1"/>
  <c r="E28" i="1"/>
  <c r="F28" i="1" s="1"/>
  <c r="E27" i="1"/>
  <c r="B2" i="1"/>
  <c r="F32" i="1" l="1"/>
  <c r="G68" i="1"/>
  <c r="G70" i="1"/>
  <c r="G72" i="1"/>
  <c r="G74" i="1"/>
  <c r="G76" i="1"/>
  <c r="F29" i="1"/>
  <c r="I27" i="1" s="1"/>
  <c r="F33" i="1"/>
  <c r="F27" i="1"/>
  <c r="I28" i="1" s="1"/>
  <c r="F30" i="1"/>
  <c r="F34" i="1"/>
  <c r="G69" i="1"/>
  <c r="G71" i="1"/>
  <c r="G73" i="1"/>
  <c r="G75" i="1"/>
  <c r="H69" i="1" l="1"/>
  <c r="J69" i="1" s="1"/>
  <c r="H76" i="1"/>
  <c r="J76" i="1" s="1"/>
  <c r="H74" i="1"/>
  <c r="J74" i="1" s="1"/>
  <c r="H72" i="1"/>
  <c r="J72" i="1" s="1"/>
  <c r="H70" i="1"/>
  <c r="J70" i="1" s="1"/>
  <c r="H68" i="1"/>
  <c r="J68" i="1" s="1"/>
  <c r="H75" i="1"/>
  <c r="J75" i="1" s="1"/>
  <c r="H73" i="1"/>
  <c r="J73" i="1" s="1"/>
  <c r="H71" i="1"/>
  <c r="J71" i="1" s="1"/>
  <c r="R68" i="1" l="1"/>
  <c r="L68" i="1"/>
  <c r="N68" i="1" s="1"/>
  <c r="O68" i="1" s="1"/>
  <c r="Q68" i="1" s="1"/>
  <c r="R76" i="1"/>
  <c r="L76" i="1"/>
  <c r="N76" i="1" s="1"/>
  <c r="O76" i="1" s="1"/>
  <c r="Q76" i="1" s="1"/>
  <c r="R71" i="1"/>
  <c r="L71" i="1"/>
  <c r="N71" i="1" s="1"/>
  <c r="O71" i="1" s="1"/>
  <c r="Q71" i="1" s="1"/>
  <c r="R70" i="1"/>
  <c r="L70" i="1"/>
  <c r="N70" i="1" s="1"/>
  <c r="O70" i="1" s="1"/>
  <c r="Q70" i="1" s="1"/>
  <c r="R69" i="1"/>
  <c r="L69" i="1"/>
  <c r="N69" i="1" s="1"/>
  <c r="O69" i="1" s="1"/>
  <c r="Q69" i="1" s="1"/>
  <c r="R73" i="1"/>
  <c r="L73" i="1"/>
  <c r="N73" i="1" s="1"/>
  <c r="O73" i="1" s="1"/>
  <c r="Q73" i="1" s="1"/>
  <c r="R72" i="1"/>
  <c r="L72" i="1"/>
  <c r="N72" i="1" s="1"/>
  <c r="O72" i="1" s="1"/>
  <c r="Q72" i="1" s="1"/>
  <c r="R75" i="1"/>
  <c r="L75" i="1"/>
  <c r="N75" i="1" s="1"/>
  <c r="O75" i="1" s="1"/>
  <c r="Q75" i="1" s="1"/>
  <c r="R74" i="1"/>
  <c r="L74" i="1"/>
  <c r="N74" i="1" s="1"/>
  <c r="O74" i="1" s="1"/>
  <c r="Q74" i="1" s="1"/>
</calcChain>
</file>

<file path=xl/sharedStrings.xml><?xml version="1.0" encoding="utf-8"?>
<sst xmlns="http://schemas.openxmlformats.org/spreadsheetml/2006/main" count="89" uniqueCount="62">
  <si>
    <t>Protein determination:</t>
  </si>
  <si>
    <t>Abs@ 570 nm:</t>
  </si>
  <si>
    <t>µg</t>
  </si>
  <si>
    <t>µl</t>
  </si>
  <si>
    <t>Use:</t>
  </si>
  <si>
    <t>Add:</t>
  </si>
  <si>
    <t>BCA method</t>
  </si>
  <si>
    <t>Prepare working reagent by combining 50 parts Reagent A with 1 part Reagent B</t>
  </si>
  <si>
    <t>(5 mls working reagent = 4.9 mls Reagent A + 100 µl Reagent B)</t>
  </si>
  <si>
    <t>(may have to dilute Unknown Sample: 1:10, 1:100, etc.)</t>
  </si>
  <si>
    <t>After 30 mins, remove parafilm and read on plate reader @ 570 nm</t>
  </si>
  <si>
    <t>Triturate and cover top of plate with parafilm and put in 37°C incubator for 30 mins</t>
  </si>
  <si>
    <t>µl working reagent into each well of microtiter plate</t>
  </si>
  <si>
    <t>Plate loading diagram:</t>
  </si>
  <si>
    <t>Dilution Factor:</t>
  </si>
  <si>
    <t>FILENAME: \LOU\SPRING2004\04-04:</t>
  </si>
  <si>
    <t>Y-Intercept:</t>
  </si>
  <si>
    <t>Slope:</t>
  </si>
  <si>
    <t>Average Abs:</t>
  </si>
  <si>
    <t>H</t>
  </si>
  <si>
    <t>G</t>
  </si>
  <si>
    <t>F</t>
  </si>
  <si>
    <t>E</t>
  </si>
  <si>
    <t>D</t>
  </si>
  <si>
    <t>C</t>
  </si>
  <si>
    <t>B</t>
  </si>
  <si>
    <t>Blank</t>
  </si>
  <si>
    <t>Average Abs - Blank:</t>
  </si>
  <si>
    <t>Abs @ 570 nm:</t>
  </si>
  <si>
    <t>Conc (mg/ml):</t>
  </si>
  <si>
    <t>True Conc (mg/ml):</t>
  </si>
  <si>
    <t>Total Vol (ml):</t>
  </si>
  <si>
    <t>Total Protein (mg):</t>
  </si>
  <si>
    <t>Make standards in buffer that Unknown Protein is stored in:</t>
  </si>
  <si>
    <t>mg/ml Standard</t>
  </si>
  <si>
    <t>µl Blank, Standard, and Unknown Sample</t>
  </si>
  <si>
    <t>Standards</t>
  </si>
  <si>
    <t>Avg Abs @ 570 nm:</t>
  </si>
  <si>
    <t>Avg - Background</t>
  </si>
  <si>
    <t>mg/ml BGG</t>
  </si>
  <si>
    <t>Protein Conc:</t>
  </si>
  <si>
    <t>mg/ml</t>
  </si>
  <si>
    <t>Oligo Conc:</t>
  </si>
  <si>
    <t>ng/ul</t>
  </si>
  <si>
    <t>Total Protein (ug):</t>
  </si>
  <si>
    <t>Average</t>
  </si>
  <si>
    <t>Starting Protein (ug):</t>
  </si>
  <si>
    <t>% Recovery:</t>
  </si>
  <si>
    <t>N/A</t>
  </si>
  <si>
    <t>Sample</t>
  </si>
  <si>
    <t xml:space="preserve"> </t>
  </si>
  <si>
    <t xml:space="preserve"> Sample:</t>
  </si>
  <si>
    <t>3DNA - WH1A</t>
  </si>
  <si>
    <t>3DNA - Ab0 - WH1A</t>
  </si>
  <si>
    <t>3DNA - Ab1 - WH1A</t>
  </si>
  <si>
    <t>3DNA - Ab2 - WH1A</t>
  </si>
  <si>
    <t>TD - WH1A</t>
  </si>
  <si>
    <t>3DNA Only</t>
  </si>
  <si>
    <t>3DNA - Ab0</t>
  </si>
  <si>
    <t>3DNA - Ab1</t>
  </si>
  <si>
    <t>3DNA - Ab2</t>
  </si>
  <si>
    <t>Created by LibXL trial version. Please buy the LibXL full version for removing this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</si>
</sst>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5">
    <font>
      <sz val="10"/>
      <name val="Geneva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0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5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/>
    <xf numFmtId="165" fontId="1" fillId="0" borderId="3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6" fontId="1" fillId="0" borderId="12" xfId="0" applyNumberFormat="1" applyFont="1" applyBorder="1"/>
    <xf numFmtId="0" fontId="1" fillId="0" borderId="0" xfId="0" applyFont="1" applyBorder="1" applyAlignment="1">
      <alignment horizontal="right"/>
    </xf>
    <xf numFmtId="0" fontId="3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5" xfId="0" applyNumberFormat="1" applyFont="1" applyBorder="1"/>
    <xf numFmtId="0" fontId="1" fillId="0" borderId="0" xfId="0" applyFont="1" applyBorder="1" applyAlignment="1">
      <alignment horizontal="center"/>
    </xf>
    <xf numFmtId="166" fontId="1" fillId="0" borderId="0" xfId="0" applyNumberFormat="1" applyFont="1"/>
    <xf numFmtId="165" fontId="1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/>
    <xf numFmtId="0" fontId="1" fillId="2" borderId="3" xfId="0" applyFont="1" applyFill="1" applyBorder="1"/>
    <xf numFmtId="165" fontId="1" fillId="0" borderId="3" xfId="0" applyNumberFormat="1" applyFont="1" applyBorder="1"/>
    <xf numFmtId="2" fontId="1" fillId="0" borderId="3" xfId="0" applyNumberFormat="1" applyFont="1" applyBorder="1"/>
    <xf numFmtId="0" fontId="1" fillId="0" borderId="6" xfId="0" applyFont="1" applyBorder="1"/>
    <xf numFmtId="0" fontId="1" fillId="0" borderId="3" xfId="0" applyFont="1" applyFill="1" applyBorder="1"/>
    <xf numFmtId="0" fontId="1" fillId="2" borderId="5" xfId="0" applyFont="1" applyFill="1" applyBorder="1"/>
    <xf numFmtId="166" fontId="1" fillId="0" borderId="3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10" xfId="0" applyNumberFormat="1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 applyBorder="1"/>
    <xf numFmtId="165" fontId="1" fillId="0" borderId="0" xfId="0" applyNumberFormat="1" applyFont="1" applyBorder="1"/>
    <xf numFmtId="20" fontId="1" fillId="0" borderId="0" xfId="0" quotePrefix="1" applyNumberFormat="1" applyFont="1" applyBorder="1" applyAlignment="1">
      <alignment horizontal="left"/>
    </xf>
    <xf numFmtId="0" fontId="4" fillId="3" borderId="15" xfId="0" applyFont="1" applyFill="1" applyBorder="1" applyAlignment="1">
      <alignment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Protein Standard Curve</a:t>
            </a:r>
          </a:p>
        </c:rich>
      </c:tx>
      <c:layout>
        <c:manualLayout>
          <c:xMode val="edge"/>
          <c:yMode val="edge"/>
          <c:x val="0.17957180837157669"/>
          <c:y val="5.6657223796033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9222610577289"/>
          <c:y val="0.22096317280453256"/>
          <c:w val="0.7726530103327498"/>
          <c:h val="0.552407932011331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1.4610715139490339E-2"/>
                  <c:y val="-0.19671073800959976"/>
                </c:manualLayout>
              </c:layout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xVal>
            <c:numRef>
              <c:f>Sheet1!$F$27:$F$34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Sheet1!$B$27:$B$34</c:f>
              <c:numCache>
                <c:formatCode>0.000</c:formatCode>
                <c:ptCount val="8"/>
                <c:pt idx="0">
                  <c:v>2.5000000000000001E-2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7664"/>
        <c:axId val="111219840"/>
      </c:scatterChart>
      <c:valAx>
        <c:axId val="1112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 @ 570 nm</a:t>
                </a:r>
              </a:p>
            </c:rich>
          </c:tx>
          <c:layout>
            <c:manualLayout>
              <c:xMode val="edge"/>
              <c:yMode val="edge"/>
              <c:x val="0.45799048373668272"/>
              <c:y val="0.875354107648727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19840"/>
        <c:crosses val="autoZero"/>
        <c:crossBetween val="midCat"/>
      </c:valAx>
      <c:valAx>
        <c:axId val="11121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mg/ml BGG</a:t>
                </a:r>
              </a:p>
            </c:rich>
          </c:tx>
          <c:layout>
            <c:manualLayout>
              <c:xMode val="edge"/>
              <c:yMode val="edge"/>
              <c:x val="2.6359164531607589E-2"/>
              <c:y val="0.382436260623229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1766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373207</xdr:colOff>
      <xdr:row>37</xdr:row>
      <xdr:rowOff>148936</xdr:rowOff>
    </xdr:from>
    <xdr:to>
      <xdr:col>9</xdr:col>
      <xdr:colOff>201757</xdr:colOff>
      <xdr:row>63</xdr:row>
      <xdr:rowOff>60614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6"/>
  <sheetViews>
    <sheetView tabSelected="1" topLeftCell="A19" zoomScale="110" zoomScaleNormal="110" workbookViewId="0">
      <selection activeCell="L37" sqref="L37"/>
    </sheetView>
  </sheetViews>
  <sheetFormatPr defaultColWidth="10.7109375" defaultRowHeight="12.75"/>
  <cols>
    <col min="1" max="1" width="5.7109375" style="2" customWidth="1"/>
    <col min="2" max="2" width="11.140625" style="2" customWidth="1"/>
    <col min="3" max="3" width="31.42578125" style="2" customWidth="1"/>
    <col min="4" max="4" width="8.5703125" style="2" customWidth="1"/>
    <col min="5" max="5" width="10.85546875" style="2" bestFit="1" customWidth="1"/>
    <col min="6" max="6" width="16.85546875" style="2" bestFit="1" customWidth="1"/>
    <col min="7" max="7" width="14.85546875" style="2" bestFit="1" customWidth="1"/>
    <col min="8" max="8" width="12.28515625" style="2" bestFit="1" customWidth="1"/>
    <col min="9" max="9" width="13.42578125" style="2" bestFit="1" customWidth="1"/>
    <col min="10" max="10" width="16.5703125" style="2" bestFit="1" customWidth="1"/>
    <col min="11" max="11" width="12.28515625" style="2" bestFit="1" customWidth="1"/>
    <col min="12" max="12" width="16.140625" style="2" bestFit="1" customWidth="1"/>
    <col min="13" max="13" width="29.7109375" style="2" bestFit="1" customWidth="1"/>
    <col min="14" max="15" width="15.5703125" style="2" bestFit="1" customWidth="1"/>
    <col min="16" max="16" width="18" style="2" bestFit="1" customWidth="1"/>
    <col min="17" max="17" width="10.7109375" style="2" bestFit="1" customWidth="1"/>
    <col min="18" max="18" width="15.7109375" style="2" customWidth="1"/>
    <col min="19" max="19" width="6.28515625" style="2" bestFit="1" customWidth="1"/>
    <col min="20" max="20" width="12" style="2" bestFit="1" customWidth="1"/>
    <col min="21" max="21" width="5.140625" style="2" bestFit="1" customWidth="1"/>
    <col min="22" max="16384" width="10.7109375" style="2"/>
  </cols>
  <sheetData>
    <row r="1" spans="1:256" ht="20.100000000000001" customHeight="1">
      <c r="A1" s="52" t="s">
        <v>61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</row>
    <row r="2" spans="1:256">
      <c r="B2" s="1">
        <f ca="1">NOW()</f>
        <v>41318.531297222224</v>
      </c>
    </row>
    <row r="3" spans="1:256">
      <c r="D3" s="2" t="s">
        <v>50</v>
      </c>
    </row>
    <row r="4" spans="1:256" ht="13.5" thickBot="1">
      <c r="B4" s="3" t="s">
        <v>15</v>
      </c>
      <c r="C4" s="3"/>
      <c r="D4" s="3"/>
      <c r="E4" s="3"/>
      <c r="F4" s="3"/>
      <c r="G4" s="3"/>
      <c r="H4" s="4"/>
    </row>
    <row r="5" spans="1:256" ht="13.5" thickTop="1"/>
    <row r="6" spans="1:256">
      <c r="B6" s="5" t="s">
        <v>0</v>
      </c>
      <c r="D6" s="6"/>
    </row>
    <row r="7" spans="1:256">
      <c r="B7" s="7" t="s">
        <v>6</v>
      </c>
    </row>
    <row r="8" spans="1:256">
      <c r="B8" s="7"/>
    </row>
    <row r="9" spans="1:256">
      <c r="B9" s="2" t="s">
        <v>33</v>
      </c>
    </row>
    <row r="10" spans="1:256">
      <c r="B10" s="8" t="s">
        <v>4</v>
      </c>
      <c r="C10" s="9">
        <v>2.5000000000000001E-2</v>
      </c>
      <c r="D10" s="2" t="s">
        <v>34</v>
      </c>
    </row>
    <row r="11" spans="1:256">
      <c r="C11" s="9">
        <v>0.125</v>
      </c>
    </row>
    <row r="12" spans="1:256">
      <c r="C12" s="9">
        <v>0.25</v>
      </c>
    </row>
    <row r="13" spans="1:256">
      <c r="C13" s="9">
        <v>0.5</v>
      </c>
    </row>
    <row r="14" spans="1:256">
      <c r="C14" s="9">
        <v>0.75</v>
      </c>
    </row>
    <row r="15" spans="1:256">
      <c r="C15" s="9">
        <v>1</v>
      </c>
    </row>
    <row r="16" spans="1:256">
      <c r="C16" s="9">
        <v>1.5</v>
      </c>
    </row>
    <row r="17" spans="1:11">
      <c r="B17" s="2" t="s">
        <v>7</v>
      </c>
    </row>
    <row r="18" spans="1:11">
      <c r="C18" s="2" t="s">
        <v>8</v>
      </c>
    </row>
    <row r="19" spans="1:11">
      <c r="B19" s="8" t="s">
        <v>5</v>
      </c>
      <c r="C19" s="2">
        <v>200</v>
      </c>
      <c r="D19" s="2" t="s">
        <v>12</v>
      </c>
    </row>
    <row r="20" spans="1:11">
      <c r="B20" s="8" t="s">
        <v>5</v>
      </c>
      <c r="C20" s="2">
        <v>10</v>
      </c>
      <c r="D20" s="2" t="s">
        <v>35</v>
      </c>
    </row>
    <row r="21" spans="1:11">
      <c r="D21" s="2" t="s">
        <v>9</v>
      </c>
    </row>
    <row r="22" spans="1:11">
      <c r="B22" s="2" t="s">
        <v>11</v>
      </c>
    </row>
    <row r="23" spans="1:11">
      <c r="B23" s="2" t="s">
        <v>10</v>
      </c>
    </row>
    <row r="25" spans="1:11" ht="13.5" thickBot="1">
      <c r="B25" s="57" t="s">
        <v>36</v>
      </c>
      <c r="C25" s="57"/>
      <c r="D25" s="57"/>
      <c r="E25" s="57"/>
    </row>
    <row r="26" spans="1:11" ht="13.5" thickBot="1">
      <c r="B26" s="42" t="s">
        <v>39</v>
      </c>
      <c r="C26" s="55" t="s">
        <v>1</v>
      </c>
      <c r="D26" s="56"/>
      <c r="E26" s="10" t="s">
        <v>18</v>
      </c>
      <c r="F26" s="10" t="s">
        <v>27</v>
      </c>
      <c r="J26" s="11"/>
      <c r="K26" s="11"/>
    </row>
    <row r="27" spans="1:11">
      <c r="A27" s="2" t="s">
        <v>19</v>
      </c>
      <c r="B27" s="12">
        <v>2.5000000000000001E-2</v>
      </c>
      <c r="C27" s="13"/>
      <c r="D27" s="14"/>
      <c r="E27" s="15">
        <f t="shared" ref="E27:E35" si="0">(C27+D27)/2</f>
        <v>0</v>
      </c>
      <c r="F27" s="15">
        <f t="shared" ref="F27:F35" si="1">E27-$E$35</f>
        <v>0</v>
      </c>
      <c r="H27" s="16" t="s">
        <v>17</v>
      </c>
      <c r="I27" s="17" t="e">
        <f>SLOPE(B27:B34,F27:F34)</f>
        <v>#DIV/0!</v>
      </c>
      <c r="J27" s="18"/>
      <c r="K27" s="19"/>
    </row>
    <row r="28" spans="1:11">
      <c r="A28" s="2" t="s">
        <v>20</v>
      </c>
      <c r="B28" s="9">
        <v>0.125</v>
      </c>
      <c r="C28" s="20"/>
      <c r="D28" s="21"/>
      <c r="E28" s="15">
        <f t="shared" si="0"/>
        <v>0</v>
      </c>
      <c r="F28" s="22">
        <f t="shared" si="1"/>
        <v>0</v>
      </c>
      <c r="H28" s="23" t="s">
        <v>16</v>
      </c>
      <c r="I28" s="24" t="e">
        <f>INTERCEPT(B27:B34,F27:F34)</f>
        <v>#DIV/0!</v>
      </c>
      <c r="J28" s="25"/>
      <c r="K28" s="26"/>
    </row>
    <row r="29" spans="1:11">
      <c r="A29" s="2" t="s">
        <v>21</v>
      </c>
      <c r="B29" s="9">
        <v>0.25</v>
      </c>
      <c r="C29" s="20"/>
      <c r="D29" s="21"/>
      <c r="E29" s="15">
        <f t="shared" si="0"/>
        <v>0</v>
      </c>
      <c r="F29" s="22">
        <f t="shared" si="1"/>
        <v>0</v>
      </c>
      <c r="J29" s="25"/>
      <c r="K29" s="27"/>
    </row>
    <row r="30" spans="1:11">
      <c r="A30" s="2" t="s">
        <v>22</v>
      </c>
      <c r="B30" s="9">
        <v>0.5</v>
      </c>
      <c r="C30" s="20"/>
      <c r="D30" s="21"/>
      <c r="E30" s="15">
        <f t="shared" si="0"/>
        <v>0</v>
      </c>
      <c r="F30" s="22">
        <f t="shared" si="1"/>
        <v>0</v>
      </c>
      <c r="J30" s="25"/>
      <c r="K30" s="27"/>
    </row>
    <row r="31" spans="1:11">
      <c r="A31" s="2" t="s">
        <v>23</v>
      </c>
      <c r="B31" s="9">
        <v>0.75</v>
      </c>
      <c r="C31" s="20"/>
      <c r="D31" s="21"/>
      <c r="E31" s="15">
        <f t="shared" si="0"/>
        <v>0</v>
      </c>
      <c r="F31" s="22">
        <f t="shared" si="1"/>
        <v>0</v>
      </c>
      <c r="J31" s="8"/>
      <c r="K31" s="28"/>
    </row>
    <row r="32" spans="1:11">
      <c r="A32" s="2" t="s">
        <v>24</v>
      </c>
      <c r="B32" s="9">
        <v>1</v>
      </c>
      <c r="C32" s="20"/>
      <c r="D32" s="21"/>
      <c r="E32" s="15">
        <f t="shared" si="0"/>
        <v>0</v>
      </c>
      <c r="F32" s="22">
        <f t="shared" si="1"/>
        <v>0</v>
      </c>
      <c r="J32" s="8"/>
      <c r="K32" s="27"/>
    </row>
    <row r="33" spans="1:11">
      <c r="A33" s="2" t="s">
        <v>25</v>
      </c>
      <c r="B33" s="9">
        <v>1.5</v>
      </c>
      <c r="C33" s="20"/>
      <c r="D33" s="21"/>
      <c r="E33" s="15">
        <f t="shared" si="0"/>
        <v>0</v>
      </c>
      <c r="F33" s="22">
        <f t="shared" si="1"/>
        <v>0</v>
      </c>
      <c r="J33" s="8"/>
      <c r="K33" s="29"/>
    </row>
    <row r="34" spans="1:11">
      <c r="B34" s="30">
        <v>2</v>
      </c>
      <c r="C34" s="20"/>
      <c r="D34" s="21"/>
      <c r="E34" s="15">
        <f t="shared" ref="E34" si="2">(C34+D34)/2</f>
        <v>0</v>
      </c>
      <c r="F34" s="22">
        <f t="shared" ref="F34" si="3">E34-$E$35</f>
        <v>0</v>
      </c>
      <c r="J34" s="8"/>
      <c r="K34" s="29"/>
    </row>
    <row r="35" spans="1:11">
      <c r="B35" s="30" t="s">
        <v>26</v>
      </c>
      <c r="C35" s="20"/>
      <c r="D35" s="20"/>
      <c r="E35" s="22">
        <f t="shared" si="0"/>
        <v>0</v>
      </c>
      <c r="F35" s="22">
        <f t="shared" si="1"/>
        <v>0</v>
      </c>
      <c r="J35" s="8"/>
      <c r="K35" s="27"/>
    </row>
    <row r="36" spans="1:11">
      <c r="B36" s="30"/>
      <c r="C36" s="31"/>
      <c r="D36" s="31"/>
      <c r="E36" s="32"/>
      <c r="J36" s="8"/>
      <c r="K36" s="27"/>
    </row>
    <row r="37" spans="1:11">
      <c r="B37" s="30"/>
      <c r="C37" s="31"/>
      <c r="D37" s="31"/>
      <c r="E37" s="32"/>
    </row>
    <row r="38" spans="1:11">
      <c r="B38" s="30"/>
      <c r="C38" s="31"/>
      <c r="D38" s="31"/>
      <c r="E38" s="32"/>
      <c r="H38" s="27"/>
    </row>
    <row r="41" spans="1:11">
      <c r="G41" s="2" t="s">
        <v>3</v>
      </c>
    </row>
    <row r="42" spans="1:11">
      <c r="G42" s="2" t="s">
        <v>2</v>
      </c>
    </row>
    <row r="61" spans="2:2">
      <c r="B61" s="5" t="s">
        <v>13</v>
      </c>
    </row>
    <row r="66" spans="2:21" ht="13.5" thickBot="1">
      <c r="M66" s="7"/>
      <c r="N66" s="7"/>
      <c r="O66" s="45" t="s">
        <v>45</v>
      </c>
      <c r="P66" s="7"/>
      <c r="Q66" s="7"/>
      <c r="R66" s="7"/>
      <c r="S66" s="7"/>
      <c r="T66" s="7"/>
      <c r="U66" s="7"/>
    </row>
    <row r="67" spans="2:21" ht="13.5" thickBot="1">
      <c r="B67" s="58" t="s">
        <v>51</v>
      </c>
      <c r="C67" s="58"/>
      <c r="D67" s="55" t="s">
        <v>28</v>
      </c>
      <c r="E67" s="56"/>
      <c r="F67" s="33" t="s">
        <v>37</v>
      </c>
      <c r="G67" s="33" t="s">
        <v>38</v>
      </c>
      <c r="H67" s="10" t="s">
        <v>29</v>
      </c>
      <c r="I67" s="10" t="s">
        <v>14</v>
      </c>
      <c r="J67" s="10" t="s">
        <v>30</v>
      </c>
      <c r="K67" s="10" t="s">
        <v>31</v>
      </c>
      <c r="L67" s="43" t="s">
        <v>32</v>
      </c>
      <c r="M67" s="45" t="s">
        <v>49</v>
      </c>
      <c r="N67" s="16" t="s">
        <v>44</v>
      </c>
      <c r="O67" s="46" t="s">
        <v>44</v>
      </c>
      <c r="P67" s="45" t="s">
        <v>46</v>
      </c>
      <c r="Q67" s="45" t="s">
        <v>47</v>
      </c>
      <c r="R67" s="53" t="s">
        <v>40</v>
      </c>
      <c r="S67" s="54"/>
      <c r="T67" s="53" t="s">
        <v>42</v>
      </c>
      <c r="U67" s="54"/>
    </row>
    <row r="68" spans="2:21">
      <c r="B68" s="34">
        <v>1</v>
      </c>
      <c r="C68" s="38" t="s">
        <v>52</v>
      </c>
      <c r="D68" s="40"/>
      <c r="E68" s="40"/>
      <c r="F68" s="39" t="e">
        <f t="shared" ref="F68" si="4">AVERAGE(D68:E68)</f>
        <v>#DIV/0!</v>
      </c>
      <c r="G68" s="41" t="e">
        <f t="shared" ref="G68" si="5">F68-$E$35</f>
        <v>#DIV/0!</v>
      </c>
      <c r="H68" s="36" t="e">
        <f>($I$27*G68)+$I$28</f>
        <v>#DIV/0!</v>
      </c>
      <c r="I68" s="35">
        <v>1</v>
      </c>
      <c r="J68" s="37" t="e">
        <f>H68*I68</f>
        <v>#DIV/0!</v>
      </c>
      <c r="K68" s="35"/>
      <c r="L68" s="44" t="e">
        <f t="shared" ref="L68" si="6">J68*K68</f>
        <v>#DIV/0!</v>
      </c>
      <c r="M68" s="51" t="str">
        <f t="shared" ref="M68" si="7">C68</f>
        <v>3DNA - WH1A</v>
      </c>
      <c r="N68" s="47" t="e">
        <f t="shared" ref="N68" si="8">L68*1000</f>
        <v>#DIV/0!</v>
      </c>
      <c r="O68" s="47" t="e">
        <f t="shared" ref="O68" si="9">AVERAGE(N68)</f>
        <v>#DIV/0!</v>
      </c>
      <c r="P68" s="48"/>
      <c r="Q68" s="47" t="e">
        <f t="shared" ref="Q68" si="10">O68/P68*100</f>
        <v>#DIV/0!</v>
      </c>
      <c r="R68" s="49" t="e">
        <f t="shared" ref="R68" si="11">AVERAGE(J68)</f>
        <v>#DIV/0!</v>
      </c>
      <c r="S68" s="48" t="s">
        <v>41</v>
      </c>
      <c r="T68" s="48" t="s">
        <v>48</v>
      </c>
      <c r="U68" s="50" t="s">
        <v>43</v>
      </c>
    </row>
    <row r="69" spans="2:21">
      <c r="B69" s="34">
        <v>2</v>
      </c>
      <c r="C69" s="38" t="s">
        <v>53</v>
      </c>
      <c r="D69" s="40"/>
      <c r="E69" s="40"/>
      <c r="F69" s="39" t="e">
        <f t="shared" ref="F69" si="12">AVERAGE(D69:E69)</f>
        <v>#DIV/0!</v>
      </c>
      <c r="G69" s="41" t="e">
        <f t="shared" ref="G69" si="13">F69-$E$35</f>
        <v>#DIV/0!</v>
      </c>
      <c r="H69" s="36" t="e">
        <f t="shared" ref="H69" si="14">($I$27*G69)+$I$28</f>
        <v>#DIV/0!</v>
      </c>
      <c r="I69" s="35">
        <v>1</v>
      </c>
      <c r="J69" s="37" t="e">
        <f t="shared" ref="J69" si="15">H69*I69</f>
        <v>#DIV/0!</v>
      </c>
      <c r="K69" s="35"/>
      <c r="L69" s="44" t="e">
        <f t="shared" ref="L69" si="16">J69*K69</f>
        <v>#DIV/0!</v>
      </c>
      <c r="M69" s="51" t="str">
        <f t="shared" ref="M69" si="17">C69</f>
        <v>3DNA - Ab0 - WH1A</v>
      </c>
      <c r="N69" s="47" t="e">
        <f t="shared" ref="N69" si="18">L69*1000</f>
        <v>#DIV/0!</v>
      </c>
      <c r="O69" s="47" t="e">
        <f t="shared" ref="O69" si="19">AVERAGE(N69)</f>
        <v>#DIV/0!</v>
      </c>
      <c r="P69" s="48"/>
      <c r="Q69" s="47" t="e">
        <f t="shared" ref="Q69" si="20">O69/P69*100</f>
        <v>#DIV/0!</v>
      </c>
      <c r="R69" s="49" t="e">
        <f t="shared" ref="R69" si="21">AVERAGE(J69)</f>
        <v>#DIV/0!</v>
      </c>
      <c r="S69" s="48" t="s">
        <v>41</v>
      </c>
      <c r="T69" s="48" t="s">
        <v>48</v>
      </c>
      <c r="U69" s="50" t="s">
        <v>43</v>
      </c>
    </row>
    <row r="70" spans="2:21">
      <c r="B70" s="34">
        <v>3</v>
      </c>
      <c r="C70" s="38" t="s">
        <v>54</v>
      </c>
      <c r="D70" s="40"/>
      <c r="E70" s="40"/>
      <c r="F70" s="39" t="e">
        <f t="shared" ref="F70:F73" si="22">AVERAGE(D70:E70)</f>
        <v>#DIV/0!</v>
      </c>
      <c r="G70" s="41" t="e">
        <f t="shared" ref="G70:G73" si="23">F70-$E$35</f>
        <v>#DIV/0!</v>
      </c>
      <c r="H70" s="36" t="e">
        <f t="shared" ref="H70:H73" si="24">($I$27*G70)+$I$28</f>
        <v>#DIV/0!</v>
      </c>
      <c r="I70" s="35">
        <v>1</v>
      </c>
      <c r="J70" s="37" t="e">
        <f t="shared" ref="J70:J73" si="25">H70*I70</f>
        <v>#DIV/0!</v>
      </c>
      <c r="K70" s="35"/>
      <c r="L70" s="44" t="e">
        <f t="shared" ref="L70:L73" si="26">J70*K70</f>
        <v>#DIV/0!</v>
      </c>
      <c r="M70" s="51" t="str">
        <f t="shared" ref="M70:M73" si="27">C70</f>
        <v>3DNA - Ab1 - WH1A</v>
      </c>
      <c r="N70" s="47" t="e">
        <f t="shared" ref="N70:N73" si="28">L70*1000</f>
        <v>#DIV/0!</v>
      </c>
      <c r="O70" s="47" t="e">
        <f t="shared" ref="O70:O73" si="29">AVERAGE(N70)</f>
        <v>#DIV/0!</v>
      </c>
      <c r="P70" s="48"/>
      <c r="Q70" s="47" t="e">
        <f t="shared" ref="Q70:Q73" si="30">O70/P70*100</f>
        <v>#DIV/0!</v>
      </c>
      <c r="R70" s="49" t="e">
        <f t="shared" ref="R70:R73" si="31">AVERAGE(J70)</f>
        <v>#DIV/0!</v>
      </c>
      <c r="S70" s="48" t="s">
        <v>41</v>
      </c>
      <c r="T70" s="48" t="s">
        <v>48</v>
      </c>
      <c r="U70" s="50" t="s">
        <v>43</v>
      </c>
    </row>
    <row r="71" spans="2:21">
      <c r="B71" s="34">
        <v>4</v>
      </c>
      <c r="C71" s="38" t="s">
        <v>55</v>
      </c>
      <c r="D71" s="40"/>
      <c r="E71" s="40"/>
      <c r="F71" s="39" t="e">
        <f t="shared" si="22"/>
        <v>#DIV/0!</v>
      </c>
      <c r="G71" s="41" t="e">
        <f t="shared" si="23"/>
        <v>#DIV/0!</v>
      </c>
      <c r="H71" s="36" t="e">
        <f t="shared" si="24"/>
        <v>#DIV/0!</v>
      </c>
      <c r="I71" s="35">
        <v>1</v>
      </c>
      <c r="J71" s="37" t="e">
        <f t="shared" si="25"/>
        <v>#DIV/0!</v>
      </c>
      <c r="K71" s="35"/>
      <c r="L71" s="44" t="e">
        <f t="shared" si="26"/>
        <v>#DIV/0!</v>
      </c>
      <c r="M71" s="51" t="str">
        <f t="shared" si="27"/>
        <v>3DNA - Ab2 - WH1A</v>
      </c>
      <c r="N71" s="47" t="e">
        <f t="shared" si="28"/>
        <v>#DIV/0!</v>
      </c>
      <c r="O71" s="47" t="e">
        <f t="shared" si="29"/>
        <v>#DIV/0!</v>
      </c>
      <c r="P71" s="48"/>
      <c r="Q71" s="47" t="e">
        <f t="shared" si="30"/>
        <v>#DIV/0!</v>
      </c>
      <c r="R71" s="49" t="e">
        <f t="shared" si="31"/>
        <v>#DIV/0!</v>
      </c>
      <c r="S71" s="48" t="s">
        <v>41</v>
      </c>
      <c r="T71" s="48" t="s">
        <v>48</v>
      </c>
      <c r="U71" s="50" t="s">
        <v>43</v>
      </c>
    </row>
    <row r="72" spans="2:21">
      <c r="B72" s="34">
        <v>5</v>
      </c>
      <c r="C72" s="38" t="s">
        <v>56</v>
      </c>
      <c r="D72" s="40"/>
      <c r="E72" s="40"/>
      <c r="F72" s="39" t="e">
        <f t="shared" si="22"/>
        <v>#DIV/0!</v>
      </c>
      <c r="G72" s="41" t="e">
        <f t="shared" si="23"/>
        <v>#DIV/0!</v>
      </c>
      <c r="H72" s="36" t="e">
        <f t="shared" si="24"/>
        <v>#DIV/0!</v>
      </c>
      <c r="I72" s="35">
        <v>1</v>
      </c>
      <c r="J72" s="37" t="e">
        <f t="shared" si="25"/>
        <v>#DIV/0!</v>
      </c>
      <c r="K72" s="35"/>
      <c r="L72" s="44" t="e">
        <f t="shared" si="26"/>
        <v>#DIV/0!</v>
      </c>
      <c r="M72" s="51" t="str">
        <f t="shared" si="27"/>
        <v>TD - WH1A</v>
      </c>
      <c r="N72" s="47" t="e">
        <f t="shared" si="28"/>
        <v>#DIV/0!</v>
      </c>
      <c r="O72" s="47" t="e">
        <f t="shared" si="29"/>
        <v>#DIV/0!</v>
      </c>
      <c r="P72" s="48"/>
      <c r="Q72" s="47" t="e">
        <f t="shared" si="30"/>
        <v>#DIV/0!</v>
      </c>
      <c r="R72" s="49" t="e">
        <f t="shared" si="31"/>
        <v>#DIV/0!</v>
      </c>
      <c r="S72" s="48" t="s">
        <v>41</v>
      </c>
      <c r="T72" s="48" t="s">
        <v>48</v>
      </c>
      <c r="U72" s="50" t="s">
        <v>43</v>
      </c>
    </row>
    <row r="73" spans="2:21">
      <c r="B73" s="34">
        <v>6</v>
      </c>
      <c r="C73" s="38" t="s">
        <v>57</v>
      </c>
      <c r="D73" s="40"/>
      <c r="E73" s="40"/>
      <c r="F73" s="39" t="e">
        <f t="shared" si="22"/>
        <v>#DIV/0!</v>
      </c>
      <c r="G73" s="41" t="e">
        <f t="shared" si="23"/>
        <v>#DIV/0!</v>
      </c>
      <c r="H73" s="36" t="e">
        <f t="shared" si="24"/>
        <v>#DIV/0!</v>
      </c>
      <c r="I73" s="35">
        <v>1</v>
      </c>
      <c r="J73" s="37" t="e">
        <f t="shared" si="25"/>
        <v>#DIV/0!</v>
      </c>
      <c r="K73" s="35"/>
      <c r="L73" s="44" t="e">
        <f t="shared" si="26"/>
        <v>#DIV/0!</v>
      </c>
      <c r="M73" s="51" t="str">
        <f t="shared" si="27"/>
        <v>3DNA Only</v>
      </c>
      <c r="N73" s="47" t="e">
        <f t="shared" si="28"/>
        <v>#DIV/0!</v>
      </c>
      <c r="O73" s="47" t="e">
        <f t="shared" si="29"/>
        <v>#DIV/0!</v>
      </c>
      <c r="P73" s="48"/>
      <c r="Q73" s="47" t="e">
        <f t="shared" si="30"/>
        <v>#DIV/0!</v>
      </c>
      <c r="R73" s="49" t="e">
        <f t="shared" si="31"/>
        <v>#DIV/0!</v>
      </c>
      <c r="S73" s="48" t="s">
        <v>41</v>
      </c>
      <c r="T73" s="48" t="s">
        <v>48</v>
      </c>
      <c r="U73" s="50" t="s">
        <v>43</v>
      </c>
    </row>
    <row r="74" spans="2:21">
      <c r="B74" s="34">
        <v>7</v>
      </c>
      <c r="C74" s="38" t="s">
        <v>58</v>
      </c>
      <c r="D74" s="40"/>
      <c r="E74" s="40"/>
      <c r="F74" s="39" t="e">
        <f t="shared" ref="F74:F76" si="32">AVERAGE(D74:E74)</f>
        <v>#DIV/0!</v>
      </c>
      <c r="G74" s="41" t="e">
        <f t="shared" ref="G74:G76" si="33">F74-$E$35</f>
        <v>#DIV/0!</v>
      </c>
      <c r="H74" s="36" t="e">
        <f t="shared" ref="H74:H76" si="34">($I$27*G74)+$I$28</f>
        <v>#DIV/0!</v>
      </c>
      <c r="I74" s="35">
        <v>1</v>
      </c>
      <c r="J74" s="37" t="e">
        <f t="shared" ref="J74:J76" si="35">H74*I74</f>
        <v>#DIV/0!</v>
      </c>
      <c r="K74" s="35"/>
      <c r="L74" s="44" t="e">
        <f t="shared" ref="L74:L76" si="36">J74*K74</f>
        <v>#DIV/0!</v>
      </c>
      <c r="M74" s="51" t="str">
        <f t="shared" ref="M74:M76" si="37">C74</f>
        <v>3DNA - Ab0</v>
      </c>
      <c r="N74" s="47" t="e">
        <f t="shared" ref="N74:N76" si="38">L74*1000</f>
        <v>#DIV/0!</v>
      </c>
      <c r="O74" s="47" t="e">
        <f t="shared" ref="O74:O76" si="39">AVERAGE(N74)</f>
        <v>#DIV/0!</v>
      </c>
      <c r="P74" s="48"/>
      <c r="Q74" s="47" t="e">
        <f t="shared" ref="Q74:Q76" si="40">O74/P74*100</f>
        <v>#DIV/0!</v>
      </c>
      <c r="R74" s="49" t="e">
        <f t="shared" ref="R74:R76" si="41">AVERAGE(J74)</f>
        <v>#DIV/0!</v>
      </c>
      <c r="S74" s="48" t="s">
        <v>41</v>
      </c>
      <c r="T74" s="48" t="s">
        <v>48</v>
      </c>
      <c r="U74" s="50" t="s">
        <v>43</v>
      </c>
    </row>
    <row r="75" spans="2:21">
      <c r="B75" s="34">
        <v>8</v>
      </c>
      <c r="C75" s="38" t="s">
        <v>59</v>
      </c>
      <c r="D75" s="40"/>
      <c r="E75" s="40"/>
      <c r="F75" s="39" t="e">
        <f t="shared" si="32"/>
        <v>#DIV/0!</v>
      </c>
      <c r="G75" s="41" t="e">
        <f t="shared" si="33"/>
        <v>#DIV/0!</v>
      </c>
      <c r="H75" s="36" t="e">
        <f t="shared" si="34"/>
        <v>#DIV/0!</v>
      </c>
      <c r="I75" s="35">
        <v>1</v>
      </c>
      <c r="J75" s="37" t="e">
        <f t="shared" si="35"/>
        <v>#DIV/0!</v>
      </c>
      <c r="K75" s="35"/>
      <c r="L75" s="44" t="e">
        <f t="shared" si="36"/>
        <v>#DIV/0!</v>
      </c>
      <c r="M75" s="51" t="str">
        <f t="shared" si="37"/>
        <v>3DNA - Ab1</v>
      </c>
      <c r="N75" s="47" t="e">
        <f t="shared" si="38"/>
        <v>#DIV/0!</v>
      </c>
      <c r="O75" s="47" t="e">
        <f t="shared" si="39"/>
        <v>#DIV/0!</v>
      </c>
      <c r="P75" s="48"/>
      <c r="Q75" s="47" t="e">
        <f t="shared" si="40"/>
        <v>#DIV/0!</v>
      </c>
      <c r="R75" s="49" t="e">
        <f t="shared" si="41"/>
        <v>#DIV/0!</v>
      </c>
      <c r="S75" s="48" t="s">
        <v>41</v>
      </c>
      <c r="T75" s="48" t="s">
        <v>48</v>
      </c>
      <c r="U75" s="50" t="s">
        <v>43</v>
      </c>
    </row>
    <row r="76" spans="2:21">
      <c r="B76" s="34">
        <v>9</v>
      </c>
      <c r="C76" s="38" t="s">
        <v>60</v>
      </c>
      <c r="D76" s="40"/>
      <c r="E76" s="40"/>
      <c r="F76" s="39" t="e">
        <f t="shared" si="32"/>
        <v>#DIV/0!</v>
      </c>
      <c r="G76" s="41" t="e">
        <f t="shared" si="33"/>
        <v>#DIV/0!</v>
      </c>
      <c r="H76" s="36" t="e">
        <f t="shared" si="34"/>
        <v>#DIV/0!</v>
      </c>
      <c r="I76" s="35">
        <v>1</v>
      </c>
      <c r="J76" s="37" t="e">
        <f t="shared" si="35"/>
        <v>#DIV/0!</v>
      </c>
      <c r="K76" s="35"/>
      <c r="L76" s="44" t="e">
        <f t="shared" si="36"/>
        <v>#DIV/0!</v>
      </c>
      <c r="M76" s="51" t="str">
        <f t="shared" si="37"/>
        <v>3DNA - Ab2</v>
      </c>
      <c r="N76" s="47" t="e">
        <f t="shared" si="38"/>
        <v>#DIV/0!</v>
      </c>
      <c r="O76" s="47" t="e">
        <f t="shared" si="39"/>
        <v>#DIV/0!</v>
      </c>
      <c r="P76" s="48"/>
      <c r="Q76" s="47" t="e">
        <f t="shared" si="40"/>
        <v>#DIV/0!</v>
      </c>
      <c r="R76" s="49" t="e">
        <f t="shared" si="41"/>
        <v>#DIV/0!</v>
      </c>
      <c r="S76" s="48" t="s">
        <v>41</v>
      </c>
      <c r="T76" s="48" t="s">
        <v>48</v>
      </c>
      <c r="U76" s="50" t="s">
        <v>43</v>
      </c>
    </row>
  </sheetData>
  <sortState ref="C27:D34">
    <sortCondition ref="C26"/>
  </sortState>
  <mergeCells count="7">
    <mergeCell ref="A1:IV1"/>
    <mergeCell ref="R67:S67"/>
    <mergeCell ref="T67:U67"/>
    <mergeCell ref="C26:D26"/>
    <mergeCell ref="B25:E25"/>
    <mergeCell ref="B67:C67"/>
    <mergeCell ref="D67:E67"/>
  </mergeCells>
  <phoneticPr fontId="0" type="noConversion"/>
  <pageMargins left="0.75" right="0.75" top="1" bottom="1" header="0.5" footer="0.5"/>
  <pageSetup scale="3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ColWidth="11.42578125" defaultRowHeight="12.75"/>
  <sheetData>
    <row r="1" spans="1:256" ht="20.100000000000001" customHeight="1">
      <c r="A1" s="52" t="s">
        <v>61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</row>
  </sheetData>
  <mergeCells count="1">
    <mergeCell ref="A1:IV1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Casta</dc:creator>
  <cp:lastModifiedBy>anthony clemente</cp:lastModifiedBy>
  <cp:lastPrinted>2014-10-31T17:17:42Z</cp:lastPrinted>
  <dcterms:created xsi:type="dcterms:W3CDTF">1999-05-12T18:34:11Z</dcterms:created>
  <dcterms:modified xsi:type="dcterms:W3CDTF">2017-02-14T17:45:08Z</dcterms:modified>
</cp:coreProperties>
</file>