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AbleGamers/Shared Documents/FreedomWing 2.0/FreedomWing 1.1/GitHub/documentation/Working_Documents/"/>
    </mc:Choice>
  </mc:AlternateContent>
  <xr:revisionPtr revIDLastSave="284" documentId="8_{6F12A0FF-AFCC-44B6-8DF3-201F7509F9CA}" xr6:coauthVersionLast="47" xr6:coauthVersionMax="47" xr10:uidLastSave="{33658317-ACE3-47BD-963F-89E45C6CF9EC}"/>
  <bookViews>
    <workbookView xWindow="15" yWindow="15" windowWidth="28770" windowHeight="15570" xr2:uid="{00000000-000D-0000-FFFF-FFFF00000000}"/>
  </bookViews>
  <sheets>
    <sheet name="BOM-V1.1" sheetId="2" r:id="rId1"/>
    <sheet name="BOM-V1.0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J5" i="2" s="1"/>
  <c r="J2" i="2" s="1"/>
  <c r="H19" i="2"/>
  <c r="J19" i="2"/>
  <c r="J18" i="2"/>
  <c r="J6" i="2"/>
  <c r="J7" i="2"/>
  <c r="J8" i="2"/>
  <c r="J9" i="2"/>
  <c r="J10" i="2"/>
  <c r="J11" i="2"/>
  <c r="J12" i="2"/>
  <c r="J13" i="2"/>
  <c r="J14" i="2"/>
  <c r="J15" i="2"/>
  <c r="I19" i="2"/>
  <c r="I18" i="2"/>
  <c r="I6" i="2"/>
  <c r="I7" i="2"/>
  <c r="I8" i="2"/>
  <c r="I9" i="2"/>
  <c r="I10" i="2"/>
  <c r="I11" i="2"/>
  <c r="I12" i="2"/>
  <c r="I13" i="2"/>
  <c r="I14" i="2"/>
  <c r="I15" i="2"/>
  <c r="G24" i="2"/>
  <c r="E2" i="2" s="1"/>
  <c r="F19" i="2"/>
  <c r="G19" i="2" s="1"/>
  <c r="G18" i="2"/>
  <c r="H18" i="2" s="1"/>
  <c r="G15" i="2"/>
  <c r="H15" i="2" s="1"/>
  <c r="G14" i="2"/>
  <c r="H14" i="2" s="1"/>
  <c r="G13" i="2"/>
  <c r="H13" i="2" s="1"/>
  <c r="H13" i="1"/>
  <c r="H14" i="1"/>
  <c r="G6" i="1"/>
  <c r="G7" i="1"/>
  <c r="G8" i="1"/>
  <c r="G9" i="1"/>
  <c r="G10" i="1"/>
  <c r="G11" i="1"/>
  <c r="G12" i="1"/>
  <c r="G13" i="1"/>
  <c r="G14" i="1"/>
  <c r="G5" i="1"/>
  <c r="F19" i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F27" i="2"/>
  <c r="F26" i="2"/>
  <c r="F25" i="2"/>
  <c r="F24" i="2"/>
  <c r="H39" i="2"/>
  <c r="F2" i="2"/>
  <c r="F28" i="2" l="1"/>
  <c r="D2" i="2" s="1"/>
  <c r="H11" i="1"/>
  <c r="H12" i="1"/>
  <c r="H10" i="1"/>
  <c r="H8" i="1"/>
  <c r="H9" i="1"/>
  <c r="H7" i="1"/>
  <c r="E2" i="1" l="1"/>
  <c r="F2" i="1"/>
  <c r="F20" i="1"/>
  <c r="F21" i="1"/>
  <c r="F22" i="1"/>
  <c r="F18" i="1"/>
  <c r="F23" i="1" l="1"/>
  <c r="H6" i="1"/>
  <c r="H5" i="1"/>
  <c r="D2" i="1" l="1"/>
</calcChain>
</file>

<file path=xl/sharedStrings.xml><?xml version="1.0" encoding="utf-8"?>
<sst xmlns="http://schemas.openxmlformats.org/spreadsheetml/2006/main" count="176" uniqueCount="101">
  <si>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</si>
  <si>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</si>
  <si>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</si>
  <si>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</si>
  <si>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Part type (Electrical. Mechanical, Sanitization, ect)</t>
  </si>
  <si>
    <t>Part Name</t>
  </si>
  <si>
    <t>Part Label</t>
  </si>
  <si>
    <t>Quantity Needed</t>
  </si>
  <si>
    <t>Price per package ($CAD)</t>
  </si>
  <si>
    <t>Price per Unit( $CAD)</t>
  </si>
  <si>
    <t>Price for qty needed ($CAD)</t>
  </si>
  <si>
    <t>Link</t>
  </si>
  <si>
    <t>Alternative Link</t>
  </si>
  <si>
    <t>Electrical</t>
  </si>
  <si>
    <t>12V Step-Up Voltage Regulator U3V40F12</t>
  </si>
  <si>
    <t>12V Step-Up Voltage Regulator U3V12F12</t>
  </si>
  <si>
    <t>https://www.robotshop.com/ca/en/pololu-12v-step-up-voltage-regulator-u3v40f12.html</t>
  </si>
  <si>
    <t xml:space="preserve">https://www.pololu.com/product/4016 </t>
  </si>
  <si>
    <t>9 Position D-Sub Receptacle Connector</t>
  </si>
  <si>
    <t>https://www.digikey.ca/en/products/detail/te-connectivity-amp-connectors/5747844-4/808672</t>
  </si>
  <si>
    <t>100K Through-Hole Resistor</t>
  </si>
  <si>
    <t>R1,R3,R5</t>
  </si>
  <si>
    <t>https://www.digikey.ca/en/products/detail/yageo/HHV-50JT-52-100K/2208380</t>
  </si>
  <si>
    <t>47K Through-Hole Resistor</t>
  </si>
  <si>
    <t>R2,R4,R6</t>
  </si>
  <si>
    <t>https://www.digikey.ca/en/products/detail/yageo/CFR-25JB-52-47K/2218</t>
  </si>
  <si>
    <t xml:space="preserve">40V 1A Schottky Diode - DO-41 </t>
  </si>
  <si>
    <t>D1,D2</t>
  </si>
  <si>
    <t>https://www.digikey.ca/en/products/detail/comchip-technology/1N5819-G/3672582</t>
  </si>
  <si>
    <t>Tactile Switch SPST-NO</t>
  </si>
  <si>
    <t>RESET</t>
  </si>
  <si>
    <t>https://www.digikey.ca/en/products/detail/te-connectivity-alcoswitch-switches/1825966-1/1680318</t>
  </si>
  <si>
    <t>Adafruit Feather M4 Express</t>
  </si>
  <si>
    <t>Adafruit Feather RP2040</t>
  </si>
  <si>
    <t xml:space="preserve">https://www.digikey.ca/en/products/detail/adafruit-industries-llc/3857/9553567 </t>
  </si>
  <si>
    <t>Header Kit for Feather</t>
  </si>
  <si>
    <t>https://www.digikey.ca/en/products/detail/adafruit-industries-llc/2886/5823440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</si>
  <si>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</si>
  <si>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</si>
  <si>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</si>
  <si>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</si>
  <si>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</si>
  <si>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</si>
  <si>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</si>
  <si>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</si>
  <si>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</si>
  <si>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</si>
  <si>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V1.1</t>
    </r>
  </si>
  <si>
    <t>Price for qty needed($US)</t>
  </si>
  <si>
    <t>https://www.digikey.com/en/products/detail/pololu-corporation/4016/16164500</t>
  </si>
  <si>
    <t>https://www.digikey.com/en/products/detail/te-connectivity-amp-connectors/5747844-4/808672</t>
  </si>
  <si>
    <t>https://www.digikey.com/en/products/detail/yageo/HHV-50JT-52-100K/2208380</t>
  </si>
  <si>
    <t>https://www.digikey.com/en/products/detail/yageo/CFR-25JB-52-47K/2218</t>
  </si>
  <si>
    <t>https://www.digikey.com/en/products/detail/comchip-technology/1N5819-G/3672582</t>
  </si>
  <si>
    <t>https://www.digikey.com/en/products/detail/te-connectivity-alcoswitch-switches/1825966-1/1680318</t>
  </si>
  <si>
    <t>https://www.digikey.com/en/products/detail/adafruit-industries-llc/3857/9553567</t>
  </si>
  <si>
    <t>https://www.digikey.com/en/products/detail/adafruit-industries-llc/2886/5823440</t>
  </si>
  <si>
    <t>Device: Freedom Wing</t>
  </si>
  <si>
    <t>Lid</t>
  </si>
  <si>
    <t>Last Updated: 2022-Oct-20</t>
  </si>
  <si>
    <t>Commercial Parts</t>
  </si>
  <si>
    <t>Soldering iron</t>
  </si>
  <si>
    <t>QTY Needed</t>
  </si>
  <si>
    <t>Pkg QTY</t>
  </si>
  <si>
    <t>CANADA</t>
  </si>
  <si>
    <t>USA</t>
  </si>
  <si>
    <r>
      <rPr>
        <b/>
        <sz val="11"/>
        <color theme="1"/>
        <rFont val="Calibri"/>
        <family val="2"/>
        <scheme val="minor"/>
      </rPr>
      <t>Alternatives</t>
    </r>
    <r>
      <rPr>
        <sz val="11"/>
        <color theme="1"/>
        <rFont val="Calibri"/>
        <family val="2"/>
        <scheme val="minor"/>
      </rPr>
      <t xml:space="preserve"> (if there are other sources for some parts link them below)</t>
    </r>
  </si>
  <si>
    <t>Base Part</t>
  </si>
  <si>
    <t>Alternative Part Name</t>
  </si>
  <si>
    <t>Screwdriver</t>
  </si>
  <si>
    <t>https://www.digikey.com/en/products/detail/adafruit-industries-llc/4884/14000603</t>
  </si>
  <si>
    <t>Mechanical</t>
  </si>
  <si>
    <t>Part type (Electrical, Mechanical, Sanitization, etc)</t>
  </si>
  <si>
    <t>Case</t>
  </si>
  <si>
    <t>M2.5 Hex Nut</t>
  </si>
  <si>
    <t>M2.5 x 6 mm Machine Screw</t>
  </si>
  <si>
    <t>https://www.digikey.ca/en/products/detail/essentra-components/04M025045HN/9677099</t>
  </si>
  <si>
    <t>https://www.digikey.ca/en/products/detail/essentra-components/50M025045P008/11638585</t>
  </si>
  <si>
    <t>Shipping</t>
  </si>
  <si>
    <t>Digikey Shipping</t>
  </si>
  <si>
    <t>Price per Unit ($USD)</t>
  </si>
  <si>
    <t>Price per package ($USD)</t>
  </si>
  <si>
    <t>Total</t>
  </si>
  <si>
    <t>Custom Printed Circuit Boards (PCBs)</t>
  </si>
  <si>
    <t>Part Type</t>
  </si>
  <si>
    <t>Custom PCB</t>
  </si>
  <si>
    <t>FreedomWing Joystick Adapter</t>
  </si>
  <si>
    <t>Last Updated: 2022-Nov-22</t>
  </si>
  <si>
    <t>Resistor, 100K, Through-Hole</t>
  </si>
  <si>
    <t>Resistor, 47K, Through-Hole</t>
  </si>
  <si>
    <t>Microcontroller, Adafruit Feather RP2040</t>
  </si>
  <si>
    <t>Hex Nut, M2.5</t>
  </si>
  <si>
    <t>Machine Screw, M2.5 x 6 mm, Nylon</t>
  </si>
  <si>
    <t>Shipping, Digikey</t>
  </si>
  <si>
    <t>Shipping, PCB</t>
  </si>
  <si>
    <t>QTY/PKG</t>
  </si>
  <si>
    <t>Unit Cost</t>
  </si>
  <si>
    <t>Price per Build($US)</t>
  </si>
  <si>
    <t>Nut HolderA (Optional; Recommended)</t>
  </si>
  <si>
    <t>Nut HolderB (Optional; Recommended)</t>
  </si>
  <si>
    <t>PKG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</si>
</sst>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  <xf numFmtId="0" fontId="0" fillId="0" borderId="0" xfId="0" applyAlignment="1">
      <alignment wrapText="1"/>
    </xf>
    <xf numFmtId="44" fontId="0" fillId="8" borderId="0" xfId="1" applyFont="1" applyFill="1" applyBorder="1"/>
    <xf numFmtId="0" fontId="0" fillId="8" borderId="0" xfId="0" applyFill="1"/>
    <xf numFmtId="0" fontId="0" fillId="5" borderId="7" xfId="0" applyFill="1" applyBorder="1"/>
    <xf numFmtId="0" fontId="0" fillId="5" borderId="4" xfId="0" applyFill="1" applyBorder="1"/>
    <xf numFmtId="0" fontId="0" fillId="5" borderId="12" xfId="0" applyFill="1" applyBorder="1"/>
    <xf numFmtId="44" fontId="0" fillId="6" borderId="0" xfId="1" applyFont="1" applyFill="1" applyBorder="1"/>
    <xf numFmtId="0" fontId="0" fillId="5" borderId="0" xfId="0" applyFill="1" applyBorder="1"/>
    <xf numFmtId="1" fontId="0" fillId="6" borderId="0" xfId="1" applyNumberFormat="1" applyFont="1" applyFill="1" applyBorder="1"/>
    <xf numFmtId="44" fontId="0" fillId="0" borderId="0" xfId="0" applyNumberForma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pololu-corporation/4016/16164500" TargetMode="External"/><Relationship Id="rId3" Type="http://schemas.openxmlformats.org/officeDocument/2006/relationships/hyperlink" Target="https://www.digikey.com/en/products/detail/yageo/CFR-25JB-52-47K/2218" TargetMode="External"/><Relationship Id="rId7" Type="http://schemas.openxmlformats.org/officeDocument/2006/relationships/hyperlink" Target="https://www.digikey.com/en/products/detail/adafruit-industries-llc/2886/5823440" TargetMode="External"/><Relationship Id="rId2" Type="http://schemas.openxmlformats.org/officeDocument/2006/relationships/hyperlink" Target="https://www.digikey.com/en/products/detail/yageo/HHV-50JT-52-100K/2208380" TargetMode="External"/><Relationship Id="rId1" Type="http://schemas.openxmlformats.org/officeDocument/2006/relationships/hyperlink" Target="https://www.digikey.com/en/products/detail/te-connectivity-amp-connectors/5747844-4/808672" TargetMode="External"/><Relationship Id="rId6" Type="http://schemas.openxmlformats.org/officeDocument/2006/relationships/hyperlink" Target="https://www.digikey.com/en/products/detail/adafruit-industries-llc/3857/9553567" TargetMode="External"/><Relationship Id="rId5" Type="http://schemas.openxmlformats.org/officeDocument/2006/relationships/hyperlink" Target="https://www.digikey.com/en/products/detail/te-connectivity-alcoswitch-switches/1825966-1/168031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comchip-technology/1N5819-G/3672582" TargetMode="External"/><Relationship Id="rId9" Type="http://schemas.openxmlformats.org/officeDocument/2006/relationships/hyperlink" Target="https://www.digikey.com/en/products/detail/adafruit-industries-llc/4884/1400060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shop.com/ca/en/pololu-12v-step-up-voltage-regulator-u3v40f12.html" TargetMode="External"/><Relationship Id="rId3" Type="http://schemas.openxmlformats.org/officeDocument/2006/relationships/hyperlink" Target="https://www.digikey.ca/en/products/detail/yageo/CFR-25JB-52-47K/2218" TargetMode="External"/><Relationship Id="rId7" Type="http://schemas.openxmlformats.org/officeDocument/2006/relationships/hyperlink" Target="https://www.digikey.ca/en/products/detail/adafruit-industries-llc/2886/5823440" TargetMode="External"/><Relationship Id="rId2" Type="http://schemas.openxmlformats.org/officeDocument/2006/relationships/hyperlink" Target="https://www.digikey.ca/en/products/detail/yageo/HHV-50JT-52-100K/2208380" TargetMode="External"/><Relationship Id="rId1" Type="http://schemas.openxmlformats.org/officeDocument/2006/relationships/hyperlink" Target="https://www.digikey.ca/en/products/detail/te-connectivity-amp-connectors/5747844-4/808672" TargetMode="External"/><Relationship Id="rId6" Type="http://schemas.openxmlformats.org/officeDocument/2006/relationships/hyperlink" Target="https://www.digikey.ca/en/products/detail/adafruit-industries-llc/3857/9553567" TargetMode="External"/><Relationship Id="rId5" Type="http://schemas.openxmlformats.org/officeDocument/2006/relationships/hyperlink" Target="https://www.digikey.ca/en/products/detail/te-connectivity-alcoswitch-switches/1825966-1/1680318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a/en/products/detail/comchip-technology/1N5819-G/3672582" TargetMode="External"/><Relationship Id="rId9" Type="http://schemas.openxmlformats.org/officeDocument/2006/relationships/hyperlink" Target="https://www.pololu.com/product/4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803C-2BBA-48F8-B6A3-F8C5071D7DB1}">
  <dimension ref="A1:N53"/>
  <sheetViews>
    <sheetView tabSelected="1" workbookViewId="0">
      <selection activeCell="I5" sqref="I5"/>
    </sheetView>
  </sheetViews>
  <sheetFormatPr defaultRowHeight="15" x14ac:dyDescent="0.25"/>
  <cols>
    <col min="1" max="1" width="56.140625" customWidth="1"/>
    <col min="2" max="2" width="38.5703125" customWidth="1"/>
    <col min="3" max="3" width="10.7109375" customWidth="1"/>
    <col min="4" max="4" width="15.85546875" customWidth="1"/>
    <col min="5" max="5" width="14.28515625" customWidth="1"/>
    <col min="6" max="6" width="20.5703125" customWidth="1"/>
    <col min="7" max="7" width="16.5703125" customWidth="1"/>
    <col min="8" max="8" width="22.5703125" customWidth="1"/>
    <col min="9" max="9" width="12.140625" bestFit="1" customWidth="1"/>
    <col min="10" max="10" width="8" bestFit="1" customWidth="1"/>
    <col min="11" max="11" width="94.5703125" bestFit="1" customWidth="1"/>
    <col min="12" max="12" width="47" customWidth="1"/>
    <col min="13" max="13" width="12.28515625" bestFit="1" customWidth="1"/>
    <col min="14" max="14" width="89.85546875" bestFit="1" customWidth="1"/>
  </cols>
  <sheetData>
    <row r="1" spans="1:13" ht="35.25" x14ac:dyDescent="0.5">
      <c r="A1" s="1" t="s">
        <v>86</v>
      </c>
      <c r="D1" s="2" t="s">
        <v>96</v>
      </c>
      <c r="E1" s="3" t="s">
        <v>1</v>
      </c>
      <c r="F1" s="4" t="s">
        <v>2</v>
      </c>
      <c r="J1" t="s">
        <v>0</v>
      </c>
    </row>
    <row r="2" spans="1:13" ht="19.5" thickBot="1" x14ac:dyDescent="0.35">
      <c r="A2" s="14" t="s">
        <v>47</v>
      </c>
      <c r="B2" s="12" t="s">
        <v>87</v>
      </c>
      <c r="C2" s="12"/>
      <c r="D2" s="5">
        <f>SUM(H5:H22)+F28</f>
        <v>71.884999999999991</v>
      </c>
      <c r="E2" s="23">
        <f>SUM(G24:G27)/60</f>
        <v>2.5166666666666666</v>
      </c>
      <c r="F2" s="6">
        <f>SUM(E24:E27)</f>
        <v>30</v>
      </c>
      <c r="J2" s="40">
        <f>SUM(J5:J15,J18:J19,F28)</f>
        <v>75.884999999999991</v>
      </c>
    </row>
    <row r="3" spans="1:13" ht="16.5" thickBot="1" x14ac:dyDescent="0.3">
      <c r="A3" s="15" t="s">
        <v>60</v>
      </c>
      <c r="K3" t="s">
        <v>64</v>
      </c>
      <c r="L3" t="s">
        <v>65</v>
      </c>
    </row>
    <row r="4" spans="1:13" ht="15.75" thickBot="1" x14ac:dyDescent="0.3">
      <c r="A4" s="7" t="s">
        <v>38</v>
      </c>
      <c r="B4" s="7" t="s">
        <v>84</v>
      </c>
      <c r="C4" s="7" t="s">
        <v>6</v>
      </c>
      <c r="D4" s="7" t="s">
        <v>62</v>
      </c>
      <c r="E4" s="7" t="s">
        <v>95</v>
      </c>
      <c r="F4" s="34" t="s">
        <v>81</v>
      </c>
      <c r="G4" s="35" t="s">
        <v>80</v>
      </c>
      <c r="H4" s="36" t="s">
        <v>97</v>
      </c>
      <c r="I4" s="36" t="s">
        <v>100</v>
      </c>
      <c r="J4" s="7" t="s">
        <v>82</v>
      </c>
      <c r="K4" s="7" t="s">
        <v>11</v>
      </c>
      <c r="L4" s="7"/>
      <c r="M4" s="7"/>
    </row>
    <row r="5" spans="1:13" x14ac:dyDescent="0.25">
      <c r="A5" t="s">
        <v>14</v>
      </c>
      <c r="B5" t="s">
        <v>13</v>
      </c>
      <c r="D5">
        <v>1</v>
      </c>
      <c r="E5">
        <v>1</v>
      </c>
      <c r="F5" s="9">
        <v>10.25</v>
      </c>
      <c r="G5" s="9">
        <f>F5/E5</f>
        <v>10.25</v>
      </c>
      <c r="H5" s="17">
        <f>G5*D5</f>
        <v>10.25</v>
      </c>
      <c r="I5" s="39">
        <f>ROUNDUP(D5/E5,0)</f>
        <v>1</v>
      </c>
      <c r="J5" s="40">
        <f>I5*F5</f>
        <v>10.25</v>
      </c>
      <c r="K5" s="8" t="s">
        <v>49</v>
      </c>
    </row>
    <row r="6" spans="1:13" x14ac:dyDescent="0.25">
      <c r="A6" t="s">
        <v>18</v>
      </c>
      <c r="B6" t="s">
        <v>13</v>
      </c>
      <c r="D6">
        <v>1</v>
      </c>
      <c r="E6">
        <v>1</v>
      </c>
      <c r="F6" s="9">
        <v>4.9400000000000004</v>
      </c>
      <c r="G6" s="9">
        <f t="shared" ref="G6:G14" si="0">F6/E6</f>
        <v>4.9400000000000004</v>
      </c>
      <c r="H6" s="17">
        <f>G6*D6</f>
        <v>4.9400000000000004</v>
      </c>
      <c r="I6" s="39">
        <f t="shared" ref="I6:I15" si="1">ROUNDUP(D6/E6,0)</f>
        <v>1</v>
      </c>
      <c r="J6" s="40">
        <f t="shared" ref="J6:J15" si="2">I6*F6</f>
        <v>4.9400000000000004</v>
      </c>
      <c r="K6" s="8" t="s">
        <v>50</v>
      </c>
    </row>
    <row r="7" spans="1:13" x14ac:dyDescent="0.25">
      <c r="A7" t="s">
        <v>88</v>
      </c>
      <c r="B7" t="s">
        <v>13</v>
      </c>
      <c r="C7" t="s">
        <v>21</v>
      </c>
      <c r="D7">
        <v>3</v>
      </c>
      <c r="E7">
        <v>1</v>
      </c>
      <c r="F7" s="9">
        <v>0.44</v>
      </c>
      <c r="G7" s="9">
        <f t="shared" si="0"/>
        <v>0.44</v>
      </c>
      <c r="H7" s="17">
        <f>G7*D7</f>
        <v>1.32</v>
      </c>
      <c r="I7" s="39">
        <f t="shared" si="1"/>
        <v>3</v>
      </c>
      <c r="J7" s="40">
        <f t="shared" si="2"/>
        <v>1.32</v>
      </c>
      <c r="K7" s="8" t="s">
        <v>51</v>
      </c>
    </row>
    <row r="8" spans="1:13" x14ac:dyDescent="0.25">
      <c r="A8" t="s">
        <v>89</v>
      </c>
      <c r="B8" t="s">
        <v>13</v>
      </c>
      <c r="C8" t="s">
        <v>24</v>
      </c>
      <c r="D8">
        <v>3</v>
      </c>
      <c r="E8">
        <v>1</v>
      </c>
      <c r="F8" s="30">
        <v>0.1</v>
      </c>
      <c r="G8" s="9">
        <f t="shared" si="0"/>
        <v>0.1</v>
      </c>
      <c r="H8" s="17">
        <f t="shared" ref="H8:H14" si="3">G8*D8</f>
        <v>0.30000000000000004</v>
      </c>
      <c r="I8" s="39">
        <f t="shared" si="1"/>
        <v>3</v>
      </c>
      <c r="J8" s="40">
        <f t="shared" si="2"/>
        <v>0.30000000000000004</v>
      </c>
      <c r="K8" s="8" t="s">
        <v>52</v>
      </c>
    </row>
    <row r="9" spans="1:13" x14ac:dyDescent="0.25">
      <c r="A9" t="s">
        <v>26</v>
      </c>
      <c r="B9" t="s">
        <v>13</v>
      </c>
      <c r="C9" t="s">
        <v>27</v>
      </c>
      <c r="D9">
        <v>2</v>
      </c>
      <c r="E9">
        <v>1</v>
      </c>
      <c r="F9" s="30">
        <v>0.35</v>
      </c>
      <c r="G9" s="9">
        <f t="shared" si="0"/>
        <v>0.35</v>
      </c>
      <c r="H9" s="17">
        <f t="shared" si="3"/>
        <v>0.7</v>
      </c>
      <c r="I9" s="39">
        <f t="shared" si="1"/>
        <v>2</v>
      </c>
      <c r="J9" s="40">
        <f t="shared" si="2"/>
        <v>0.7</v>
      </c>
      <c r="K9" s="8" t="s">
        <v>53</v>
      </c>
    </row>
    <row r="10" spans="1:13" x14ac:dyDescent="0.25">
      <c r="A10" t="s">
        <v>29</v>
      </c>
      <c r="B10" t="s">
        <v>13</v>
      </c>
      <c r="C10" t="s">
        <v>30</v>
      </c>
      <c r="D10">
        <v>1</v>
      </c>
      <c r="E10">
        <v>1</v>
      </c>
      <c r="F10" s="30">
        <v>0.22</v>
      </c>
      <c r="G10" s="9">
        <f t="shared" si="0"/>
        <v>0.22</v>
      </c>
      <c r="H10" s="17">
        <f t="shared" si="3"/>
        <v>0.22</v>
      </c>
      <c r="I10" s="39">
        <f t="shared" si="1"/>
        <v>1</v>
      </c>
      <c r="J10" s="40">
        <f t="shared" si="2"/>
        <v>0.22</v>
      </c>
      <c r="K10" s="8" t="s">
        <v>54</v>
      </c>
    </row>
    <row r="11" spans="1:13" x14ac:dyDescent="0.25">
      <c r="A11" s="31" t="s">
        <v>90</v>
      </c>
      <c r="B11" t="s">
        <v>13</v>
      </c>
      <c r="D11">
        <v>1</v>
      </c>
      <c r="E11">
        <v>1</v>
      </c>
      <c r="F11" s="30">
        <v>17.59</v>
      </c>
      <c r="G11" s="9">
        <f t="shared" si="0"/>
        <v>17.59</v>
      </c>
      <c r="H11" s="17">
        <f t="shared" ref="H11" si="4">G11*D11</f>
        <v>17.59</v>
      </c>
      <c r="I11" s="39">
        <f t="shared" si="1"/>
        <v>1</v>
      </c>
      <c r="J11" s="40">
        <f t="shared" si="2"/>
        <v>17.59</v>
      </c>
      <c r="K11" s="8" t="s">
        <v>70</v>
      </c>
    </row>
    <row r="12" spans="1:13" ht="15.75" customHeight="1" x14ac:dyDescent="0.25">
      <c r="A12" t="s">
        <v>35</v>
      </c>
      <c r="B12" t="s">
        <v>13</v>
      </c>
      <c r="D12">
        <v>1</v>
      </c>
      <c r="E12">
        <v>1</v>
      </c>
      <c r="F12" s="30">
        <v>0.95</v>
      </c>
      <c r="G12" s="9">
        <f t="shared" si="0"/>
        <v>0.95</v>
      </c>
      <c r="H12" s="17">
        <f t="shared" si="3"/>
        <v>0.95</v>
      </c>
      <c r="I12" s="39">
        <f t="shared" si="1"/>
        <v>1</v>
      </c>
      <c r="J12" s="40">
        <f t="shared" si="2"/>
        <v>0.95</v>
      </c>
      <c r="K12" s="8" t="s">
        <v>56</v>
      </c>
    </row>
    <row r="13" spans="1:13" ht="15.75" customHeight="1" x14ac:dyDescent="0.25">
      <c r="A13" t="s">
        <v>91</v>
      </c>
      <c r="B13" t="s">
        <v>71</v>
      </c>
      <c r="D13">
        <v>4</v>
      </c>
      <c r="E13">
        <v>1</v>
      </c>
      <c r="F13" s="30">
        <v>0.17</v>
      </c>
      <c r="G13" s="9">
        <f t="shared" si="0"/>
        <v>0.17</v>
      </c>
      <c r="H13" s="17">
        <f t="shared" si="3"/>
        <v>0.68</v>
      </c>
      <c r="I13" s="39">
        <f t="shared" si="1"/>
        <v>4</v>
      </c>
      <c r="J13" s="40">
        <f t="shared" si="2"/>
        <v>0.68</v>
      </c>
      <c r="K13" s="8" t="s">
        <v>76</v>
      </c>
    </row>
    <row r="14" spans="1:13" x14ac:dyDescent="0.25">
      <c r="A14" t="s">
        <v>92</v>
      </c>
      <c r="B14" t="s">
        <v>71</v>
      </c>
      <c r="D14">
        <v>4</v>
      </c>
      <c r="E14">
        <v>1</v>
      </c>
      <c r="F14" s="30">
        <v>0.24</v>
      </c>
      <c r="G14" s="9">
        <f t="shared" si="0"/>
        <v>0.24</v>
      </c>
      <c r="H14" s="17">
        <f t="shared" si="3"/>
        <v>0.96</v>
      </c>
      <c r="I14" s="39">
        <f t="shared" si="1"/>
        <v>4</v>
      </c>
      <c r="J14" s="40">
        <f t="shared" si="2"/>
        <v>0.96</v>
      </c>
      <c r="K14" s="8" t="s">
        <v>77</v>
      </c>
    </row>
    <row r="15" spans="1:13" ht="15.75" thickBot="1" x14ac:dyDescent="0.3">
      <c r="A15" t="s">
        <v>93</v>
      </c>
      <c r="B15" t="s">
        <v>78</v>
      </c>
      <c r="D15">
        <v>1</v>
      </c>
      <c r="E15">
        <v>1</v>
      </c>
      <c r="F15" s="30">
        <v>8</v>
      </c>
      <c r="G15" s="9">
        <f t="shared" ref="G15" si="5">F15/E15</f>
        <v>8</v>
      </c>
      <c r="H15" s="17">
        <f t="shared" ref="H15" si="6">G15*D15</f>
        <v>8</v>
      </c>
      <c r="I15" s="39">
        <f t="shared" si="1"/>
        <v>1</v>
      </c>
      <c r="J15" s="40">
        <f t="shared" si="2"/>
        <v>8</v>
      </c>
      <c r="K15" s="8"/>
    </row>
    <row r="16" spans="1:13" ht="16.5" thickBot="1" x14ac:dyDescent="0.3">
      <c r="A16" s="15" t="s">
        <v>83</v>
      </c>
      <c r="K16" t="s">
        <v>64</v>
      </c>
    </row>
    <row r="17" spans="1:14" ht="15.75" thickBot="1" x14ac:dyDescent="0.3">
      <c r="A17" s="7" t="s">
        <v>72</v>
      </c>
      <c r="B17" s="7" t="s">
        <v>5</v>
      </c>
      <c r="C17" s="7" t="s">
        <v>6</v>
      </c>
      <c r="D17" s="7" t="s">
        <v>62</v>
      </c>
      <c r="E17" s="7" t="s">
        <v>95</v>
      </c>
      <c r="F17" s="34" t="s">
        <v>81</v>
      </c>
      <c r="G17" s="35" t="s">
        <v>80</v>
      </c>
      <c r="H17" s="36" t="s">
        <v>48</v>
      </c>
      <c r="I17" s="36"/>
      <c r="J17" s="7" t="s">
        <v>82</v>
      </c>
      <c r="K17" s="7" t="s">
        <v>11</v>
      </c>
    </row>
    <row r="18" spans="1:14" x14ac:dyDescent="0.25">
      <c r="A18" t="s">
        <v>85</v>
      </c>
      <c r="B18" t="s">
        <v>13</v>
      </c>
      <c r="D18">
        <v>1</v>
      </c>
      <c r="E18">
        <v>5</v>
      </c>
      <c r="F18" s="30">
        <v>5</v>
      </c>
      <c r="G18" s="9">
        <f>F18/E18</f>
        <v>1</v>
      </c>
      <c r="H18" s="17">
        <f>G18*D18</f>
        <v>1</v>
      </c>
      <c r="I18" s="39">
        <f t="shared" ref="I18:I19" si="7">ROUNDUP(D18/E18,0)</f>
        <v>1</v>
      </c>
      <c r="J18" s="40">
        <f t="shared" ref="J18:J19" si="8">I18*F18</f>
        <v>5</v>
      </c>
      <c r="K18" s="8"/>
    </row>
    <row r="19" spans="1:14" x14ac:dyDescent="0.25">
      <c r="A19" t="s">
        <v>94</v>
      </c>
      <c r="B19" t="s">
        <v>78</v>
      </c>
      <c r="C19">
        <v>1</v>
      </c>
      <c r="D19">
        <v>1</v>
      </c>
      <c r="E19" s="30">
        <v>24</v>
      </c>
      <c r="F19" s="9">
        <f>E19/D19</f>
        <v>24</v>
      </c>
      <c r="G19" s="9">
        <f>F19*C19</f>
        <v>24</v>
      </c>
      <c r="H19" s="17">
        <f>G19*D19</f>
        <v>24</v>
      </c>
      <c r="I19" s="39">
        <f t="shared" si="7"/>
        <v>1</v>
      </c>
      <c r="J19" s="40">
        <f t="shared" si="8"/>
        <v>24</v>
      </c>
      <c r="K19" s="8"/>
    </row>
    <row r="20" spans="1:14" x14ac:dyDescent="0.25">
      <c r="K20" s="8"/>
    </row>
    <row r="21" spans="1:14" ht="15.75" thickBot="1" x14ac:dyDescent="0.3"/>
    <row r="22" spans="1:14" ht="15.75" thickBot="1" x14ac:dyDescent="0.3">
      <c r="A22" s="24" t="s">
        <v>37</v>
      </c>
      <c r="B22" s="27">
        <v>25</v>
      </c>
      <c r="C22" s="32"/>
      <c r="F22" s="9"/>
      <c r="G22" s="22"/>
      <c r="H22" s="22"/>
      <c r="I22" s="22"/>
    </row>
    <row r="23" spans="1:14" ht="15.75" thickBot="1" x14ac:dyDescent="0.3">
      <c r="A23" s="7" t="s">
        <v>38</v>
      </c>
      <c r="B23" s="25" t="s">
        <v>39</v>
      </c>
      <c r="C23" s="25"/>
      <c r="D23" s="7" t="s">
        <v>62</v>
      </c>
      <c r="E23" s="7" t="s">
        <v>40</v>
      </c>
      <c r="F23" s="16" t="s">
        <v>41</v>
      </c>
      <c r="G23" s="7" t="s">
        <v>42</v>
      </c>
      <c r="H23" s="7" t="s">
        <v>11</v>
      </c>
      <c r="I23" s="38"/>
    </row>
    <row r="24" spans="1:14" ht="15.75" thickBot="1" x14ac:dyDescent="0.3">
      <c r="A24" t="s">
        <v>58</v>
      </c>
      <c r="D24">
        <v>1</v>
      </c>
      <c r="E24">
        <v>18</v>
      </c>
      <c r="F24" s="17">
        <f>(E24/1000)*$B$22</f>
        <v>0.44999999999999996</v>
      </c>
      <c r="G24">
        <f>60+35</f>
        <v>95</v>
      </c>
      <c r="H24" s="8"/>
      <c r="I24" s="8"/>
    </row>
    <row r="25" spans="1:14" ht="15.75" thickBot="1" x14ac:dyDescent="0.3">
      <c r="A25" t="s">
        <v>73</v>
      </c>
      <c r="D25">
        <v>1</v>
      </c>
      <c r="E25">
        <v>9</v>
      </c>
      <c r="F25" s="17">
        <f>('BOM-V1.0'!E19/1000)*$B$22</f>
        <v>0.44999999999999996</v>
      </c>
      <c r="G25">
        <v>34</v>
      </c>
      <c r="H25" s="8"/>
      <c r="I25" s="8"/>
      <c r="M25" s="11"/>
      <c r="N25" s="11"/>
    </row>
    <row r="26" spans="1:14" ht="15.75" thickBot="1" x14ac:dyDescent="0.3">
      <c r="A26" t="s">
        <v>98</v>
      </c>
      <c r="D26">
        <v>1</v>
      </c>
      <c r="E26">
        <v>1</v>
      </c>
      <c r="F26" s="17">
        <f>(E26/1000)*$B$22</f>
        <v>2.5000000000000001E-2</v>
      </c>
      <c r="G26">
        <v>5</v>
      </c>
      <c r="H26" s="8"/>
      <c r="I26" s="8"/>
    </row>
    <row r="27" spans="1:14" ht="15.75" thickBot="1" x14ac:dyDescent="0.3">
      <c r="A27" t="s">
        <v>99</v>
      </c>
      <c r="D27">
        <v>1</v>
      </c>
      <c r="E27">
        <v>2</v>
      </c>
      <c r="F27" s="17">
        <f>(E27/1000)*$B$22</f>
        <v>0.05</v>
      </c>
      <c r="G27">
        <v>17</v>
      </c>
      <c r="H27" s="8"/>
      <c r="I27" s="8"/>
      <c r="L27" s="11"/>
    </row>
    <row r="28" spans="1:14" ht="15.75" thickBot="1" x14ac:dyDescent="0.3">
      <c r="A28" s="12"/>
      <c r="E28" s="19" t="s">
        <v>43</v>
      </c>
      <c r="F28" s="20">
        <f>SUM(F24:F27)</f>
        <v>0.97499999999999998</v>
      </c>
      <c r="H28" s="13"/>
      <c r="I28" s="13"/>
    </row>
    <row r="29" spans="1:14" ht="15.75" thickBot="1" x14ac:dyDescent="0.3">
      <c r="A29" s="10" t="s">
        <v>44</v>
      </c>
      <c r="B29" s="11"/>
      <c r="C29" s="11"/>
      <c r="D29" s="11"/>
      <c r="E29" s="18"/>
      <c r="F29" s="18"/>
      <c r="G29" s="11"/>
      <c r="H29" s="11"/>
      <c r="I29" s="11"/>
      <c r="J29" s="11"/>
      <c r="K29" s="11"/>
    </row>
    <row r="30" spans="1:14" x14ac:dyDescent="0.25">
      <c r="A30" t="s">
        <v>61</v>
      </c>
    </row>
    <row r="31" spans="1:14" ht="15.75" thickBot="1" x14ac:dyDescent="0.3">
      <c r="A31" t="s">
        <v>69</v>
      </c>
    </row>
    <row r="32" spans="1:14" ht="15.75" thickBot="1" x14ac:dyDescent="0.3">
      <c r="M32" s="11"/>
      <c r="N32" s="11"/>
    </row>
    <row r="33" spans="1:12" ht="15.75" thickBot="1" x14ac:dyDescent="0.3"/>
    <row r="34" spans="1:12" ht="15.75" thickBot="1" x14ac:dyDescent="0.3">
      <c r="L34" s="11"/>
    </row>
    <row r="35" spans="1:12" ht="15.75" thickBot="1" x14ac:dyDescent="0.3"/>
    <row r="36" spans="1:12" ht="15.75" thickBot="1" x14ac:dyDescent="0.3">
      <c r="A36" s="28" t="s">
        <v>66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2" ht="15.75" thickBot="1" x14ac:dyDescent="0.3">
      <c r="A37" s="29" t="s">
        <v>67</v>
      </c>
      <c r="B37" s="29" t="s">
        <v>68</v>
      </c>
      <c r="C37" s="33"/>
      <c r="K37" s="29" t="s">
        <v>11</v>
      </c>
    </row>
    <row r="38" spans="1:12" x14ac:dyDescent="0.25">
      <c r="A38" t="s">
        <v>14</v>
      </c>
      <c r="B38" t="s">
        <v>15</v>
      </c>
    </row>
    <row r="39" spans="1:12" x14ac:dyDescent="0.25">
      <c r="A39" s="31" t="s">
        <v>33</v>
      </c>
      <c r="B39" s="31" t="s">
        <v>32</v>
      </c>
      <c r="C39" s="31"/>
      <c r="D39">
        <v>1</v>
      </c>
      <c r="E39">
        <v>1</v>
      </c>
      <c r="F39" s="30">
        <v>22.95</v>
      </c>
      <c r="G39" s="30">
        <v>22.95</v>
      </c>
      <c r="H39" s="17">
        <f>G39*D39</f>
        <v>22.95</v>
      </c>
      <c r="I39" s="37"/>
      <c r="K39" s="8" t="s">
        <v>55</v>
      </c>
    </row>
    <row r="43" spans="1:12" x14ac:dyDescent="0.25">
      <c r="A43" t="s">
        <v>14</v>
      </c>
    </row>
    <row r="44" spans="1:12" x14ac:dyDescent="0.25">
      <c r="A44" t="s">
        <v>18</v>
      </c>
    </row>
    <row r="45" spans="1:12" x14ac:dyDescent="0.25">
      <c r="A45" t="s">
        <v>20</v>
      </c>
    </row>
    <row r="46" spans="1:12" x14ac:dyDescent="0.25">
      <c r="A46" t="s">
        <v>23</v>
      </c>
    </row>
    <row r="47" spans="1:12" x14ac:dyDescent="0.25">
      <c r="A47" t="s">
        <v>26</v>
      </c>
    </row>
    <row r="48" spans="1:12" x14ac:dyDescent="0.25">
      <c r="A48" t="s">
        <v>29</v>
      </c>
    </row>
    <row r="49" spans="1:1" x14ac:dyDescent="0.25">
      <c r="A49" s="31" t="s">
        <v>33</v>
      </c>
    </row>
    <row r="50" spans="1:1" x14ac:dyDescent="0.25">
      <c r="A50" t="s">
        <v>35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79</v>
      </c>
    </row>
  </sheetData>
  <hyperlinks>
    <hyperlink ref="K6" r:id="rId1" xr:uid="{A336F32A-ADAD-4947-A14B-9E1A59F3E6DE}"/>
    <hyperlink ref="K7" r:id="rId2" xr:uid="{7CD6363E-A9CE-41F9-86B9-AFEA3DAA70CE}"/>
    <hyperlink ref="K8" r:id="rId3" xr:uid="{D739127F-10B4-41E1-B342-2628536C1D91}"/>
    <hyperlink ref="K9" r:id="rId4" xr:uid="{A341085F-9D89-4FCB-977A-AD417A5B0E7F}"/>
    <hyperlink ref="K10" r:id="rId5" xr:uid="{901B5FBD-F080-480A-9C2D-68C5C7A916E4}"/>
    <hyperlink ref="K39" r:id="rId6" xr:uid="{D793DA6B-11C9-416F-AA54-253F1E83F3D9}"/>
    <hyperlink ref="K12" r:id="rId7" xr:uid="{9DBC8B23-AD6C-4999-892D-5E63F05E71B6}"/>
    <hyperlink ref="K5" r:id="rId8" xr:uid="{A6AD4E5C-7C7C-4D17-A9F4-559A347C7AA3}"/>
    <hyperlink ref="K11" r:id="rId9" xr:uid="{A32EBF9C-9563-4A17-BD2D-4E83A53073AD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F6" sqref="F6"/>
    </sheetView>
  </sheetViews>
  <sheetFormatPr defaultRowHeight="15" x14ac:dyDescent="0.25"/>
  <cols>
    <col min="1" max="1" width="58.7109375" customWidth="1"/>
    <col min="2" max="2" width="37.28515625" customWidth="1"/>
    <col min="3" max="3" width="15.85546875" customWidth="1"/>
    <col min="4" max="4" width="16.42578125" bestFit="1" customWidth="1"/>
    <col min="5" max="5" width="18.7109375" bestFit="1" customWidth="1"/>
    <col min="6" max="6" width="22.5703125" customWidth="1"/>
    <col min="7" max="7" width="18.5703125" customWidth="1"/>
    <col min="8" max="8" width="26.140625" bestFit="1" customWidth="1"/>
    <col min="9" max="9" width="5.42578125" customWidth="1"/>
    <col min="10" max="10" width="92.7109375" bestFit="1" customWidth="1"/>
    <col min="11" max="11" width="75.85546875" bestFit="1" customWidth="1"/>
    <col min="12" max="12" width="12.28515625" bestFit="1" customWidth="1"/>
    <col min="13" max="13" width="89.85546875" bestFit="1" customWidth="1"/>
  </cols>
  <sheetData>
    <row r="1" spans="1:13" ht="35.25" x14ac:dyDescent="0.5">
      <c r="A1" s="1" t="s">
        <v>57</v>
      </c>
      <c r="D1" s="2" t="s">
        <v>0</v>
      </c>
      <c r="E1" s="3" t="s">
        <v>1</v>
      </c>
      <c r="F1" s="4" t="s">
        <v>2</v>
      </c>
    </row>
    <row r="2" spans="1:13" ht="19.5" thickBot="1" x14ac:dyDescent="0.35">
      <c r="A2" s="14" t="s">
        <v>3</v>
      </c>
      <c r="B2" s="12" t="s">
        <v>59</v>
      </c>
      <c r="C2" s="12"/>
      <c r="D2" s="5">
        <f>SUM(H5:H16)+F23</f>
        <v>62.210000000000008</v>
      </c>
      <c r="E2" s="23">
        <f>SUM(G18:G22)/60</f>
        <v>0</v>
      </c>
      <c r="F2" s="6">
        <f>SUM(E18:E22)</f>
        <v>18</v>
      </c>
    </row>
    <row r="3" spans="1:13" ht="16.5" thickBot="1" x14ac:dyDescent="0.3">
      <c r="A3" s="15" t="s">
        <v>60</v>
      </c>
    </row>
    <row r="4" spans="1:13" ht="15.75" thickBot="1" x14ac:dyDescent="0.3">
      <c r="A4" s="7" t="s">
        <v>4</v>
      </c>
      <c r="B4" s="7" t="s">
        <v>5</v>
      </c>
      <c r="C4" s="7" t="s">
        <v>6</v>
      </c>
      <c r="D4" s="7" t="s">
        <v>62</v>
      </c>
      <c r="E4" s="7" t="s">
        <v>63</v>
      </c>
      <c r="F4" s="7" t="s">
        <v>8</v>
      </c>
      <c r="G4" s="16" t="s">
        <v>9</v>
      </c>
      <c r="H4" s="16" t="s">
        <v>10</v>
      </c>
      <c r="I4" s="7"/>
      <c r="J4" s="7" t="s">
        <v>11</v>
      </c>
      <c r="K4" s="7" t="s">
        <v>12</v>
      </c>
      <c r="L4" s="7"/>
    </row>
    <row r="5" spans="1:13" x14ac:dyDescent="0.25">
      <c r="A5" t="s">
        <v>13</v>
      </c>
      <c r="B5" t="s">
        <v>14</v>
      </c>
      <c r="D5">
        <v>1</v>
      </c>
      <c r="E5">
        <v>1</v>
      </c>
      <c r="F5" s="9">
        <v>13.63</v>
      </c>
      <c r="G5" s="9">
        <f>F5/E5</f>
        <v>13.63</v>
      </c>
      <c r="H5" s="17">
        <f>G5*D5</f>
        <v>13.63</v>
      </c>
      <c r="J5" s="8" t="s">
        <v>16</v>
      </c>
      <c r="K5" s="8" t="s">
        <v>17</v>
      </c>
    </row>
    <row r="6" spans="1:13" x14ac:dyDescent="0.25">
      <c r="A6" t="s">
        <v>13</v>
      </c>
      <c r="B6" t="s">
        <v>18</v>
      </c>
      <c r="D6">
        <v>1</v>
      </c>
      <c r="E6">
        <v>1</v>
      </c>
      <c r="F6" s="9">
        <v>7.31</v>
      </c>
      <c r="G6" s="9">
        <f t="shared" ref="G6:G14" si="0">F6/E6</f>
        <v>7.31</v>
      </c>
      <c r="H6" s="17">
        <f>G6*D6</f>
        <v>7.31</v>
      </c>
      <c r="J6" s="8" t="s">
        <v>19</v>
      </c>
    </row>
    <row r="7" spans="1:13" x14ac:dyDescent="0.25">
      <c r="A7" t="s">
        <v>13</v>
      </c>
      <c r="B7" t="s">
        <v>20</v>
      </c>
      <c r="C7" t="s">
        <v>21</v>
      </c>
      <c r="D7">
        <v>3</v>
      </c>
      <c r="E7">
        <v>1</v>
      </c>
      <c r="F7" s="9">
        <v>0.65</v>
      </c>
      <c r="G7" s="9">
        <f t="shared" si="0"/>
        <v>0.65</v>
      </c>
      <c r="H7" s="17">
        <f>G7*D7</f>
        <v>1.9500000000000002</v>
      </c>
      <c r="J7" s="8" t="s">
        <v>22</v>
      </c>
    </row>
    <row r="8" spans="1:13" x14ac:dyDescent="0.25">
      <c r="A8" t="s">
        <v>13</v>
      </c>
      <c r="B8" t="s">
        <v>23</v>
      </c>
      <c r="C8" t="s">
        <v>24</v>
      </c>
      <c r="D8">
        <v>3</v>
      </c>
      <c r="E8">
        <v>1</v>
      </c>
      <c r="F8" s="30">
        <v>0.16</v>
      </c>
      <c r="G8" s="9">
        <f t="shared" si="0"/>
        <v>0.16</v>
      </c>
      <c r="H8" s="17">
        <f t="shared" ref="H8:H14" si="1">G8*D8</f>
        <v>0.48</v>
      </c>
      <c r="J8" s="8" t="s">
        <v>25</v>
      </c>
    </row>
    <row r="9" spans="1:13" x14ac:dyDescent="0.25">
      <c r="A9" t="s">
        <v>13</v>
      </c>
      <c r="B9" t="s">
        <v>26</v>
      </c>
      <c r="C9" t="s">
        <v>27</v>
      </c>
      <c r="D9">
        <v>2</v>
      </c>
      <c r="E9">
        <v>1</v>
      </c>
      <c r="F9" s="30">
        <v>0.52</v>
      </c>
      <c r="G9" s="9">
        <f t="shared" si="0"/>
        <v>0.52</v>
      </c>
      <c r="H9" s="17">
        <f t="shared" si="1"/>
        <v>1.04</v>
      </c>
      <c r="J9" s="8" t="s">
        <v>28</v>
      </c>
    </row>
    <row r="10" spans="1:13" x14ac:dyDescent="0.25">
      <c r="A10" t="s">
        <v>13</v>
      </c>
      <c r="B10" t="s">
        <v>29</v>
      </c>
      <c r="C10" t="s">
        <v>30</v>
      </c>
      <c r="D10">
        <v>1</v>
      </c>
      <c r="E10">
        <v>1</v>
      </c>
      <c r="F10" s="30">
        <v>0.35</v>
      </c>
      <c r="G10" s="9">
        <f t="shared" si="0"/>
        <v>0.35</v>
      </c>
      <c r="H10" s="17">
        <f t="shared" si="1"/>
        <v>0.35</v>
      </c>
      <c r="J10" s="8" t="s">
        <v>31</v>
      </c>
    </row>
    <row r="11" spans="1:13" x14ac:dyDescent="0.25">
      <c r="A11" t="s">
        <v>13</v>
      </c>
      <c r="B11" s="31" t="s">
        <v>32</v>
      </c>
      <c r="C11" s="31"/>
      <c r="D11">
        <v>1</v>
      </c>
      <c r="E11">
        <v>1</v>
      </c>
      <c r="F11" s="30">
        <v>33.950000000000003</v>
      </c>
      <c r="G11" s="9">
        <f t="shared" si="0"/>
        <v>33.950000000000003</v>
      </c>
      <c r="H11" s="17">
        <f t="shared" si="1"/>
        <v>33.950000000000003</v>
      </c>
      <c r="J11" s="8" t="s">
        <v>34</v>
      </c>
      <c r="K11" s="8"/>
    </row>
    <row r="12" spans="1:13" x14ac:dyDescent="0.25">
      <c r="A12" t="s">
        <v>13</v>
      </c>
      <c r="B12" t="s">
        <v>35</v>
      </c>
      <c r="D12">
        <v>1</v>
      </c>
      <c r="E12">
        <v>1</v>
      </c>
      <c r="F12" s="30">
        <v>1.41</v>
      </c>
      <c r="G12" s="9">
        <f t="shared" si="0"/>
        <v>1.41</v>
      </c>
      <c r="H12" s="17">
        <f t="shared" si="1"/>
        <v>1.41</v>
      </c>
      <c r="J12" s="8" t="s">
        <v>36</v>
      </c>
    </row>
    <row r="13" spans="1:13" x14ac:dyDescent="0.25">
      <c r="A13" t="s">
        <v>71</v>
      </c>
      <c r="B13" t="s">
        <v>74</v>
      </c>
      <c r="D13">
        <v>4</v>
      </c>
      <c r="E13">
        <v>1</v>
      </c>
      <c r="F13" s="30">
        <v>0.17</v>
      </c>
      <c r="G13" s="9">
        <f t="shared" si="0"/>
        <v>0.17</v>
      </c>
      <c r="H13" s="17">
        <f t="shared" si="1"/>
        <v>0.68</v>
      </c>
      <c r="J13" s="8" t="s">
        <v>76</v>
      </c>
    </row>
    <row r="14" spans="1:13" x14ac:dyDescent="0.25">
      <c r="A14" t="s">
        <v>71</v>
      </c>
      <c r="B14" t="s">
        <v>75</v>
      </c>
      <c r="D14">
        <v>4</v>
      </c>
      <c r="E14">
        <v>1</v>
      </c>
      <c r="F14" s="30">
        <v>0.24</v>
      </c>
      <c r="G14" s="9">
        <f t="shared" si="0"/>
        <v>0.24</v>
      </c>
      <c r="H14" s="17">
        <f t="shared" si="1"/>
        <v>0.96</v>
      </c>
      <c r="J14" s="8" t="s">
        <v>77</v>
      </c>
    </row>
    <row r="15" spans="1:13" ht="15.75" thickBot="1" x14ac:dyDescent="0.3">
      <c r="B15" s="26"/>
      <c r="G15" s="21"/>
      <c r="H15" s="21"/>
    </row>
    <row r="16" spans="1:13" ht="15.75" thickBot="1" x14ac:dyDescent="0.3">
      <c r="A16" s="24" t="s">
        <v>37</v>
      </c>
      <c r="B16" s="27">
        <v>25</v>
      </c>
      <c r="C16" s="32"/>
      <c r="F16" s="9"/>
      <c r="G16" s="22"/>
      <c r="H16" s="22"/>
      <c r="M16" s="8"/>
    </row>
    <row r="17" spans="1:13" ht="15.75" thickBot="1" x14ac:dyDescent="0.3">
      <c r="A17" s="7" t="s">
        <v>38</v>
      </c>
      <c r="B17" s="25" t="s">
        <v>39</v>
      </c>
      <c r="C17" s="25"/>
      <c r="D17" s="7" t="s">
        <v>7</v>
      </c>
      <c r="E17" s="7" t="s">
        <v>40</v>
      </c>
      <c r="F17" s="16" t="s">
        <v>41</v>
      </c>
      <c r="G17" s="7" t="s">
        <v>42</v>
      </c>
      <c r="H17" s="7" t="s">
        <v>11</v>
      </c>
    </row>
    <row r="18" spans="1:13" x14ac:dyDescent="0.25">
      <c r="A18" t="s">
        <v>58</v>
      </c>
      <c r="D18">
        <v>1</v>
      </c>
      <c r="F18" s="17">
        <f>(E18/1000)*$B$16</f>
        <v>0</v>
      </c>
      <c r="H18" s="8"/>
    </row>
    <row r="19" spans="1:13" x14ac:dyDescent="0.25">
      <c r="A19" t="s">
        <v>73</v>
      </c>
      <c r="D19">
        <v>1</v>
      </c>
      <c r="E19">
        <v>18</v>
      </c>
      <c r="F19" s="17">
        <f>(E19/1000)*$B$16</f>
        <v>0.44999999999999996</v>
      </c>
      <c r="H19" s="8"/>
    </row>
    <row r="20" spans="1:13" x14ac:dyDescent="0.25">
      <c r="F20" s="17">
        <f t="shared" ref="F20:F22" si="2">(E20/1000)*$B$16</f>
        <v>0</v>
      </c>
      <c r="H20" s="8"/>
    </row>
    <row r="21" spans="1:13" x14ac:dyDescent="0.25">
      <c r="F21" s="17">
        <f t="shared" si="2"/>
        <v>0</v>
      </c>
      <c r="H21" s="8"/>
    </row>
    <row r="22" spans="1:13" x14ac:dyDescent="0.25">
      <c r="F22" s="17">
        <f t="shared" si="2"/>
        <v>0</v>
      </c>
      <c r="H22" s="8"/>
    </row>
    <row r="23" spans="1:13" ht="15.75" thickBot="1" x14ac:dyDescent="0.3">
      <c r="A23" s="12"/>
      <c r="E23" s="19" t="s">
        <v>43</v>
      </c>
      <c r="F23" s="20">
        <f>SUM(F18:F22)</f>
        <v>0.44999999999999996</v>
      </c>
      <c r="H23" s="13"/>
    </row>
    <row r="24" spans="1:13" ht="15.75" thickBot="1" x14ac:dyDescent="0.3">
      <c r="A24" s="10" t="s">
        <v>44</v>
      </c>
      <c r="B24" s="11"/>
      <c r="C24" s="11"/>
      <c r="D24" s="11"/>
      <c r="E24" s="18"/>
      <c r="F24" s="18"/>
      <c r="G24" s="11"/>
      <c r="H24" s="11"/>
      <c r="I24" s="11"/>
      <c r="J24" s="11"/>
      <c r="K24" s="11"/>
      <c r="L24" s="11"/>
      <c r="M24" s="11"/>
    </row>
    <row r="30" spans="1:13" ht="15.75" thickBot="1" x14ac:dyDescent="0.3"/>
    <row r="31" spans="1:13" ht="15.75" thickBot="1" x14ac:dyDescent="0.3">
      <c r="A31" s="28" t="s">
        <v>45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ht="15.75" thickBot="1" x14ac:dyDescent="0.3">
      <c r="A32" s="29" t="s">
        <v>46</v>
      </c>
      <c r="B32" s="29" t="s">
        <v>11</v>
      </c>
      <c r="C32" s="33"/>
    </row>
  </sheetData>
  <hyperlinks>
    <hyperlink ref="J6" r:id="rId1" xr:uid="{CD720BF5-4D50-4096-B37C-D7AC610873AC}"/>
    <hyperlink ref="J7" r:id="rId2" xr:uid="{EF649309-691B-46D3-B1C6-4EDAF39ECBEF}"/>
    <hyperlink ref="J8" r:id="rId3" xr:uid="{6ABFA1E1-9773-49DA-854C-78E5D6520339}"/>
    <hyperlink ref="J9" r:id="rId4" xr:uid="{7627A53D-E97D-48F9-9234-B9832DEA8F58}"/>
    <hyperlink ref="J10" r:id="rId5" xr:uid="{3B3A41A4-6228-4FE5-BF00-43BC9DFA1487}"/>
    <hyperlink ref="J11" r:id="rId6" xr:uid="{C0E03C69-12DA-4D67-AB21-DBEF25D0BBC0}"/>
    <hyperlink ref="J12" r:id="rId7" xr:uid="{A886626A-8829-47DF-9CC9-63C373DD66AD}"/>
    <hyperlink ref="J5" r:id="rId8" xr:uid="{230BBB8A-DDD6-4948-80FD-D66A8EB0170F}"/>
    <hyperlink ref="K5" r:id="rId9" xr:uid="{F8F9A13E-10F3-4268-8AB0-643436A4DE4F}"/>
  </hyperlinks>
  <pageMargins left="0.7" right="0.7" top="0.75" bottom="0.75" header="0.3" footer="0.3"/>
  <pageSetup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f100d1-0775-4feb-8634-62999c4541bc">
      <Terms xmlns="http://schemas.microsoft.com/office/infopath/2007/PartnerControls"/>
    </lcf76f155ced4ddcb4097134ff3c332f>
    <TaxCatchAll xmlns="38b325e6-602c-452a-8617-173bf47082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79370E-0798-4463-9151-BBA70652169C}"/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1ccc884c-acc6-4907-b9d9-a5a76f4fb80e"/>
    <ds:schemaRef ds:uri="e4aa5b0e-c599-4492-a04c-87c1e111489c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BOM-V1.1</vt:lpstr>
      <vt:lpstr>BOM-V1.0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2022-11-25T04:26:04Z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0x010100E2E0CA9CA3BB9C4EBEA8C40155A49FC3</vt:lpwstr>
  </property>
  <property fmtid="{D5CDD505-2E9C-101B-9397-08002B2CF9AE}" pid="3" name="MediaServiceImageTags">
    <vt:lpwstr/>
  </property>
</Properties>
</file>