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wery\Desktop\3 Курс\1 Семестр\STaSA\5 лаба\"/>
    </mc:Choice>
  </mc:AlternateContent>
  <xr:revisionPtr revIDLastSave="0" documentId="13_ncr:1_{8CD4F593-9ADC-4127-89F1-52D547A6E428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  <c r="E38" i="1" a="1"/>
  <c r="E38" i="1"/>
  <c r="E37" i="1" a="1"/>
  <c r="E37" i="1" s="1"/>
  <c r="I26" i="1"/>
  <c r="AB55" i="1"/>
  <c r="S51" i="1"/>
  <c r="R55" i="1"/>
  <c r="R52" i="1"/>
  <c r="S52" i="1" s="1"/>
  <c r="R51" i="1"/>
  <c r="AF55" i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E55" i="1"/>
  <c r="AF54" i="1"/>
  <c r="AG54" i="1" s="1" a="1"/>
  <c r="AG54" i="1" s="1"/>
  <c r="AH54" i="1" s="1" a="1"/>
  <c r="AH54" i="1" s="1"/>
  <c r="AI54" i="1" s="1" a="1"/>
  <c r="AI54" i="1" s="1"/>
  <c r="AJ54" i="1" s="1" a="1"/>
  <c r="AJ54" i="1" s="1"/>
  <c r="AK54" i="1" s="1" a="1"/>
  <c r="AK54" i="1" s="1"/>
  <c r="AL54" i="1" s="1" a="1"/>
  <c r="AL54" i="1" s="1"/>
  <c r="AM54" i="1" s="1" a="1"/>
  <c r="AM54" i="1" s="1"/>
  <c r="AN54" i="1" s="1" a="1"/>
  <c r="AN54" i="1" s="1"/>
  <c r="AO54" i="1" s="1" a="1"/>
  <c r="AO54" i="1" s="1"/>
  <c r="AP54" i="1" s="1" a="1"/>
  <c r="AP54" i="1" s="1"/>
  <c r="AE54" i="1"/>
  <c r="AF53" i="1"/>
  <c r="AG51" i="1" s="1"/>
  <c r="AE53" i="1"/>
  <c r="AF52" i="1"/>
  <c r="AE52" i="1"/>
  <c r="AF51" i="1"/>
  <c r="AE51" i="1"/>
  <c r="S55" i="1"/>
  <c r="T55" i="1" s="1"/>
  <c r="U55" i="1" s="1"/>
  <c r="V55" i="1" s="1"/>
  <c r="W55" i="1" s="1"/>
  <c r="X55" i="1" s="1"/>
  <c r="Y55" i="1" s="1"/>
  <c r="Z55" i="1" s="1"/>
  <c r="AA55" i="1" s="1"/>
  <c r="Q55" i="1"/>
  <c r="R54" i="1"/>
  <c r="Q54" i="1"/>
  <c r="R53" i="1"/>
  <c r="Q53" i="1"/>
  <c r="Q52" i="1"/>
  <c r="Q51" i="1"/>
  <c r="M55" i="1"/>
  <c r="I55" i="1"/>
  <c r="G55" i="1"/>
  <c r="E54" i="1" a="1"/>
  <c r="E54" i="1" s="1"/>
  <c r="F54" i="1" s="1" a="1"/>
  <c r="F54" i="1" s="1"/>
  <c r="G54" i="1" s="1" a="1"/>
  <c r="G54" i="1" s="1"/>
  <c r="H54" i="1" s="1" a="1"/>
  <c r="H54" i="1" s="1"/>
  <c r="I54" i="1" s="1" a="1"/>
  <c r="I54" i="1" s="1"/>
  <c r="J54" i="1" s="1" a="1"/>
  <c r="J54" i="1" s="1"/>
  <c r="K54" i="1" s="1" a="1"/>
  <c r="K54" i="1" s="1"/>
  <c r="L54" i="1" s="1" a="1"/>
  <c r="L54" i="1" s="1"/>
  <c r="M54" i="1" s="1" a="1"/>
  <c r="M54" i="1" s="1"/>
  <c r="N54" i="1" s="1" a="1"/>
  <c r="N54" i="1" s="1"/>
  <c r="E53" i="1"/>
  <c r="E52" i="1"/>
  <c r="E51" i="1"/>
  <c r="N55" i="1"/>
  <c r="F55" i="1"/>
  <c r="H55" i="1"/>
  <c r="J55" i="1" s="1"/>
  <c r="K55" i="1" s="1"/>
  <c r="L55" i="1" s="1"/>
  <c r="E55" i="1"/>
  <c r="F53" i="1" l="1"/>
  <c r="G53" i="1" s="1"/>
  <c r="H53" i="1" s="1"/>
  <c r="I53" i="1" s="1"/>
  <c r="J53" i="1" s="1"/>
  <c r="K53" i="1" s="1"/>
  <c r="L53" i="1" s="1"/>
  <c r="M53" i="1" s="1"/>
  <c r="N53" i="1" s="1"/>
  <c r="F52" i="1"/>
  <c r="F51" i="1"/>
  <c r="G51" i="1" s="1"/>
  <c r="S53" i="1"/>
  <c r="S54" i="1" a="1"/>
  <c r="S54" i="1" s="1"/>
  <c r="T54" i="1" s="1" a="1"/>
  <c r="T54" i="1" s="1"/>
  <c r="U54" i="1" s="1" a="1"/>
  <c r="U54" i="1" s="1"/>
  <c r="V54" i="1" s="1" a="1"/>
  <c r="V54" i="1" s="1"/>
  <c r="W54" i="1" s="1" a="1"/>
  <c r="W54" i="1" s="1"/>
  <c r="X54" i="1" s="1" a="1"/>
  <c r="X54" i="1" s="1"/>
  <c r="Y54" i="1" s="1" a="1"/>
  <c r="Y54" i="1" s="1"/>
  <c r="Z54" i="1" s="1" a="1"/>
  <c r="Z54" i="1" s="1"/>
  <c r="AA54" i="1" s="1" a="1"/>
  <c r="AA54" i="1" s="1"/>
  <c r="AB54" i="1" s="1" a="1"/>
  <c r="AB54" i="1" s="1"/>
  <c r="AH51" i="1"/>
  <c r="AI51" i="1" s="1"/>
  <c r="AJ51" i="1" s="1"/>
  <c r="AK51" i="1" s="1"/>
  <c r="AL51" i="1" s="1"/>
  <c r="AM51" i="1" s="1"/>
  <c r="AN51" i="1" s="1"/>
  <c r="AO51" i="1" s="1"/>
  <c r="AP51" i="1" s="1"/>
  <c r="AQ51" i="1" s="1"/>
  <c r="AG53" i="1"/>
  <c r="AH53" i="1" s="1"/>
  <c r="AI53" i="1" s="1"/>
  <c r="AJ53" i="1" s="1"/>
  <c r="AK53" i="1" s="1"/>
  <c r="AL53" i="1" s="1"/>
  <c r="AM53" i="1" s="1"/>
  <c r="AN53" i="1" s="1"/>
  <c r="AO53" i="1" s="1"/>
  <c r="AP53" i="1" s="1"/>
  <c r="AG52" i="1"/>
  <c r="AH52" i="1" s="1"/>
  <c r="AI52" i="1" s="1"/>
  <c r="AJ52" i="1" s="1"/>
  <c r="AK52" i="1" s="1"/>
  <c r="AL52" i="1" s="1"/>
  <c r="AM52" i="1" s="1"/>
  <c r="AN52" i="1" s="1"/>
  <c r="AO52" i="1" s="1"/>
  <c r="AP52" i="1" s="1"/>
  <c r="D52" i="1"/>
  <c r="D53" i="1"/>
  <c r="D54" i="1"/>
  <c r="D55" i="1"/>
  <c r="D51" i="1"/>
  <c r="T51" i="1" l="1"/>
  <c r="H51" i="1"/>
  <c r="I51" i="1" s="1"/>
  <c r="J51" i="1" s="1"/>
  <c r="K51" i="1" s="1"/>
  <c r="L51" i="1" s="1"/>
  <c r="M51" i="1" s="1"/>
  <c r="N51" i="1" s="1"/>
  <c r="G52" i="1"/>
  <c r="H52" i="1" s="1"/>
  <c r="I52" i="1" s="1"/>
  <c r="J52" i="1" s="1"/>
  <c r="K52" i="1" s="1"/>
  <c r="L52" i="1" s="1"/>
  <c r="M52" i="1" s="1"/>
  <c r="N52" i="1" s="1"/>
  <c r="T53" i="1"/>
  <c r="U53" i="1" s="1"/>
  <c r="V53" i="1" s="1"/>
  <c r="W53" i="1" s="1"/>
  <c r="X53" i="1" s="1"/>
  <c r="Y53" i="1" s="1"/>
  <c r="Z53" i="1" s="1"/>
  <c r="AA53" i="1" s="1"/>
  <c r="AB53" i="1" s="1"/>
  <c r="T52" i="1"/>
  <c r="U52" i="1" s="1"/>
  <c r="V52" i="1" s="1"/>
  <c r="W52" i="1" s="1"/>
  <c r="X52" i="1" s="1"/>
  <c r="Y52" i="1" s="1"/>
  <c r="Z52" i="1" s="1"/>
  <c r="AA52" i="1" s="1"/>
  <c r="AB52" i="1" s="1"/>
  <c r="AQ52" i="1"/>
  <c r="AQ53" i="1"/>
  <c r="AQ55" i="1"/>
  <c r="AQ54" i="1"/>
  <c r="R47" i="1"/>
  <c r="R46" i="1"/>
  <c r="R45" i="1"/>
  <c r="R44" i="1"/>
  <c r="R43" i="1"/>
  <c r="D47" i="1"/>
  <c r="C55" i="1" s="1"/>
  <c r="D46" i="1"/>
  <c r="C54" i="1" s="1"/>
  <c r="D45" i="1"/>
  <c r="C53" i="1" s="1"/>
  <c r="D44" i="1"/>
  <c r="C52" i="1" s="1"/>
  <c r="D43" i="1"/>
  <c r="C51" i="1" s="1"/>
  <c r="U51" i="1" l="1"/>
  <c r="V51" i="1" s="1"/>
  <c r="W51" i="1" s="1"/>
  <c r="X51" i="1" s="1"/>
  <c r="Y51" i="1" s="1"/>
  <c r="Z51" i="1" s="1"/>
  <c r="AA51" i="1" s="1"/>
  <c r="AB51" i="1" s="1"/>
  <c r="H7" i="1"/>
  <c r="D7" i="1"/>
  <c r="I5" i="1" a="1"/>
  <c r="I5" i="1" s="1"/>
  <c r="I37" i="1" a="1"/>
  <c r="I37" i="1" s="1"/>
  <c r="I38" i="1" s="1" a="1"/>
  <c r="I38" i="1" s="1"/>
  <c r="I39" i="1" s="1"/>
  <c r="H37" i="1" a="1"/>
  <c r="H37" i="1" s="1"/>
  <c r="H38" i="1" s="1" a="1"/>
  <c r="H38" i="1" s="1"/>
  <c r="H39" i="1" s="1"/>
  <c r="G37" i="1" a="1"/>
  <c r="G37" i="1" s="1"/>
  <c r="G38" i="1" s="1" a="1"/>
  <c r="G38" i="1" s="1"/>
  <c r="G39" i="1" s="1"/>
  <c r="F37" i="1" a="1"/>
  <c r="F37" i="1" s="1"/>
  <c r="F38" i="1" s="1" a="1"/>
  <c r="F38" i="1" s="1"/>
  <c r="F39" i="1" s="1"/>
  <c r="E39" i="1"/>
  <c r="H29" i="1"/>
  <c r="G30" i="1" s="1"/>
  <c r="G28" i="1"/>
  <c r="F29" i="1" s="1"/>
  <c r="H28" i="1"/>
  <c r="F30" i="1" s="1"/>
  <c r="H27" i="1"/>
  <c r="E30" i="1" s="1"/>
  <c r="G27" i="1"/>
  <c r="E29" i="1" s="1"/>
  <c r="F27" i="1"/>
  <c r="E28" i="1" s="1"/>
  <c r="H26" i="1"/>
  <c r="D30" i="1" s="1"/>
  <c r="G26" i="1"/>
  <c r="D29" i="1" s="1"/>
  <c r="F26" i="1"/>
  <c r="D28" i="1" s="1"/>
  <c r="E26" i="1"/>
  <c r="K23" i="1"/>
  <c r="J23" i="1"/>
  <c r="J22" i="1"/>
  <c r="I23" i="1"/>
  <c r="H22" i="1"/>
  <c r="I21" i="1"/>
  <c r="H23" i="1"/>
  <c r="H21" i="1"/>
  <c r="H20" i="1"/>
  <c r="G23" i="1"/>
  <c r="F22" i="1"/>
  <c r="G21" i="1"/>
  <c r="F20" i="1"/>
  <c r="G19" i="1"/>
  <c r="F23" i="1"/>
  <c r="F21" i="1"/>
  <c r="F19" i="1"/>
  <c r="F18" i="1"/>
  <c r="E23" i="1"/>
  <c r="D22" i="1"/>
  <c r="E21" i="1"/>
  <c r="D20" i="1"/>
  <c r="E19" i="1"/>
  <c r="D18" i="1"/>
  <c r="E17" i="1"/>
  <c r="D23" i="1"/>
  <c r="D21" i="1"/>
  <c r="D19" i="1"/>
  <c r="D17" i="1"/>
  <c r="D16" i="1"/>
  <c r="I4" i="1" a="1"/>
  <c r="I4" i="1" s="1"/>
  <c r="I3" i="1" a="1"/>
  <c r="I3" i="1" s="1"/>
  <c r="I6" i="1"/>
  <c r="I7" i="1"/>
  <c r="I8" i="1" s="1"/>
  <c r="F6" i="1"/>
  <c r="F7" i="1" s="1"/>
  <c r="D6" i="1"/>
  <c r="G7" i="1" s="1"/>
  <c r="H6" i="1"/>
  <c r="E6" i="1"/>
  <c r="E7" i="1" s="1"/>
  <c r="G6" i="1"/>
  <c r="AC51" i="1" l="1"/>
  <c r="AC54" i="1"/>
  <c r="AC55" i="1"/>
  <c r="AC53" i="1"/>
  <c r="AC52" i="1"/>
  <c r="I30" i="1"/>
  <c r="I29" i="1"/>
  <c r="I28" i="1"/>
  <c r="D27" i="1"/>
  <c r="I27" i="1" s="1"/>
  <c r="C10" i="1"/>
  <c r="J29" i="1" l="1"/>
  <c r="K29" i="1" s="1"/>
  <c r="J30" i="1"/>
  <c r="K30" i="1" s="1"/>
  <c r="J27" i="1"/>
  <c r="K27" i="1" s="1"/>
  <c r="J28" i="1"/>
  <c r="K28" i="1" s="1"/>
  <c r="J26" i="1"/>
  <c r="K26" i="1" s="1"/>
  <c r="L28" i="1" l="1"/>
  <c r="O51" i="1" l="1"/>
  <c r="O55" i="1"/>
  <c r="O52" i="1"/>
  <c r="O53" i="1"/>
  <c r="O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<sst xmlns="http://schemas.openxmlformats.org/spreadsheetml/2006/main" count="149" uniqueCount="74">
  <si>
    <t>Объект 1</t>
  </si>
  <si>
    <t>Объект 2</t>
  </si>
  <si>
    <t>Объект 3</t>
  </si>
  <si>
    <t>Объект 4</t>
  </si>
  <si>
    <t>Объект 5</t>
  </si>
  <si>
    <t>Эксперт1</t>
  </si>
  <si>
    <t>Эксперт2</t>
  </si>
  <si>
    <t>Эксперт3</t>
  </si>
  <si>
    <t>Сумма рангов</t>
  </si>
  <si>
    <t>Обобщенный ранг</t>
  </si>
  <si>
    <t>Ранжировка</t>
  </si>
  <si>
    <t>Ввод</t>
  </si>
  <si>
    <t>Вывод</t>
  </si>
  <si>
    <t>Коэффициент конкордации</t>
  </si>
  <si>
    <t>Промежуточные вычисления</t>
  </si>
  <si>
    <t>Связные ранги (Ts)</t>
  </si>
  <si>
    <t>Количество экспертов (m)</t>
  </si>
  <si>
    <t>Количество объектов (n)</t>
  </si>
  <si>
    <t>Математическое ожидание (r)</t>
  </si>
  <si>
    <t>Группа 1 (h1)</t>
  </si>
  <si>
    <t>Группа 2 (h2)</t>
  </si>
  <si>
    <t>Равных рангов в группе (h)</t>
  </si>
  <si>
    <t>Эксперт 1</t>
  </si>
  <si>
    <t>Эксперт 2</t>
  </si>
  <si>
    <t>Эксперт 3</t>
  </si>
  <si>
    <t>Матрица парных сравнений</t>
  </si>
  <si>
    <t>Обощенная матрица</t>
  </si>
  <si>
    <t>Сумма</t>
  </si>
  <si>
    <t>Ранг</t>
  </si>
  <si>
    <t>Свопадает с 1 методом?</t>
  </si>
  <si>
    <t>Количество совпадений</t>
  </si>
  <si>
    <t>1 Метод</t>
  </si>
  <si>
    <t>2 Метод</t>
  </si>
  <si>
    <t>Обощенная оценка</t>
  </si>
  <si>
    <t>Коэффициент вариации, %</t>
  </si>
  <si>
    <t>Коэффициент вариации, лингвистическое значение</t>
  </si>
  <si>
    <t>Компетентность</t>
  </si>
  <si>
    <t>Метод 3</t>
  </si>
  <si>
    <t>Непосредственное оценивание</t>
  </si>
  <si>
    <t>1-я итерация</t>
  </si>
  <si>
    <t>2-я итерация</t>
  </si>
  <si>
    <t>3-я итерация</t>
  </si>
  <si>
    <t>Нормированные оценки</t>
  </si>
  <si>
    <t>1 место</t>
  </si>
  <si>
    <t>2 место</t>
  </si>
  <si>
    <t>3 место</t>
  </si>
  <si>
    <t>4 место</t>
  </si>
  <si>
    <t>5 место</t>
  </si>
  <si>
    <t>Номер по предпочтению</t>
  </si>
  <si>
    <t>Номер объекта</t>
  </si>
  <si>
    <t>Это место должно быть лучше последующих?</t>
  </si>
  <si>
    <t>Вариант исходной оценки</t>
  </si>
  <si>
    <t>Ввод последовательного сравнения для эксперта 1</t>
  </si>
  <si>
    <t>Ввод последовательного сравнения для эксперта 2</t>
  </si>
  <si>
    <t>Ввод последовательного сравнения для эксперта 3</t>
  </si>
  <si>
    <t>Варианты исходных оценок</t>
  </si>
  <si>
    <t>Рейтинг</t>
  </si>
  <si>
    <t>Вариант 1</t>
  </si>
  <si>
    <t>Вариант 2</t>
  </si>
  <si>
    <t>Вариант 3</t>
  </si>
  <si>
    <t>Вариант 4</t>
  </si>
  <si>
    <t>Вариант 5</t>
  </si>
  <si>
    <t>Таблица расчётов для последовательного сравнения эксперта 1</t>
  </si>
  <si>
    <t>Исходное значение</t>
  </si>
  <si>
    <t>Таблица расчётов для последовательного сравнения эксперта 2</t>
  </si>
  <si>
    <t>Таблица расчётов для последовательного сравнения эксперта 3</t>
  </si>
  <si>
    <t>Метод 4</t>
  </si>
  <si>
    <t>4-я итерация</t>
  </si>
  <si>
    <t>5-я итерация</t>
  </si>
  <si>
    <t>6-я итерация</t>
  </si>
  <si>
    <t>7-я итерация</t>
  </si>
  <si>
    <t>8-я итерация</t>
  </si>
  <si>
    <t>9-я итерация</t>
  </si>
  <si>
    <t>10-я итерация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</si>
</sst>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4">
    <xf numFmtId="0" fontId="0" fillId="0" borderId="0" xfId="0"/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2" fillId="3" borderId="39" xfId="2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2" borderId="26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8" xfId="1" applyBorder="1" applyAlignment="1">
      <alignment horizontal="center" vertical="center" wrapText="1"/>
    </xf>
    <xf numFmtId="0" fontId="3" fillId="4" borderId="25" xfId="3" applyBorder="1" applyAlignment="1">
      <alignment horizontal="center" vertical="center" wrapText="1"/>
    </xf>
    <xf numFmtId="0" fontId="3" fillId="4" borderId="21" xfId="3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3" fillId="4" borderId="22" xfId="3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3" borderId="30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40" xfId="2" applyBorder="1" applyAlignment="1">
      <alignment horizontal="center" vertical="center" wrapText="1"/>
    </xf>
    <xf numFmtId="0" fontId="2" fillId="3" borderId="19" xfId="2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2" fillId="3" borderId="17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2" fillId="3" borderId="36" xfId="2" applyBorder="1" applyAlignment="1">
      <alignment horizontal="center" vertical="center" wrapText="1"/>
    </xf>
    <xf numFmtId="0" fontId="2" fillId="3" borderId="20" xfId="2" applyBorder="1" applyAlignment="1">
      <alignment horizontal="center" vertical="center" wrapText="1"/>
    </xf>
    <xf numFmtId="0" fontId="2" fillId="3" borderId="21" xfId="2" applyBorder="1" applyAlignment="1">
      <alignment horizontal="center" vertical="center" wrapText="1"/>
    </xf>
    <xf numFmtId="0" fontId="2" fillId="3" borderId="22" xfId="2" applyBorder="1" applyAlignment="1">
      <alignment horizontal="center" vertical="center" wrapText="1"/>
    </xf>
    <xf numFmtId="0" fontId="2" fillId="3" borderId="45" xfId="2" applyBorder="1" applyAlignment="1">
      <alignment horizontal="center" vertical="center" wrapText="1"/>
    </xf>
    <xf numFmtId="0" fontId="2" fillId="3" borderId="48" xfId="2" applyBorder="1" applyAlignment="1">
      <alignment horizontal="center" vertical="center" wrapText="1"/>
    </xf>
    <xf numFmtId="0" fontId="2" fillId="3" borderId="29" xfId="2" applyBorder="1" applyAlignment="1">
      <alignment horizontal="center" vertical="center" wrapText="1"/>
    </xf>
    <xf numFmtId="0" fontId="3" fillId="4" borderId="31" xfId="3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47" xfId="0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1" fillId="2" borderId="1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1" fillId="2" borderId="39" xfId="1" applyBorder="1" applyAlignment="1">
      <alignment horizontal="center" vertical="center" wrapText="1"/>
    </xf>
    <xf numFmtId="0" fontId="3" fillId="4" borderId="51" xfId="3" applyBorder="1" applyAlignment="1">
      <alignment horizontal="center" vertical="center" wrapText="1"/>
    </xf>
    <xf numFmtId="0" fontId="3" fillId="4" borderId="27" xfId="3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" fillId="3" borderId="59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3" fillId="4" borderId="17" xfId="3" applyBorder="1" applyAlignment="1">
      <alignment horizontal="center" vertical="center" wrapText="1"/>
    </xf>
    <xf numFmtId="0" fontId="3" fillId="4" borderId="18" xfId="3" applyBorder="1" applyAlignment="1">
      <alignment horizontal="center" vertical="center" wrapText="1"/>
    </xf>
    <xf numFmtId="0" fontId="2" fillId="3" borderId="54" xfId="2" applyBorder="1" applyAlignment="1">
      <alignment horizontal="center" vertical="center" wrapText="1"/>
    </xf>
    <xf numFmtId="0" fontId="0" fillId="5" borderId="46" xfId="0" applyFill="1" applyBorder="1" applyAlignment="1">
      <alignment horizontal="center" vertical="center" wrapText="1"/>
    </xf>
    <xf numFmtId="0" fontId="2" fillId="3" borderId="27" xfId="2" applyBorder="1" applyAlignment="1">
      <alignment horizontal="center" vertical="center" wrapText="1"/>
    </xf>
    <xf numFmtId="0" fontId="2" fillId="3" borderId="50" xfId="2" applyBorder="1" applyAlignment="1">
      <alignment horizontal="center" vertical="center" wrapText="1"/>
    </xf>
    <xf numFmtId="0" fontId="3" fillId="4" borderId="55" xfId="3" applyBorder="1" applyAlignment="1">
      <alignment horizontal="center" vertical="center" wrapText="1"/>
    </xf>
    <xf numFmtId="0" fontId="1" fillId="2" borderId="55" xfId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3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37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28" xfId="1" applyBorder="1" applyAlignment="1">
      <alignment horizontal="center" vertical="center" wrapText="1"/>
    </xf>
    <xf numFmtId="0" fontId="1" fillId="2" borderId="60" xfId="1" applyBorder="1" applyAlignment="1">
      <alignment horizontal="center" vertical="center" wrapText="1"/>
    </xf>
    <xf numFmtId="0" fontId="0" fillId="0" borderId="41" xfId="0" applyBorder="1"/>
    <xf numFmtId="0" fontId="0" fillId="0" borderId="61" xfId="0" applyBorder="1"/>
    <xf numFmtId="0" fontId="0" fillId="0" borderId="30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" fillId="3" borderId="24" xfId="2" applyBorder="1" applyAlignment="1">
      <alignment horizontal="center" vertical="center" wrapText="1"/>
    </xf>
    <xf numFmtId="0" fontId="2" fillId="3" borderId="34" xfId="2" applyBorder="1" applyAlignment="1">
      <alignment horizontal="center" vertical="center" wrapText="1"/>
    </xf>
    <xf numFmtId="0" fontId="2" fillId="3" borderId="37" xfId="2" applyBorder="1" applyAlignment="1">
      <alignment horizontal="center" vertical="center" wrapText="1"/>
    </xf>
    <xf numFmtId="0" fontId="2" fillId="3" borderId="18" xfId="2" applyBorder="1" applyAlignment="1">
      <alignment horizontal="center" vertical="center" wrapText="1"/>
    </xf>
    <xf numFmtId="0" fontId="2" fillId="3" borderId="51" xfId="2" applyBorder="1" applyAlignment="1">
      <alignment horizontal="center" vertical="center" wrapText="1"/>
    </xf>
    <xf numFmtId="0" fontId="2" fillId="3" borderId="40" xfId="2" applyBorder="1" applyAlignment="1">
      <alignment horizontal="center" vertical="center" wrapText="1"/>
    </xf>
    <xf numFmtId="0" fontId="1" fillId="2" borderId="51" xfId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/>
    <xf numFmtId="0" fontId="1" fillId="2" borderId="38" xfId="1" applyBorder="1" applyAlignment="1">
      <alignment horizontal="center" vertical="center" wrapText="1"/>
    </xf>
    <xf numFmtId="0" fontId="1" fillId="2" borderId="27" xfId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3" borderId="30" xfId="2" applyBorder="1" applyAlignment="1">
      <alignment horizontal="center" vertical="center" wrapText="1"/>
    </xf>
    <xf numFmtId="0" fontId="2" fillId="3" borderId="26" xfId="2" applyBorder="1" applyAlignment="1">
      <alignment horizontal="center" vertical="center" wrapText="1"/>
    </xf>
    <xf numFmtId="0" fontId="1" fillId="2" borderId="26" xfId="1" applyBorder="1" applyAlignment="1">
      <alignment horizontal="center" vertical="center" wrapText="1"/>
    </xf>
    <xf numFmtId="0" fontId="2" fillId="3" borderId="31" xfId="2" applyBorder="1" applyAlignment="1">
      <alignment horizontal="center" vertical="center" wrapText="1"/>
    </xf>
    <xf numFmtId="0" fontId="2" fillId="3" borderId="32" xfId="2" applyBorder="1" applyAlignment="1">
      <alignment horizontal="center" vertical="center" wrapText="1"/>
    </xf>
    <xf numFmtId="0" fontId="2" fillId="3" borderId="23" xfId="2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614362</xdr:colOff>
      <xdr:row>11</xdr:row>
      <xdr:rowOff>194809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4CAE9E-3A60-FB14-5B1D-C8BFDB931B9B}"/>
            </a:ext>
          </a:extLst>
        </xdr:cNvPr>
        <xdr:cNvSpPr txBox="1"/>
      </xdr:nvSpPr>
      <xdr:spPr>
        <a:xfrm>
          <a:off x="10173380" y="443570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topLeftCell="AP37" zoomScale="84" zoomScaleNormal="84" workbookViewId="0">
      <selection activeCell="G52" sqref="G52"/>
    </sheetView>
  </sheetViews>
  <sheetFormatPr defaultColWidth="15.7109375" defaultRowHeight="30" customHeight="1" x14ac:dyDescent="0.25"/>
  <cols>
    <col min="1" max="1" width="16.42578125" style="4" customWidth="1"/>
    <col min="2" max="7" width="15.7109375" style="4"/>
    <col min="8" max="8" width="17.42578125" style="4" customWidth="1"/>
    <col min="9" max="9" width="15.7109375" style="4"/>
    <col min="10" max="10" width="16.42578125" style="4" customWidth="1"/>
    <col min="11" max="16384" width="15.7109375" style="4"/>
  </cols>
  <sheetData>
    <row r="1" spans="1:13" ht="30" customHeight="1" thickBot="1" x14ac:dyDescent="0.3">
      <c r="A1" s="36" t="s">
        <v>11</v>
      </c>
      <c r="C1" s="104" t="s">
        <v>10</v>
      </c>
      <c r="D1" s="105"/>
      <c r="E1" s="105"/>
      <c r="F1" s="105"/>
      <c r="G1" s="105"/>
      <c r="H1" s="105"/>
      <c r="I1" s="105"/>
      <c r="J1" s="105"/>
      <c r="K1" s="105"/>
      <c r="L1" s="106"/>
      <c r="M1" s="143"/>
    </row>
    <row r="2" spans="1:13" ht="30" customHeight="1" thickBot="1" x14ac:dyDescent="0.3">
      <c r="A2" s="67" t="s">
        <v>12</v>
      </c>
      <c r="B2" s="107" t="s">
        <v>31</v>
      </c>
      <c r="C2" s="75"/>
      <c r="D2" s="55" t="s">
        <v>0</v>
      </c>
      <c r="E2" s="56" t="s">
        <v>1</v>
      </c>
      <c r="F2" s="56" t="s">
        <v>2</v>
      </c>
      <c r="G2" s="56" t="s">
        <v>3</v>
      </c>
      <c r="H2" s="48" t="s">
        <v>4</v>
      </c>
      <c r="I2" s="47" t="s">
        <v>15</v>
      </c>
      <c r="J2" s="17" t="s">
        <v>19</v>
      </c>
      <c r="K2" s="3" t="s">
        <v>20</v>
      </c>
      <c r="L2" s="71"/>
      <c r="M2" s="143"/>
    </row>
    <row r="3" spans="1:13" ht="30" customHeight="1" thickBot="1" x14ac:dyDescent="0.3">
      <c r="A3" s="69" t="s">
        <v>14</v>
      </c>
      <c r="B3" s="108"/>
      <c r="C3" s="18" t="s">
        <v>5</v>
      </c>
      <c r="D3" s="40">
        <v>3</v>
      </c>
      <c r="E3" s="41">
        <v>1</v>
      </c>
      <c r="F3" s="41">
        <v>2</v>
      </c>
      <c r="G3" s="41">
        <v>4</v>
      </c>
      <c r="H3" s="42">
        <v>5</v>
      </c>
      <c r="I3" s="43" cm="1">
        <f t="array" ref="I3">SUM(POWER(J3:K3,3)-J3:K3)</f>
        <v>0</v>
      </c>
      <c r="J3" s="25">
        <v>0</v>
      </c>
      <c r="K3" s="26">
        <v>0</v>
      </c>
      <c r="L3" s="107" t="s">
        <v>21</v>
      </c>
      <c r="M3"/>
    </row>
    <row r="4" spans="1:13" ht="30" customHeight="1" x14ac:dyDescent="0.25">
      <c r="B4" s="108"/>
      <c r="C4" s="5" t="s">
        <v>6</v>
      </c>
      <c r="D4" s="27">
        <v>4</v>
      </c>
      <c r="E4" s="28">
        <v>2</v>
      </c>
      <c r="F4" s="28">
        <v>3</v>
      </c>
      <c r="G4" s="28">
        <v>1</v>
      </c>
      <c r="H4" s="37">
        <v>5</v>
      </c>
      <c r="I4" s="44" cm="1">
        <f t="array" ref="I4">SUM(POWER(J4:K4,3)-J4:K4)</f>
        <v>0</v>
      </c>
      <c r="J4" s="27">
        <v>0</v>
      </c>
      <c r="K4" s="29">
        <v>0</v>
      </c>
      <c r="L4" s="108"/>
      <c r="M4"/>
    </row>
    <row r="5" spans="1:13" ht="30" customHeight="1" thickBot="1" x14ac:dyDescent="0.3">
      <c r="B5" s="108"/>
      <c r="C5" s="45" t="s">
        <v>7</v>
      </c>
      <c r="D5" s="78">
        <v>4</v>
      </c>
      <c r="E5" s="80">
        <v>2.5</v>
      </c>
      <c r="F5" s="80">
        <v>5</v>
      </c>
      <c r="G5" s="80">
        <v>1</v>
      </c>
      <c r="H5" s="84">
        <v>2.5</v>
      </c>
      <c r="I5" s="46" cm="1">
        <f t="array" ref="I5">SUM(POWER(J5:K5,3)-J5:K5)</f>
        <v>6</v>
      </c>
      <c r="J5" s="78">
        <v>2</v>
      </c>
      <c r="K5" s="79">
        <v>0</v>
      </c>
      <c r="L5" s="134"/>
      <c r="M5"/>
    </row>
    <row r="6" spans="1:13" ht="30" customHeight="1" x14ac:dyDescent="0.25">
      <c r="B6" s="108"/>
      <c r="C6" s="22" t="s">
        <v>8</v>
      </c>
      <c r="D6" s="30">
        <f>SUM(D3:D5)</f>
        <v>11</v>
      </c>
      <c r="E6" s="31">
        <f t="shared" ref="E6:G6" si="0">SUM(E3:E5)</f>
        <v>5.5</v>
      </c>
      <c r="F6" s="31">
        <f>SUM(F3:F5)</f>
        <v>10</v>
      </c>
      <c r="G6" s="31">
        <f t="shared" si="0"/>
        <v>6</v>
      </c>
      <c r="H6" s="32">
        <f>SUM(H3:H5)</f>
        <v>12.5</v>
      </c>
      <c r="I6" s="86">
        <f>COUNT(D3:D5)</f>
        <v>3</v>
      </c>
      <c r="J6" s="57" t="s">
        <v>16</v>
      </c>
      <c r="K6" s="70"/>
      <c r="L6" s="71"/>
    </row>
    <row r="7" spans="1:13" ht="30" customHeight="1" thickBot="1" x14ac:dyDescent="0.3">
      <c r="B7" s="108"/>
      <c r="C7" s="21" t="s">
        <v>9</v>
      </c>
      <c r="D7" s="33">
        <f>RANK(D6,$D$6:$H$6,1)</f>
        <v>4</v>
      </c>
      <c r="E7" s="34">
        <f t="shared" ref="E7:H7" si="1">RANK(E6,$D$6:$H$6,1)</f>
        <v>1</v>
      </c>
      <c r="F7" s="34">
        <f t="shared" si="1"/>
        <v>3</v>
      </c>
      <c r="G7" s="34">
        <f t="shared" si="1"/>
        <v>2</v>
      </c>
      <c r="H7" s="35">
        <f t="shared" si="1"/>
        <v>5</v>
      </c>
      <c r="I7" s="85">
        <f>COUNT(D3:H3)</f>
        <v>5</v>
      </c>
      <c r="J7" s="61" t="s">
        <v>17</v>
      </c>
      <c r="K7" s="70"/>
      <c r="L7" s="71"/>
    </row>
    <row r="8" spans="1:13" ht="30" customHeight="1" thickBot="1" x14ac:dyDescent="0.3">
      <c r="B8" s="108"/>
      <c r="C8" s="104" t="s">
        <v>13</v>
      </c>
      <c r="D8" s="132"/>
      <c r="E8" s="132"/>
      <c r="F8" s="132"/>
      <c r="G8" s="132"/>
      <c r="H8" s="132"/>
      <c r="I8" s="46">
        <f>SUM(D3:H5)/I7</f>
        <v>9</v>
      </c>
      <c r="J8" s="19" t="s">
        <v>18</v>
      </c>
      <c r="K8" s="70"/>
      <c r="L8" s="71"/>
    </row>
    <row r="9" spans="1:13" ht="30" customHeight="1" thickBot="1" x14ac:dyDescent="0.3">
      <c r="B9" s="108"/>
      <c r="C9" s="150" cm="1">
        <f t="array" ref="C9">(12*SUM(POWER(D6:H6-I8,2)))/(POWER(I6,2)*(POWER(I7,3)-I7)-I6*SUM(I3:I5))</f>
        <v>0.43502824858757061</v>
      </c>
      <c r="D9" s="151"/>
      <c r="E9" s="151"/>
      <c r="F9" s="151"/>
      <c r="G9" s="151"/>
      <c r="H9" s="152"/>
      <c r="I9" s="70"/>
      <c r="J9" s="70"/>
      <c r="K9" s="70"/>
      <c r="L9" s="71"/>
    </row>
    <row r="10" spans="1:13" ht="30" customHeight="1" thickBot="1" x14ac:dyDescent="0.3">
      <c r="B10" s="134"/>
      <c r="C10" s="150" t="str">
        <f>IF(C9&lt;0.3,"Слабая",IF(AND(NOT(C9&lt;0.3),C9&lt;0.5),"Умеренная",IF(AND(NOT(C9&lt;0.5),C9&lt;0.7),"Заметная",IF(AND(NOT(C9&lt;0.7),C9&lt;0.9),"Высокая","Очень высокая"))))</f>
        <v>Умеренная</v>
      </c>
      <c r="D10" s="151"/>
      <c r="E10" s="151"/>
      <c r="F10" s="151"/>
      <c r="G10" s="151"/>
      <c r="H10" s="152"/>
      <c r="I10" s="74"/>
      <c r="J10" s="74"/>
      <c r="K10" s="74"/>
      <c r="L10" s="72"/>
    </row>
    <row r="11" spans="1:13" ht="30" customHeight="1" thickBot="1" x14ac:dyDescent="0.3"/>
    <row r="12" spans="1:13" ht="30" customHeight="1" thickBot="1" x14ac:dyDescent="0.3">
      <c r="B12" s="107" t="s">
        <v>32</v>
      </c>
      <c r="C12" s="104" t="s">
        <v>25</v>
      </c>
      <c r="D12" s="105"/>
      <c r="E12" s="105"/>
      <c r="F12" s="105"/>
      <c r="G12" s="105"/>
      <c r="H12" s="105"/>
      <c r="I12" s="105"/>
      <c r="J12" s="105"/>
      <c r="K12" s="105"/>
      <c r="L12" s="105"/>
      <c r="M12" s="106"/>
    </row>
    <row r="13" spans="1:13" ht="30" customHeight="1" thickBot="1" x14ac:dyDescent="0.3">
      <c r="B13" s="108"/>
      <c r="C13" s="76"/>
      <c r="D13" s="104" t="s">
        <v>0</v>
      </c>
      <c r="E13" s="142"/>
      <c r="F13" s="104" t="s">
        <v>1</v>
      </c>
      <c r="G13" s="142"/>
      <c r="H13" s="104" t="s">
        <v>2</v>
      </c>
      <c r="I13" s="142"/>
      <c r="J13" s="104" t="s">
        <v>3</v>
      </c>
      <c r="K13" s="142"/>
      <c r="L13" s="104" t="s">
        <v>4</v>
      </c>
      <c r="M13" s="106"/>
    </row>
    <row r="14" spans="1:13" ht="30" customHeight="1" x14ac:dyDescent="0.25">
      <c r="B14" s="108"/>
      <c r="C14" s="146" t="s">
        <v>0</v>
      </c>
      <c r="D14" s="147">
        <v>1</v>
      </c>
      <c r="E14" s="148"/>
      <c r="F14" s="144">
        <v>0</v>
      </c>
      <c r="G14" s="149"/>
      <c r="H14" s="144">
        <v>0</v>
      </c>
      <c r="I14" s="149"/>
      <c r="J14" s="144">
        <v>1</v>
      </c>
      <c r="K14" s="149"/>
      <c r="L14" s="144">
        <v>1</v>
      </c>
      <c r="M14" s="145"/>
    </row>
    <row r="15" spans="1:13" ht="30" customHeight="1" x14ac:dyDescent="0.25">
      <c r="B15" s="108"/>
      <c r="C15" s="113"/>
      <c r="D15" s="51">
        <v>1</v>
      </c>
      <c r="E15" s="52">
        <v>1</v>
      </c>
      <c r="F15" s="28">
        <v>0</v>
      </c>
      <c r="G15" s="28">
        <v>0</v>
      </c>
      <c r="H15" s="28">
        <v>0</v>
      </c>
      <c r="I15" s="28">
        <v>1</v>
      </c>
      <c r="J15" s="28">
        <v>0</v>
      </c>
      <c r="K15" s="28">
        <v>0</v>
      </c>
      <c r="L15" s="28">
        <v>1</v>
      </c>
      <c r="M15" s="29">
        <v>0</v>
      </c>
    </row>
    <row r="16" spans="1:13" ht="30" customHeight="1" x14ac:dyDescent="0.25">
      <c r="B16" s="108"/>
      <c r="C16" s="113" t="s">
        <v>1</v>
      </c>
      <c r="D16" s="140">
        <f>IF(F14=1,0,1)</f>
        <v>1</v>
      </c>
      <c r="E16" s="138"/>
      <c r="F16" s="137">
        <v>1</v>
      </c>
      <c r="G16" s="138"/>
      <c r="H16" s="118">
        <v>1</v>
      </c>
      <c r="I16" s="153"/>
      <c r="J16" s="118">
        <v>1</v>
      </c>
      <c r="K16" s="153"/>
      <c r="L16" s="118">
        <v>1</v>
      </c>
      <c r="M16" s="141"/>
    </row>
    <row r="17" spans="2:13" ht="30" customHeight="1" x14ac:dyDescent="0.25">
      <c r="B17" s="108"/>
      <c r="C17" s="113"/>
      <c r="D17" s="51">
        <f>IF(F15=1,0,1)</f>
        <v>1</v>
      </c>
      <c r="E17" s="51">
        <f>IF(G15=1,0,1)</f>
        <v>1</v>
      </c>
      <c r="F17" s="52">
        <v>1</v>
      </c>
      <c r="G17" s="52">
        <v>1</v>
      </c>
      <c r="H17" s="28">
        <v>1</v>
      </c>
      <c r="I17" s="28">
        <v>1</v>
      </c>
      <c r="J17" s="28">
        <v>0</v>
      </c>
      <c r="K17" s="28">
        <v>0</v>
      </c>
      <c r="L17" s="28">
        <v>1</v>
      </c>
      <c r="M17" s="29">
        <v>1</v>
      </c>
    </row>
    <row r="18" spans="2:13" ht="30" customHeight="1" x14ac:dyDescent="0.25">
      <c r="B18" s="108"/>
      <c r="C18" s="113" t="s">
        <v>2</v>
      </c>
      <c r="D18" s="140">
        <f>IF(H14=1,0,1)</f>
        <v>1</v>
      </c>
      <c r="E18" s="138"/>
      <c r="F18" s="137">
        <f>IF(H16=1,0,1)</f>
        <v>0</v>
      </c>
      <c r="G18" s="138"/>
      <c r="H18" s="137">
        <v>1</v>
      </c>
      <c r="I18" s="138"/>
      <c r="J18" s="118">
        <v>1</v>
      </c>
      <c r="K18" s="153"/>
      <c r="L18" s="118">
        <v>1</v>
      </c>
      <c r="M18" s="141"/>
    </row>
    <row r="19" spans="2:13" ht="30" customHeight="1" x14ac:dyDescent="0.25">
      <c r="B19" s="108"/>
      <c r="C19" s="113"/>
      <c r="D19" s="51">
        <f>IF(H15=1,0,1)</f>
        <v>1</v>
      </c>
      <c r="E19" s="51">
        <f>IF(I15=1,0,1)</f>
        <v>0</v>
      </c>
      <c r="F19" s="52">
        <f>IF(H17=1,0,1)</f>
        <v>0</v>
      </c>
      <c r="G19" s="52">
        <f>IF(I17=1,0,1)</f>
        <v>0</v>
      </c>
      <c r="H19" s="52">
        <v>1</v>
      </c>
      <c r="I19" s="52">
        <v>1</v>
      </c>
      <c r="J19" s="28">
        <v>0</v>
      </c>
      <c r="K19" s="28">
        <v>0</v>
      </c>
      <c r="L19" s="28">
        <v>1</v>
      </c>
      <c r="M19" s="29">
        <v>0</v>
      </c>
    </row>
    <row r="20" spans="2:13" ht="30" customHeight="1" x14ac:dyDescent="0.25">
      <c r="B20" s="108"/>
      <c r="C20" s="113" t="s">
        <v>3</v>
      </c>
      <c r="D20" s="140">
        <f>IF(J14=1,0,1)</f>
        <v>0</v>
      </c>
      <c r="E20" s="138"/>
      <c r="F20" s="137">
        <f>IF(J16=1,0,1)</f>
        <v>0</v>
      </c>
      <c r="G20" s="138"/>
      <c r="H20" s="137">
        <f>IF(J18=1,0,1)</f>
        <v>0</v>
      </c>
      <c r="I20" s="138"/>
      <c r="J20" s="137">
        <v>1</v>
      </c>
      <c r="K20" s="138"/>
      <c r="L20" s="118">
        <v>1</v>
      </c>
      <c r="M20" s="141"/>
    </row>
    <row r="21" spans="2:13" ht="30" customHeight="1" x14ac:dyDescent="0.25">
      <c r="B21" s="108"/>
      <c r="C21" s="113"/>
      <c r="D21" s="51">
        <f>IF(J15=1,0,1)</f>
        <v>1</v>
      </c>
      <c r="E21" s="51">
        <f>IF(K15=1,0,1)</f>
        <v>1</v>
      </c>
      <c r="F21" s="52">
        <f>IF(J17=1,0,1)</f>
        <v>1</v>
      </c>
      <c r="G21" s="52">
        <f>IF(K17=1,0,1)</f>
        <v>1</v>
      </c>
      <c r="H21" s="52">
        <f>IF(J19=1,0,1)</f>
        <v>1</v>
      </c>
      <c r="I21" s="52">
        <f>IF(K19=1,0,1)</f>
        <v>1</v>
      </c>
      <c r="J21" s="52">
        <v>1</v>
      </c>
      <c r="K21" s="52">
        <v>1</v>
      </c>
      <c r="L21" s="28">
        <v>1</v>
      </c>
      <c r="M21" s="29">
        <v>1</v>
      </c>
    </row>
    <row r="22" spans="2:13" ht="30" customHeight="1" x14ac:dyDescent="0.25">
      <c r="B22" s="108"/>
      <c r="C22" s="113" t="s">
        <v>4</v>
      </c>
      <c r="D22" s="140">
        <f>IF(L14=1,0,1)</f>
        <v>0</v>
      </c>
      <c r="E22" s="138"/>
      <c r="F22" s="137">
        <f>IF(L16=1,0,1)</f>
        <v>0</v>
      </c>
      <c r="G22" s="138"/>
      <c r="H22" s="137">
        <f>IF(L18=1,0,1)</f>
        <v>0</v>
      </c>
      <c r="I22" s="138"/>
      <c r="J22" s="137">
        <f>IF(L20=1,0,1)</f>
        <v>0</v>
      </c>
      <c r="K22" s="138"/>
      <c r="L22" s="137">
        <v>1</v>
      </c>
      <c r="M22" s="139"/>
    </row>
    <row r="23" spans="2:13" ht="30" customHeight="1" thickBot="1" x14ac:dyDescent="0.3">
      <c r="B23" s="108"/>
      <c r="C23" s="114"/>
      <c r="D23" s="54">
        <f>IF(L15=1,0,1)</f>
        <v>0</v>
      </c>
      <c r="E23" s="34">
        <f>IF(M15=1,0,1)</f>
        <v>1</v>
      </c>
      <c r="F23" s="34">
        <f>IF(L17=1,0,1)</f>
        <v>0</v>
      </c>
      <c r="G23" s="34">
        <f>IF(M17=1,0,1)</f>
        <v>0</v>
      </c>
      <c r="H23" s="34">
        <f>IF(L19=1,0,1)</f>
        <v>0</v>
      </c>
      <c r="I23" s="34">
        <f>IF(M19=1,0,1)</f>
        <v>1</v>
      </c>
      <c r="J23" s="34">
        <f>IF(L21=1,0,1)</f>
        <v>0</v>
      </c>
      <c r="K23" s="34">
        <f>IF(M21=1,0,1)</f>
        <v>0</v>
      </c>
      <c r="L23" s="34">
        <v>1</v>
      </c>
      <c r="M23" s="35">
        <v>1</v>
      </c>
    </row>
    <row r="24" spans="2:13" ht="30" customHeight="1" thickBot="1" x14ac:dyDescent="0.3">
      <c r="B24" s="108"/>
      <c r="C24" s="110" t="s">
        <v>26</v>
      </c>
      <c r="D24" s="132"/>
      <c r="E24" s="132"/>
      <c r="F24" s="132"/>
      <c r="G24" s="132"/>
      <c r="H24" s="133"/>
      <c r="I24" s="70"/>
      <c r="J24" s="70"/>
      <c r="K24" s="70"/>
      <c r="L24" s="70"/>
      <c r="M24" s="71"/>
    </row>
    <row r="25" spans="2:13" ht="30" customHeight="1" thickBot="1" x14ac:dyDescent="0.3">
      <c r="B25" s="108"/>
      <c r="C25" s="73"/>
      <c r="D25" s="17" t="s">
        <v>0</v>
      </c>
      <c r="E25" s="1" t="s">
        <v>1</v>
      </c>
      <c r="F25" s="1" t="s">
        <v>2</v>
      </c>
      <c r="G25" s="1" t="s">
        <v>3</v>
      </c>
      <c r="H25" s="24" t="s">
        <v>4</v>
      </c>
      <c r="I25" s="20" t="s">
        <v>27</v>
      </c>
      <c r="J25" s="39" t="s">
        <v>28</v>
      </c>
      <c r="K25" s="20" t="s">
        <v>29</v>
      </c>
      <c r="L25" s="107" t="s">
        <v>30</v>
      </c>
      <c r="M25" s="71"/>
    </row>
    <row r="26" spans="2:13" ht="30" customHeight="1" x14ac:dyDescent="0.25">
      <c r="B26" s="108"/>
      <c r="C26" s="9" t="s">
        <v>0</v>
      </c>
      <c r="D26" s="58">
        <v>1</v>
      </c>
      <c r="E26" s="59">
        <f>MEDIAN(F14:G15)</f>
        <v>0</v>
      </c>
      <c r="F26" s="59">
        <f>MEDIAN(H14:I15)</f>
        <v>0</v>
      </c>
      <c r="G26" s="59">
        <f>MEDIAN(J14:K15)</f>
        <v>0</v>
      </c>
      <c r="H26" s="62">
        <f>MEDIAN(L14:M15)</f>
        <v>1</v>
      </c>
      <c r="I26" s="50">
        <f>SUM(D26:H26)</f>
        <v>2</v>
      </c>
      <c r="J26" s="50">
        <f>RANK(I26,$I$26:$I$30,0)</f>
        <v>4</v>
      </c>
      <c r="K26" s="63">
        <f>IF(J26=D$7,1,0)</f>
        <v>1</v>
      </c>
      <c r="L26" s="108"/>
      <c r="M26" s="71"/>
    </row>
    <row r="27" spans="2:13" ht="30" customHeight="1" thickBot="1" x14ac:dyDescent="0.3">
      <c r="B27" s="108"/>
      <c r="C27" s="9" t="s">
        <v>1</v>
      </c>
      <c r="D27" s="51">
        <f>IF(E26=1,0,1)</f>
        <v>1</v>
      </c>
      <c r="E27" s="52">
        <v>1</v>
      </c>
      <c r="F27" s="59">
        <f>MEDIAN(H16:I17)</f>
        <v>1</v>
      </c>
      <c r="G27" s="59">
        <f>MEDIAN(J16:K17)</f>
        <v>0</v>
      </c>
      <c r="H27" s="62">
        <f>MEDIAN(L16:M17)</f>
        <v>1</v>
      </c>
      <c r="I27" s="66">
        <f t="shared" ref="I27:I30" si="2">SUM(D27:H27)</f>
        <v>4</v>
      </c>
      <c r="J27" s="53">
        <f>RANK(I27,$I$26:$I$30,0)</f>
        <v>2</v>
      </c>
      <c r="K27" s="64">
        <f>IF(J27=E$7,1,0)</f>
        <v>0</v>
      </c>
      <c r="L27" s="134"/>
      <c r="M27" s="71"/>
    </row>
    <row r="28" spans="2:13" ht="30" customHeight="1" x14ac:dyDescent="0.25">
      <c r="B28" s="108"/>
      <c r="C28" s="9" t="s">
        <v>2</v>
      </c>
      <c r="D28" s="51">
        <f>IF(F26=1,0,1)</f>
        <v>1</v>
      </c>
      <c r="E28" s="52">
        <f>IF(F27=1,0,1)</f>
        <v>0</v>
      </c>
      <c r="F28" s="52">
        <v>1</v>
      </c>
      <c r="G28" s="59">
        <f>MEDIAN(J18:K19)</f>
        <v>0</v>
      </c>
      <c r="H28" s="62">
        <f>MEDIAN(L18:M19)</f>
        <v>1</v>
      </c>
      <c r="I28" s="66">
        <f t="shared" si="2"/>
        <v>3</v>
      </c>
      <c r="J28" s="53">
        <f>RANK(I28,$I$26:$I$30,0)</f>
        <v>3</v>
      </c>
      <c r="K28" s="64">
        <f>IF(J28=F$7,1,0)</f>
        <v>1</v>
      </c>
      <c r="L28" s="135">
        <f>SUM(K26:K30)</f>
        <v>3</v>
      </c>
      <c r="M28" s="71"/>
    </row>
    <row r="29" spans="2:13" ht="30" customHeight="1" x14ac:dyDescent="0.25">
      <c r="B29" s="108"/>
      <c r="C29" s="9" t="s">
        <v>3</v>
      </c>
      <c r="D29" s="51">
        <f>IF(G26=1,0,1)</f>
        <v>1</v>
      </c>
      <c r="E29" s="52">
        <f>IF(G27=1,0,1)</f>
        <v>1</v>
      </c>
      <c r="F29" s="52">
        <f>IF(G28=1,0,1)</f>
        <v>1</v>
      </c>
      <c r="G29" s="52">
        <v>1</v>
      </c>
      <c r="H29" s="62">
        <f>MEDIAN(L20:M21)</f>
        <v>1</v>
      </c>
      <c r="I29" s="66">
        <f t="shared" si="2"/>
        <v>5</v>
      </c>
      <c r="J29" s="53">
        <f t="shared" ref="J29:J30" si="3">RANK(I29,$I$26:$I$30,0)</f>
        <v>1</v>
      </c>
      <c r="K29" s="64">
        <f>IF(J29=G$7,1,0)</f>
        <v>0</v>
      </c>
      <c r="L29" s="135"/>
      <c r="M29" s="71"/>
    </row>
    <row r="30" spans="2:13" ht="30" customHeight="1" thickBot="1" x14ac:dyDescent="0.3">
      <c r="B30" s="134"/>
      <c r="C30" s="13" t="s">
        <v>4</v>
      </c>
      <c r="D30" s="54">
        <f>IF(H26=1,0,1)</f>
        <v>0</v>
      </c>
      <c r="E30" s="34">
        <f>IF(H27=1,0,1)</f>
        <v>0</v>
      </c>
      <c r="F30" s="34">
        <f>IF(H28=1,0,1)</f>
        <v>0</v>
      </c>
      <c r="G30" s="34">
        <f>IF(H29=1,0,1)</f>
        <v>0</v>
      </c>
      <c r="H30" s="38">
        <v>1</v>
      </c>
      <c r="I30" s="67">
        <f t="shared" si="2"/>
        <v>1</v>
      </c>
      <c r="J30" s="68">
        <f t="shared" si="3"/>
        <v>5</v>
      </c>
      <c r="K30" s="65">
        <f>IF(J30=H$7,1,0)</f>
        <v>1</v>
      </c>
      <c r="L30" s="136"/>
      <c r="M30" s="72"/>
    </row>
    <row r="31" spans="2:13" ht="30" customHeight="1" thickBot="1" x14ac:dyDescent="0.3"/>
    <row r="32" spans="2:13" ht="30" customHeight="1" thickBot="1" x14ac:dyDescent="0.3">
      <c r="B32" s="131" t="s">
        <v>37</v>
      </c>
      <c r="C32" s="104" t="s">
        <v>38</v>
      </c>
      <c r="D32" s="105"/>
      <c r="E32" s="105"/>
      <c r="F32" s="105"/>
      <c r="G32" s="105"/>
      <c r="H32" s="105"/>
      <c r="I32" s="106"/>
    </row>
    <row r="33" spans="2:50" ht="30" customHeight="1" thickBot="1" x14ac:dyDescent="0.3">
      <c r="B33" s="109"/>
      <c r="C33" s="23"/>
      <c r="D33" s="89" t="s">
        <v>36</v>
      </c>
      <c r="E33" s="82" t="s">
        <v>0</v>
      </c>
      <c r="F33" s="82" t="s">
        <v>1</v>
      </c>
      <c r="G33" s="82" t="s">
        <v>2</v>
      </c>
      <c r="H33" s="82" t="s">
        <v>3</v>
      </c>
      <c r="I33" s="81" t="s">
        <v>4</v>
      </c>
    </row>
    <row r="34" spans="2:50" ht="30" customHeight="1" x14ac:dyDescent="0.25">
      <c r="B34" s="109"/>
      <c r="C34" s="87" t="s">
        <v>22</v>
      </c>
      <c r="D34" s="92">
        <v>0.5</v>
      </c>
      <c r="E34" s="41">
        <v>0.6</v>
      </c>
      <c r="F34" s="41">
        <v>1</v>
      </c>
      <c r="G34" s="41">
        <v>0.9</v>
      </c>
      <c r="H34" s="41">
        <v>0.5</v>
      </c>
      <c r="I34" s="93">
        <v>0.2</v>
      </c>
    </row>
    <row r="35" spans="2:50" ht="30" customHeight="1" x14ac:dyDescent="0.25">
      <c r="B35" s="109"/>
      <c r="C35" s="49" t="s">
        <v>23</v>
      </c>
      <c r="D35" s="94">
        <v>0.3</v>
      </c>
      <c r="E35" s="28">
        <v>0.3</v>
      </c>
      <c r="F35" s="28">
        <v>0.7</v>
      </c>
      <c r="G35" s="28">
        <v>0.61</v>
      </c>
      <c r="H35" s="28">
        <v>0.87</v>
      </c>
      <c r="I35" s="29">
        <v>0.16</v>
      </c>
    </row>
    <row r="36" spans="2:50" ht="30" customHeight="1" thickBot="1" x14ac:dyDescent="0.3">
      <c r="B36" s="109"/>
      <c r="C36" s="88" t="s">
        <v>24</v>
      </c>
      <c r="D36" s="95">
        <v>0.2</v>
      </c>
      <c r="E36" s="80">
        <v>0.35</v>
      </c>
      <c r="F36" s="80">
        <v>0.7</v>
      </c>
      <c r="G36" s="80">
        <v>0.1</v>
      </c>
      <c r="H36" s="80">
        <v>0.95</v>
      </c>
      <c r="I36" s="79">
        <v>0.7</v>
      </c>
    </row>
    <row r="37" spans="2:50" ht="30" customHeight="1" x14ac:dyDescent="0.25">
      <c r="B37" s="109"/>
      <c r="C37" s="125" t="s">
        <v>33</v>
      </c>
      <c r="D37" s="126"/>
      <c r="E37" s="90" cm="1">
        <f t="array" ref="E37">SUM(E34:E36*$D34:$D36)</f>
        <v>0.46</v>
      </c>
      <c r="F37" s="59" cm="1">
        <f t="array" ref="F37">SUM(F34:F36*$D34:$D36)</f>
        <v>0.85</v>
      </c>
      <c r="G37" s="59" cm="1">
        <f t="array" ref="G37">SUM(G34:G36*$D34:$D36)</f>
        <v>0.65300000000000002</v>
      </c>
      <c r="H37" s="59" cm="1">
        <f t="array" ref="H37">SUM(H34:H36*$D34:$D36)</f>
        <v>0.70100000000000007</v>
      </c>
      <c r="I37" s="91" cm="1">
        <f t="array" ref="I37">SUM(I34:I36*$D34:$D36)</f>
        <v>0.28800000000000003</v>
      </c>
    </row>
    <row r="38" spans="2:50" ht="30" customHeight="1" x14ac:dyDescent="0.25">
      <c r="B38" s="109"/>
      <c r="C38" s="127" t="s">
        <v>34</v>
      </c>
      <c r="D38" s="128"/>
      <c r="E38" s="77" cm="1">
        <f t="array" ref="E38">SQRT(SUM($D34:$D36*POWER(E34:E36-E37,2)))/E37*100</f>
        <v>30.666817347099744</v>
      </c>
      <c r="F38" s="52" cm="1">
        <f t="array" ref="F38">SQRT(SUM($D34:$D36*POWER(F34:F36-F37,2)))/F37*100</f>
        <v>17.647058823529417</v>
      </c>
      <c r="G38" s="52" cm="1">
        <f t="array" ref="G38">SQRT(SUM($D34:$D36*POWER(G34:G36-G37,2)))/G37*100</f>
        <v>46.505223116902918</v>
      </c>
      <c r="H38" s="52" cm="1">
        <f t="array" ref="H38">SQRT(SUM($D34:$D36*POWER(H34:H36-H37,2)))/H37*100</f>
        <v>28.944572598142248</v>
      </c>
      <c r="I38" s="60" cm="1">
        <f t="array" ref="I38">SQRT(SUM($D34:$D36*POWER(I34:I36-I37,2)))/I37*100</f>
        <v>71.780164219014154</v>
      </c>
    </row>
    <row r="39" spans="2:50" ht="30" customHeight="1" thickBot="1" x14ac:dyDescent="0.3">
      <c r="B39" s="110"/>
      <c r="C39" s="129" t="s">
        <v>35</v>
      </c>
      <c r="D39" s="130"/>
      <c r="E39" s="33" t="str">
        <f>IF(E38&lt;11,"Очень высокая",IF(AND(NOT(E38&lt;11),E38&lt;22),"Высокая",IF(AND(NOT(E38&lt;22),E38&lt;33),"Умеренная","Недостаточная(слабая)")))</f>
        <v>Умеренная</v>
      </c>
      <c r="F39" s="34" t="str">
        <f>IF(F38&lt;11,"Очень высокая",IF(AND(NOT(F38&lt;11),F38&lt;22),"Высокая",IF(AND(NOT(F38&lt;22),F38&lt;33),"Умеренная","Недостаточная(слабая)")))</f>
        <v>Высокая</v>
      </c>
      <c r="G39" s="34" t="str">
        <f>IF(G38&lt;11,"Очень высокая",IF(AND(NOT(G38&lt;11),G38&lt;22),"Высокая",IF(AND(NOT(G38&lt;22),G38&lt;33),"Умеренная","Недостаточная(слабая)")))</f>
        <v>Недостаточная(слабая)</v>
      </c>
      <c r="H39" s="34" t="str">
        <f t="shared" ref="H39" si="4">IF(H38&lt;11,"Очень высокая",IF(AND(NOT(H38&lt;11),H38&lt;22),"Высокая",IF(AND(NOT(H38&lt;22),H38&lt;33),"Умеренная","Недостаточная(слабая)")))</f>
        <v>Умеренная</v>
      </c>
      <c r="I39" s="35" t="str">
        <f>IF(I38&lt;11,"Очень высокая",IF(AND(NOT(I38&lt;11),I38&lt;22),"Высокая",IF(AND(NOT(I38&lt;22),I38&lt;33),"Умеренная","Недостаточная(слабая)")))</f>
        <v>Недостаточная(слабая)</v>
      </c>
    </row>
    <row r="40" spans="2:50" ht="30" customHeight="1" thickBot="1" x14ac:dyDescent="0.3"/>
    <row r="41" spans="2:50" ht="30" customHeight="1" thickBot="1" x14ac:dyDescent="0.3">
      <c r="B41" s="107" t="s">
        <v>66</v>
      </c>
      <c r="C41" s="104" t="s">
        <v>52</v>
      </c>
      <c r="D41" s="105"/>
      <c r="E41" s="105"/>
      <c r="F41" s="105"/>
      <c r="G41" s="106"/>
      <c r="H41" s="83"/>
      <c r="I41" s="83"/>
      <c r="J41" s="83"/>
      <c r="K41" s="83"/>
      <c r="L41" s="83"/>
      <c r="M41" s="83"/>
      <c r="N41" s="83"/>
      <c r="O41" s="83"/>
      <c r="P41" s="83"/>
      <c r="Q41" s="104" t="s">
        <v>53</v>
      </c>
      <c r="R41" s="105"/>
      <c r="S41" s="105"/>
      <c r="T41" s="105"/>
      <c r="U41" s="106"/>
      <c r="V41" s="83"/>
      <c r="W41" s="83"/>
      <c r="X41" s="83"/>
      <c r="Y41" s="83"/>
      <c r="Z41" s="83"/>
      <c r="AA41" s="83"/>
      <c r="AB41" s="83"/>
      <c r="AC41" s="83"/>
      <c r="AD41" s="83"/>
      <c r="AE41" s="104" t="s">
        <v>54</v>
      </c>
      <c r="AF41" s="105"/>
      <c r="AG41" s="105"/>
      <c r="AH41" s="105"/>
      <c r="AI41" s="106"/>
      <c r="AJ41" s="83"/>
      <c r="AK41" s="83"/>
      <c r="AL41" s="83"/>
      <c r="AM41" s="83"/>
      <c r="AN41" s="83"/>
      <c r="AO41" s="83"/>
      <c r="AP41" s="83"/>
      <c r="AQ41" s="83"/>
      <c r="AR41" s="83"/>
      <c r="AS41" s="104" t="s">
        <v>55</v>
      </c>
      <c r="AT41" s="105"/>
      <c r="AU41" s="105"/>
      <c r="AV41" s="105"/>
      <c r="AW41" s="105"/>
      <c r="AX41" s="106"/>
    </row>
    <row r="42" spans="2:50" ht="30" customHeight="1" thickBot="1" x14ac:dyDescent="0.3">
      <c r="B42" s="108"/>
      <c r="C42" s="17" t="s">
        <v>48</v>
      </c>
      <c r="D42" s="2" t="s">
        <v>49</v>
      </c>
      <c r="E42" s="111" t="s">
        <v>50</v>
      </c>
      <c r="F42" s="111"/>
      <c r="G42" s="112" t="s">
        <v>51</v>
      </c>
      <c r="H42" s="70"/>
      <c r="I42" s="70"/>
      <c r="J42" s="70"/>
      <c r="K42" s="70"/>
      <c r="L42" s="70"/>
      <c r="M42" s="70"/>
      <c r="N42" s="70"/>
      <c r="O42" s="70"/>
      <c r="P42" s="70"/>
      <c r="Q42" s="17" t="s">
        <v>48</v>
      </c>
      <c r="R42" s="2" t="s">
        <v>49</v>
      </c>
      <c r="S42" s="111" t="s">
        <v>50</v>
      </c>
      <c r="T42" s="111"/>
      <c r="U42" s="112" t="s">
        <v>51</v>
      </c>
      <c r="V42" s="70"/>
      <c r="W42" s="70"/>
      <c r="X42" s="70"/>
      <c r="Y42" s="70"/>
      <c r="Z42" s="70"/>
      <c r="AA42" s="70"/>
      <c r="AB42" s="70"/>
      <c r="AC42" s="70"/>
      <c r="AD42" s="70"/>
      <c r="AE42" s="17" t="s">
        <v>48</v>
      </c>
      <c r="AF42" s="2" t="s">
        <v>49</v>
      </c>
      <c r="AG42" s="111" t="s">
        <v>50</v>
      </c>
      <c r="AH42" s="111"/>
      <c r="AI42" s="112" t="s">
        <v>51</v>
      </c>
      <c r="AJ42" s="70"/>
      <c r="AK42" s="70"/>
      <c r="AL42" s="70"/>
      <c r="AM42" s="70"/>
      <c r="AN42" s="70"/>
      <c r="AO42" s="70"/>
      <c r="AP42" s="70"/>
      <c r="AQ42" s="70"/>
      <c r="AR42" s="70"/>
      <c r="AS42" s="17" t="s">
        <v>56</v>
      </c>
      <c r="AT42" s="1" t="s">
        <v>57</v>
      </c>
      <c r="AU42" s="2" t="s">
        <v>58</v>
      </c>
      <c r="AV42" s="2" t="s">
        <v>59</v>
      </c>
      <c r="AW42" s="2" t="s">
        <v>60</v>
      </c>
      <c r="AX42" s="3" t="s">
        <v>61</v>
      </c>
    </row>
    <row r="43" spans="2:50" ht="30" customHeight="1" x14ac:dyDescent="0.25">
      <c r="B43" s="108"/>
      <c r="C43" s="18" t="s">
        <v>43</v>
      </c>
      <c r="D43" s="96">
        <f>IF($D$3=1,1,IF($E$3=1,2,IF($F$3=1,3,IF($G$3=1,4,5))))</f>
        <v>2</v>
      </c>
      <c r="E43" s="115">
        <v>1</v>
      </c>
      <c r="F43" s="116"/>
      <c r="G43" s="113"/>
      <c r="H43" s="70"/>
      <c r="I43" s="70"/>
      <c r="J43" s="70"/>
      <c r="K43" s="70"/>
      <c r="L43" s="70"/>
      <c r="M43" s="70"/>
      <c r="N43" s="70"/>
      <c r="O43" s="70"/>
      <c r="P43" s="70"/>
      <c r="Q43" s="18" t="s">
        <v>43</v>
      </c>
      <c r="R43" s="96">
        <f>IF($D$4=1,1,IF($E$4=1,2,IF($F$4=1,3,IF($G$4=1,4,5))))</f>
        <v>4</v>
      </c>
      <c r="S43" s="115">
        <v>1</v>
      </c>
      <c r="T43" s="116"/>
      <c r="U43" s="113"/>
      <c r="V43" s="70"/>
      <c r="W43" s="70"/>
      <c r="X43" s="70"/>
      <c r="Y43" s="70"/>
      <c r="Z43" s="70"/>
      <c r="AA43" s="70"/>
      <c r="AB43" s="70"/>
      <c r="AC43" s="70"/>
      <c r="AD43" s="70"/>
      <c r="AE43" s="18" t="s">
        <v>43</v>
      </c>
      <c r="AF43" s="25">
        <v>4</v>
      </c>
      <c r="AG43" s="115">
        <v>1</v>
      </c>
      <c r="AH43" s="116"/>
      <c r="AI43" s="113"/>
      <c r="AJ43" s="70"/>
      <c r="AK43" s="70"/>
      <c r="AL43" s="70"/>
      <c r="AM43" s="70"/>
      <c r="AN43" s="70"/>
      <c r="AO43" s="70"/>
      <c r="AP43" s="70"/>
      <c r="AQ43" s="70"/>
      <c r="AR43" s="70"/>
      <c r="AS43" s="5" t="s">
        <v>43</v>
      </c>
      <c r="AT43" s="6">
        <v>1</v>
      </c>
      <c r="AU43" s="7">
        <v>1</v>
      </c>
      <c r="AV43" s="7">
        <v>1</v>
      </c>
      <c r="AW43" s="7">
        <v>1</v>
      </c>
      <c r="AX43" s="8">
        <v>1</v>
      </c>
    </row>
    <row r="44" spans="2:50" ht="30" customHeight="1" thickBot="1" x14ac:dyDescent="0.3">
      <c r="B44" s="108"/>
      <c r="C44" s="9" t="s">
        <v>44</v>
      </c>
      <c r="D44" s="97">
        <f>IF($D$3=2,1,IF($E$3=2,2,IF($F$3=2,3,IF($G$3=2,4,5))))</f>
        <v>3</v>
      </c>
      <c r="E44" s="117">
        <v>1</v>
      </c>
      <c r="F44" s="118"/>
      <c r="G44" s="114"/>
      <c r="H44" s="70"/>
      <c r="I44" s="70"/>
      <c r="J44" s="70"/>
      <c r="K44" s="70"/>
      <c r="L44" s="70"/>
      <c r="M44" s="70"/>
      <c r="N44" s="70"/>
      <c r="O44" s="70"/>
      <c r="P44" s="70"/>
      <c r="Q44" s="9" t="s">
        <v>44</v>
      </c>
      <c r="R44" s="97">
        <f>IF($D$4=2,1,IF($E$4=2,2,IF($F$4=2,3,IF($G$4=2,4,5))))</f>
        <v>2</v>
      </c>
      <c r="S44" s="117">
        <v>1</v>
      </c>
      <c r="T44" s="118"/>
      <c r="U44" s="114"/>
      <c r="V44" s="70"/>
      <c r="W44" s="70"/>
      <c r="X44" s="70"/>
      <c r="Y44" s="70"/>
      <c r="Z44" s="70"/>
      <c r="AA44" s="70"/>
      <c r="AB44" s="70"/>
      <c r="AC44" s="70"/>
      <c r="AD44" s="70"/>
      <c r="AE44" s="9" t="s">
        <v>44</v>
      </c>
      <c r="AF44" s="27">
        <v>2</v>
      </c>
      <c r="AG44" s="117">
        <v>0</v>
      </c>
      <c r="AH44" s="118"/>
      <c r="AI44" s="114"/>
      <c r="AJ44" s="70"/>
      <c r="AK44" s="70"/>
      <c r="AL44" s="70"/>
      <c r="AM44" s="70"/>
      <c r="AN44" s="70"/>
      <c r="AO44" s="70"/>
      <c r="AP44" s="70"/>
      <c r="AQ44" s="70"/>
      <c r="AR44" s="70"/>
      <c r="AS44" s="9" t="s">
        <v>44</v>
      </c>
      <c r="AT44" s="10">
        <v>0.9</v>
      </c>
      <c r="AU44" s="11">
        <v>0.8</v>
      </c>
      <c r="AV44" s="11">
        <v>0.7</v>
      </c>
      <c r="AW44" s="11">
        <v>0.8</v>
      </c>
      <c r="AX44" s="12">
        <v>0.9</v>
      </c>
    </row>
    <row r="45" spans="2:50" ht="30" customHeight="1" x14ac:dyDescent="0.25">
      <c r="B45" s="108"/>
      <c r="C45" s="9" t="s">
        <v>45</v>
      </c>
      <c r="D45" s="97">
        <f>IF($D$3=3,1,IF($E$3=3,2,IF($F$3=3,3,IF($G$3=3,4,5))))</f>
        <v>1</v>
      </c>
      <c r="E45" s="117">
        <v>1</v>
      </c>
      <c r="F45" s="117"/>
      <c r="G45" s="119">
        <v>1</v>
      </c>
      <c r="H45" s="70"/>
      <c r="I45" s="70"/>
      <c r="J45" s="70"/>
      <c r="K45" s="70"/>
      <c r="L45" s="70"/>
      <c r="M45" s="70"/>
      <c r="N45" s="70"/>
      <c r="O45" s="70"/>
      <c r="P45" s="70"/>
      <c r="Q45" s="9" t="s">
        <v>45</v>
      </c>
      <c r="R45" s="97">
        <f>IF($D$4=3,1,IF($E$4=3,2,IF($F$4=3,3,IF($G$4=3,4,5))))</f>
        <v>3</v>
      </c>
      <c r="S45" s="117">
        <v>0</v>
      </c>
      <c r="T45" s="117"/>
      <c r="U45" s="119">
        <v>3</v>
      </c>
      <c r="V45" s="70"/>
      <c r="W45" s="70"/>
      <c r="X45" s="70"/>
      <c r="Y45" s="70"/>
      <c r="Z45" s="70"/>
      <c r="AA45" s="70"/>
      <c r="AB45" s="70"/>
      <c r="AC45" s="70"/>
      <c r="AD45" s="70"/>
      <c r="AE45" s="9" t="s">
        <v>45</v>
      </c>
      <c r="AF45" s="27">
        <v>5</v>
      </c>
      <c r="AG45" s="117">
        <v>0</v>
      </c>
      <c r="AH45" s="117"/>
      <c r="AI45" s="119">
        <v>5</v>
      </c>
      <c r="AJ45" s="70"/>
      <c r="AK45" s="70"/>
      <c r="AL45" s="70"/>
      <c r="AM45" s="70"/>
      <c r="AN45" s="70"/>
      <c r="AO45" s="70"/>
      <c r="AP45" s="70"/>
      <c r="AQ45" s="70"/>
      <c r="AR45" s="70"/>
      <c r="AS45" s="9" t="s">
        <v>45</v>
      </c>
      <c r="AT45" s="10">
        <v>0.5</v>
      </c>
      <c r="AU45" s="11">
        <v>0.6</v>
      </c>
      <c r="AV45" s="11">
        <v>0.6</v>
      </c>
      <c r="AW45" s="11">
        <v>0.7</v>
      </c>
      <c r="AX45" s="12">
        <v>0.7</v>
      </c>
    </row>
    <row r="46" spans="2:50" ht="30" customHeight="1" thickBot="1" x14ac:dyDescent="0.3">
      <c r="B46" s="108"/>
      <c r="C46" s="9" t="s">
        <v>46</v>
      </c>
      <c r="D46" s="97">
        <f>IF($D$3=4,1,IF($E$3=4,2,IF($F$3=4,3,IF($G$3=4,4,5))))</f>
        <v>4</v>
      </c>
      <c r="E46" s="122">
        <v>1</v>
      </c>
      <c r="F46" s="122"/>
      <c r="G46" s="120"/>
      <c r="H46" s="70"/>
      <c r="I46" s="70"/>
      <c r="J46" s="70"/>
      <c r="K46" s="70"/>
      <c r="L46" s="70"/>
      <c r="M46" s="70"/>
      <c r="N46" s="70"/>
      <c r="O46" s="70"/>
      <c r="P46" s="70"/>
      <c r="Q46" s="9" t="s">
        <v>46</v>
      </c>
      <c r="R46" s="97">
        <f>IF($D$4=4,1,IF($E$4=4,2,IF($F$4=4,3,IF($G$4=4,4,5))))</f>
        <v>1</v>
      </c>
      <c r="S46" s="122">
        <v>1</v>
      </c>
      <c r="T46" s="122"/>
      <c r="U46" s="120"/>
      <c r="V46" s="70"/>
      <c r="W46" s="70"/>
      <c r="X46" s="70"/>
      <c r="Y46" s="70"/>
      <c r="Z46" s="70"/>
      <c r="AA46" s="70"/>
      <c r="AB46" s="70"/>
      <c r="AC46" s="70"/>
      <c r="AD46" s="70"/>
      <c r="AE46" s="9" t="s">
        <v>46</v>
      </c>
      <c r="AF46" s="27">
        <v>1</v>
      </c>
      <c r="AG46" s="122">
        <v>1</v>
      </c>
      <c r="AH46" s="122"/>
      <c r="AI46" s="120"/>
      <c r="AJ46" s="70"/>
      <c r="AK46" s="70"/>
      <c r="AL46" s="70"/>
      <c r="AM46" s="70"/>
      <c r="AN46" s="70"/>
      <c r="AO46" s="70"/>
      <c r="AP46" s="70"/>
      <c r="AQ46" s="70"/>
      <c r="AR46" s="70"/>
      <c r="AS46" s="9" t="s">
        <v>46</v>
      </c>
      <c r="AT46" s="10">
        <v>0.4</v>
      </c>
      <c r="AU46" s="11">
        <v>0.4</v>
      </c>
      <c r="AV46" s="11">
        <v>0.5</v>
      </c>
      <c r="AW46" s="11">
        <v>0.4</v>
      </c>
      <c r="AX46" s="12">
        <v>0.4</v>
      </c>
    </row>
    <row r="47" spans="2:50" ht="30" customHeight="1" thickBot="1" x14ac:dyDescent="0.3">
      <c r="B47" s="108"/>
      <c r="C47" s="13" t="s">
        <v>47</v>
      </c>
      <c r="D47" s="102">
        <f>IF($D$3=5,1,IF($E$3=5,2,IF($F$3=5,3,IF($G$3=5,4,5))))</f>
        <v>5</v>
      </c>
      <c r="E47" s="123"/>
      <c r="F47" s="124"/>
      <c r="G47" s="121"/>
      <c r="H47" s="70"/>
      <c r="I47" s="70"/>
      <c r="J47" s="70"/>
      <c r="K47" s="70"/>
      <c r="L47" s="70"/>
      <c r="M47" s="70"/>
      <c r="N47" s="70"/>
      <c r="O47" s="70"/>
      <c r="P47" s="70"/>
      <c r="Q47" s="13" t="s">
        <v>47</v>
      </c>
      <c r="R47" s="102">
        <f>IF($D$4=5,1,IF($E$4=5,2,IF($F$4=5,3,IF($G$4=5,4,5))))</f>
        <v>5</v>
      </c>
      <c r="S47" s="123"/>
      <c r="T47" s="124"/>
      <c r="U47" s="121"/>
      <c r="V47" s="70"/>
      <c r="W47" s="70"/>
      <c r="X47" s="70"/>
      <c r="Y47" s="70"/>
      <c r="Z47" s="70"/>
      <c r="AA47" s="70"/>
      <c r="AB47" s="70"/>
      <c r="AC47" s="70"/>
      <c r="AD47" s="70"/>
      <c r="AE47" s="13" t="s">
        <v>47</v>
      </c>
      <c r="AF47" s="103">
        <v>3</v>
      </c>
      <c r="AG47" s="123"/>
      <c r="AH47" s="124"/>
      <c r="AI47" s="121"/>
      <c r="AJ47" s="70"/>
      <c r="AK47" s="70"/>
      <c r="AL47" s="70"/>
      <c r="AM47" s="70"/>
      <c r="AN47" s="70"/>
      <c r="AO47" s="70"/>
      <c r="AP47" s="70"/>
      <c r="AQ47" s="70"/>
      <c r="AR47" s="70"/>
      <c r="AS47" s="13" t="s">
        <v>47</v>
      </c>
      <c r="AT47" s="14">
        <v>0.2</v>
      </c>
      <c r="AU47" s="15">
        <v>0.2</v>
      </c>
      <c r="AV47" s="15">
        <v>0.2</v>
      </c>
      <c r="AW47" s="15">
        <v>0.3</v>
      </c>
      <c r="AX47" s="16">
        <v>0.3</v>
      </c>
    </row>
    <row r="48" spans="2:50" ht="30" customHeight="1" thickBot="1" x14ac:dyDescent="0.3">
      <c r="B48" s="108"/>
      <c r="C48" s="9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1"/>
    </row>
    <row r="49" spans="2:50" ht="30" customHeight="1" thickBot="1" x14ac:dyDescent="0.3">
      <c r="B49" s="108"/>
      <c r="C49" s="104" t="s">
        <v>62</v>
      </c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6"/>
      <c r="P49" s="70"/>
      <c r="Q49" s="104" t="s">
        <v>64</v>
      </c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6"/>
      <c r="AD49" s="70"/>
      <c r="AE49" s="104" t="s">
        <v>65</v>
      </c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6"/>
      <c r="AR49" s="70"/>
      <c r="AS49" s="70"/>
      <c r="AT49" s="70"/>
      <c r="AU49" s="70"/>
      <c r="AV49" s="70"/>
      <c r="AW49" s="70"/>
      <c r="AX49" s="71"/>
    </row>
    <row r="50" spans="2:50" ht="30" customHeight="1" thickBot="1" x14ac:dyDescent="0.3">
      <c r="B50" s="108"/>
      <c r="C50" s="17" t="s">
        <v>49</v>
      </c>
      <c r="D50" s="82" t="s">
        <v>63</v>
      </c>
      <c r="E50" s="82" t="s">
        <v>39</v>
      </c>
      <c r="F50" s="82" t="s">
        <v>40</v>
      </c>
      <c r="G50" s="82" t="s">
        <v>41</v>
      </c>
      <c r="H50" s="82" t="s">
        <v>67</v>
      </c>
      <c r="I50" s="82" t="s">
        <v>68</v>
      </c>
      <c r="J50" s="82" t="s">
        <v>69</v>
      </c>
      <c r="K50" s="82" t="s">
        <v>70</v>
      </c>
      <c r="L50" s="82" t="s">
        <v>71</v>
      </c>
      <c r="M50" s="82" t="s">
        <v>72</v>
      </c>
      <c r="N50" s="82" t="s">
        <v>73</v>
      </c>
      <c r="O50" s="3" t="s">
        <v>42</v>
      </c>
      <c r="P50" s="70"/>
      <c r="Q50" s="17" t="s">
        <v>49</v>
      </c>
      <c r="R50" s="82" t="s">
        <v>63</v>
      </c>
      <c r="S50" s="82" t="s">
        <v>39</v>
      </c>
      <c r="T50" s="82" t="s">
        <v>40</v>
      </c>
      <c r="U50" s="82" t="s">
        <v>41</v>
      </c>
      <c r="V50" s="82" t="s">
        <v>67</v>
      </c>
      <c r="W50" s="82" t="s">
        <v>68</v>
      </c>
      <c r="X50" s="82" t="s">
        <v>69</v>
      </c>
      <c r="Y50" s="82" t="s">
        <v>70</v>
      </c>
      <c r="Z50" s="82" t="s">
        <v>71</v>
      </c>
      <c r="AA50" s="82" t="s">
        <v>72</v>
      </c>
      <c r="AB50" s="82" t="s">
        <v>73</v>
      </c>
      <c r="AC50" s="3" t="s">
        <v>42</v>
      </c>
      <c r="AD50" s="70"/>
      <c r="AE50" s="17" t="s">
        <v>49</v>
      </c>
      <c r="AF50" s="82" t="s">
        <v>63</v>
      </c>
      <c r="AG50" s="82" t="s">
        <v>39</v>
      </c>
      <c r="AH50" s="82" t="s">
        <v>40</v>
      </c>
      <c r="AI50" s="82" t="s">
        <v>41</v>
      </c>
      <c r="AJ50" s="82" t="s">
        <v>67</v>
      </c>
      <c r="AK50" s="82" t="s">
        <v>68</v>
      </c>
      <c r="AL50" s="82" t="s">
        <v>69</v>
      </c>
      <c r="AM50" s="82" t="s">
        <v>70</v>
      </c>
      <c r="AN50" s="82" t="s">
        <v>71</v>
      </c>
      <c r="AO50" s="82" t="s">
        <v>72</v>
      </c>
      <c r="AP50" s="82" t="s">
        <v>73</v>
      </c>
      <c r="AQ50" s="3" t="s">
        <v>42</v>
      </c>
      <c r="AR50" s="70"/>
      <c r="AS50" s="70"/>
      <c r="AT50" s="70"/>
      <c r="AU50" s="70"/>
      <c r="AV50" s="70"/>
      <c r="AW50" s="70"/>
      <c r="AX50" s="71"/>
    </row>
    <row r="51" spans="2:50" ht="30" customHeight="1" x14ac:dyDescent="0.25">
      <c r="B51" s="109"/>
      <c r="C51" s="87">
        <f>D43</f>
        <v>2</v>
      </c>
      <c r="D51" s="30">
        <f>IF(G$45=1,$AT43,IF(G$45=2,$AU43,IF(G$45=3,$AV43,IF(G$45=4,$AW43,$AX43))))</f>
        <v>1</v>
      </c>
      <c r="E51" s="31">
        <f>IF(E43=1,IF(NOT(D51&gt;SUM(D52:D55)),SUM(D51,0.1,SUM(D52:D55)-D51),D51),IF(NOT(D51&lt;SUM(D52:D55)),D51-0.1-(D51-SUM(D52:D55)),D51))</f>
        <v>2.0999999999999996</v>
      </c>
      <c r="F51" s="31">
        <f>IF(E43=1,IF(NOT(E51&gt;SUM(E52:E55)),SUM(E51,0.1,SUM(E52:E55)-E51),E51),IF(NOT(E51&lt;SUM(E52:E55)),E51-0.1-(E51-SUM(E52:E55)),E51))</f>
        <v>2.6000000000000005</v>
      </c>
      <c r="G51" s="31">
        <f>IF(E43=1,IF(NOT(F51&gt;SUM(F52:F55)),SUM(F51,0.1,SUM(F52:F55)-F51),F51),IF(NOT(F51&lt;SUM(F52:F55)),F51-0.1-(F51-SUM(F52:F55)),F51))</f>
        <v>2.8000000000000003</v>
      </c>
      <c r="H51" s="31">
        <f>IF(E43=1,IF(NOT(G51&gt;SUM(G52:G55)),SUM(G51,0.1,SUM(G52:G55)-G51),G51),IF(NOT(G51&lt;SUM(G52:G55)),G51-0.1-(G51-SUM(G52:G55)),G51))</f>
        <v>2.8000000000000003</v>
      </c>
      <c r="I51" s="31">
        <f>IF(E43=1,IF(NOT(H51&gt;SUM(H52:H55)),SUM(H51,0.1,SUM(H52:H55)-H51),H51),IF(NOT(H51&lt;SUM(H52:H55)),H51-0.1-(H51-SUM(H52:H55)),H51))</f>
        <v>2.8000000000000003</v>
      </c>
      <c r="J51" s="31">
        <f>IF(E43=1,IF(NOT(I51&gt;SUM(I52:I55)),SUM(I51,0.1,SUM(I52:I55)-I51),I51),IF(NOT(I51&lt;SUM(I52:I55)),I51-0.1-(I51-SUM(I52:I55)),I51))</f>
        <v>2.8000000000000003</v>
      </c>
      <c r="K51" s="31">
        <f>IF(E43=1,IF(NOT(J51&gt;SUM(J52:J55)),SUM(J51,0.1,SUM(J52:J55)-J51),J51),IF(NOT(J51&lt;SUM(J52:J55)),J51-0.1-(J51-SUM(J52:J55)),J51))</f>
        <v>2.8000000000000003</v>
      </c>
      <c r="L51" s="31">
        <f>IF(E43=1,IF(NOT(K51&gt;SUM(K52:K55)),SUM(K51,0.1,SUM(K52:K55)-K51),K51),IF(NOT(K51&lt;SUM(K52:K55)),K51-0.1-(K51-SUM(K52:K55)),K51))</f>
        <v>2.8000000000000003</v>
      </c>
      <c r="M51" s="31">
        <f>IF(E43=1,IF(NOT(L51&gt;SUM(L52:L55)),SUM(L51,0.1,SUM(L52:L55)-L51),L51),IF(NOT(L51&lt;SUM(L52:L55)),L51-0.1-(L51-SUM(L52:L55)),L51))</f>
        <v>2.8000000000000003</v>
      </c>
      <c r="N51" s="32">
        <f>IF(E43=1,IF(NOT(M51&gt;SUM(M52:M55)),SUM(M51,0.1,SUM(M52:M55)-M51),M51),IF(NOT(M51&lt;SUM(M52:M55)),M51-0.1-(M51-SUM(M52:M55)),M51))</f>
        <v>2.8000000000000003</v>
      </c>
      <c r="O51" s="100">
        <f>N51/MAX(N$51:N$55)</f>
        <v>1</v>
      </c>
      <c r="P51" s="70"/>
      <c r="Q51" s="87">
        <f>R43</f>
        <v>4</v>
      </c>
      <c r="R51" s="30">
        <f>IF(U$45=1,$AT43,IF(U$45=2,$AU43,IF(U$45=3,$AV43,IF(U$45=4,$AW43,$AX43))))</f>
        <v>1</v>
      </c>
      <c r="S51" s="31">
        <f>IF(S43=1,IF(NOT(R51&gt;SUM(R52:R55)),SUM(R51,0.1,SUM(R52:R55)-R51),R51),IF(NOT(R51&lt;SUM(R52:R55)),R51-0.1-(R51-SUM(R52:R55)),R51))</f>
        <v>2.0999999999999996</v>
      </c>
      <c r="T51" s="31">
        <f>IF(S43=1,IF(NOT(S51&gt;SUM(S52:S55)),SUM(S51,0.1,SUM(S52:S55)-S51),S51),IF(NOT(S51&lt;SUM(S52:S55)),S51-0.1-(S51-SUM(S52:S55)),S51))</f>
        <v>2.8000000000000003</v>
      </c>
      <c r="U51" s="31">
        <f>IF(S43=1,IF(NOT(T51&gt;SUM(T52:T55)),SUM(T51,0.1,SUM(T52:T55)-T51),T51),IF(NOT(T51&lt;SUM(T52:T55)),T51-0.1-(T51-SUM(T52:T55)),T51))</f>
        <v>2.8000000000000003</v>
      </c>
      <c r="V51" s="31">
        <f>IF(S43=1,IF(NOT(U51&gt;SUM(U52:U55)),SUM(U51,0.1,SUM(U52:U55)-U51),U51),IF(NOT(U51&lt;SUM(U52:U55)),U51-0.1-(U51-SUM(U52:U55)),U51))</f>
        <v>2.8000000000000003</v>
      </c>
      <c r="W51" s="31">
        <f>IF(S43=1,IF(NOT(V51&gt;SUM(V52:V55)),SUM(V51,0.1,SUM(V52:V55)-V51),V51),IF(NOT(V51&lt;SUM(V52:V55)),V51-0.1-(V51-SUM(V52:V55)),V51))</f>
        <v>2.8000000000000003</v>
      </c>
      <c r="X51" s="31">
        <f>IF(S43=1,IF(NOT(W51&gt;SUM(W52:W55)),SUM(W51,0.1,SUM(W52:W55)-W51),W51),IF(NOT(W51&lt;SUM(W52:W55)),W51-0.1-(W51-SUM(W52:W55)),W51))</f>
        <v>2.8000000000000003</v>
      </c>
      <c r="Y51" s="31">
        <f>IF(S43=1,IF(NOT(X51&gt;SUM(X52:X55)),SUM(X51,0.1,SUM(X52:X55)-X51),X51),IF(NOT(X51&lt;SUM(X52:X55)),X51-0.1-(X51-SUM(X52:X55)),X51))</f>
        <v>2.8000000000000003</v>
      </c>
      <c r="Z51" s="31">
        <f>IF(S43=1,IF(NOT(Y51&gt;SUM(Y52:Y55)),SUM(Y51,0.1,SUM(Y52:Y55)-Y51),Y51),IF(NOT(Y51&lt;SUM(Y52:Y55)),Y51-0.1-(Y51-SUM(Y52:Y55)),Y51))</f>
        <v>2.8000000000000003</v>
      </c>
      <c r="AA51" s="31">
        <f>IF(S43=1,IF(NOT(Z51&gt;SUM(Z52:Z55)),SUM(Z51,0.1,SUM(Z52:Z55)-Z51),Z51),IF(NOT(Z51&lt;SUM(Z52:Z55)),Z51-0.1-(Z51-SUM(Z52:Z55)),Z51))</f>
        <v>2.8000000000000003</v>
      </c>
      <c r="AB51" s="32">
        <f>IF(S43=1,IF(NOT(AA51&gt;SUM(AA52:AA55)),SUM(AA51,0.1,SUM(AA52:AA55)-AA51),AA51),IF(NOT(AA51&lt;SUM(AA52:AA55)),AA51-0.1-(AA51-SUM(AA52:AA55)),AA51))</f>
        <v>2.8000000000000003</v>
      </c>
      <c r="AC51" s="100">
        <f>AB51/MAX(AB$51:AB$55)</f>
        <v>1</v>
      </c>
      <c r="AD51" s="70"/>
      <c r="AE51" s="87">
        <f>AF43</f>
        <v>4</v>
      </c>
      <c r="AF51" s="30">
        <f>IF(AI$45=1,$AT43,IF(AI$45=2,$AU43,IF(AI$45=3,$AV43,IF(AI$45=4,$AW43,$AX43))))</f>
        <v>1</v>
      </c>
      <c r="AG51" s="31">
        <f>IF(AG43=1,IF(NOT(AF51&gt;SUM(AF52:AF55)),SUM(AF51,0.1,SUM(AF52:AF55)-AF51),AF51),IF(NOT(AF51&lt;SUM(AF52:AF55)),AF51-0.1-(AF51-SUM(AF52:AF55)),AF51))</f>
        <v>2.4</v>
      </c>
      <c r="AH51" s="31">
        <f>IF(AG43=1,IF(NOT(AG51&gt;SUM(AG52:AG55)),SUM(AG51,0.1,SUM(AG52:AG55)-AG51),AG51),IF(NOT(AG51&lt;SUM(AG52:AG55)),AG51-0.1-(AG51-SUM(AG52:AG55)),AG51))</f>
        <v>2.4</v>
      </c>
      <c r="AI51" s="31">
        <f>IF(AG43=1,IF(NOT(AH51&gt;SUM(AH52:AH55)),SUM(AH51,0.1,SUM(AH52:AH55)-AH51),AH51),IF(NOT(AH51&lt;SUM(AH52:AH55)),AH51-0.1-(AH51-SUM(AH52:AH55)),AH51))</f>
        <v>2.4</v>
      </c>
      <c r="AJ51" s="31">
        <f>IF(AG43=1,IF(NOT(AI51&gt;SUM(AI52:AI55)),SUM(AI51,0.1,SUM(AI52:AI55)-AI51),AI51),IF(NOT(AI51&lt;SUM(AI52:AI55)),AI51-0.1-(AI51-SUM(AI52:AI55)),AI51))</f>
        <v>2.4</v>
      </c>
      <c r="AK51" s="31">
        <f>IF(AG43=1,IF(NOT(AJ51&gt;SUM(AJ52:AJ55)),SUM(AJ51,0.1,SUM(AJ52:AJ55)-AJ51),AJ51),IF(NOT(AJ51&lt;SUM(AJ52:AJ55)),AJ51-0.1-(AJ51-SUM(AJ52:AJ55)),AJ51))</f>
        <v>2.4</v>
      </c>
      <c r="AL51" s="31">
        <f>IF(AG43=1,IF(NOT(AK51&gt;SUM(AK52:AK55)),SUM(AK51,0.1,SUM(AK52:AK55)-AK51),AK51),IF(NOT(AK51&lt;SUM(AK52:AK55)),AK51-0.1-(AK51-SUM(AK52:AK55)),AK51))</f>
        <v>2.4</v>
      </c>
      <c r="AM51" s="31">
        <f>IF(AG43=1,IF(NOT(AL51&gt;SUM(AL52:AL55)),SUM(AL51,0.1,SUM(AL52:AL55)-AL51),AL51),IF(NOT(AL51&lt;SUM(AL52:AL55)),AL51-0.1-(AL51-SUM(AL52:AL55)),AL51))</f>
        <v>2.4</v>
      </c>
      <c r="AN51" s="31">
        <f>IF(AG43=1,IF(NOT(AM51&gt;SUM(AM52:AM55)),SUM(AM51,0.1,SUM(AM52:AM55)-AM51),AM51),IF(NOT(AM51&lt;SUM(AM52:AM55)),AM51-0.1-(AM51-SUM(AM52:AM55)),AM51))</f>
        <v>2.4</v>
      </c>
      <c r="AO51" s="31">
        <f>IF(AG43=1,IF(NOT(AN51&gt;SUM(AN52:AN55)),SUM(AN51,0.1,SUM(AN52:AN55)-AN51),AN51),IF(NOT(AN51&lt;SUM(AN52:AN55)),AN51-0.1-(AN51-SUM(AN52:AN55)),AN51))</f>
        <v>2.4</v>
      </c>
      <c r="AP51" s="32">
        <f>IF(AG43=1,IF(NOT(AO51&gt;SUM(AO52:AO55)),SUM(AO51,0.1,SUM(AO52:AO55)-AO51),AO51),IF(NOT(AO51&lt;SUM(AO52:AO55)),AO51-0.1-(AO51-SUM(AO52:AO55)),AO51))</f>
        <v>2.4</v>
      </c>
      <c r="AQ51" s="100">
        <f>AP51/MAX(AP$51:AP$55)</f>
        <v>1</v>
      </c>
      <c r="AR51" s="70"/>
      <c r="AS51" s="70"/>
      <c r="AT51" s="70"/>
      <c r="AU51" s="70"/>
      <c r="AV51" s="70"/>
      <c r="AW51" s="70"/>
      <c r="AX51" s="71"/>
    </row>
    <row r="52" spans="2:50" ht="30" customHeight="1" x14ac:dyDescent="0.25">
      <c r="B52" s="109"/>
      <c r="C52" s="49">
        <f t="shared" ref="C52:C55" si="5">D44</f>
        <v>3</v>
      </c>
      <c r="D52" s="77">
        <f>IF(G$45=1,$AT44,IF(G$45=2,$AU44,IF(G$45=3,$AV44,IF(G$45=4,$AW44,$AX44))))</f>
        <v>0.9</v>
      </c>
      <c r="E52" s="52">
        <f>IF(E44=1,IF(NOT(D52&gt;SUM(D53:D55)),SUM(D52,0.1,SUM(D53:D55)-D52),D52),IF(NOT(D52&lt;SUM(D53:D55)),D52-0.1-(D52-SUM(D53:D55)),D52))</f>
        <v>1.2000000000000002</v>
      </c>
      <c r="F52" s="52">
        <f>IF(E44=1,IF(NOT(E52&gt;SUM(E53:E55)),SUM(E52,0.1,SUM(E53:E55)-E52),E52),IF(NOT(E52&lt;SUM(E53:E55)),E52-0.1-(E52-SUM(E53:E55)),E52))</f>
        <v>1.4000000000000001</v>
      </c>
      <c r="G52" s="52">
        <f>IF(E44=1,IF(NOT(F52&gt;SUM(F53:F55)),SUM(F52,0.1,SUM(F53:F55)-F52),F52),IF(NOT(F52&lt;SUM(F53:F55)),F52-0.1-(F52-SUM(F53:F55)),F52))</f>
        <v>1.4000000000000001</v>
      </c>
      <c r="H52" s="52">
        <f>IF(E44=1,IF(NOT(G52&gt;SUM(G53:G55)),SUM(G52,0.1,SUM(G53:G55)-G52),G52),IF(NOT(G52&lt;SUM(G53:G55)),G52-0.1-(G52-SUM(G53:G55)),G52))</f>
        <v>1.4000000000000001</v>
      </c>
      <c r="I52" s="52">
        <f>IF(E44=1,IF(NOT(H52&gt;SUM(H53:H55)),SUM(H52,0.1,SUM(H53:H55)-H52),H52),IF(NOT(H52&lt;SUM(H53:H55)),H52-0.1-(H52-SUM(H53:H55)),H52))</f>
        <v>1.4000000000000001</v>
      </c>
      <c r="J52" s="52">
        <f>IF(E44=1,IF(NOT(I52&gt;SUM(I53:I55)),SUM(I52,0.1,SUM(I53:I55)-I52),I52),IF(NOT(I52&lt;SUM(I53:I55)),I52-0.1-(I52-SUM(I53:I55)),I52))</f>
        <v>1.4000000000000001</v>
      </c>
      <c r="K52" s="52">
        <f>IF(E44=1,IF(NOT(J52&gt;SUM(J53:J55)),SUM(J52,0.1,SUM(J53:J55)-J52),J52),IF(NOT(J52&lt;SUM(J53:J55)),J52-0.1-(J52-SUM(J53:J55)),J52))</f>
        <v>1.4000000000000001</v>
      </c>
      <c r="L52" s="52">
        <f>IF(E44=1,IF(NOT(K52&gt;SUM(K53:K55)),SUM(K52,0.1,SUM(K53:K55)-K52),K52),IF(NOT(K52&lt;SUM(K53:K55)),K52-0.1-(K52-SUM(K53:K55)),K52))</f>
        <v>1.4000000000000001</v>
      </c>
      <c r="M52" s="52">
        <f>IF(E44=1,IF(NOT(L52&gt;SUM(L53:L55)),SUM(L52,0.1,SUM(L53:L55)-L52),L52),IF(NOT(L52&lt;SUM(L53:L55)),L52-0.1-(L52-SUM(L53:L55)),L52))</f>
        <v>1.4000000000000001</v>
      </c>
      <c r="N52" s="60">
        <f>IF(E44=1,IF(NOT(M52&gt;SUM(M53:M55)),SUM(M52,0.1,SUM(M53:M55)-M52),M52),IF(NOT(M52&lt;SUM(M53:M55)),M52-0.1-(M52-SUM(M53:M55)),M52))</f>
        <v>1.4000000000000001</v>
      </c>
      <c r="O52" s="98">
        <f>N52/MAX(N$51:N$55)</f>
        <v>0.5</v>
      </c>
      <c r="P52" s="70"/>
      <c r="Q52" s="49">
        <f t="shared" ref="Q52:Q55" si="6">R44</f>
        <v>2</v>
      </c>
      <c r="R52" s="77">
        <f>IF(U$45=1,$AT44,IF(U$45=2,$AU44,IF(U$45=3,$AV44,IF(U$45=4,$AW44,$AX44))))</f>
        <v>0.7</v>
      </c>
      <c r="S52" s="52">
        <f>IF(S44=1,IF(NOT(R52&gt;SUM(R53:R55)),SUM(R52,0.1,SUM(R53:R55)-R52),R52),IF(NOT(R52&lt;SUM(R53:R55)),R52-0.1-(R52-SUM(R53:R55)),R52))</f>
        <v>1.4</v>
      </c>
      <c r="T52" s="52">
        <f>IF(S44=1,IF(NOT(S52&gt;SUM(S53:S55)),SUM(S52,0.1,SUM(S53:S55)-S52),S52),IF(NOT(S52&lt;SUM(S53:S55)),S52-0.1-(S52-SUM(S53:S55)),S52))</f>
        <v>1.4</v>
      </c>
      <c r="U52" s="52">
        <f>IF(S44=1,IF(NOT(T52&gt;SUM(T53:T55)),SUM(T52,0.1,SUM(T53:T55)-T52),T52),IF(NOT(T52&lt;SUM(T53:T55)),T52-0.1-(T52-SUM(T53:T55)),T52))</f>
        <v>1.4</v>
      </c>
      <c r="V52" s="52">
        <f>IF(S44=1,IF(NOT(U52&gt;SUM(U53:U55)),SUM(U52,0.1,SUM(U53:U55)-U52),U52),IF(NOT(U52&lt;SUM(U53:U55)),U52-0.1-(U52-SUM(U53:U55)),U52))</f>
        <v>1.4</v>
      </c>
      <c r="W52" s="52">
        <f>IF(S44=1,IF(NOT(V52&gt;SUM(V53:V55)),SUM(V52,0.1,SUM(V53:V55)-V52),V52),IF(NOT(V52&lt;SUM(V53:V55)),V52-0.1-(V52-SUM(V53:V55)),V52))</f>
        <v>1.4</v>
      </c>
      <c r="X52" s="52">
        <f>IF(S44=1,IF(NOT(W52&gt;SUM(W53:W55)),SUM(W52,0.1,SUM(W53:W55)-W52),W52),IF(NOT(W52&lt;SUM(W53:W55)),W52-0.1-(W52-SUM(W53:W55)),W52))</f>
        <v>1.4</v>
      </c>
      <c r="Y52" s="52">
        <f>IF(S44=1,IF(NOT(X52&gt;SUM(X53:X55)),SUM(X52,0.1,SUM(X53:X55)-X52),X52),IF(NOT(X52&lt;SUM(X53:X55)),X52-0.1-(X52-SUM(X53:X55)),X52))</f>
        <v>1.4</v>
      </c>
      <c r="Z52" s="52">
        <f>IF(S44=1,IF(NOT(Y52&gt;SUM(Y53:Y55)),SUM(Y52,0.1,SUM(Y53:Y55)-Y52),Y52),IF(NOT(Y52&lt;SUM(Y53:Y55)),Y52-0.1-(Y52-SUM(Y53:Y55)),Y52))</f>
        <v>1.4</v>
      </c>
      <c r="AA52" s="52">
        <f>IF(S44=1,IF(NOT(Z52&gt;SUM(Z53:Z55)),SUM(Z52,0.1,SUM(Z53:Z55)-Z52),Z52),IF(NOT(Z52&lt;SUM(Z53:Z55)),Z52-0.1-(Z52-SUM(Z53:Z55)),Z52))</f>
        <v>1.4</v>
      </c>
      <c r="AB52" s="60">
        <f>IF(S44=1,IF(NOT(AA52&gt;SUM(AA53:AA55)),SUM(AA52,0.1,SUM(AA53:AA55)-AA52),AA52),IF(NOT(AA52&lt;SUM(AA53:AA55)),AA52-0.1-(AA52-SUM(AA53:AA55)),AA52))</f>
        <v>1.4</v>
      </c>
      <c r="AC52" s="98">
        <f>AB52/MAX(AB$51:AB$55)</f>
        <v>0.49999999999999994</v>
      </c>
      <c r="AD52" s="70"/>
      <c r="AE52" s="49">
        <f t="shared" ref="AE52:AE55" si="7">AF44</f>
        <v>2</v>
      </c>
      <c r="AF52" s="77">
        <f>IF(AI$45=1,$AT44,IF(AI$45=2,$AU44,IF(AI$45=3,$AV44,IF(AI$45=4,$AW44,$AX44))))</f>
        <v>0.9</v>
      </c>
      <c r="AG52" s="52">
        <f>IF(AG44=1,IF(NOT(AF52&gt;SUM(AF53:AF55)),SUM(AF52,0.1,SUM(AF53:AF55)-AF52),AF52),IF(NOT(AF52&lt;SUM(AF53:AF55)),AF52-0.1-(AF52-SUM(AF53:AF55)),AF52))</f>
        <v>0.9</v>
      </c>
      <c r="AH52" s="52">
        <f>IF(AG44=1,IF(NOT(AG52&gt;SUM(AG53:AG55)),SUM(AG52,0.1,SUM(AG53:AG55)-AG52),AG52),IF(NOT(AG52&lt;SUM(AG53:AG55)),AG52-0.1-(AG52-SUM(AG53:AG55)),AG52))</f>
        <v>0.9</v>
      </c>
      <c r="AI52" s="52">
        <f>IF(AG44=1,IF(NOT(AH52&gt;SUM(AH53:AH55)),SUM(AH52,0.1,SUM(AH53:AH55)-AH52),AH52),IF(NOT(AH52&lt;SUM(AH53:AH55)),AH52-0.1-(AH52-SUM(AH53:AH55)),AH52))</f>
        <v>0.9</v>
      </c>
      <c r="AJ52" s="52">
        <f>IF(AG44=1,IF(NOT(AI52&gt;SUM(AI53:AI55)),SUM(AI52,0.1,SUM(AI53:AI55)-AI52),AI52),IF(NOT(AI52&lt;SUM(AI53:AI55)),AI52-0.1-(AI52-SUM(AI53:AI55)),AI52))</f>
        <v>0.9</v>
      </c>
      <c r="AK52" s="52">
        <f>IF(AG44=1,IF(NOT(AJ52&gt;SUM(AJ53:AJ55)),SUM(AJ52,0.1,SUM(AJ53:AJ55)-AJ52),AJ52),IF(NOT(AJ52&lt;SUM(AJ53:AJ55)),AJ52-0.1-(AJ52-SUM(AJ53:AJ55)),AJ52))</f>
        <v>0.9</v>
      </c>
      <c r="AL52" s="52">
        <f>IF(AG44=1,IF(NOT(AK52&gt;SUM(AK53:AK55)),SUM(AK52,0.1,SUM(AK53:AK55)-AK52),AK52),IF(NOT(AK52&lt;SUM(AK53:AK55)),AK52-0.1-(AK52-SUM(AK53:AK55)),AK52))</f>
        <v>0.9</v>
      </c>
      <c r="AM52" s="52">
        <f>IF(AG44=1,IF(NOT(AL52&gt;SUM(AL53:AL55)),SUM(AL52,0.1,SUM(AL53:AL55)-AL52),AL52),IF(NOT(AL52&lt;SUM(AL53:AL55)),AL52-0.1-(AL52-SUM(AL53:AL55)),AL52))</f>
        <v>0.9</v>
      </c>
      <c r="AN52" s="52">
        <f>IF(AG44=1,IF(NOT(AM52&gt;SUM(AM53:AM55)),SUM(AM52,0.1,SUM(AM53:AM55)-AM52),AM52),IF(NOT(AM52&lt;SUM(AM53:AM55)),AM52-0.1-(AM52-SUM(AM53:AM55)),AM52))</f>
        <v>0.9</v>
      </c>
      <c r="AO52" s="52">
        <f>IF(AG44=1,IF(NOT(AN52&gt;SUM(AN53:AN55)),SUM(AN52,0.1,SUM(AN53:AN55)-AN52),AN52),IF(NOT(AN52&lt;SUM(AN53:AN55)),AN52-0.1-(AN52-SUM(AN53:AN55)),AN52))</f>
        <v>0.9</v>
      </c>
      <c r="AP52" s="60">
        <f>IF(AG44=1,IF(NOT(AO52&gt;SUM(AO53:AO55)),SUM(AO52,0.1,SUM(AO53:AO55)-AO52),AO52),IF(NOT(AO52&lt;SUM(AO53:AO55)),AO52-0.1-(AO52-SUM(AO53:AO55)),AO52))</f>
        <v>0.9</v>
      </c>
      <c r="AQ52" s="98">
        <f>AP52/MAX(AP$51:AP$55)</f>
        <v>0.375</v>
      </c>
      <c r="AR52" s="70"/>
      <c r="AS52" s="70"/>
      <c r="AT52" s="70"/>
      <c r="AU52" s="70"/>
      <c r="AV52" s="70"/>
      <c r="AW52" s="70"/>
      <c r="AX52" s="71"/>
    </row>
    <row r="53" spans="2:50" ht="30" customHeight="1" x14ac:dyDescent="0.25">
      <c r="B53" s="109"/>
      <c r="C53" s="49">
        <f t="shared" si="5"/>
        <v>1</v>
      </c>
      <c r="D53" s="77">
        <f>IF(G$45=1,$AT45,IF(G$45=2,$AU45,IF(G$45=3,$AV45,IF(G$45=4,$AW45,$AX45))))</f>
        <v>0.5</v>
      </c>
      <c r="E53" s="52">
        <f>IF(E45=1,IF(NOT(D53&gt;SUM(D54:D55)),SUM(D53,0.1,SUM(D54:D55)-D53),D53),IF(NOT(D53&lt;SUM(D54:D55)),D53-0.1-(D53-SUM(D54:D55)),D53))</f>
        <v>0.70000000000000007</v>
      </c>
      <c r="F53" s="52">
        <f>IF(E45=1,IF(NOT(E53&gt;SUM(E54:E55)),SUM(E53,0.1,SUM(E54:E55)-E53),E53),IF(NOT(E53&lt;SUM(E54:E55)),E53-0.1-(E53-SUM(E54:E55)),E53))</f>
        <v>0.70000000000000007</v>
      </c>
      <c r="G53" s="52">
        <f>IF(E45=1,IF(NOT(F53&gt;SUM(F54:F55)),SUM(F53,0.1,SUM(F54:F55)-F53),F53),IF(NOT(F53&lt;SUM(F54:F55)),F53-0.1-(F53-SUM(F54:F55)),F53))</f>
        <v>0.70000000000000007</v>
      </c>
      <c r="H53" s="52">
        <f>IF(E45=1,IF(NOT(G53&gt;SUM(G54:G55)),SUM(G53,0.1,SUM(G54:G55)-G53),G53),IF(NOT(G53&lt;SUM(G54:G55)),G53-0.1-(G53-SUM(G54:G55)),G53))</f>
        <v>0.70000000000000007</v>
      </c>
      <c r="I53" s="52">
        <f>IF(E45=1,IF(NOT(H53&gt;SUM(H54:H55)),SUM(H53,0.1,SUM(H54:H55)-H53),H53),IF(NOT(H53&lt;SUM(H54:H55)),H53-0.1-(H53-SUM(H54:H55)),H53))</f>
        <v>0.70000000000000007</v>
      </c>
      <c r="J53" s="52">
        <f>IF(E45=1,IF(NOT(I53&gt;SUM(I54:I55)),SUM(I53,0.1,SUM(I54:I55)-I53),I53),IF(NOT(I53&lt;SUM(I54:I55)),I53-0.1-(I53-SUM(I54:I55)),I53))</f>
        <v>0.70000000000000007</v>
      </c>
      <c r="K53" s="52">
        <f>IF(E45=1,IF(NOT(J53&gt;SUM(J54:J55)),SUM(J53,0.1,SUM(J54:J55)-J53),J53),IF(NOT(J53&lt;SUM(J54:J55)),J53-0.1-(J53-SUM(J54:J55)),J53))</f>
        <v>0.70000000000000007</v>
      </c>
      <c r="L53" s="52">
        <f>IF(E45=1,IF(NOT(K53&gt;SUM(K54:K55)),SUM(K53,0.1,SUM(K54:K55)-K53),K53),IF(NOT(K53&lt;SUM(K54:K55)),K53-0.1-(K53-SUM(K54:K55)),K53))</f>
        <v>0.70000000000000007</v>
      </c>
      <c r="M53" s="52">
        <f>IF(E45=1,IF(NOT(L53&gt;SUM(L54:L55)),SUM(L53,0.1,SUM(L54:L55)-L53),L53),IF(NOT(L53&lt;SUM(L54:L55)),L53-0.1-(L53-SUM(L54:L55)),L53))</f>
        <v>0.70000000000000007</v>
      </c>
      <c r="N53" s="60">
        <f>IF(E45=1,IF(NOT(M53&gt;SUM(M54:M55)),SUM(M53,0.1,SUM(M54:M55)-M53),M53),IF(NOT(M53&lt;SUM(M54:M55)),M53-0.1-(M53-SUM(M54:M55)),M53))</f>
        <v>0.70000000000000007</v>
      </c>
      <c r="O53" s="98">
        <f>N53/MAX(N$51:N$55)</f>
        <v>0.25</v>
      </c>
      <c r="P53" s="70"/>
      <c r="Q53" s="49">
        <f t="shared" si="6"/>
        <v>3</v>
      </c>
      <c r="R53" s="77">
        <f>IF(U$45=1,$AT45,IF(U$45=2,$AU45,IF(U$45=3,$AV45,IF(U$45=4,$AW45,$AX45))))</f>
        <v>0.6</v>
      </c>
      <c r="S53" s="52">
        <f>IF(S45=1,IF(NOT(R53&gt;SUM(R54:R55)),SUM(R53,0.1,SUM(R54:R55)-R53),R53),IF(NOT(R53&lt;SUM(R54:R55)),R53-0.1-(R53-SUM(R54:R55)),R53))</f>
        <v>0.6</v>
      </c>
      <c r="T53" s="52">
        <f>IF(S45=1,IF(NOT(S53&gt;SUM(S54:S55)),SUM(S53,0.1,SUM(S54:S55)-S53),S53),IF(NOT(S53&lt;SUM(S54:S55)),S53-0.1-(S53-SUM(S54:S55)),S53))</f>
        <v>0.6</v>
      </c>
      <c r="U53" s="52">
        <f>IF(S45=1,IF(NOT(T53&gt;SUM(T54:T55)),SUM(T53,0.1,SUM(T54:T55)-T53),T53),IF(NOT(T53&lt;SUM(T54:T55)),T53-0.1-(T53-SUM(T54:T55)),T53))</f>
        <v>0.6</v>
      </c>
      <c r="V53" s="52">
        <f>IF(S45=1,IF(NOT(U53&gt;SUM(U54:U55)),SUM(U53,0.1,SUM(U54:U55)-U53),U53),IF(NOT(U53&lt;SUM(U54:U55)),U53-0.1-(U53-SUM(U54:U55)),U53))</f>
        <v>0.6</v>
      </c>
      <c r="W53" s="52">
        <f>IF(S45=1,IF(NOT(V53&gt;SUM(V54:V55)),SUM(V53,0.1,SUM(V54:V55)-V53),V53),IF(NOT(V53&lt;SUM(V54:V55)),V53-0.1-(V53-SUM(V54:V55)),V53))</f>
        <v>0.6</v>
      </c>
      <c r="X53" s="52">
        <f>IF(S45=1,IF(NOT(W53&gt;SUM(W54:W55)),SUM(W53,0.1,SUM(W54:W55)-W53),W53),IF(NOT(W53&lt;SUM(W54:W55)),W53-0.1-(W53-SUM(W54:W55)),W53))</f>
        <v>0.6</v>
      </c>
      <c r="Y53" s="52">
        <f>IF(S45=1,IF(NOT(X53&gt;SUM(X54:X55)),SUM(X53,0.1,SUM(X54:X55)-X53),X53),IF(NOT(X53&lt;SUM(X54:X55)),X53-0.1-(X53-SUM(X54:X55)),X53))</f>
        <v>0.6</v>
      </c>
      <c r="Z53" s="52">
        <f>IF(S45=1,IF(NOT(Y53&gt;SUM(Y54:Y55)),SUM(Y53,0.1,SUM(Y54:Y55)-Y53),Y53),IF(NOT(Y53&lt;SUM(Y54:Y55)),Y53-0.1-(Y53-SUM(Y54:Y55)),Y53))</f>
        <v>0.6</v>
      </c>
      <c r="AA53" s="52">
        <f>IF(S45=1,IF(NOT(Z53&gt;SUM(Z54:Z55)),SUM(Z53,0.1,SUM(Z54:Z55)-Z53),Z53),IF(NOT(Z53&lt;SUM(Z54:Z55)),Z53-0.1-(Z53-SUM(Z54:Z55)),Z53))</f>
        <v>0.6</v>
      </c>
      <c r="AB53" s="60">
        <f>IF(S45=1,IF(NOT(AA53&gt;SUM(AA54:AA55)),SUM(AA53,0.1,SUM(AA54:AA55)-AA53),AA53),IF(NOT(AA53&lt;SUM(AA54:AA55)),AA53-0.1-(AA53-SUM(AA54:AA55)),AA53))</f>
        <v>0.6</v>
      </c>
      <c r="AC53" s="98">
        <f>AB53/MAX(AB$51:AB$55)</f>
        <v>0.21428571428571425</v>
      </c>
      <c r="AD53" s="70"/>
      <c r="AE53" s="49">
        <f t="shared" si="7"/>
        <v>5</v>
      </c>
      <c r="AF53" s="77">
        <f>IF(AI$45=1,$AT45,IF(AI$45=2,$AU45,IF(AI$45=3,$AV45,IF(AI$45=4,$AW45,$AX45))))</f>
        <v>0.7</v>
      </c>
      <c r="AG53" s="52">
        <f>IF(AG45=1,IF(NOT(AF53&gt;SUM(AF54:AF55)),SUM(AF53,0.1,SUM(AF54:AF55)-AF53),AF53),IF(NOT(AF53&lt;SUM(AF54:AF55)),AF53-0.1-(AF53-SUM(AF54:AF55)),AF53))</f>
        <v>0.6</v>
      </c>
      <c r="AH53" s="52">
        <f>IF(AG45=1,IF(NOT(AG53&gt;SUM(AG54:AG55)),SUM(AG53,0.1,SUM(AG54:AG55)-AG53),AG53),IF(NOT(AG53&lt;SUM(AG54:AG55)),AG53-0.1-(AG53-SUM(AG54:AG55)),AG53))</f>
        <v>0.6</v>
      </c>
      <c r="AI53" s="52">
        <f>IF(AG45=1,IF(NOT(AH53&gt;SUM(AH54:AH55)),SUM(AH53,0.1,SUM(AH54:AH55)-AH53),AH53),IF(NOT(AH53&lt;SUM(AH54:AH55)),AH53-0.1-(AH53-SUM(AH54:AH55)),AH53))</f>
        <v>0.6</v>
      </c>
      <c r="AJ53" s="52">
        <f>IF(AG45=1,IF(NOT(AI53&gt;SUM(AI54:AI55)),SUM(AI53,0.1,SUM(AI54:AI55)-AI53),AI53),IF(NOT(AI53&lt;SUM(AI54:AI55)),AI53-0.1-(AI53-SUM(AI54:AI55)),AI53))</f>
        <v>0.6</v>
      </c>
      <c r="AK53" s="52">
        <f>IF(AG45=1,IF(NOT(AJ53&gt;SUM(AJ54:AJ55)),SUM(AJ53,0.1,SUM(AJ54:AJ55)-AJ53),AJ53),IF(NOT(AJ53&lt;SUM(AJ54:AJ55)),AJ53-0.1-(AJ53-SUM(AJ54:AJ55)),AJ53))</f>
        <v>0.6</v>
      </c>
      <c r="AL53" s="52">
        <f>IF(AG45=1,IF(NOT(AK53&gt;SUM(AK54:AK55)),SUM(AK53,0.1,SUM(AK54:AK55)-AK53),AK53),IF(NOT(AK53&lt;SUM(AK54:AK55)),AK53-0.1-(AK53-SUM(AK54:AK55)),AK53))</f>
        <v>0.6</v>
      </c>
      <c r="AM53" s="52">
        <f>IF(AG45=1,IF(NOT(AL53&gt;SUM(AL54:AL55)),SUM(AL53,0.1,SUM(AL54:AL55)-AL53),AL53),IF(NOT(AL53&lt;SUM(AL54:AL55)),AL53-0.1-(AL53-SUM(AL54:AL55)),AL53))</f>
        <v>0.6</v>
      </c>
      <c r="AN53" s="52">
        <f>IF(AG45=1,IF(NOT(AM53&gt;SUM(AM54:AM55)),SUM(AM53,0.1,SUM(AM54:AM55)-AM53),AM53),IF(NOT(AM53&lt;SUM(AM54:AM55)),AM53-0.1-(AM53-SUM(AM54:AM55)),AM53))</f>
        <v>0.6</v>
      </c>
      <c r="AO53" s="52">
        <f>IF(AG45=1,IF(NOT(AN53&gt;SUM(AN54:AN55)),SUM(AN53,0.1,SUM(AN54:AN55)-AN53),AN53),IF(NOT(AN53&lt;SUM(AN54:AN55)),AN53-0.1-(AN53-SUM(AN54:AN55)),AN53))</f>
        <v>0.6</v>
      </c>
      <c r="AP53" s="60">
        <f>IF(AG45=1,IF(NOT(AO53&gt;SUM(AO54:AO55)),SUM(AO53,0.1,SUM(AO54:AO55)-AO53),AO53),IF(NOT(AO53&lt;SUM(AO54:AO55)),AO53-0.1-(AO53-SUM(AO54:AO55)),AO53))</f>
        <v>0.6</v>
      </c>
      <c r="AQ53" s="98">
        <f>AP53/MAX(AP$51:AP$55)</f>
        <v>0.25</v>
      </c>
      <c r="AR53" s="70"/>
      <c r="AS53" s="70"/>
      <c r="AT53" s="70"/>
      <c r="AU53" s="70"/>
      <c r="AV53" s="70"/>
      <c r="AW53" s="70"/>
      <c r="AX53" s="71"/>
    </row>
    <row r="54" spans="2:50" ht="30" customHeight="1" x14ac:dyDescent="0.25">
      <c r="B54" s="109"/>
      <c r="C54" s="49">
        <f t="shared" si="5"/>
        <v>4</v>
      </c>
      <c r="D54" s="77">
        <f>IF(G$45=1,$AT46,IF(G$45=2,$AU46,IF(G$45=3,$AV46,IF(G$45=4,$AW46,$AX46))))</f>
        <v>0.4</v>
      </c>
      <c r="E54" s="52" cm="1">
        <f t="array" ref="E54">IF(E46=1,IF(NOT(D54&gt;D55),SUM(D54,0.1,СУММD55-D54),D54),IF(NOT(D54&lt;D55),D54-0.1-(D54-D55),D54))</f>
        <v>0.4</v>
      </c>
      <c r="F54" s="52" cm="1">
        <f t="array" ref="F54">IF(E46=1,IF(NOT(E54&gt;E55),SUM(E54,0.1,СУММD55-E54),E54),IF(NOT(E54&lt;E55),E54-0.1-(E54-E55),E54))</f>
        <v>0.4</v>
      </c>
      <c r="G54" s="52" cm="1">
        <f t="array" ref="G54">IF(E46=1,IF(NOT(F54&gt;F55),SUM(F54,0.1,СУММD55-F54),F54),IF(NOT(F54&lt;F55),F54-0.1-(F54-F55),F54))</f>
        <v>0.4</v>
      </c>
      <c r="H54" s="52" cm="1">
        <f t="array" ref="H54">IF(E46=1,IF(NOT(G54&gt;G55),SUM(G54,0.1,СУММD55-G54),G54),IF(NOT(G54&lt;G55),G54-0.1-(G54-G55),G54))</f>
        <v>0.4</v>
      </c>
      <c r="I54" s="52" cm="1">
        <f t="array" ref="I54">IF(E46=1,IF(NOT(H54&gt;H55),SUM(H54,0.1,СУММD55-H54),H54),IF(NOT(H54&lt;H55),H54-0.1-(H54-H55),H54))</f>
        <v>0.4</v>
      </c>
      <c r="J54" s="52" cm="1">
        <f t="array" ref="J54">IF(E46=1,IF(NOT(I54&gt;I55),SUM(I54,0.1,СУММD55-I54),I54),IF(NOT(I54&lt;I55),I54-0.1-(I54-I55),I54))</f>
        <v>0.4</v>
      </c>
      <c r="K54" s="52" cm="1">
        <f t="array" ref="K54">IF(E46=1,IF(NOT(J54&gt;J55),SUM(J54,0.1,СУММD55-J54),J54),IF(NOT(J54&lt;J55),J54-0.1-(J54-J55),J54))</f>
        <v>0.4</v>
      </c>
      <c r="L54" s="52" cm="1">
        <f t="array" ref="L54">IF(E46=1,IF(NOT(K54&gt;K55),SUM(K54,0.1,СУММD55-K54),K54),IF(NOT(K54&lt;K55),K54-0.1-(K54-K55),K54))</f>
        <v>0.4</v>
      </c>
      <c r="M54" s="52" cm="1">
        <f t="array" ref="M54">IF(E46=1,IF(NOT(L54&gt;L55),SUM(L54,0.1,СУММD55-L54),L54),IF(NOT(L54&lt;L55),L54-0.1-(L54-L55),L54))</f>
        <v>0.4</v>
      </c>
      <c r="N54" s="60" cm="1">
        <f t="array" ref="N54">IF(E46=1,IF(NOT(M54&gt;M55),SUM(M54,0.1,СУММD55-M54),M54),IF(NOT(M54&lt;M55),M54-0.1-(M54-M55),M54))</f>
        <v>0.4</v>
      </c>
      <c r="O54" s="98">
        <f>N54/MAX(N$51:N$55)</f>
        <v>0.14285714285714285</v>
      </c>
      <c r="P54" s="70"/>
      <c r="Q54" s="49">
        <f t="shared" si="6"/>
        <v>1</v>
      </c>
      <c r="R54" s="77">
        <f>IF(U$45=1,$AT46,IF(U$45=2,$AU46,IF(U$45=3,$AV46,IF(U$45=4,$AW46,$AX46))))</f>
        <v>0.5</v>
      </c>
      <c r="S54" s="52" cm="1">
        <f t="array" ref="S54">IF(S46=1,IF(NOT(R54&gt;R55),SUM(R54,0.1,СУММD55-R54),R54),IF(NOT(R54&lt;R55),R54-0.1-(R54-R55),R54))</f>
        <v>0.5</v>
      </c>
      <c r="T54" s="52" cm="1">
        <f t="array" ref="T54">IF(S46=1,IF(NOT(S54&gt;S55),SUM(S54,0.1,СУММD55-S54),S54),IF(NOT(S54&lt;S55),S54-0.1-(S54-S55),S54))</f>
        <v>0.5</v>
      </c>
      <c r="U54" s="52" cm="1">
        <f t="array" ref="U54">IF(S46=1,IF(NOT(T54&gt;T55),SUM(T54,0.1,СУММD55-T54),T54),IF(NOT(T54&lt;T55),T54-0.1-(T54-T55),T54))</f>
        <v>0.5</v>
      </c>
      <c r="V54" s="52" cm="1">
        <f t="array" ref="V54">IF(S46=1,IF(NOT(U54&gt;U55),SUM(U54,0.1,СУММD55-U54),U54),IF(NOT(U54&lt;U55),U54-0.1-(U54-U55),U54))</f>
        <v>0.5</v>
      </c>
      <c r="W54" s="52" cm="1">
        <f t="array" ref="W54">IF(S46=1,IF(NOT(V54&gt;V55),SUM(V54,0.1,СУММD55-V54),V54),IF(NOT(V54&lt;V55),V54-0.1-(V54-V55),V54))</f>
        <v>0.5</v>
      </c>
      <c r="X54" s="52" cm="1">
        <f t="array" ref="X54">IF(S46=1,IF(NOT(W54&gt;W55),SUM(W54,0.1,СУММD55-W54),W54),IF(NOT(W54&lt;W55),W54-0.1-(W54-W55),W54))</f>
        <v>0.5</v>
      </c>
      <c r="Y54" s="52" cm="1">
        <f t="array" ref="Y54">IF(S46=1,IF(NOT(X54&gt;X55),SUM(X54,0.1,СУММD55-X54),X54),IF(NOT(X54&lt;X55),X54-0.1-(X54-X55),X54))</f>
        <v>0.5</v>
      </c>
      <c r="Z54" s="52" cm="1">
        <f t="array" ref="Z54">IF(S46=1,IF(NOT(Y54&gt;Y55),SUM(Y54,0.1,СУММD55-Y54),Y54),IF(NOT(Y54&lt;Y55),Y54-0.1-(Y54-Y55),Y54))</f>
        <v>0.5</v>
      </c>
      <c r="AA54" s="52" cm="1">
        <f t="array" ref="AA54">IF(S46=1,IF(NOT(Z54&gt;Z55),SUM(Z54,0.1,СУММD55-Z54),Z54),IF(NOT(Z54&lt;Z55),Z54-0.1-(Z54-Z55),Z54))</f>
        <v>0.5</v>
      </c>
      <c r="AB54" s="60" cm="1">
        <f t="array" ref="AB54">IF(S46=1,IF(NOT(AA54&gt;AA55),SUM(AA54,0.1,СУММD55-AA54),AA54),IF(NOT(AA54&lt;AA55),AA54-0.1-(AA54-AA55),AA54))</f>
        <v>0.5</v>
      </c>
      <c r="AC54" s="98">
        <f>AB54/MAX(AB$51:AB$55)</f>
        <v>0.17857142857142855</v>
      </c>
      <c r="AD54" s="70"/>
      <c r="AE54" s="49">
        <f t="shared" si="7"/>
        <v>1</v>
      </c>
      <c r="AF54" s="77">
        <f>IF(AI$45=1,$AT46,IF(AI$45=2,$AU46,IF(AI$45=3,$AV46,IF(AI$45=4,$AW46,$AX46))))</f>
        <v>0.4</v>
      </c>
      <c r="AG54" s="52" cm="1">
        <f t="array" ref="AG54">IF(AG46=1,IF(NOT(AF54&gt;AF55),SUM(AF54,0.1,СУММD55-AF54),AF54),IF(NOT(AF54&lt;AF55),AF54-0.1-(AF54-AF55),AF54))</f>
        <v>0.4</v>
      </c>
      <c r="AH54" s="52" cm="1">
        <f t="array" ref="AH54">IF(AG46=1,IF(NOT(AG54&gt;AG55),SUM(AG54,0.1,СУММD55-AG54),AG54),IF(NOT(AG54&lt;AG55),AG54-0.1-(AG54-AG55),AG54))</f>
        <v>0.4</v>
      </c>
      <c r="AI54" s="52" cm="1">
        <f t="array" ref="AI54">IF(AG46=1,IF(NOT(AH54&gt;AH55),SUM(AH54,0.1,СУММD55-AH54),AH54),IF(NOT(AH54&lt;AH55),AH54-0.1-(AH54-AH55),AH54))</f>
        <v>0.4</v>
      </c>
      <c r="AJ54" s="52" cm="1">
        <f t="array" ref="AJ54">IF(AG46=1,IF(NOT(AI54&gt;AI55),SUM(AI54,0.1,СУММD55-AI54),AI54),IF(NOT(AI54&lt;AI55),AI54-0.1-(AI54-AI55),AI54))</f>
        <v>0.4</v>
      </c>
      <c r="AK54" s="52" cm="1">
        <f t="array" ref="AK54">IF(AG46=1,IF(NOT(AJ54&gt;AJ55),SUM(AJ54,0.1,СУММD55-AJ54),AJ54),IF(NOT(AJ54&lt;AJ55),AJ54-0.1-(AJ54-AJ55),AJ54))</f>
        <v>0.4</v>
      </c>
      <c r="AL54" s="52" cm="1">
        <f t="array" ref="AL54">IF(AG46=1,IF(NOT(AK54&gt;AK55),SUM(AK54,0.1,СУММD55-AK54),AK54),IF(NOT(AK54&lt;AK55),AK54-0.1-(AK54-AK55),AK54))</f>
        <v>0.4</v>
      </c>
      <c r="AM54" s="52" cm="1">
        <f t="array" ref="AM54">IF(AG46=1,IF(NOT(AL54&gt;AL55),SUM(AL54,0.1,СУММD55-AL54),AL54),IF(NOT(AL54&lt;AL55),AL54-0.1-(AL54-AL55),AL54))</f>
        <v>0.4</v>
      </c>
      <c r="AN54" s="52" cm="1">
        <f t="array" ref="AN54">IF(AG46=1,IF(NOT(AM54&gt;AM55),SUM(AM54,0.1,СУММD55-AM54),AM54),IF(NOT(AM54&lt;AM55),AM54-0.1-(AM54-AM55),AM54))</f>
        <v>0.4</v>
      </c>
      <c r="AO54" s="52" cm="1">
        <f t="array" ref="AO54">IF(AG46=1,IF(NOT(AN54&gt;AN55),SUM(AN54,0.1,СУММD55-AN54),AN54),IF(NOT(AN54&lt;AN55),AN54-0.1-(AN54-AN55),AN54))</f>
        <v>0.4</v>
      </c>
      <c r="AP54" s="60" cm="1">
        <f t="array" ref="AP54">IF(AG46=1,IF(NOT(AO54&gt;AO55),SUM(AO54,0.1,СУММD55-AO54),AO54),IF(NOT(AO54&lt;AO55),AO54-0.1-(AO54-AO55),AO54))</f>
        <v>0.4</v>
      </c>
      <c r="AQ54" s="98">
        <f>AP54/MAX(AP$51:AP$55)</f>
        <v>0.16666666666666669</v>
      </c>
      <c r="AR54" s="70"/>
      <c r="AS54" s="70"/>
      <c r="AT54" s="70"/>
      <c r="AU54" s="70"/>
      <c r="AV54" s="70"/>
      <c r="AW54" s="70"/>
      <c r="AX54" s="71"/>
    </row>
    <row r="55" spans="2:50" ht="30" customHeight="1" thickBot="1" x14ac:dyDescent="0.3">
      <c r="B55" s="110"/>
      <c r="C55" s="21">
        <f t="shared" si="5"/>
        <v>5</v>
      </c>
      <c r="D55" s="33">
        <f>IF(G$45=1,$AT47,IF(G$45=2,$AU47,IF(G$45=3,$AV47,IF(G$45=4,$AW47,$AX47))))</f>
        <v>0.2</v>
      </c>
      <c r="E55" s="34">
        <f>D55</f>
        <v>0.2</v>
      </c>
      <c r="F55" s="34">
        <f t="shared" ref="F55:L55" si="8">E55</f>
        <v>0.2</v>
      </c>
      <c r="G55" s="34">
        <f>F55</f>
        <v>0.2</v>
      </c>
      <c r="H55" s="34">
        <f t="shared" si="8"/>
        <v>0.2</v>
      </c>
      <c r="I55" s="34">
        <f>H55</f>
        <v>0.2</v>
      </c>
      <c r="J55" s="34">
        <f t="shared" si="8"/>
        <v>0.2</v>
      </c>
      <c r="K55" s="34">
        <f t="shared" si="8"/>
        <v>0.2</v>
      </c>
      <c r="L55" s="34">
        <f t="shared" si="8"/>
        <v>0.2</v>
      </c>
      <c r="M55" s="34">
        <f>L55</f>
        <v>0.2</v>
      </c>
      <c r="N55" s="35">
        <f>M55</f>
        <v>0.2</v>
      </c>
      <c r="O55" s="101">
        <f>N55/MAX(N$51:N$55)</f>
        <v>7.1428571428571425E-2</v>
      </c>
      <c r="P55" s="74"/>
      <c r="Q55" s="21">
        <f t="shared" si="6"/>
        <v>5</v>
      </c>
      <c r="R55" s="33">
        <f>IF(U$45=1,$AT47,IF(U$45=2,$AU47,IF(U$45=3,$AV47,IF(U$45=4,$AW47,$AX47))))</f>
        <v>0.2</v>
      </c>
      <c r="S55" s="34">
        <f>R55</f>
        <v>0.2</v>
      </c>
      <c r="T55" s="34">
        <f t="shared" ref="T55" si="9">S55</f>
        <v>0.2</v>
      </c>
      <c r="U55" s="34">
        <f>T55</f>
        <v>0.2</v>
      </c>
      <c r="V55" s="34">
        <f t="shared" ref="V55" si="10">U55</f>
        <v>0.2</v>
      </c>
      <c r="W55" s="34">
        <f>V55</f>
        <v>0.2</v>
      </c>
      <c r="X55" s="34">
        <f t="shared" ref="X55:Z55" si="11">W55</f>
        <v>0.2</v>
      </c>
      <c r="Y55" s="34">
        <f t="shared" si="11"/>
        <v>0.2</v>
      </c>
      <c r="Z55" s="34">
        <f t="shared" si="11"/>
        <v>0.2</v>
      </c>
      <c r="AA55" s="34">
        <f>Z55</f>
        <v>0.2</v>
      </c>
      <c r="AB55" s="35">
        <f>AA55</f>
        <v>0.2</v>
      </c>
      <c r="AC55" s="101">
        <f>AB55/MAX(AB$51:AB$55)</f>
        <v>7.1428571428571425E-2</v>
      </c>
      <c r="AD55" s="74"/>
      <c r="AE55" s="21">
        <f t="shared" si="7"/>
        <v>3</v>
      </c>
      <c r="AF55" s="33">
        <f>IF(AI$45=1,$AT47,IF(AI$45=2,$AU47,IF(AI$45=3,$AV47,IF(AI$45=4,$AW47,$AX47))))</f>
        <v>0.3</v>
      </c>
      <c r="AG55" s="34">
        <f>AF55</f>
        <v>0.3</v>
      </c>
      <c r="AH55" s="34">
        <f t="shared" ref="AH55" si="12">AG55</f>
        <v>0.3</v>
      </c>
      <c r="AI55" s="34">
        <f>AH55</f>
        <v>0.3</v>
      </c>
      <c r="AJ55" s="34">
        <f t="shared" ref="AJ55" si="13">AI55</f>
        <v>0.3</v>
      </c>
      <c r="AK55" s="34">
        <f>AJ55</f>
        <v>0.3</v>
      </c>
      <c r="AL55" s="34">
        <f t="shared" ref="AL55:AN55" si="14">AK55</f>
        <v>0.3</v>
      </c>
      <c r="AM55" s="34">
        <f t="shared" si="14"/>
        <v>0.3</v>
      </c>
      <c r="AN55" s="34">
        <f t="shared" si="14"/>
        <v>0.3</v>
      </c>
      <c r="AO55" s="34">
        <f>AN55</f>
        <v>0.3</v>
      </c>
      <c r="AP55" s="35">
        <f>AO55</f>
        <v>0.3</v>
      </c>
      <c r="AQ55" s="101">
        <f>AP55/MAX(AP$51:AP$55)</f>
        <v>0.125</v>
      </c>
      <c r="AR55" s="74"/>
      <c r="AS55" s="74"/>
      <c r="AT55" s="74"/>
      <c r="AU55" s="74"/>
      <c r="AV55" s="74"/>
      <c r="AW55" s="74"/>
      <c r="AX55" s="72"/>
    </row>
  </sheetData>
  <mergeCells count="84">
    <mergeCell ref="C49:O49"/>
    <mergeCell ref="Q49:AC49"/>
    <mergeCell ref="AE49:AQ49"/>
    <mergeCell ref="C8:H8"/>
    <mergeCell ref="C9:H9"/>
    <mergeCell ref="C10:H10"/>
    <mergeCell ref="H16:I16"/>
    <mergeCell ref="J16:K16"/>
    <mergeCell ref="L16:M16"/>
    <mergeCell ref="F18:G18"/>
    <mergeCell ref="H18:I18"/>
    <mergeCell ref="J18:K18"/>
    <mergeCell ref="L18:M18"/>
    <mergeCell ref="C16:C17"/>
    <mergeCell ref="C18:C19"/>
    <mergeCell ref="D18:E18"/>
    <mergeCell ref="B2:B10"/>
    <mergeCell ref="B12:B30"/>
    <mergeCell ref="F22:G22"/>
    <mergeCell ref="L3:L5"/>
    <mergeCell ref="M1:M2"/>
    <mergeCell ref="C1:L1"/>
    <mergeCell ref="L14:M14"/>
    <mergeCell ref="J13:K13"/>
    <mergeCell ref="L13:M13"/>
    <mergeCell ref="C14:C15"/>
    <mergeCell ref="D14:E14"/>
    <mergeCell ref="F14:G14"/>
    <mergeCell ref="H14:I14"/>
    <mergeCell ref="J14:K14"/>
    <mergeCell ref="D13:E13"/>
    <mergeCell ref="F13:G13"/>
    <mergeCell ref="H22:I22"/>
    <mergeCell ref="L22:M22"/>
    <mergeCell ref="J22:K22"/>
    <mergeCell ref="C12:M12"/>
    <mergeCell ref="D20:E20"/>
    <mergeCell ref="F20:G20"/>
    <mergeCell ref="H20:I20"/>
    <mergeCell ref="J20:K20"/>
    <mergeCell ref="L20:M20"/>
    <mergeCell ref="C20:C21"/>
    <mergeCell ref="C22:C23"/>
    <mergeCell ref="D22:E22"/>
    <mergeCell ref="H13:I13"/>
    <mergeCell ref="D16:E16"/>
    <mergeCell ref="F16:G16"/>
    <mergeCell ref="B32:B39"/>
    <mergeCell ref="C32:I32"/>
    <mergeCell ref="C24:H24"/>
    <mergeCell ref="L25:L27"/>
    <mergeCell ref="L28:L30"/>
    <mergeCell ref="E43:F43"/>
    <mergeCell ref="E44:F44"/>
    <mergeCell ref="E45:F45"/>
    <mergeCell ref="E47:F47"/>
    <mergeCell ref="E46:F46"/>
    <mergeCell ref="C41:G41"/>
    <mergeCell ref="C37:D37"/>
    <mergeCell ref="C38:D38"/>
    <mergeCell ref="C39:D39"/>
    <mergeCell ref="E42:F42"/>
    <mergeCell ref="S45:T45"/>
    <mergeCell ref="U45:U47"/>
    <mergeCell ref="S46:T46"/>
    <mergeCell ref="S47:T47"/>
    <mergeCell ref="G42:G44"/>
    <mergeCell ref="G45:G47"/>
    <mergeCell ref="AS41:AX41"/>
    <mergeCell ref="B41:B55"/>
    <mergeCell ref="AE41:AI41"/>
    <mergeCell ref="AG42:AH42"/>
    <mergeCell ref="AI42:AI44"/>
    <mergeCell ref="AG43:AH43"/>
    <mergeCell ref="AG44:AH44"/>
    <mergeCell ref="AG45:AH45"/>
    <mergeCell ref="AI45:AI47"/>
    <mergeCell ref="AG46:AH46"/>
    <mergeCell ref="AG47:AH47"/>
    <mergeCell ref="Q41:U41"/>
    <mergeCell ref="S42:T42"/>
    <mergeCell ref="U42:U44"/>
    <mergeCell ref="S43:T43"/>
    <mergeCell ref="S44:T4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inc</dc:creator>
  <cp:lastModifiedBy>ATOM inc</cp:lastModifiedBy>
  <dcterms:created xsi:type="dcterms:W3CDTF">2015-06-05T18:19:34Z</dcterms:created>
  <dcterms:modified xsi:type="dcterms:W3CDTF">2023-10-09T09:55:35Z</dcterms:modified>
</cp:coreProperties>
</file>