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mu\hw\01-excel\kickstarter-analysis\"/>
    </mc:Choice>
  </mc:AlternateContent>
  <xr:revisionPtr revIDLastSave="0" documentId="8_{14657780-0A36-490A-A8CB-2E5B9B875B56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Crowdfunding" sheetId="1" r:id="rId1"/>
    <sheet name="Category Stats" sheetId="2" r:id="rId2"/>
    <sheet name="Sub-Category Stats" sheetId="3" r:id="rId3"/>
    <sheet name="Outcomes Based on Launch" sheetId="4" r:id="rId4"/>
    <sheet name="Bonus" sheetId="5" r:id="rId5"/>
  </sheets>
  <definedNames>
    <definedName name="_xlnm._FilterDatabase" localSheetId="0" hidden="1">Crowdfunding!$F$1:$F$1001</definedName>
    <definedName name="Goals">Bonus!$A$1:$A$13</definedName>
  </definedNames>
  <calcPr calcId="191029"/>
  <pivotCaches>
    <pivotCache cacheId="0" r:id="rId6"/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H2" i="5" s="1"/>
  <c r="D13" i="5"/>
  <c r="D12" i="5"/>
  <c r="D11" i="5"/>
  <c r="D10" i="5"/>
  <c r="D9" i="5"/>
  <c r="D8" i="5"/>
  <c r="D7" i="5"/>
  <c r="D6" i="5"/>
  <c r="H6" i="5" s="1"/>
  <c r="D5" i="5"/>
  <c r="H5" i="5" s="1"/>
  <c r="D4" i="5"/>
  <c r="H4" i="5" s="1"/>
  <c r="C6" i="5"/>
  <c r="D3" i="5"/>
  <c r="C13" i="5"/>
  <c r="C12" i="5"/>
  <c r="C11" i="5"/>
  <c r="C10" i="5"/>
  <c r="C9" i="5"/>
  <c r="C8" i="5"/>
  <c r="C7" i="5"/>
  <c r="C5" i="5"/>
  <c r="C4" i="5"/>
  <c r="G4" i="5" s="1"/>
  <c r="C3" i="5"/>
  <c r="C2" i="5"/>
  <c r="G2" i="5" s="1"/>
  <c r="B2" i="5"/>
  <c r="F2" i="5" s="1"/>
  <c r="B12" i="5"/>
  <c r="B11" i="5"/>
  <c r="B10" i="5"/>
  <c r="E10" i="5" s="1"/>
  <c r="B9" i="5"/>
  <c r="E9" i="5" s="1"/>
  <c r="B8" i="5"/>
  <c r="E8" i="5" s="1"/>
  <c r="B7" i="5"/>
  <c r="E7" i="5" s="1"/>
  <c r="B6" i="5"/>
  <c r="E6" i="5" s="1"/>
  <c r="G6" i="5" s="1"/>
  <c r="B5" i="5"/>
  <c r="E5" i="5" s="1"/>
  <c r="B4" i="5"/>
  <c r="E4" i="5" s="1"/>
  <c r="B3" i="5"/>
  <c r="E3" i="5" s="1"/>
  <c r="B13" i="5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H3" i="5" l="1"/>
  <c r="H7" i="5"/>
  <c r="G3" i="5"/>
  <c r="H8" i="5"/>
  <c r="H9" i="5"/>
  <c r="G5" i="5"/>
  <c r="H10" i="5"/>
  <c r="F13" i="5"/>
  <c r="G7" i="5"/>
  <c r="H11" i="5"/>
  <c r="G8" i="5"/>
  <c r="H12" i="5"/>
  <c r="G9" i="5"/>
  <c r="G10" i="5"/>
  <c r="E13" i="5"/>
  <c r="G13" i="5" s="1"/>
  <c r="F9" i="5"/>
  <c r="F10" i="5"/>
  <c r="E12" i="5"/>
  <c r="G12" i="5" s="1"/>
  <c r="F8" i="5"/>
  <c r="E11" i="5"/>
  <c r="F11" i="5" s="1"/>
  <c r="F7" i="5"/>
  <c r="F6" i="5"/>
  <c r="F5" i="5"/>
  <c r="F4" i="5"/>
  <c r="F3" i="5"/>
  <c r="G11" i="5" l="1"/>
  <c r="H13" i="5"/>
  <c r="F12" i="5"/>
</calcChain>
</file>

<file path=xl/sharedStrings.xml><?xml version="1.0" encoding="utf-8"?>
<sst xmlns="http://schemas.openxmlformats.org/spreadsheetml/2006/main" count="8115" uniqueCount="2108">
  <si>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</si>
  <si>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</si>
  <si>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</si>
  <si>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</si>
  <si>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</si>
  <si>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</si>
  <si>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</si>
  <si>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</si>
  <si>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</si>
  <si>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</si>
  <si>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</si>
  <si>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</si>
  <si>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</si>
  <si>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</si>
  <si>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</si>
  <si>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</si>
  <si>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</si>
  <si>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</si>
  <si>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</si>
  <si>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</si>
  <si>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</si>
  <si>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</si>
  <si>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</si>
  <si>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</si>
  <si>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</si>
  <si>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</si>
  <si>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</si>
  <si>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</si>
  <si>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</si>
  <si>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</si>
  <si>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</si>
  <si>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</si>
  <si>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</si>
  <si>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</si>
  <si>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</si>
  <si>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</si>
  <si>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</si>
  <si>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</si>
  <si>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</si>
  <si>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</si>
  <si>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</si>
  <si>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</si>
  <si>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</si>
  <si>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</si>
  <si>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</si>
  <si>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</si>
  <si>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</si>
  <si>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</si>
  <si>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</si>
  <si>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</si>
  <si>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</si>
  <si>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</si>
  <si>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</si>
  <si>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</si>
  <si>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</si>
  <si>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</si>
  <si>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</si>
  <si>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</si>
  <si>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</si>
  <si>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</si>
  <si>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</si>
  <si>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</si>
  <si>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</si>
  <si>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</si>
  <si>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</si>
  <si>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</si>
  <si>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</si>
  <si>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</si>
  <si>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</si>
  <si>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</si>
  <si>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</si>
  <si>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</si>
  <si>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</si>
  <si>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</si>
  <si>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</si>
  <si>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</si>
  <si>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</si>
  <si>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</si>
  <si>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</si>
  <si>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</si>
  <si>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</si>
  <si>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</si>
  <si>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</si>
  <si>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</si>
  <si>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</si>
  <si>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</si>
  <si>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</si>
  <si>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</si>
  <si>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</si>
  <si>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</si>
  <si>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</si>
  <si>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</si>
  <si>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</si>
  <si>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</si>
  <si>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</si>
  <si>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</si>
  <si>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</si>
  <si>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</si>
  <si>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</si>
  <si>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</si>
  <si>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</si>
  <si>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</si>
  <si>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</si>
  <si>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</si>
  <si>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</si>
  <si>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</si>
  <si>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</si>
  <si>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</si>
  <si>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</si>
  <si>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</si>
  <si>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</si>
  <si>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</si>
  <si>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</si>
  <si>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</si>
  <si>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</si>
  <si>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</si>
  <si>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</si>
  <si>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</si>
  <si>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</si>
  <si>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</si>
  <si>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</si>
  <si>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</si>
  <si>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</si>
  <si>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</si>
  <si>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</si>
  <si>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</si>
  <si>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</si>
  <si>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</si>
  <si>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</si>
  <si>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</si>
  <si>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</si>
  <si>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</si>
  <si>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</si>
  <si>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</si>
  <si>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</si>
  <si>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</si>
  <si>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</si>
  <si>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</si>
  <si>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</si>
  <si>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</si>
  <si>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</si>
  <si>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</si>
  <si>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</si>
  <si>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</si>
  <si>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</si>
  <si>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</si>
  <si>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</si>
  <si>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</si>
  <si>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</si>
  <si>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</si>
  <si>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</si>
  <si>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</si>
  <si>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</si>
  <si>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</si>
  <si>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</si>
  <si>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</si>
  <si>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</si>
  <si>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</si>
  <si>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</si>
  <si>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</si>
  <si>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</si>
  <si>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</si>
  <si>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</si>
  <si>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</si>
  <si>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</si>
  <si>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</si>
  <si>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</si>
  <si>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</si>
  <si>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</si>
  <si>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</si>
  <si>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</si>
  <si>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</si>
  <si>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</si>
  <si>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</si>
  <si>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</si>
  <si>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</si>
  <si>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</si>
  <si>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</si>
  <si>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</si>
  <si>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</si>
  <si>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</si>
  <si>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</si>
  <si>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</si>
  <si>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</si>
  <si>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</si>
  <si>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</si>
  <si>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</si>
  <si>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</si>
  <si>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</si>
  <si>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</si>
  <si>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</si>
  <si>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</si>
  <si>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</si>
  <si>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</si>
  <si>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</si>
  <si>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</si>
  <si>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</si>
  <si>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</si>
  <si>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</si>
  <si>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</si>
  <si>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</si>
  <si>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</si>
  <si>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</si>
  <si>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</si>
  <si>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</si>
  <si>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</si>
  <si>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</si>
  <si>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</si>
  <si>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</si>
  <si>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</si>
  <si>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</si>
  <si>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</si>
  <si>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</si>
  <si>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</si>
  <si>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</si>
  <si>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</si>
  <si>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</si>
  <si>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</si>
  <si>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</si>
  <si>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</si>
  <si>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</si>
  <si>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</si>
  <si>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</si>
  <si>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</si>
  <si>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</si>
  <si>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</si>
  <si>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</si>
  <si>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</si>
  <si>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</si>
  <si>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</si>
  <si>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</si>
  <si>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</si>
  <si>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</si>
  <si>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</si>
  <si>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</si>
  <si>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</si>
  <si>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</si>
  <si>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</si>
  <si>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</si>
  <si>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</si>
  <si>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</si>
  <si>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</si>
  <si>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</si>
  <si>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</si>
  <si>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</si>
  <si>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</si>
  <si>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</si>
  <si>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</si>
  <si>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</si>
  <si>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</si>
  <si>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</si>
  <si>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</si>
  <si>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</si>
  <si>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</si>
  <si>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</si>
  <si>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</si>
  <si>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</si>
  <si>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</si>
  <si>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</si>
  <si>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</si>
  <si>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</si>
  <si>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</si>
  <si>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</si>
  <si>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</si>
  <si>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</si>
  <si>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</si>
  <si>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</si>
  <si>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</si>
  <si>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</si>
  <si>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</si>
  <si>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</si>
  <si>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</si>
  <si>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</si>
  <si>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</si>
  <si>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</si>
  <si>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</si>
  <si>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</si>
  <si>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</si>
  <si>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</si>
  <si>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</si>
  <si>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</si>
  <si>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</si>
  <si>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</si>
  <si>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</si>
  <si>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</si>
  <si>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</si>
  <si>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</si>
  <si>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</si>
  <si>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</si>
  <si>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</si>
  <si>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</si>
  <si>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</si>
  <si>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</si>
  <si>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</si>
  <si>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</si>
  <si>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</si>
  <si>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</si>
  <si>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</si>
  <si>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</si>
  <si>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</si>
  <si>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</si>
  <si>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</si>
  <si>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</si>
  <si>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</si>
  <si>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</si>
  <si>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</si>
  <si>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</si>
  <si>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</si>
  <si>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</si>
  <si>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</si>
  <si>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</si>
  <si>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</si>
  <si>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</si>
  <si>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</si>
  <si>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</si>
  <si>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</si>
  <si>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</si>
  <si>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</si>
  <si>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</si>
  <si>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</si>
  <si>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</si>
  <si>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</si>
  <si>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</si>
  <si>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</si>
  <si>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</si>
  <si>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</si>
  <si>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</si>
  <si>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</si>
  <si>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</si>
  <si>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</si>
  <si>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</si>
  <si>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</si>
  <si>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</si>
  <si>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</si>
  <si>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</si>
  <si>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</si>
  <si>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</si>
  <si>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</si>
  <si>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</si>
  <si>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</si>
  <si>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</si>
  <si>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</si>
  <si>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</si>
  <si>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</si>
  <si>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</si>
  <si>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</si>
  <si>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</si>
  <si>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</si>
  <si>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</si>
  <si>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</si>
  <si>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</si>
  <si>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</si>
  <si>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</si>
  <si>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</si>
  <si>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</si>
  <si>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</si>
  <si>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</si>
  <si>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</si>
  <si>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</si>
  <si>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</si>
  <si>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</si>
  <si>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</si>
  <si>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</si>
  <si>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</si>
  <si>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</si>
  <si>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</si>
  <si>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</si>
  <si>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</si>
  <si>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</si>
  <si>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</si>
  <si>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</si>
  <si>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</si>
  <si>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</si>
  <si>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</si>
  <si>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</si>
  <si>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</si>
  <si>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</si>
  <si>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</si>
  <si>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</si>
  <si>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</si>
  <si>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</si>
  <si>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</si>
  <si>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</si>
  <si>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</si>
  <si>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</si>
  <si>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</si>
  <si>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</si>
  <si>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</si>
  <si>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</si>
  <si>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</si>
  <si>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</si>
  <si>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</si>
  <si>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</si>
  <si>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</si>
  <si>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</si>
  <si>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</si>
  <si>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</si>
  <si>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</si>
  <si>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</si>
  <si>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</si>
  <si>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</si>
  <si>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</si>
  <si>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</si>
  <si>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</si>
  <si>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</si>
  <si>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</si>
  <si>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</si>
  <si>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</si>
  <si>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</si>
  <si>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</si>
  <si>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</si>
  <si>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</si>
  <si>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</si>
  <si>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</si>
  <si>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</si>
  <si>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</si>
  <si>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</si>
  <si>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</si>
  <si>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</si>
  <si>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</si>
  <si>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</si>
  <si>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</si>
  <si>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</si>
  <si>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</si>
  <si>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</si>
  <si>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</si>
  <si>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</si>
  <si>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</si>
  <si>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</si>
  <si>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</si>
  <si>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</si>
  <si>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</si>
  <si>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</si>
  <si>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</si>
  <si>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</si>
  <si>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</si>
  <si>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</si>
  <si>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</si>
  <si>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</si>
  <si>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</si>
  <si>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</si>
  <si>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</si>
  <si>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</si>
  <si>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</si>
  <si>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</si>
  <si>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</si>
  <si>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</si>
  <si>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</si>
  <si>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</si>
  <si>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</si>
  <si>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</si>
  <si>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</si>
  <si>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</si>
  <si>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</si>
  <si>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</si>
  <si>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</si>
  <si>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</si>
  <si>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</si>
  <si>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</si>
  <si>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</si>
  <si>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</si>
  <si>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</si>
  <si>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</si>
  <si>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</si>
  <si>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</si>
  <si>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</si>
  <si>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</si>
  <si>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</si>
  <si>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</si>
  <si>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</si>
  <si>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</si>
  <si>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</si>
  <si>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</si>
  <si>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</si>
  <si>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</si>
  <si>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</si>
  <si>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</si>
  <si>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</si>
  <si>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</si>
  <si>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</si>
  <si>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</si>
  <si>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</si>
  <si>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</si>
  <si>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</si>
  <si>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</si>
  <si>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</si>
  <si>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</si>
  <si>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</si>
  <si>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</si>
  <si>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</si>
  <si>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</si>
  <si>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</si>
  <si>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</si>
  <si>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</si>
  <si>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</si>
  <si>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</si>
  <si>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</si>
  <si>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</si>
  <si>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</si>
  <si>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</si>
  <si>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</si>
  <si>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</si>
  <si>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</si>
  <si>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</si>
  <si>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</si>
  <si>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</si>
  <si>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</si>
  <si>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</si>
  <si>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</si>
  <si>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</si>
  <si>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</si>
  <si>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</si>
  <si>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</si>
  <si>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</si>
  <si>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</si>
  <si>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</si>
  <si>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</si>
  <si>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</si>
  <si>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</si>
  <si>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</si>
  <si>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</si>
  <si>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</si>
  <si>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</si>
  <si>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</si>
  <si>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</si>
  <si>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</si>
  <si>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</si>
  <si>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</si>
  <si>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</si>
  <si>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</si>
  <si>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</si>
  <si>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</si>
  <si>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</si>
  <si>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</si>
  <si>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</si>
  <si>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</si>
  <si>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</si>
  <si>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</si>
  <si>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</si>
  <si>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</si>
  <si>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</si>
  <si>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</si>
  <si>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</si>
  <si>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</si>
  <si>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</si>
  <si>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</si>
  <si>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</si>
  <si>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</si>
  <si>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</si>
  <si>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</si>
  <si>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</si>
  <si>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</si>
  <si>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</si>
  <si>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</si>
  <si>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</si>
  <si>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</si>
  <si>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</si>
  <si>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</si>
  <si>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</si>
  <si>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</si>
  <si>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</si>
  <si>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</si>
  <si>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</si>
  <si>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</si>
  <si>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</si>
  <si>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</si>
  <si>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</si>
  <si>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</si>
  <si>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</si>
  <si>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</si>
  <si>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</si>
  <si>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</si>
  <si>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</si>
  <si>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</si>
  <si>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</si>
  <si>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</si>
  <si>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</si>
  <si>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</si>
  <si>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</si>
  <si>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</si>
  <si>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</si>
  <si>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</si>
  <si>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</si>
  <si>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</si>
  <si>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</si>
  <si>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</si>
  <si>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</si>
  <si>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</si>
  <si>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</si>
  <si>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</si>
  <si>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</si>
  <si>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</si>
  <si>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</si>
  <si>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</si>
  <si>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</si>
  <si>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</si>
  <si>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</si>
  <si>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</si>
  <si>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</si>
  <si>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</si>
  <si>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</si>
  <si>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</si>
  <si>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</si>
  <si>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</si>
  <si>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</si>
  <si>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</si>
  <si>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</si>
  <si>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</si>
  <si>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</si>
  <si>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</si>
  <si>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</si>
  <si>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</si>
  <si>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</si>
  <si>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</si>
  <si>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</si>
  <si>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</si>
  <si>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</si>
  <si>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</si>
  <si>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</si>
  <si>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</si>
  <si>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</si>
  <si>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</si>
  <si>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</si>
  <si>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</si>
  <si>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</si>
  <si>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</si>
  <si>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</si>
  <si>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</si>
  <si>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</si>
  <si>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</si>
  <si>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</si>
  <si>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</si>
  <si>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</si>
  <si>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</si>
  <si>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</si>
  <si>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</si>
  <si>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</si>
  <si>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</si>
  <si>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</si>
  <si>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</si>
  <si>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</si>
  <si>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</si>
  <si>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</si>
  <si>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</si>
  <si>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</si>
  <si>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</si>
  <si>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</si>
  <si>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</si>
  <si>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</si>
  <si>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</si>
  <si>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</si>
  <si>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</si>
  <si>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</si>
  <si>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</si>
  <si>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</si>
  <si>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</si>
  <si>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</si>
  <si>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</si>
  <si>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</si>
  <si>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</si>
  <si>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</si>
  <si>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</si>
  <si>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</si>
  <si>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</si>
  <si>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</si>
  <si>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</si>
  <si>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</si>
  <si>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</si>
  <si>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</si>
  <si>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</si>
  <si>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</si>
  <si>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</si>
  <si>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</si>
  <si>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</si>
  <si>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</si>
  <si>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</si>
  <si>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</si>
  <si>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</si>
  <si>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</si>
  <si>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</si>
  <si>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</si>
  <si>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</si>
  <si>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</si>
  <si>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</si>
  <si>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</si>
  <si>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</si>
  <si>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</si>
  <si>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</si>
  <si>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</si>
  <si>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</si>
  <si>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</si>
  <si>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</si>
  <si>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</si>
  <si>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</si>
  <si>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</si>
  <si>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</si>
  <si>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</si>
  <si>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</si>
  <si>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</si>
  <si>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</si>
  <si>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</si>
  <si>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</si>
  <si>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</si>
  <si>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</si>
  <si>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</si>
  <si>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</si>
  <si>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</si>
  <si>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</si>
  <si>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</si>
  <si>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</si>
  <si>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</si>
  <si>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</si>
  <si>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</si>
  <si>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</si>
  <si>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</si>
  <si>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</si>
  <si>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</si>
  <si>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</si>
  <si>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</si>
  <si>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</si>
  <si>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</si>
  <si>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</si>
  <si>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</si>
  <si>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</si>
  <si>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</si>
  <si>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</si>
  <si>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</si>
  <si>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</si>
  <si>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</si>
  <si>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</si>
  <si>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</si>
  <si>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</si>
  <si>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</si>
  <si>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</si>
  <si>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</si>
  <si>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</si>
  <si>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</si>
  <si>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</si>
  <si>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</si>
  <si>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</si>
  <si>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</si>
  <si>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</si>
  <si>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</si>
  <si>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</si>
  <si>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</si>
  <si>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</si>
  <si>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</si>
  <si>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</si>
  <si>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</si>
  <si>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</si>
  <si>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</si>
  <si>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</si>
  <si>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</si>
  <si>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</si>
  <si>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</si>
  <si>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</si>
  <si>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</si>
  <si>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</si>
  <si>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</si>
  <si>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</si>
  <si>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</si>
  <si>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</si>
  <si>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</si>
  <si>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</si>
  <si>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</si>
  <si>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</si>
  <si>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</si>
  <si>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</si>
  <si>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</si>
  <si>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</si>
  <si>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</si>
  <si>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</si>
  <si>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</si>
  <si>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</si>
  <si>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</si>
  <si>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</si>
  <si>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</si>
  <si>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</si>
  <si>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</si>
  <si>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</si>
  <si>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</si>
  <si>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</si>
  <si>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</si>
  <si>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</si>
  <si>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</si>
  <si>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</si>
  <si>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</si>
  <si>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</si>
  <si>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</si>
  <si>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</si>
  <si>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</si>
  <si>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</si>
  <si>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</si>
  <si>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</si>
  <si>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</si>
  <si>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</si>
  <si>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</si>
  <si>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</si>
  <si>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</si>
  <si>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</si>
  <si>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</si>
  <si>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</si>
  <si>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</si>
  <si>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</si>
  <si>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</si>
  <si>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</si>
  <si>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</si>
  <si>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</si>
  <si>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</si>
  <si>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</si>
  <si>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</si>
  <si>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</si>
  <si>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</si>
  <si>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</si>
  <si>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</si>
  <si>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</si>
  <si>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</si>
  <si>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</si>
  <si>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</si>
  <si>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</si>
  <si>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</si>
  <si>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</si>
  <si>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</si>
  <si>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</si>
  <si>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</si>
  <si>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</si>
  <si>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</si>
  <si>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</si>
  <si>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</si>
  <si>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</si>
  <si>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</si>
  <si>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</si>
  <si>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</si>
  <si>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</si>
  <si>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</si>
  <si>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</si>
  <si>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</si>
  <si>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</si>
  <si>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</si>
  <si>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</si>
  <si>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</si>
  <si>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</si>
  <si>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</si>
  <si>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</si>
  <si>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</si>
  <si>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</si>
  <si>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</si>
  <si>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</si>
  <si>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</si>
  <si>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</si>
  <si>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</si>
  <si>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</si>
  <si>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</si>
  <si>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</si>
  <si>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</si>
  <si>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</si>
  <si>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</si>
  <si>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</si>
  <si>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</si>
  <si>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</si>
  <si>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</si>
  <si>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</si>
  <si>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</si>
  <si>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</si>
  <si>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</si>
  <si>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</si>
  <si>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</si>
  <si>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</si>
  <si>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</si>
  <si>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</si>
  <si>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</si>
  <si>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</si>
  <si>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</si>
  <si>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</si>
  <si>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</si>
  <si>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</si>
  <si>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</si>
  <si>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</si>
  <si>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</si>
  <si>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</si>
  <si>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</si>
  <si>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</si>
  <si>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</si>
  <si>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</si>
  <si>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</si>
  <si>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</si>
  <si>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</si>
  <si>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</si>
  <si>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</si>
  <si>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</si>
  <si>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</si>
  <si>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</si>
  <si>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</si>
  <si>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</si>
  <si>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</si>
  <si>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</si>
  <si>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</si>
  <si>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</si>
  <si>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</si>
  <si>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</si>
  <si>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</si>
  <si>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</si>
  <si>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</si>
  <si>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</si>
  <si>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</si>
  <si>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</si>
  <si>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</si>
  <si>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</si>
  <si>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</si>
  <si>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</si>
  <si>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</si>
  <si>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</si>
  <si>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</si>
  <si>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</si>
  <si>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</si>
  <si>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</si>
  <si>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</si>
  <si>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</si>
  <si>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</si>
  <si>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</si>
  <si>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</si>
  <si>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</si>
  <si>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</si>
  <si>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</si>
  <si>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</si>
  <si>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</si>
  <si>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</si>
  <si>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</si>
  <si>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</si>
  <si>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</si>
  <si>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</si>
  <si>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</si>
  <si>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</si>
  <si>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</si>
  <si>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</si>
  <si>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</si>
  <si>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</si>
  <si>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</si>
  <si>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</si>
  <si>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</si>
  <si>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</si>
  <si>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</si>
  <si>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</si>
  <si>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</si>
  <si>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</si>
  <si>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</si>
  <si>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</si>
  <si>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</si>
  <si>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</si>
  <si>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</si>
  <si>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</si>
  <si>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</si>
  <si>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</si>
  <si>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</si>
  <si>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</si>
  <si>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</si>
  <si>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</si>
  <si>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</si>
  <si>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</si>
  <si>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</si>
  <si>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</si>
  <si>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</si>
  <si>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</si>
  <si>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</si>
  <si>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</si>
  <si>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</si>
  <si>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</si>
  <si>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</si>
  <si>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</si>
  <si>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</si>
  <si>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</si>
  <si>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</si>
  <si>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</si>
  <si>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</si>
  <si>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</si>
  <si>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</si>
  <si>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</si>
  <si>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</si>
  <si>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</si>
  <si>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</si>
  <si>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</si>
  <si>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</si>
  <si>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</si>
  <si>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</si>
  <si>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</si>
  <si>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</si>
  <si>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</si>
  <si>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</si>
  <si>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</si>
  <si>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</si>
  <si>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</si>
  <si>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</si>
  <si>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</si>
  <si>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</si>
  <si>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</si>
  <si>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</si>
  <si>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</si>
  <si>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</si>
  <si>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</si>
  <si>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</si>
  <si>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</si>
  <si>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</si>
  <si>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</si>
  <si>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</si>
  <si>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</si>
  <si>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</si>
  <si>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</si>
  <si>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</si>
  <si>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</si>
  <si>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</si>
  <si>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</si>
  <si>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</si>
  <si>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</si>
  <si>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</si>
  <si>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</si>
  <si>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</si>
  <si>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</si>
  <si>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</si>
  <si>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</si>
  <si>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</si>
  <si>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</si>
  <si>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</si>
  <si>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</si>
  <si>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</si>
  <si>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</si>
  <si>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</si>
  <si>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</si>
  <si>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</si>
  <si>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</si>
  <si>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</si>
  <si>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</si>
  <si>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</si>
  <si>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</si>
  <si>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</si>
  <si>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</si>
  <si>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</si>
  <si>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</si>
  <si>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</si>
  <si>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</si>
  <si>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</si>
  <si>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</si>
  <si>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</si>
  <si>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</si>
  <si>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</si>
  <si>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</si>
  <si>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</si>
  <si>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</si>
  <si>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</si>
  <si>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</si>
  <si>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</si>
  <si>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</si>
  <si>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</si>
  <si>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</si>
  <si>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</si>
  <si>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</si>
  <si>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</si>
  <si>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</si>
  <si>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</si>
  <si>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</si>
  <si>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</si>
  <si>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</si>
  <si>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</si>
  <si>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</si>
  <si>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</si>
  <si>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</si>
  <si>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</si>
  <si>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</si>
  <si>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</si>
  <si>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</si>
  <si>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</si>
  <si>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</si>
  <si>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</si>
  <si>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</si>
  <si>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</si>
  <si>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</si>
  <si>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</si>
  <si>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</si>
  <si>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</si>
  <si>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</si>
  <si>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</si>
  <si>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</si>
  <si>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</si>
  <si>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</si>
  <si>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</si>
  <si>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</si>
  <si>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</si>
  <si>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</si>
  <si>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</si>
  <si>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</si>
  <si>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</si>
  <si>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</si>
  <si>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</si>
  <si>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</si>
  <si>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</si>
  <si>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</si>
  <si>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</si>
  <si>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</si>
  <si>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</si>
  <si>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</si>
  <si>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</si>
  <si>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</si>
  <si>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</si>
  <si>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</si>
  <si>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</si>
  <si>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</si>
  <si>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</si>
  <si>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</si>
  <si>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</si>
  <si>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</si>
  <si>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</si>
  <si>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</si>
  <si>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</si>
  <si>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</si>
  <si>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</si>
  <si>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</si>
  <si>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</si>
  <si>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</si>
  <si>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</si>
  <si>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</si>
  <si>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</si>
  <si>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</si>
  <si>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</si>
  <si>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</si>
  <si>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</si>
  <si>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</si>
  <si>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</si>
  <si>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</si>
  <si>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</si>
  <si>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</si>
  <si>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</si>
  <si>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</si>
  <si>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</si>
  <si>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</si>
  <si>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</si>
  <si>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</si>
  <si>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</si>
  <si>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</si>
  <si>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</si>
  <si>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</si>
  <si>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</si>
  <si>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</si>
  <si>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</si>
  <si>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</si>
  <si>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</si>
  <si>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</si>
  <si>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</si>
  <si>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</si>
  <si>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</si>
  <si>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</si>
  <si>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</si>
  <si>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</si>
  <si>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</si>
  <si>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</si>
  <si>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</si>
  <si>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</si>
  <si>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</si>
  <si>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</si>
  <si>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</si>
  <si>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</si>
  <si>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</si>
  <si>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</si>
  <si>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</si>
  <si>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</si>
  <si>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</si>
  <si>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</si>
  <si>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</si>
  <si>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</si>
  <si>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</si>
  <si>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</si>
  <si>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</si>
  <si>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</si>
  <si>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</si>
  <si>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</si>
  <si>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</si>
  <si>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</si>
  <si>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</si>
  <si>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</si>
  <si>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</si>
  <si>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</si>
  <si>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</si>
  <si>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</si>
  <si>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</si>
  <si>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</si>
  <si>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</si>
  <si>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</si>
  <si>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</si>
  <si>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</si>
  <si>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</si>
  <si>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</si>
  <si>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</si>
  <si>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</si>
  <si>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</si>
  <si>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</si>
  <si>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</si>
  <si>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</si>
  <si>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</si>
  <si>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</si>
  <si>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</si>
  <si>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</si>
  <si>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</si>
  <si>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</si>
  <si>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</si>
  <si>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</si>
  <si>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</si>
  <si>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</si>
  <si>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</si>
  <si>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</si>
  <si>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</si>
  <si>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</si>
  <si>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</si>
  <si>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</si>
  <si>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</si>
  <si>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</si>
  <si>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</si>
  <si>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</si>
  <si>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</si>
  <si>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</si>
  <si>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</si>
  <si>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</si>
  <si>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</si>
  <si>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</si>
  <si>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</si>
  <si>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</si>
  <si>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</si>
  <si>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</si>
  <si>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</si>
  <si>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</si>
  <si>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</si>
  <si>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</si>
  <si>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</si>
  <si>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</si>
  <si>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</si>
  <si>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</si>
  <si>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</si>
  <si>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</si>
  <si>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</si>
  <si>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</si>
  <si>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</si>
  <si>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</si>
  <si>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</si>
  <si>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</si>
  <si>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</si>
  <si>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</si>
  <si>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</si>
  <si>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</si>
  <si>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</si>
  <si>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</si>
  <si>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</si>
  <si>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</si>
  <si>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</si>
  <si>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</si>
  <si>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</si>
  <si>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</si>
  <si>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</si>
  <si>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</si>
  <si>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</si>
  <si>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</si>
  <si>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</si>
  <si>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</si>
  <si>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</si>
  <si>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</si>
  <si>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</si>
  <si>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</si>
  <si>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</si>
  <si>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</si>
  <si>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</si>
  <si>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</si>
  <si>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</si>
  <si>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</si>
  <si>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</si>
  <si>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</si>
  <si>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</si>
  <si>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</si>
  <si>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</si>
  <si>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</si>
  <si>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</si>
  <si>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</si>
  <si>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</si>
  <si>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</si>
  <si>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</si>
  <si>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</si>
  <si>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</si>
  <si>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</si>
  <si>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</si>
  <si>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</si>
  <si>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</si>
  <si>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</si>
  <si>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</si>
  <si>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</si>
  <si>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</si>
  <si>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</si>
  <si>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</si>
  <si>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</si>
  <si>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</si>
  <si>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</si>
  <si>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</si>
  <si>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</si>
  <si>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</si>
  <si>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</si>
  <si>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</si>
  <si>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</si>
  <si>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</si>
  <si>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</si>
  <si>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</si>
  <si>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</si>
  <si>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</si>
  <si>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</si>
  <si>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</si>
  <si>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</si>
  <si>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</si>
  <si>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</si>
  <si>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</si>
  <si>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</si>
  <si>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</si>
  <si>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</si>
  <si>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</si>
  <si>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</si>
  <si>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</si>
  <si>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</si>
  <si>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</si>
  <si>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</si>
  <si>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</si>
  <si>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</si>
  <si>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</si>
  <si>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</si>
  <si>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</si>
  <si>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</si>
  <si>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</si>
  <si>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</si>
  <si>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</si>
  <si>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</si>
  <si>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</si>
  <si>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</si>
  <si>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</si>
  <si>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</si>
  <si>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</si>
  <si>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</si>
  <si>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</si>
  <si>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</si>
  <si>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</si>
  <si>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</si>
  <si>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</si>
  <si>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</si>
  <si>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</si>
  <si>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</si>
  <si>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</si>
  <si>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</si>
  <si>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</si>
  <si>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</si>
  <si>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</si>
  <si>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</si>
  <si>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</si>
  <si>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</si>
  <si>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</si>
  <si>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</si>
  <si>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</si>
  <si>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</si>
  <si>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</si>
  <si>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</si>
  <si>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</si>
  <si>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</si>
  <si>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</si>
  <si>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</si>
  <si>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</si>
  <si>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</si>
  <si>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</si>
  <si>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</si>
  <si>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</si>
  <si>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</si>
  <si>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</si>
  <si>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</si>
  <si>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</si>
  <si>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</si>
  <si>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</si>
  <si>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</si>
  <si>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</si>
  <si>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</si>
  <si>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</si>
  <si>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</si>
  <si>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</si>
  <si>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</si>
  <si>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</si>
  <si>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</si>
  <si>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</si>
  <si>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</si>
  <si>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</si>
  <si>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</si>
  <si>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</si>
  <si>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</si>
  <si>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</si>
  <si>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</si>
  <si>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</si>
  <si>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</si>
  <si>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</si>
  <si>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</si>
  <si>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</si>
  <si>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</si>
  <si>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</si>
  <si>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</si>
  <si>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</si>
  <si>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</si>
  <si>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</si>
  <si>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</si>
  <si>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</si>
  <si>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</si>
  <si>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</si>
  <si>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</si>
  <si>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</si>
  <si>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</si>
  <si>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</si>
  <si>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</si>
  <si>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</si>
  <si>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</si>
  <si>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</si>
  <si>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</si>
  <si>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</si>
  <si>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</si>
  <si>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</si>
  <si>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</si>
  <si>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</si>
  <si>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</si>
  <si>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</si>
  <si>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</si>
  <si>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</si>
  <si>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</si>
  <si>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</si>
  <si>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</si>
  <si>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</si>
  <si>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</si>
  <si>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</si>
  <si>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</si>
  <si>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</si>
  <si>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</si>
  <si>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</si>
  <si>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</si>
  <si>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</si>
  <si>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</si>
  <si>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</si>
  <si>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</si>
  <si>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</si>
  <si>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</si>
  <si>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</si>
  <si>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</si>
  <si>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</si>
  <si>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</si>
  <si>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</si>
  <si>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</si>
  <si>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</si>
  <si>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</si>
  <si>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</si>
  <si>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</si>
  <si>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</si>
  <si>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</si>
  <si>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</si>
  <si>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</si>
  <si>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</si>
  <si>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</si>
  <si>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</si>
  <si>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</si>
  <si>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</si>
  <si>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</si>
  <si>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</si>
  <si>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</si>
  <si>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</si>
  <si>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</si>
  <si>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</si>
  <si>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</si>
  <si>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</si>
  <si>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</si>
  <si>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</si>
  <si>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</si>
  <si>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</si>
  <si>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</si>
  <si>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</si>
  <si>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</si>
  <si>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</si>
  <si>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</si>
  <si>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</si>
  <si>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</si>
  <si>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</si>
  <si>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</si>
  <si>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</si>
  <si>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</si>
  <si>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</si>
  <si>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</si>
  <si>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</si>
  <si>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</si>
  <si>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</si>
  <si>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</si>
  <si>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</si>
  <si>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</si>
  <si>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</si>
  <si>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</si>
  <si>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</si>
  <si>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</si>
  <si>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</si>
  <si>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</si>
  <si>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</si>
  <si>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</si>
  <si>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</si>
  <si>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</si>
  <si>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</si>
  <si>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</si>
  <si>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</si>
  <si>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</si>
  <si>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</si>
  <si>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</si>
  <si>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</si>
  <si>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</si>
  <si>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</si>
  <si>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</si>
  <si>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</si>
  <si>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</si>
  <si>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</si>
  <si>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</si>
  <si>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</si>
  <si>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</si>
  <si>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</si>
  <si>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</si>
  <si>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</si>
  <si>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</si>
  <si>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</si>
  <si>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</si>
  <si>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</si>
  <si>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</si>
  <si>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</si>
  <si>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</si>
  <si>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</si>
  <si>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</si>
  <si>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</si>
  <si>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</si>
  <si>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</si>
  <si>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</si>
  <si>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</si>
  <si>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</si>
  <si>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</si>
  <si>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</si>
  <si>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</si>
  <si>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</si>
  <si>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</si>
  <si>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</si>
  <si>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</si>
  <si>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</si>
  <si>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</si>
  <si>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</si>
  <si>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</si>
  <si>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</si>
  <si>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</si>
  <si>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</si>
  <si>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</si>
  <si>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</si>
  <si>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</si>
  <si>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</si>
  <si>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</si>
  <si>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</si>
  <si>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</si>
  <si>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</si>
  <si>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</si>
  <si>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</si>
  <si>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</si>
  <si>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</si>
  <si>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</si>
  <si>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</si>
  <si>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</si>
  <si>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</si>
  <si>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</si>
  <si>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</si>
  <si>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</si>
  <si>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</si>
  <si>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</si>
  <si>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</si>
  <si>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</si>
  <si>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</si>
  <si>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</si>
  <si>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</si>
  <si>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</si>
  <si>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</si>
  <si>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</si>
  <si>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</si>
  <si>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</si>
  <si>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</si>
  <si>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</si>
  <si>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</si>
  <si>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</si>
  <si>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</si>
  <si>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</si>
  <si>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</si>
  <si>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</si>
  <si>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</si>
  <si>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</si>
  <si>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</si>
  <si>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</si>
  <si>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</si>
  <si>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</si>
  <si>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</si>
  <si>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</si>
  <si>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</si>
  <si>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</si>
  <si>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</si>
  <si>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</si>
  <si>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</si>
  <si>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</si>
  <si>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</si>
  <si>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</si>
  <si>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</si>
  <si>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</si>
  <si>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</si>
  <si>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</si>
  <si>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</si>
  <si>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</si>
  <si>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</si>
  <si>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</si>
  <si>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</si>
  <si>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</si>
  <si>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</si>
  <si>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</si>
  <si>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</si>
  <si>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</si>
  <si>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</si>
  <si>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</si>
  <si>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</si>
  <si>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</si>
  <si>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</si>
  <si>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</si>
  <si>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</si>
  <si>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</si>
  <si>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</si>
  <si>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</si>
  <si>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</si>
  <si>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</si>
  <si>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</si>
  <si>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</si>
  <si>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</si>
  <si>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</si>
  <si>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</si>
  <si>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</si>
  <si>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</si>
  <si>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</si>
  <si>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</si>
  <si>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</si>
  <si>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</si>
  <si>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</si>
  <si>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</si>
  <si>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</si>
  <si>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</si>
  <si>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</si>
  <si>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</si>
  <si>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</si>
  <si>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</si>
  <si>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</si>
  <si>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</si>
  <si>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</si>
  <si>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</si>
  <si>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</si>
  <si>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</si>
  <si>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</si>
  <si>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</si>
  <si>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</si>
  <si>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</si>
  <si>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</si>
  <si>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</si>
  <si>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</si>
  <si>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</si>
  <si>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</si>
  <si>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</si>
  <si>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</si>
  <si>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</si>
  <si>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</si>
  <si>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</si>
  <si>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</si>
  <si>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</si>
  <si>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</si>
  <si>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</si>
  <si>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</si>
  <si>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</si>
  <si>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</si>
  <si>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</si>
  <si>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</si>
  <si>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</si>
  <si>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</si>
  <si>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</si>
  <si>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</si>
  <si>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</si>
  <si>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</si>
  <si>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</si>
  <si>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</si>
  <si>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</si>
  <si>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</si>
  <si>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</si>
  <si>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</si>
  <si>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</si>
  <si>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</si>
  <si>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</si>
  <si>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</si>
  <si>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</si>
  <si>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</si>
  <si>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</si>
  <si>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</si>
  <si>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</si>
  <si>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</si>
  <si>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</si>
  <si>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</si>
  <si>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</si>
  <si>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</si>
  <si>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</si>
  <si>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</si>
  <si>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</si>
  <si>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</si>
  <si>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</si>
  <si>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</si>
  <si>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</si>
  <si>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</si>
  <si>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</si>
  <si>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</si>
  <si>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</si>
  <si>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</si>
  <si>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</si>
  <si>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</si>
  <si>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</si>
  <si>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</si>
  <si>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</si>
  <si>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</si>
  <si>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</si>
  <si>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</si>
  <si>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</si>
  <si>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</si>
  <si>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</si>
  <si>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</si>
  <si>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</si>
  <si>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</si>
  <si>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</si>
  <si>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</si>
  <si>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</si>
  <si>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</si>
  <si>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</si>
  <si>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</si>
  <si>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</si>
  <si>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</si>
  <si>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</si>
  <si>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</si>
  <si>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</si>
  <si>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</si>
  <si>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</si>
  <si>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</si>
  <si>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</si>
  <si>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</si>
  <si>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</si>
  <si>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</si>
  <si>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</si>
  <si>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</si>
  <si>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</si>
  <si>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</si>
  <si>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</si>
  <si>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</si>
  <si>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</si>
  <si>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</si>
  <si>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</si>
  <si>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</si>
  <si>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</si>
  <si>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</si>
  <si>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</si>
  <si>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</si>
  <si>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</si>
  <si>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</si>
  <si>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</si>
  <si>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</si>
  <si>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</si>
  <si>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</si>
  <si>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</si>
  <si>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</si>
  <si>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</si>
  <si>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</si>
  <si>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</si>
  <si>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</si>
  <si>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</si>
  <si>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</si>
  <si>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</si>
  <si>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</si>
  <si>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</si>
  <si>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</si>
  <si>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</si>
  <si>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</si>
  <si>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</si>
  <si>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</si>
  <si>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</si>
  <si>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</si>
  <si>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</si>
  <si>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</si>
  <si>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</si>
  <si>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</si>
  <si>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</si>
  <si>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</si>
  <si>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</si>
  <si>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</si>
  <si>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</si>
  <si>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</si>
  <si>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</si>
  <si>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</si>
  <si>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</si>
  <si>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</si>
  <si>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</si>
  <si>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</si>
  <si>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</si>
  <si>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</si>
  <si>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</si>
  <si>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</si>
  <si>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</si>
  <si>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</si>
  <si>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</si>
  <si>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</si>
  <si>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</si>
  <si>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</si>
  <si>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</si>
  <si>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</si>
  <si>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</si>
  <si>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</si>
  <si>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</si>
  <si>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</si>
  <si>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</si>
  <si>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</si>
  <si>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</si>
  <si>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</si>
  <si>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</si>
  <si>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</si>
  <si>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</si>
  <si>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</si>
  <si>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</si>
  <si>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</si>
  <si>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</si>
  <si>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</si>
  <si>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</si>
  <si>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</si>
  <si>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</si>
  <si>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</si>
  <si>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</si>
  <si>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</si>
  <si>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</si>
  <si>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</si>
  <si>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</si>
  <si>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</si>
  <si>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</si>
  <si>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</si>
  <si>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</si>
  <si>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</si>
  <si>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</si>
  <si>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</si>
  <si>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</si>
  <si>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</si>
  <si>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</si>
  <si>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</si>
  <si>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</si>
  <si>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</si>
  <si>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</si>
  <si>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</si>
  <si>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</si>
  <si>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</si>
  <si>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</si>
  <si>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</si>
  <si>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</si>
  <si>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</si>
  <si>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</si>
  <si>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</si>
  <si>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</si>
  <si>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</si>
  <si>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</si>
  <si>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</si>
  <si>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</si>
  <si>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</si>
  <si>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</si>
  <si>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</si>
  <si>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</si>
  <si>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</si>
  <si>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</si>
  <si>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</si>
  <si>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</si>
  <si>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</si>
  <si>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</si>
  <si>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</si>
  <si>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</si>
  <si>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</si>
  <si>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</si>
  <si>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</si>
  <si>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</si>
  <si>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</si>
  <si>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</si>
  <si>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</si>
  <si>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</si>
  <si>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</si>
  <si>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</si>
  <si>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</si>
  <si>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</si>
  <si>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</si>
  <si>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</si>
  <si>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</si>
  <si>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</si>
  <si>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</si>
  <si>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</si>
  <si>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</si>
  <si>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</si>
  <si>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</si>
  <si>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</si>
  <si>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</si>
  <si>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</si>
  <si>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</si>
  <si>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</si>
  <si>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</si>
  <si>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</si>
  <si>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</si>
  <si>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</si>
  <si>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</si>
  <si>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</si>
  <si>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</si>
  <si>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</si>
  <si>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</si>
  <si>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</si>
  <si>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</si>
  <si>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</si>
  <si>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</si>
  <si>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</si>
  <si>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</si>
  <si>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</si>
  <si>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</si>
  <si>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</si>
  <si>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</si>
  <si>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</si>
  <si>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</si>
  <si>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</si>
  <si>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</si>
  <si>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</si>
  <si>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</si>
  <si>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</si>
  <si>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</si>
  <si>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</si>
  <si>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</si>
  <si>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</si>
  <si>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</si>
  <si>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</si>
  <si>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</si>
  <si>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</si>
  <si>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</si>
  <si>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</si>
  <si>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</si>
  <si>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</si>
  <si>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</si>
  <si>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</si>
  <si>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</si>
  <si>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</si>
  <si>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</si>
  <si>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</si>
  <si>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</si>
  <si>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</si>
  <si>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</si>
  <si>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</si>
  <si>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</si>
  <si>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</si>
  <si>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</si>
  <si>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</si>
  <si>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</si>
  <si>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</si>
  <si>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</si>
  <si>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</si>
  <si>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</si>
  <si>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</si>
  <si>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</si>
  <si>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</si>
  <si>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</si>
  <si>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</si>
  <si>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</si>
  <si>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</si>
  <si>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</si>
  <si>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</si>
  <si>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</si>
  <si>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</si>
  <si>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</si>
  <si>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</si>
  <si>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</si>
  <si>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</si>
  <si>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</si>
  <si>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</si>
  <si>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</si>
  <si>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</si>
  <si>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</si>
  <si>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</si>
  <si>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</si>
  <si>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</si>
  <si>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</si>
  <si>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</si>
  <si>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</si>
  <si>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</si>
  <si>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</si>
  <si>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</si>
  <si>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</si>
  <si>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</si>
  <si>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</si>
  <si>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</si>
  <si>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</si>
  <si>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</si>
  <si>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</si>
  <si>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</si>
  <si>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</si>
  <si>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</si>
  <si>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</si>
  <si>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</si>
  <si>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</si>
  <si>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</si>
  <si>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</si>
  <si>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</si>
  <si>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</si>
  <si>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</si>
  <si>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</si>
  <si>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</si>
  <si>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</si>
  <si>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</si>
  <si>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</si>
  <si>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</si>
  <si>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</si>
  <si>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</si>
  <si>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</si>
  <si>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</si>
  <si>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</si>
  <si>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</si>
  <si>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</si>
  <si>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</si>
  <si>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</si>
  <si>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</si>
  <si>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</si>
  <si>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</si>
  <si>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</si>
  <si>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</si>
  <si>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</si>
  <si>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</si>
  <si>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</si>
  <si>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category / sub-category</t>
  </si>
  <si>
    <t xml:space="preserve">category 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</si>
  <si>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</si>
  <si>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</si>
  <si>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</si>
  <si>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</si>
  <si>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</si>
  <si>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</si>
  <si>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</si>
  <si>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</si>
  <si>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</si>
  <si>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</si>
  <si>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</si>
  <si>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</si>
  <si>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</si>
  <si>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</si>
  <si>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</si>
  <si>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</si>
  <si>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</si>
  <si>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</si>
  <si>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</si>
  <si>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</si>
  <si>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</si>
  <si>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</si>
  <si>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</si>
  <si>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</si>
  <si>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</si>
  <si>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</si>
  <si>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</si>
  <si>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</si>
  <si>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</si>
  <si>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</si>
  <si>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</si>
  <si>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</si>
  <si>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</si>
  <si>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</si>
  <si>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Count of name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</si>
  <si>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</si>
  <si>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</si>
  <si>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</si>
  <si>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</si>
  <si>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</si>
  <si>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</si>
  <si>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</si>
  <si>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</si>
  <si>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</si>
  <si>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</si>
  <si>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</si>
  <si>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</si>
  <si>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</si>
  <si>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</si>
  <si>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</si>
  <si>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</si>
  <si>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</t>
  </si>
  <si>
    <t>Parent Category</t>
  </si>
  <si>
    <t xml:space="preserve"> Sub-category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</si>
  <si>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</si>
  <si>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</si>
  <si>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</si>
  <si>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</si>
  <si>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</si>
  <si>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</si>
  <si>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</si>
  <si>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</si>
  <si>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$1000</t>
  </si>
  <si>
    <t>$1000 to $4999</t>
  </si>
  <si>
    <t>$5000 to $9999</t>
  </si>
  <si>
    <t>$10000 to $14999</t>
  </si>
  <si>
    <t>$15000 to $19999</t>
  </si>
  <si>
    <t>$20000 to $24999</t>
  </si>
  <si>
    <t>$25000 to $29999</t>
  </si>
  <si>
    <t>$30000 to $34999</t>
  </si>
  <si>
    <t>$35000 to $39999</t>
  </si>
  <si>
    <t>$40000 to $44999</t>
  </si>
  <si>
    <t>$45000 to $49999</t>
  </si>
  <si>
    <t>Greater than or equal to $50000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</si>
</sst>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70C0"/>
      </font>
      <fill>
        <patternFill patternType="solid">
          <bgColor theme="4"/>
        </patternFill>
      </fill>
    </dxf>
    <dxf>
      <font>
        <color rgb="FF9C5700"/>
      </font>
      <fill>
        <patternFill patternType="solid">
          <bgColor theme="7" tint="0.39994506668294322"/>
        </patternFill>
      </fill>
    </dxf>
    <dxf>
      <font>
        <color rgb="FF006100"/>
      </font>
      <fill>
        <patternFill patternType="solid"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70C0"/>
      </font>
      <fill>
        <patternFill patternType="solid">
          <bgColor theme="4"/>
        </patternFill>
      </fill>
    </dxf>
    <dxf>
      <font>
        <color rgb="FF9C5700"/>
      </font>
      <fill>
        <patternFill patternType="solid">
          <bgColor theme="7" tint="0.39994506668294322"/>
        </patternFill>
      </fill>
    </dxf>
    <dxf>
      <font>
        <color rgb="FF006100"/>
      </font>
      <fill>
        <patternFill patternType="solid">
          <bgColor theme="9" tint="-0.2499465926084170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721893377877453E-2"/>
          <c:y val="0.18427547302855798"/>
          <c:w val="0.76667059869013932"/>
          <c:h val="0.55614395215523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C-48A4-BD5B-A30E6EF70648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C-48A4-BD5B-A30E6EF70648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C-48A4-BD5B-A30E6EF70648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C-48A4-BD5B-A30E6EF7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534879"/>
        <c:axId val="627534047"/>
      </c:barChart>
      <c:catAx>
        <c:axId val="62753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4047"/>
        <c:crosses val="autoZero"/>
        <c:auto val="1"/>
        <c:lblAlgn val="ctr"/>
        <c:lblOffset val="100"/>
        <c:noMultiLvlLbl val="0"/>
      </c:catAx>
      <c:valAx>
        <c:axId val="6275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3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A-411D-9B71-1A88B3E26D15}"/>
            </c:ext>
          </c:extLst>
        </c:ser>
        <c:ser>
          <c:idx val="1"/>
          <c:order val="1"/>
          <c:tx>
            <c:strRef>
              <c:f>'Sub-Category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A-411D-9B71-1A88B3E26D15}"/>
            </c:ext>
          </c:extLst>
        </c:ser>
        <c:ser>
          <c:idx val="2"/>
          <c:order val="2"/>
          <c:tx>
            <c:strRef>
              <c:f>'Sub-Category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A-411D-9B71-1A88B3E26D15}"/>
            </c:ext>
          </c:extLst>
        </c:ser>
        <c:ser>
          <c:idx val="3"/>
          <c:order val="3"/>
          <c:tx>
            <c:strRef>
              <c:f>'Sub-Category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A-411D-9B71-1A88B3E2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6644879"/>
        <c:axId val="656646127"/>
      </c:barChart>
      <c:catAx>
        <c:axId val="6566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6127"/>
        <c:crosses val="autoZero"/>
        <c:auto val="1"/>
        <c:lblAlgn val="ctr"/>
        <c:lblOffset val="100"/>
        <c:noMultiLvlLbl val="0"/>
      </c:catAx>
      <c:valAx>
        <c:axId val="6566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[Crowdfunding.xlsx]Outcomes Based on Launch!PivotTable3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B-4276-80DC-CFB17BF79753}"/>
            </c:ext>
          </c:extLst>
        </c:ser>
        <c:ser>
          <c:idx val="1"/>
          <c:order val="1"/>
          <c:tx>
            <c:strRef>
              <c:f>'Outcomes Based on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B-4276-80DC-CFB17BF79753}"/>
            </c:ext>
          </c:extLst>
        </c:ser>
        <c:ser>
          <c:idx val="2"/>
          <c:order val="2"/>
          <c:tx>
            <c:strRef>
              <c:f>'Outcomes Based on Launch'!$D$4:$D$5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B-4276-80DC-CFB17BF7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54015"/>
        <c:axId val="637659007"/>
      </c:lineChart>
      <c:catAx>
        <c:axId val="6376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59007"/>
        <c:crosses val="autoZero"/>
        <c:auto val="1"/>
        <c:lblAlgn val="ctr"/>
        <c:lblOffset val="100"/>
        <c:noMultiLvlLbl val="0"/>
      </c:catAx>
      <c:valAx>
        <c:axId val="6376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or equal to $50000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B-44A9-B4C1-BDB33B3BC81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or equal to $50000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B-44A9-B4C1-BDB33B3BC81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$1000</c:v>
                </c:pt>
                <c:pt idx="1">
                  <c:v>$1000 to $4999</c:v>
                </c:pt>
                <c:pt idx="2">
                  <c:v>$5000 to $9999</c:v>
                </c:pt>
                <c:pt idx="3">
                  <c:v>$10000 to $14999</c:v>
                </c:pt>
                <c:pt idx="4">
                  <c:v>$15000 to $19999</c:v>
                </c:pt>
                <c:pt idx="5">
                  <c:v>$20000 to $24999</c:v>
                </c:pt>
                <c:pt idx="6">
                  <c:v>$25000 to $29999</c:v>
                </c:pt>
                <c:pt idx="7">
                  <c:v>$30000 to $34999</c:v>
                </c:pt>
                <c:pt idx="8">
                  <c:v>$35000 to $39999</c:v>
                </c:pt>
                <c:pt idx="9">
                  <c:v>$40000 to $44999</c:v>
                </c:pt>
                <c:pt idx="10">
                  <c:v>$45000 to $49999</c:v>
                </c:pt>
                <c:pt idx="11">
                  <c:v>Greater than or equal to $50000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B-44A9-B4C1-BDB33B3B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39152"/>
        <c:axId val="634913360"/>
      </c:lineChart>
      <c:catAx>
        <c:axId val="6349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3360"/>
        <c:crosses val="autoZero"/>
        <c:auto val="1"/>
        <c:lblAlgn val="ctr"/>
        <c:lblOffset val="100"/>
        <c:noMultiLvlLbl val="0"/>
      </c:catAx>
      <c:valAx>
        <c:axId val="6349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3</xdr:row>
      <xdr:rowOff>133350</xdr:rowOff>
    </xdr:from>
    <xdr:to>
      <xdr:col>14</xdr:col>
      <xdr:colOff>581024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B9433-EECF-2C79-8310-3A07338F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728662</xdr:colOff>
      <xdr:row>5</xdr:row>
      <xdr:rowOff>47625</xdr:rowOff>
    </xdr:from>
    <xdr:to>
      <xdr:col>10</xdr:col>
      <xdr:colOff>495300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FD7B4-1F44-9F8E-522C-A7953253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9525</xdr:rowOff>
    </xdr:from>
    <xdr:to>
      <xdr:col>16</xdr:col>
      <xdr:colOff>123825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D4ABC-31E1-922F-57E1-024E00AAE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13</xdr:row>
      <xdr:rowOff>180974</xdr:rowOff>
    </xdr:from>
    <xdr:to>
      <xdr:col>8</xdr:col>
      <xdr:colOff>19050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9D665-4C7F-0B2E-7C66-B0230C50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0.040885532406" createdVersion="8" refreshedVersion="8" minRefreshableVersion="3" recordCount="1000" xr:uid="{CD2439FC-5C8D-47BE-9DAD-DD7647CE18B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/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0.054396874999" createdVersion="8" refreshedVersion="8" minRefreshableVersion="3" recordCount="1000" xr:uid="{502D1C14-AD93-498B-8E91-ED57BDE55E0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16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/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4"/>
    <s v="Larson-Little"/>
    <s v="Proactive foreground core"/>
    <x v="4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383"/>
    <s v="Baker Ltd"/>
    <s v="Progressive intangible flexibility"/>
    <x v="9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561A-5182-4DFA-95D8-2BD57E863B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63AF0-83D9-4FB5-B774-57600FFE871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E8B3E-F212-465D-A232-629D0070BD9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18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2" sqref="O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1" style="5"/>
    <col min="7" max="7" width="13" bestFit="1" customWidth="1"/>
    <col min="10" max="11" width="11.125" bestFit="1" customWidth="1"/>
    <col min="14" max="14" width="27.625" bestFit="1" customWidth="1"/>
    <col min="15" max="15" width="14.5" style="5" bestFit="1" customWidth="1"/>
    <col min="16" max="16" width="16.5" style="5" bestFit="1" customWidth="1"/>
    <col min="17" max="17" width="14.875" bestFit="1" customWidth="1"/>
    <col min="18" max="18" width="12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2032</v>
      </c>
      <c r="O1" s="4" t="s">
        <v>2028</v>
      </c>
      <c r="P1" s="4" t="s">
        <v>2029</v>
      </c>
      <c r="Q1" s="1" t="s">
        <v>2086</v>
      </c>
      <c r="R1" s="1" t="s">
        <v>2087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5">
        <f>E2/D2</f>
        <v>0</v>
      </c>
      <c r="Q2" t="s">
        <v>2030</v>
      </c>
      <c r="R2" t="s">
        <v>2031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5">
        <f t="shared" ref="P3:P66" si="1">E3/G3</f>
        <v>92.151898734177209</v>
      </c>
      <c r="Q3" t="s">
        <v>2034</v>
      </c>
      <c r="R3" t="s">
        <v>2035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5">
        <f t="shared" si="1"/>
        <v>100.01614035087719</v>
      </c>
      <c r="Q4" t="s">
        <v>2036</v>
      </c>
      <c r="R4" t="s">
        <v>2037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5">
        <f t="shared" si="1"/>
        <v>103.20833333333333</v>
      </c>
      <c r="Q5" t="s">
        <v>2034</v>
      </c>
      <c r="R5" t="s">
        <v>2035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5">
        <f t="shared" si="1"/>
        <v>99.339622641509436</v>
      </c>
      <c r="Q6" t="s">
        <v>2038</v>
      </c>
      <c r="R6" t="s">
        <v>2039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5">
        <f t="shared" si="1"/>
        <v>75.833333333333329</v>
      </c>
      <c r="Q7" t="s">
        <v>2038</v>
      </c>
      <c r="R7" t="s">
        <v>2039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5">
        <f t="shared" si="1"/>
        <v>60.555555555555557</v>
      </c>
      <c r="Q8" t="s">
        <v>2040</v>
      </c>
      <c r="R8" t="s">
        <v>2041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5">
        <f t="shared" si="1"/>
        <v>64.93832599118943</v>
      </c>
      <c r="Q9" t="s">
        <v>2038</v>
      </c>
      <c r="R9" t="s">
        <v>2039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5">
        <f t="shared" si="1"/>
        <v>30.997175141242938</v>
      </c>
      <c r="Q10" t="s">
        <v>2038</v>
      </c>
      <c r="R10" t="s">
        <v>2039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5">
        <f t="shared" si="1"/>
        <v>72.909090909090907</v>
      </c>
      <c r="Q11" t="s">
        <v>2034</v>
      </c>
      <c r="R11" t="s">
        <v>2042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5">
        <f t="shared" si="1"/>
        <v>62.9</v>
      </c>
      <c r="Q12" t="s">
        <v>2040</v>
      </c>
      <c r="R12" t="s">
        <v>2043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5">
        <f t="shared" si="1"/>
        <v>112.22222222222223</v>
      </c>
      <c r="Q13" t="s">
        <v>2038</v>
      </c>
      <c r="R13" t="s">
        <v>2039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5">
        <f t="shared" si="1"/>
        <v>102.34545454545454</v>
      </c>
      <c r="Q14" t="s">
        <v>2040</v>
      </c>
      <c r="R14" t="s">
        <v>2043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5">
        <f t="shared" si="1"/>
        <v>105.05102040816327</v>
      </c>
      <c r="Q15" t="s">
        <v>2034</v>
      </c>
      <c r="R15" t="s">
        <v>2044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5">
        <f t="shared" si="1"/>
        <v>94.144999999999996</v>
      </c>
      <c r="Q16" t="s">
        <v>2034</v>
      </c>
      <c r="R16" t="s">
        <v>2044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5">
        <f t="shared" si="1"/>
        <v>84.986725663716811</v>
      </c>
      <c r="Q17" t="s">
        <v>2036</v>
      </c>
      <c r="R17" t="s">
        <v>2045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5">
        <f t="shared" si="1"/>
        <v>110.41</v>
      </c>
      <c r="Q18" t="s">
        <v>2046</v>
      </c>
      <c r="R18" t="s">
        <v>2047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5">
        <f t="shared" si="1"/>
        <v>107.96236989591674</v>
      </c>
      <c r="Q19" t="s">
        <v>2040</v>
      </c>
      <c r="R19" t="s">
        <v>2048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5">
        <f t="shared" si="1"/>
        <v>45.103703703703701</v>
      </c>
      <c r="Q20" t="s">
        <v>2038</v>
      </c>
      <c r="R20" t="s">
        <v>2039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5">
        <f t="shared" si="1"/>
        <v>45.001483679525222</v>
      </c>
      <c r="Q21" t="s">
        <v>2038</v>
      </c>
      <c r="R21" t="s">
        <v>2039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5">
        <f t="shared" si="1"/>
        <v>105.97134670487107</v>
      </c>
      <c r="Q22" t="s">
        <v>2040</v>
      </c>
      <c r="R22" t="s">
        <v>2043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5">
        <f t="shared" si="1"/>
        <v>69.055555555555557</v>
      </c>
      <c r="Q23" t="s">
        <v>2038</v>
      </c>
      <c r="R23" t="s">
        <v>2039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5">
        <f t="shared" si="1"/>
        <v>85.044943820224717</v>
      </c>
      <c r="Q24" t="s">
        <v>2038</v>
      </c>
      <c r="R24" t="s">
        <v>2039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5">
        <f t="shared" si="1"/>
        <v>105.22535211267606</v>
      </c>
      <c r="Q25" t="s">
        <v>2040</v>
      </c>
      <c r="R25" t="s">
        <v>2041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5">
        <f t="shared" si="1"/>
        <v>39.003741114852225</v>
      </c>
      <c r="Q26" t="s">
        <v>2036</v>
      </c>
      <c r="R26" t="s">
        <v>2045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5">
        <f t="shared" si="1"/>
        <v>73.030674846625772</v>
      </c>
      <c r="Q27" t="s">
        <v>2049</v>
      </c>
      <c r="R27" t="s">
        <v>2050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5">
        <f t="shared" si="1"/>
        <v>35.009459459459457</v>
      </c>
      <c r="Q28" t="s">
        <v>2038</v>
      </c>
      <c r="R28" t="s">
        <v>2039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5">
        <f t="shared" si="1"/>
        <v>106.6</v>
      </c>
      <c r="Q29" t="s">
        <v>2034</v>
      </c>
      <c r="R29" t="s">
        <v>2035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5">
        <f t="shared" si="1"/>
        <v>61.997747747747745</v>
      </c>
      <c r="Q30" t="s">
        <v>2038</v>
      </c>
      <c r="R30" t="s">
        <v>2039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5">
        <f t="shared" si="1"/>
        <v>94.000622665006233</v>
      </c>
      <c r="Q31" t="s">
        <v>2040</v>
      </c>
      <c r="R31" t="s">
        <v>2051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5">
        <f t="shared" si="1"/>
        <v>112.05426356589147</v>
      </c>
      <c r="Q32" t="s">
        <v>2040</v>
      </c>
      <c r="R32" t="s">
        <v>2048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5">
        <f t="shared" si="1"/>
        <v>48.008849557522126</v>
      </c>
      <c r="Q33" t="s">
        <v>2049</v>
      </c>
      <c r="R33" t="s">
        <v>2050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5">
        <f t="shared" si="1"/>
        <v>38.004334633723452</v>
      </c>
      <c r="Q34" t="s">
        <v>2040</v>
      </c>
      <c r="R34" t="s">
        <v>2041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5">
        <f t="shared" si="1"/>
        <v>35.000184535892231</v>
      </c>
      <c r="Q35" t="s">
        <v>2038</v>
      </c>
      <c r="R35" t="s">
        <v>2039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5">
        <f t="shared" si="1"/>
        <v>85</v>
      </c>
      <c r="Q36" t="s">
        <v>2040</v>
      </c>
      <c r="R36" t="s">
        <v>2041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5">
        <f t="shared" si="1"/>
        <v>95.993893129770996</v>
      </c>
      <c r="Q37" t="s">
        <v>2040</v>
      </c>
      <c r="R37" t="s">
        <v>2043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5">
        <f t="shared" si="1"/>
        <v>68.8125</v>
      </c>
      <c r="Q38" t="s">
        <v>2038</v>
      </c>
      <c r="R38" t="s">
        <v>2039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5">
        <f t="shared" si="1"/>
        <v>105.97196261682242</v>
      </c>
      <c r="Q39" t="s">
        <v>2046</v>
      </c>
      <c r="R39" t="s">
        <v>2052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5">
        <f t="shared" si="1"/>
        <v>75.261194029850742</v>
      </c>
      <c r="Q40" t="s">
        <v>2053</v>
      </c>
      <c r="R40" t="s">
        <v>2054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5">
        <f t="shared" si="1"/>
        <v>57.125</v>
      </c>
      <c r="Q41" t="s">
        <v>2038</v>
      </c>
      <c r="R41" t="s">
        <v>2039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5">
        <f t="shared" si="1"/>
        <v>75.141414141414145</v>
      </c>
      <c r="Q42" t="s">
        <v>2036</v>
      </c>
      <c r="R42" t="s">
        <v>2045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5">
        <f t="shared" si="1"/>
        <v>107.42342342342343</v>
      </c>
      <c r="Q43" t="s">
        <v>2034</v>
      </c>
      <c r="R43" t="s">
        <v>2035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5">
        <f t="shared" si="1"/>
        <v>35.995495495495497</v>
      </c>
      <c r="Q44" t="s">
        <v>2030</v>
      </c>
      <c r="R44" t="s">
        <v>2031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5">
        <f t="shared" si="1"/>
        <v>26.998873148744366</v>
      </c>
      <c r="Q45" t="s">
        <v>2046</v>
      </c>
      <c r="R45" t="s">
        <v>2055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5">
        <f t="shared" si="1"/>
        <v>107.56122448979592</v>
      </c>
      <c r="Q46" t="s">
        <v>2046</v>
      </c>
      <c r="R46" t="s">
        <v>2052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5">
        <f t="shared" si="1"/>
        <v>94.375</v>
      </c>
      <c r="Q47" t="s">
        <v>2038</v>
      </c>
      <c r="R47" t="s">
        <v>2039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5">
        <f t="shared" si="1"/>
        <v>46.163043478260867</v>
      </c>
      <c r="Q48" t="s">
        <v>2034</v>
      </c>
      <c r="R48" t="s">
        <v>2035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5">
        <f t="shared" si="1"/>
        <v>47.845637583892618</v>
      </c>
      <c r="Q49" t="s">
        <v>2038</v>
      </c>
      <c r="R49" t="s">
        <v>2039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5">
        <f t="shared" si="1"/>
        <v>53.007815713698065</v>
      </c>
      <c r="Q50" t="s">
        <v>2038</v>
      </c>
      <c r="R50" t="s">
        <v>2039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5">
        <f t="shared" si="1"/>
        <v>45.059405940594061</v>
      </c>
      <c r="Q51" t="s">
        <v>2034</v>
      </c>
      <c r="R51" t="s">
        <v>2035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5">
        <f t="shared" si="1"/>
        <v>2</v>
      </c>
      <c r="Q52" t="s">
        <v>2034</v>
      </c>
      <c r="R52" t="s">
        <v>2056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5">
        <f t="shared" si="1"/>
        <v>99.006816632583508</v>
      </c>
      <c r="Q53" t="s">
        <v>2036</v>
      </c>
      <c r="R53" t="s">
        <v>2045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5">
        <f t="shared" si="1"/>
        <v>32.786666666666669</v>
      </c>
      <c r="Q54" t="s">
        <v>2038</v>
      </c>
      <c r="R54" t="s">
        <v>2039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5">
        <f t="shared" si="1"/>
        <v>59.119617224880386</v>
      </c>
      <c r="Q55" t="s">
        <v>2040</v>
      </c>
      <c r="R55" t="s">
        <v>2043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5">
        <f t="shared" si="1"/>
        <v>44.93333333333333</v>
      </c>
      <c r="Q56" t="s">
        <v>2036</v>
      </c>
      <c r="R56" t="s">
        <v>2045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5">
        <f t="shared" si="1"/>
        <v>89.664122137404576</v>
      </c>
      <c r="Q57" t="s">
        <v>2034</v>
      </c>
      <c r="R57" t="s">
        <v>2057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5">
        <f t="shared" si="1"/>
        <v>70.079268292682926</v>
      </c>
      <c r="Q58" t="s">
        <v>2036</v>
      </c>
      <c r="R58" t="s">
        <v>2045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5">
        <f t="shared" si="1"/>
        <v>31.059701492537314</v>
      </c>
      <c r="Q59" t="s">
        <v>2049</v>
      </c>
      <c r="R59" t="s">
        <v>2050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5">
        <f t="shared" si="1"/>
        <v>29.061611374407583</v>
      </c>
      <c r="Q60" t="s">
        <v>2038</v>
      </c>
      <c r="R60" t="s">
        <v>2039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5">
        <f t="shared" si="1"/>
        <v>30.0859375</v>
      </c>
      <c r="Q61" t="s">
        <v>2038</v>
      </c>
      <c r="R61" t="s">
        <v>2039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5">
        <f t="shared" si="1"/>
        <v>84.998125000000002</v>
      </c>
      <c r="Q62" t="s">
        <v>2038</v>
      </c>
      <c r="R62" t="s">
        <v>2039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5">
        <f t="shared" si="1"/>
        <v>82.001775410563695</v>
      </c>
      <c r="Q63" t="s">
        <v>2038</v>
      </c>
      <c r="R63" t="s">
        <v>2039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5">
        <f t="shared" si="1"/>
        <v>58.040160642570278</v>
      </c>
      <c r="Q64" t="s">
        <v>2036</v>
      </c>
      <c r="R64" t="s">
        <v>2037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5">
        <f t="shared" si="1"/>
        <v>111.4</v>
      </c>
      <c r="Q65" t="s">
        <v>2038</v>
      </c>
      <c r="R65" t="s">
        <v>2039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5">
        <f t="shared" si="1"/>
        <v>71.94736842105263</v>
      </c>
      <c r="Q66" t="s">
        <v>2036</v>
      </c>
      <c r="R66" t="s">
        <v>2037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5">
        <f t="shared" ref="P67:P130" si="5">E67/G67</f>
        <v>61.038135593220339</v>
      </c>
      <c r="Q67" t="s">
        <v>2038</v>
      </c>
      <c r="R67" t="s">
        <v>2039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5">
        <f t="shared" si="5"/>
        <v>108.91666666666667</v>
      </c>
      <c r="Q68" t="s">
        <v>2038</v>
      </c>
      <c r="R68" t="s">
        <v>2039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5">
        <f t="shared" si="5"/>
        <v>29.001722017220171</v>
      </c>
      <c r="Q69" t="s">
        <v>2036</v>
      </c>
      <c r="R69" t="s">
        <v>2045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5">
        <f t="shared" si="5"/>
        <v>58.975609756097562</v>
      </c>
      <c r="Q70" t="s">
        <v>2038</v>
      </c>
      <c r="R70" t="s">
        <v>2039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5">
        <f t="shared" si="5"/>
        <v>111.82352941176471</v>
      </c>
      <c r="Q71" t="s">
        <v>2038</v>
      </c>
      <c r="R71" t="s">
        <v>2039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5">
        <f t="shared" si="5"/>
        <v>63.995555555555555</v>
      </c>
      <c r="Q72" t="s">
        <v>2038</v>
      </c>
      <c r="R72" t="s">
        <v>2039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5">
        <f t="shared" si="5"/>
        <v>85.315789473684205</v>
      </c>
      <c r="Q73" t="s">
        <v>2038</v>
      </c>
      <c r="R73" t="s">
        <v>2039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5">
        <f t="shared" si="5"/>
        <v>74.481481481481481</v>
      </c>
      <c r="Q74" t="s">
        <v>2040</v>
      </c>
      <c r="R74" t="s">
        <v>2048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5">
        <f t="shared" si="5"/>
        <v>105.14772727272727</v>
      </c>
      <c r="Q75" t="s">
        <v>2034</v>
      </c>
      <c r="R75" t="s">
        <v>2057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5">
        <f t="shared" si="5"/>
        <v>56.188235294117646</v>
      </c>
      <c r="Q76" t="s">
        <v>2034</v>
      </c>
      <c r="R76" t="s">
        <v>2056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5">
        <f t="shared" si="5"/>
        <v>85.917647058823533</v>
      </c>
      <c r="Q77" t="s">
        <v>2053</v>
      </c>
      <c r="R77" t="s">
        <v>2054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5">
        <f t="shared" si="5"/>
        <v>57.00296912114014</v>
      </c>
      <c r="Q78" t="s">
        <v>2038</v>
      </c>
      <c r="R78" t="s">
        <v>2039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5">
        <f t="shared" si="5"/>
        <v>79.642857142857139</v>
      </c>
      <c r="Q79" t="s">
        <v>2040</v>
      </c>
      <c r="R79" t="s">
        <v>2048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5">
        <f t="shared" si="5"/>
        <v>41.018181818181816</v>
      </c>
      <c r="Q80" t="s">
        <v>2046</v>
      </c>
      <c r="R80" t="s">
        <v>2058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5">
        <f t="shared" si="5"/>
        <v>48.004773269689736</v>
      </c>
      <c r="Q81" t="s">
        <v>2038</v>
      </c>
      <c r="R81" t="s">
        <v>2039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5">
        <f t="shared" si="5"/>
        <v>55.212598425196852</v>
      </c>
      <c r="Q82" t="s">
        <v>2049</v>
      </c>
      <c r="R82" t="s">
        <v>2050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5">
        <f t="shared" si="5"/>
        <v>92.109489051094897</v>
      </c>
      <c r="Q83" t="s">
        <v>2034</v>
      </c>
      <c r="R83" t="s">
        <v>2035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5">
        <f t="shared" si="5"/>
        <v>83.183333333333337</v>
      </c>
      <c r="Q84" t="s">
        <v>2049</v>
      </c>
      <c r="R84" t="s">
        <v>2050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5">
        <f t="shared" si="5"/>
        <v>39.996000000000002</v>
      </c>
      <c r="Q85" t="s">
        <v>2034</v>
      </c>
      <c r="R85" t="s">
        <v>2042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5">
        <f t="shared" si="5"/>
        <v>111.1336898395722</v>
      </c>
      <c r="Q86" t="s">
        <v>2036</v>
      </c>
      <c r="R86" t="s">
        <v>2045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5">
        <f t="shared" si="5"/>
        <v>90.563380281690144</v>
      </c>
      <c r="Q87" t="s">
        <v>2034</v>
      </c>
      <c r="R87" t="s">
        <v>2044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5">
        <f t="shared" si="5"/>
        <v>61.108374384236456</v>
      </c>
      <c r="Q88" t="s">
        <v>2038</v>
      </c>
      <c r="R88" t="s">
        <v>2039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5">
        <f t="shared" si="5"/>
        <v>83.022941970310384</v>
      </c>
      <c r="Q89" t="s">
        <v>2034</v>
      </c>
      <c r="R89" t="s">
        <v>2035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5">
        <f t="shared" si="5"/>
        <v>110.76106194690266</v>
      </c>
      <c r="Q90" t="s">
        <v>2046</v>
      </c>
      <c r="R90" t="s">
        <v>2058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5">
        <f t="shared" si="5"/>
        <v>89.458333333333329</v>
      </c>
      <c r="Q91" t="s">
        <v>2038</v>
      </c>
      <c r="R91" t="s">
        <v>2039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5">
        <f t="shared" si="5"/>
        <v>57.849056603773583</v>
      </c>
      <c r="Q92" t="s">
        <v>2038</v>
      </c>
      <c r="R92" t="s">
        <v>2039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5">
        <f t="shared" si="5"/>
        <v>109.99705449189985</v>
      </c>
      <c r="Q93" t="s">
        <v>2046</v>
      </c>
      <c r="R93" t="s">
        <v>2058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5">
        <f t="shared" si="5"/>
        <v>103.96586345381526</v>
      </c>
      <c r="Q94" t="s">
        <v>2049</v>
      </c>
      <c r="R94" t="s">
        <v>2050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5">
        <f t="shared" si="5"/>
        <v>107.99508196721311</v>
      </c>
      <c r="Q95" t="s">
        <v>2038</v>
      </c>
      <c r="R95" t="s">
        <v>2039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5">
        <f t="shared" si="5"/>
        <v>48.927777777777777</v>
      </c>
      <c r="Q96" t="s">
        <v>2036</v>
      </c>
      <c r="R96" t="s">
        <v>2037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5">
        <f t="shared" si="5"/>
        <v>37.666666666666664</v>
      </c>
      <c r="Q97" t="s">
        <v>2040</v>
      </c>
      <c r="R97" t="s">
        <v>2041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5">
        <f t="shared" si="5"/>
        <v>64.999141999141997</v>
      </c>
      <c r="Q98" t="s">
        <v>2038</v>
      </c>
      <c r="R98" t="s">
        <v>2039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5">
        <f t="shared" si="5"/>
        <v>106.61061946902655</v>
      </c>
      <c r="Q99" t="s">
        <v>2030</v>
      </c>
      <c r="R99" t="s">
        <v>2031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5">
        <f t="shared" si="5"/>
        <v>27.009016393442622</v>
      </c>
      <c r="Q100" t="s">
        <v>2049</v>
      </c>
      <c r="R100" t="s">
        <v>2050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5">
        <f t="shared" si="5"/>
        <v>91.16463414634147</v>
      </c>
      <c r="Q101" t="s">
        <v>2038</v>
      </c>
      <c r="R101" t="s">
        <v>2039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5">
        <f t="shared" si="5"/>
        <v>1</v>
      </c>
      <c r="Q102" t="s">
        <v>2038</v>
      </c>
      <c r="R102" t="s">
        <v>2039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5">
        <f t="shared" si="5"/>
        <v>56.054878048780488</v>
      </c>
      <c r="Q103" t="s">
        <v>2034</v>
      </c>
      <c r="R103" t="s">
        <v>2042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5">
        <f t="shared" si="5"/>
        <v>31.017857142857142</v>
      </c>
      <c r="Q104" t="s">
        <v>2036</v>
      </c>
      <c r="R104" t="s">
        <v>2045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5">
        <f t="shared" si="5"/>
        <v>66.513513513513516</v>
      </c>
      <c r="Q105" t="s">
        <v>2034</v>
      </c>
      <c r="R105" t="s">
        <v>2042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5">
        <f t="shared" si="5"/>
        <v>89.005216484089729</v>
      </c>
      <c r="Q106" t="s">
        <v>2034</v>
      </c>
      <c r="R106" t="s">
        <v>2044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5">
        <f t="shared" si="5"/>
        <v>103.46315789473684</v>
      </c>
      <c r="Q107" t="s">
        <v>2036</v>
      </c>
      <c r="R107" t="s">
        <v>2037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5">
        <f t="shared" si="5"/>
        <v>95.278911564625844</v>
      </c>
      <c r="Q108" t="s">
        <v>2038</v>
      </c>
      <c r="R108" t="s">
        <v>2039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5">
        <f t="shared" si="5"/>
        <v>75.895348837209298</v>
      </c>
      <c r="Q109" t="s">
        <v>2038</v>
      </c>
      <c r="R109" t="s">
        <v>2039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5">
        <f t="shared" si="5"/>
        <v>107.57831325301204</v>
      </c>
      <c r="Q110" t="s">
        <v>2040</v>
      </c>
      <c r="R110" t="s">
        <v>2041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5">
        <f t="shared" si="5"/>
        <v>51.31666666666667</v>
      </c>
      <c r="Q111" t="s">
        <v>2040</v>
      </c>
      <c r="R111" t="s">
        <v>2059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5">
        <f t="shared" si="5"/>
        <v>71.983108108108112</v>
      </c>
      <c r="Q112" t="s">
        <v>2030</v>
      </c>
      <c r="R112" t="s">
        <v>2031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5">
        <f t="shared" si="5"/>
        <v>108.95414201183432</v>
      </c>
      <c r="Q113" t="s">
        <v>2046</v>
      </c>
      <c r="R113" t="s">
        <v>2055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5">
        <f t="shared" si="5"/>
        <v>35</v>
      </c>
      <c r="Q114" t="s">
        <v>2036</v>
      </c>
      <c r="R114" t="s">
        <v>2037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5">
        <f t="shared" si="5"/>
        <v>94.938931297709928</v>
      </c>
      <c r="Q115" t="s">
        <v>2030</v>
      </c>
      <c r="R115" t="s">
        <v>2031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5">
        <f t="shared" si="5"/>
        <v>109.65079365079364</v>
      </c>
      <c r="Q116" t="s">
        <v>2036</v>
      </c>
      <c r="R116" t="s">
        <v>2045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5">
        <f t="shared" si="5"/>
        <v>44.001815980629537</v>
      </c>
      <c r="Q117" t="s">
        <v>2046</v>
      </c>
      <c r="R117" t="s">
        <v>2052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5">
        <f t="shared" si="5"/>
        <v>86.794520547945211</v>
      </c>
      <c r="Q118" t="s">
        <v>2038</v>
      </c>
      <c r="R118" t="s">
        <v>2039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5">
        <f t="shared" si="5"/>
        <v>30.992727272727272</v>
      </c>
      <c r="Q119" t="s">
        <v>2040</v>
      </c>
      <c r="R119" t="s">
        <v>2059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5">
        <f t="shared" si="5"/>
        <v>94.791044776119406</v>
      </c>
      <c r="Q120" t="s">
        <v>2053</v>
      </c>
      <c r="R120" t="s">
        <v>2054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5">
        <f t="shared" si="5"/>
        <v>69.79220779220779</v>
      </c>
      <c r="Q121" t="s">
        <v>2040</v>
      </c>
      <c r="R121" t="s">
        <v>2041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5">
        <f t="shared" si="5"/>
        <v>63.003367003367003</v>
      </c>
      <c r="Q122" t="s">
        <v>2049</v>
      </c>
      <c r="R122" t="s">
        <v>2060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5">
        <f t="shared" si="5"/>
        <v>110.0343300110742</v>
      </c>
      <c r="Q123" t="s">
        <v>2049</v>
      </c>
      <c r="R123" t="s">
        <v>2050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5">
        <f t="shared" si="5"/>
        <v>25.997933274284026</v>
      </c>
      <c r="Q124" t="s">
        <v>2046</v>
      </c>
      <c r="R124" t="s">
        <v>2052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5">
        <f t="shared" si="5"/>
        <v>49.987915407854985</v>
      </c>
      <c r="Q125" t="s">
        <v>2038</v>
      </c>
      <c r="R125" t="s">
        <v>2039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5">
        <f t="shared" si="5"/>
        <v>101.72340425531915</v>
      </c>
      <c r="Q126" t="s">
        <v>2053</v>
      </c>
      <c r="R126" t="s">
        <v>2054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5">
        <f t="shared" si="5"/>
        <v>47.083333333333336</v>
      </c>
      <c r="Q127" t="s">
        <v>2038</v>
      </c>
      <c r="R127" t="s">
        <v>2039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5">
        <f t="shared" si="5"/>
        <v>89.944444444444443</v>
      </c>
      <c r="Q128" t="s">
        <v>2038</v>
      </c>
      <c r="R128" t="s">
        <v>2039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5">
        <f t="shared" si="5"/>
        <v>78.96875</v>
      </c>
      <c r="Q129" t="s">
        <v>2038</v>
      </c>
      <c r="R129" t="s">
        <v>2039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5">
        <f t="shared" si="5"/>
        <v>80.067669172932327</v>
      </c>
      <c r="Q130" t="s">
        <v>2034</v>
      </c>
      <c r="R130" t="s">
        <v>2035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5">
        <f t="shared" ref="P131:P194" si="9">E131/G131</f>
        <v>86.472727272727269</v>
      </c>
      <c r="Q131" t="s">
        <v>2030</v>
      </c>
      <c r="R131" t="s">
        <v>2031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5">
        <f t="shared" si="9"/>
        <v>28.001876172607879</v>
      </c>
      <c r="Q132" t="s">
        <v>2040</v>
      </c>
      <c r="R132" t="s">
        <v>2043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5">
        <f t="shared" si="9"/>
        <v>67.996725337699544</v>
      </c>
      <c r="Q133" t="s">
        <v>2036</v>
      </c>
      <c r="R133" t="s">
        <v>2037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5">
        <f t="shared" si="9"/>
        <v>43.078651685393261</v>
      </c>
      <c r="Q134" t="s">
        <v>2038</v>
      </c>
      <c r="R134" t="s">
        <v>2039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5">
        <f t="shared" si="9"/>
        <v>87.95597484276729</v>
      </c>
      <c r="Q135" t="s">
        <v>2034</v>
      </c>
      <c r="R135" t="s">
        <v>2061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5">
        <f t="shared" si="9"/>
        <v>94.987234042553197</v>
      </c>
      <c r="Q136" t="s">
        <v>2040</v>
      </c>
      <c r="R136" t="s">
        <v>2041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5">
        <f t="shared" si="9"/>
        <v>46.905982905982903</v>
      </c>
      <c r="Q137" t="s">
        <v>2038</v>
      </c>
      <c r="R137" t="s">
        <v>2039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5">
        <f t="shared" si="9"/>
        <v>46.913793103448278</v>
      </c>
      <c r="Q138" t="s">
        <v>2040</v>
      </c>
      <c r="R138" t="s">
        <v>2043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5">
        <f t="shared" si="9"/>
        <v>94.24</v>
      </c>
      <c r="Q139" t="s">
        <v>2046</v>
      </c>
      <c r="R139" t="s">
        <v>2047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5">
        <f t="shared" si="9"/>
        <v>80.139130434782615</v>
      </c>
      <c r="Q140" t="s">
        <v>2049</v>
      </c>
      <c r="R140" t="s">
        <v>2060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5">
        <f t="shared" si="9"/>
        <v>59.036809815950917</v>
      </c>
      <c r="Q141" t="s">
        <v>2036</v>
      </c>
      <c r="R141" t="s">
        <v>2045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5">
        <f t="shared" si="9"/>
        <v>65.989247311827953</v>
      </c>
      <c r="Q142" t="s">
        <v>2040</v>
      </c>
      <c r="R142" t="s">
        <v>2041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5">
        <f t="shared" si="9"/>
        <v>60.992530345471522</v>
      </c>
      <c r="Q143" t="s">
        <v>2036</v>
      </c>
      <c r="R143" t="s">
        <v>2037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5">
        <f t="shared" si="9"/>
        <v>98.307692307692307</v>
      </c>
      <c r="Q144" t="s">
        <v>2036</v>
      </c>
      <c r="R144" t="s">
        <v>2037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5">
        <f t="shared" si="9"/>
        <v>104.6</v>
      </c>
      <c r="Q145" t="s">
        <v>2034</v>
      </c>
      <c r="R145" t="s">
        <v>2044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5">
        <f t="shared" si="9"/>
        <v>86.066666666666663</v>
      </c>
      <c r="Q146" t="s">
        <v>2038</v>
      </c>
      <c r="R146" t="s">
        <v>2039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5">
        <f t="shared" si="9"/>
        <v>76.989583333333329</v>
      </c>
      <c r="Q147" t="s">
        <v>2036</v>
      </c>
      <c r="R147" t="s">
        <v>2045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5">
        <f t="shared" si="9"/>
        <v>29.764705882352942</v>
      </c>
      <c r="Q148" t="s">
        <v>2038</v>
      </c>
      <c r="R148" t="s">
        <v>2039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5">
        <f t="shared" si="9"/>
        <v>46.91959798994975</v>
      </c>
      <c r="Q149" t="s">
        <v>2038</v>
      </c>
      <c r="R149" t="s">
        <v>2039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5">
        <f t="shared" si="9"/>
        <v>105.18691588785046</v>
      </c>
      <c r="Q150" t="s">
        <v>2036</v>
      </c>
      <c r="R150" t="s">
        <v>2045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5">
        <f t="shared" si="9"/>
        <v>69.907692307692301</v>
      </c>
      <c r="Q151" t="s">
        <v>2034</v>
      </c>
      <c r="R151" t="s">
        <v>2044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5">
        <f t="shared" si="9"/>
        <v>1</v>
      </c>
      <c r="Q152" t="s">
        <v>2034</v>
      </c>
      <c r="R152" t="s">
        <v>2035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5">
        <f t="shared" si="9"/>
        <v>60.011588275391958</v>
      </c>
      <c r="Q153" t="s">
        <v>2034</v>
      </c>
      <c r="R153" t="s">
        <v>2042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5">
        <f t="shared" si="9"/>
        <v>52.006220379146917</v>
      </c>
      <c r="Q154" t="s">
        <v>2034</v>
      </c>
      <c r="R154" t="s">
        <v>2044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5">
        <f t="shared" si="9"/>
        <v>31.000176025347649</v>
      </c>
      <c r="Q155" t="s">
        <v>2038</v>
      </c>
      <c r="R155" t="s">
        <v>2039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5">
        <f t="shared" si="9"/>
        <v>95.042492917847028</v>
      </c>
      <c r="Q156" t="s">
        <v>2034</v>
      </c>
      <c r="R156" t="s">
        <v>2044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5">
        <f t="shared" si="9"/>
        <v>75.968174204355108</v>
      </c>
      <c r="Q157" t="s">
        <v>2038</v>
      </c>
      <c r="R157" t="s">
        <v>2039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5">
        <f t="shared" si="9"/>
        <v>71.013192612137203</v>
      </c>
      <c r="Q158" t="s">
        <v>2034</v>
      </c>
      <c r="R158" t="s">
        <v>2035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5">
        <f t="shared" si="9"/>
        <v>73.733333333333334</v>
      </c>
      <c r="Q159" t="s">
        <v>2053</v>
      </c>
      <c r="R159" t="s">
        <v>2054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5">
        <f t="shared" si="9"/>
        <v>113.17073170731707</v>
      </c>
      <c r="Q160" t="s">
        <v>2034</v>
      </c>
      <c r="R160" t="s">
        <v>2035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5">
        <f t="shared" si="9"/>
        <v>105.00933552992861</v>
      </c>
      <c r="Q161" t="s">
        <v>2038</v>
      </c>
      <c r="R161" t="s">
        <v>2039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5">
        <f t="shared" si="9"/>
        <v>79.176829268292678</v>
      </c>
      <c r="Q162" t="s">
        <v>2036</v>
      </c>
      <c r="R162" t="s">
        <v>2045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5">
        <f t="shared" si="9"/>
        <v>57.333333333333336</v>
      </c>
      <c r="Q163" t="s">
        <v>2036</v>
      </c>
      <c r="R163" t="s">
        <v>2037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5">
        <f t="shared" si="9"/>
        <v>58.178343949044589</v>
      </c>
      <c r="Q164" t="s">
        <v>2034</v>
      </c>
      <c r="R164" t="s">
        <v>2035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5">
        <f t="shared" si="9"/>
        <v>36.032520325203251</v>
      </c>
      <c r="Q165" t="s">
        <v>2053</v>
      </c>
      <c r="R165" t="s">
        <v>2054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5">
        <f t="shared" si="9"/>
        <v>107.99068767908309</v>
      </c>
      <c r="Q166" t="s">
        <v>2038</v>
      </c>
      <c r="R166" t="s">
        <v>2039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5">
        <f t="shared" si="9"/>
        <v>44.005985634477256</v>
      </c>
      <c r="Q167" t="s">
        <v>2036</v>
      </c>
      <c r="R167" t="s">
        <v>2037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5">
        <f t="shared" si="9"/>
        <v>55.077868852459019</v>
      </c>
      <c r="Q168" t="s">
        <v>2053</v>
      </c>
      <c r="R168" t="s">
        <v>2054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5">
        <f t="shared" si="9"/>
        <v>74</v>
      </c>
      <c r="Q169" t="s">
        <v>2038</v>
      </c>
      <c r="R169" t="s">
        <v>2039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5">
        <f t="shared" si="9"/>
        <v>41.996858638743454</v>
      </c>
      <c r="Q170" t="s">
        <v>2034</v>
      </c>
      <c r="R170" t="s">
        <v>2044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5">
        <f t="shared" si="9"/>
        <v>77.988161010260455</v>
      </c>
      <c r="Q171" t="s">
        <v>2040</v>
      </c>
      <c r="R171" t="s">
        <v>2051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5">
        <f t="shared" si="9"/>
        <v>82.507462686567166</v>
      </c>
      <c r="Q172" t="s">
        <v>2034</v>
      </c>
      <c r="R172" t="s">
        <v>2044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5">
        <f t="shared" si="9"/>
        <v>104.2</v>
      </c>
      <c r="Q173" t="s">
        <v>2046</v>
      </c>
      <c r="R173" t="s">
        <v>2058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5">
        <f t="shared" si="9"/>
        <v>25.5</v>
      </c>
      <c r="Q174" t="s">
        <v>2040</v>
      </c>
      <c r="R174" t="s">
        <v>2041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5">
        <f t="shared" si="9"/>
        <v>100.98334401024984</v>
      </c>
      <c r="Q175" t="s">
        <v>2038</v>
      </c>
      <c r="R175" t="s">
        <v>2039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5">
        <f t="shared" si="9"/>
        <v>111.83333333333333</v>
      </c>
      <c r="Q176" t="s">
        <v>2036</v>
      </c>
      <c r="R176" t="s">
        <v>2045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5">
        <f t="shared" si="9"/>
        <v>41.999115044247787</v>
      </c>
      <c r="Q177" t="s">
        <v>2038</v>
      </c>
      <c r="R177" t="s">
        <v>2039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5">
        <f t="shared" si="9"/>
        <v>110.05115089514067</v>
      </c>
      <c r="Q178" t="s">
        <v>2038</v>
      </c>
      <c r="R178" t="s">
        <v>2039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5">
        <f t="shared" si="9"/>
        <v>58.997079225994888</v>
      </c>
      <c r="Q179" t="s">
        <v>2038</v>
      </c>
      <c r="R179" t="s">
        <v>2039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5">
        <f t="shared" si="9"/>
        <v>32.985714285714288</v>
      </c>
      <c r="Q180" t="s">
        <v>2030</v>
      </c>
      <c r="R180" t="s">
        <v>2031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5">
        <f t="shared" si="9"/>
        <v>45.005654509471306</v>
      </c>
      <c r="Q181" t="s">
        <v>2038</v>
      </c>
      <c r="R181" t="s">
        <v>2039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5">
        <f t="shared" si="9"/>
        <v>81.98196487897485</v>
      </c>
      <c r="Q182" t="s">
        <v>2036</v>
      </c>
      <c r="R182" t="s">
        <v>2045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5">
        <f t="shared" si="9"/>
        <v>39.080882352941174</v>
      </c>
      <c r="Q183" t="s">
        <v>2036</v>
      </c>
      <c r="R183" t="s">
        <v>2037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5">
        <f t="shared" si="9"/>
        <v>58.996383363471971</v>
      </c>
      <c r="Q184" t="s">
        <v>2038</v>
      </c>
      <c r="R184" t="s">
        <v>2039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5">
        <f t="shared" si="9"/>
        <v>40.988372093023258</v>
      </c>
      <c r="Q185" t="s">
        <v>2034</v>
      </c>
      <c r="R185" t="s">
        <v>2035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5">
        <f t="shared" si="9"/>
        <v>31.029411764705884</v>
      </c>
      <c r="Q186" t="s">
        <v>2038</v>
      </c>
      <c r="R186" t="s">
        <v>2039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5">
        <f t="shared" si="9"/>
        <v>37.789473684210527</v>
      </c>
      <c r="Q187" t="s">
        <v>2040</v>
      </c>
      <c r="R187" t="s">
        <v>2059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5">
        <f t="shared" si="9"/>
        <v>32.006772009029348</v>
      </c>
      <c r="Q188" t="s">
        <v>2038</v>
      </c>
      <c r="R188" t="s">
        <v>2039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5">
        <f t="shared" si="9"/>
        <v>95.966712898751737</v>
      </c>
      <c r="Q189" t="s">
        <v>2040</v>
      </c>
      <c r="R189" t="s">
        <v>2051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5">
        <f t="shared" si="9"/>
        <v>75</v>
      </c>
      <c r="Q190" t="s">
        <v>2038</v>
      </c>
      <c r="R190" t="s">
        <v>2039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5">
        <f t="shared" si="9"/>
        <v>102.0498866213152</v>
      </c>
      <c r="Q191" t="s">
        <v>2038</v>
      </c>
      <c r="R191" t="s">
        <v>2039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5">
        <f t="shared" si="9"/>
        <v>105.75</v>
      </c>
      <c r="Q192" t="s">
        <v>2038</v>
      </c>
      <c r="R192" t="s">
        <v>2039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5">
        <f t="shared" si="9"/>
        <v>37.069767441860463</v>
      </c>
      <c r="Q193" t="s">
        <v>2038</v>
      </c>
      <c r="R193" t="s">
        <v>2039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5">
        <f t="shared" si="9"/>
        <v>35.049382716049379</v>
      </c>
      <c r="Q194" t="s">
        <v>2034</v>
      </c>
      <c r="R194" t="s">
        <v>2035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5">
        <f t="shared" ref="P195:P258" si="13">E195/G195</f>
        <v>46.338461538461537</v>
      </c>
      <c r="Q195" t="s">
        <v>2034</v>
      </c>
      <c r="R195" t="s">
        <v>2044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5">
        <f t="shared" si="13"/>
        <v>69.174603174603178</v>
      </c>
      <c r="Q196" t="s">
        <v>2034</v>
      </c>
      <c r="R196" t="s">
        <v>2056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5">
        <f t="shared" si="13"/>
        <v>109.07824427480917</v>
      </c>
      <c r="Q197" t="s">
        <v>2034</v>
      </c>
      <c r="R197" t="s">
        <v>2042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5">
        <f t="shared" si="13"/>
        <v>51.78</v>
      </c>
      <c r="Q198" t="s">
        <v>2036</v>
      </c>
      <c r="R198" t="s">
        <v>2045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5">
        <f t="shared" si="13"/>
        <v>82.010055304172951</v>
      </c>
      <c r="Q199" t="s">
        <v>2040</v>
      </c>
      <c r="R199" t="s">
        <v>2043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5">
        <f t="shared" si="13"/>
        <v>35.958333333333336</v>
      </c>
      <c r="Q200" t="s">
        <v>2034</v>
      </c>
      <c r="R200" t="s">
        <v>2042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5">
        <f t="shared" si="13"/>
        <v>74.461538461538467</v>
      </c>
      <c r="Q201" t="s">
        <v>2034</v>
      </c>
      <c r="R201" t="s">
        <v>2035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5">
        <f t="shared" si="13"/>
        <v>2</v>
      </c>
      <c r="Q202" t="s">
        <v>2038</v>
      </c>
      <c r="R202" t="s">
        <v>2039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5">
        <f t="shared" si="13"/>
        <v>91.114649681528661</v>
      </c>
      <c r="Q203" t="s">
        <v>2036</v>
      </c>
      <c r="R203" t="s">
        <v>2037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5">
        <f t="shared" si="13"/>
        <v>79.792682926829272</v>
      </c>
      <c r="Q204" t="s">
        <v>2030</v>
      </c>
      <c r="R204" t="s">
        <v>2031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5">
        <f t="shared" si="13"/>
        <v>42.999777678968428</v>
      </c>
      <c r="Q205" t="s">
        <v>2038</v>
      </c>
      <c r="R205" t="s">
        <v>2039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5">
        <f t="shared" si="13"/>
        <v>63.225000000000001</v>
      </c>
      <c r="Q206" t="s">
        <v>2034</v>
      </c>
      <c r="R206" t="s">
        <v>2057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5">
        <f t="shared" si="13"/>
        <v>70.174999999999997</v>
      </c>
      <c r="Q207" t="s">
        <v>2038</v>
      </c>
      <c r="R207" t="s">
        <v>2039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5">
        <f t="shared" si="13"/>
        <v>61.333333333333336</v>
      </c>
      <c r="Q208" t="s">
        <v>2046</v>
      </c>
      <c r="R208" t="s">
        <v>2052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5">
        <f t="shared" si="13"/>
        <v>99</v>
      </c>
      <c r="Q209" t="s">
        <v>2034</v>
      </c>
      <c r="R209" t="s">
        <v>2035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5">
        <f t="shared" si="13"/>
        <v>96.984900146127615</v>
      </c>
      <c r="Q210" t="s">
        <v>2040</v>
      </c>
      <c r="R210" t="s">
        <v>2041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5">
        <f t="shared" si="13"/>
        <v>51.004950495049506</v>
      </c>
      <c r="Q211" t="s">
        <v>2040</v>
      </c>
      <c r="R211" t="s">
        <v>2041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5">
        <f t="shared" si="13"/>
        <v>28.044247787610619</v>
      </c>
      <c r="Q212" t="s">
        <v>2040</v>
      </c>
      <c r="R212" t="s">
        <v>2062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5">
        <f t="shared" si="13"/>
        <v>60.984615384615381</v>
      </c>
      <c r="Q213" t="s">
        <v>2038</v>
      </c>
      <c r="R213" t="s">
        <v>2039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5">
        <f t="shared" si="13"/>
        <v>73.214285714285708</v>
      </c>
      <c r="Q214" t="s">
        <v>2038</v>
      </c>
      <c r="R214" t="s">
        <v>2039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5">
        <f t="shared" si="13"/>
        <v>39.997435299603637</v>
      </c>
      <c r="Q215" t="s">
        <v>2034</v>
      </c>
      <c r="R215" t="s">
        <v>2044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5">
        <f t="shared" si="13"/>
        <v>86.812121212121212</v>
      </c>
      <c r="Q216" t="s">
        <v>2034</v>
      </c>
      <c r="R216" t="s">
        <v>2035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5">
        <f t="shared" si="13"/>
        <v>42.125874125874127</v>
      </c>
      <c r="Q217" t="s">
        <v>2038</v>
      </c>
      <c r="R217" t="s">
        <v>2039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5">
        <f t="shared" si="13"/>
        <v>103.97851239669421</v>
      </c>
      <c r="Q218" t="s">
        <v>2038</v>
      </c>
      <c r="R218" t="s">
        <v>2039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5">
        <f t="shared" si="13"/>
        <v>62.003211991434689</v>
      </c>
      <c r="Q219" t="s">
        <v>2040</v>
      </c>
      <c r="R219" t="s">
        <v>2062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5">
        <f t="shared" si="13"/>
        <v>31.005037783375315</v>
      </c>
      <c r="Q220" t="s">
        <v>2040</v>
      </c>
      <c r="R220" t="s">
        <v>2051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5">
        <f t="shared" si="13"/>
        <v>89.991552956465242</v>
      </c>
      <c r="Q221" t="s">
        <v>2040</v>
      </c>
      <c r="R221" t="s">
        <v>2048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5">
        <f t="shared" si="13"/>
        <v>39.235294117647058</v>
      </c>
      <c r="Q222" t="s">
        <v>2038</v>
      </c>
      <c r="R222" t="s">
        <v>2039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5">
        <f t="shared" si="13"/>
        <v>54.993116108306566</v>
      </c>
      <c r="Q223" t="s">
        <v>2030</v>
      </c>
      <c r="R223" t="s">
        <v>2031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5">
        <f t="shared" si="13"/>
        <v>47.992753623188406</v>
      </c>
      <c r="Q224" t="s">
        <v>2053</v>
      </c>
      <c r="R224" t="s">
        <v>2054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5">
        <f t="shared" si="13"/>
        <v>87.966702470461868</v>
      </c>
      <c r="Q225" t="s">
        <v>2038</v>
      </c>
      <c r="R225" t="s">
        <v>2039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5">
        <f t="shared" si="13"/>
        <v>51.999165275459099</v>
      </c>
      <c r="Q226" t="s">
        <v>2040</v>
      </c>
      <c r="R226" t="s">
        <v>2062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5">
        <f t="shared" si="13"/>
        <v>29.999659863945578</v>
      </c>
      <c r="Q227" t="s">
        <v>2034</v>
      </c>
      <c r="R227" t="s">
        <v>2035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5">
        <f t="shared" si="13"/>
        <v>98.205357142857139</v>
      </c>
      <c r="Q228" t="s">
        <v>2053</v>
      </c>
      <c r="R228" t="s">
        <v>2054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5">
        <f t="shared" si="13"/>
        <v>108.96182396606575</v>
      </c>
      <c r="Q229" t="s">
        <v>2049</v>
      </c>
      <c r="R229" t="s">
        <v>2060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5">
        <f t="shared" si="13"/>
        <v>66.998379254457049</v>
      </c>
      <c r="Q230" t="s">
        <v>2040</v>
      </c>
      <c r="R230" t="s">
        <v>2048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5">
        <f t="shared" si="13"/>
        <v>64.99333594668758</v>
      </c>
      <c r="Q231" t="s">
        <v>2049</v>
      </c>
      <c r="R231" t="s">
        <v>2060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5">
        <f t="shared" si="13"/>
        <v>99.841584158415841</v>
      </c>
      <c r="Q232" t="s">
        <v>2049</v>
      </c>
      <c r="R232" t="s">
        <v>2050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5">
        <f t="shared" si="13"/>
        <v>82.432835820895519</v>
      </c>
      <c r="Q233" t="s">
        <v>2038</v>
      </c>
      <c r="R233" t="s">
        <v>2039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5">
        <f t="shared" si="13"/>
        <v>63.293478260869563</v>
      </c>
      <c r="Q234" t="s">
        <v>2038</v>
      </c>
      <c r="R234" t="s">
        <v>2039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5">
        <f t="shared" si="13"/>
        <v>96.774193548387103</v>
      </c>
      <c r="Q235" t="s">
        <v>2040</v>
      </c>
      <c r="R235" t="s">
        <v>2048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5">
        <f t="shared" si="13"/>
        <v>54.906040268456373</v>
      </c>
      <c r="Q236" t="s">
        <v>2049</v>
      </c>
      <c r="R236" t="s">
        <v>2050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5">
        <f t="shared" si="13"/>
        <v>39.010869565217391</v>
      </c>
      <c r="Q237" t="s">
        <v>2040</v>
      </c>
      <c r="R237" t="s">
        <v>2048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5">
        <f t="shared" si="13"/>
        <v>75.84210526315789</v>
      </c>
      <c r="Q238" t="s">
        <v>2034</v>
      </c>
      <c r="R238" t="s">
        <v>2035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5">
        <f t="shared" si="13"/>
        <v>45.051671732522799</v>
      </c>
      <c r="Q239" t="s">
        <v>2040</v>
      </c>
      <c r="R239" t="s">
        <v>2048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5">
        <f t="shared" si="13"/>
        <v>104.51546391752578</v>
      </c>
      <c r="Q240" t="s">
        <v>2038</v>
      </c>
      <c r="R240" t="s">
        <v>2039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5">
        <f t="shared" si="13"/>
        <v>76.268292682926827</v>
      </c>
      <c r="Q241" t="s">
        <v>2036</v>
      </c>
      <c r="R241" t="s">
        <v>2045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5">
        <f t="shared" si="13"/>
        <v>69.015695067264573</v>
      </c>
      <c r="Q242" t="s">
        <v>2038</v>
      </c>
      <c r="R242" t="s">
        <v>2039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5">
        <f t="shared" si="13"/>
        <v>101.97684085510689</v>
      </c>
      <c r="Q243" t="s">
        <v>2046</v>
      </c>
      <c r="R243" t="s">
        <v>2047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5">
        <f t="shared" si="13"/>
        <v>42.915999999999997</v>
      </c>
      <c r="Q244" t="s">
        <v>2034</v>
      </c>
      <c r="R244" t="s">
        <v>2035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5">
        <f t="shared" si="13"/>
        <v>43.025210084033617</v>
      </c>
      <c r="Q245" t="s">
        <v>2038</v>
      </c>
      <c r="R245" t="s">
        <v>2039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5">
        <f t="shared" si="13"/>
        <v>75.245283018867923</v>
      </c>
      <c r="Q246" t="s">
        <v>2038</v>
      </c>
      <c r="R246" t="s">
        <v>2039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5">
        <f t="shared" si="13"/>
        <v>69.023364485981304</v>
      </c>
      <c r="Q247" t="s">
        <v>2038</v>
      </c>
      <c r="R247" t="s">
        <v>2039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5">
        <f t="shared" si="13"/>
        <v>65.986486486486484</v>
      </c>
      <c r="Q248" t="s">
        <v>2036</v>
      </c>
      <c r="R248" t="s">
        <v>2037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5">
        <f t="shared" si="13"/>
        <v>98.013800424628457</v>
      </c>
      <c r="Q249" t="s">
        <v>2046</v>
      </c>
      <c r="R249" t="s">
        <v>2052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5">
        <f t="shared" si="13"/>
        <v>60.105504587155963</v>
      </c>
      <c r="Q250" t="s">
        <v>2049</v>
      </c>
      <c r="R250" t="s">
        <v>2060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5">
        <f t="shared" si="13"/>
        <v>26.000773395204948</v>
      </c>
      <c r="Q251" t="s">
        <v>2046</v>
      </c>
      <c r="R251" t="s">
        <v>2058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5">
        <f t="shared" si="13"/>
        <v>3</v>
      </c>
      <c r="Q252" t="s">
        <v>2034</v>
      </c>
      <c r="R252" t="s">
        <v>2035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5">
        <f t="shared" si="13"/>
        <v>38.019801980198018</v>
      </c>
      <c r="Q253" t="s">
        <v>2038</v>
      </c>
      <c r="R253" t="s">
        <v>2039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5">
        <f t="shared" si="13"/>
        <v>106.15254237288136</v>
      </c>
      <c r="Q254" t="s">
        <v>2038</v>
      </c>
      <c r="R254" t="s">
        <v>2039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5">
        <f t="shared" si="13"/>
        <v>81.019475655430711</v>
      </c>
      <c r="Q255" t="s">
        <v>2040</v>
      </c>
      <c r="R255" t="s">
        <v>2043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5">
        <f t="shared" si="13"/>
        <v>96.647727272727266</v>
      </c>
      <c r="Q256" t="s">
        <v>2046</v>
      </c>
      <c r="R256" t="s">
        <v>2047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5">
        <f t="shared" si="13"/>
        <v>57.003535651149086</v>
      </c>
      <c r="Q257" t="s">
        <v>2034</v>
      </c>
      <c r="R257" t="s">
        <v>2035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5">
        <f t="shared" si="13"/>
        <v>63.93333333333333</v>
      </c>
      <c r="Q258" t="s">
        <v>2034</v>
      </c>
      <c r="R258" t="s">
        <v>2035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5">
        <f t="shared" ref="P259:P322" si="17">E259/G259</f>
        <v>90.456521739130437</v>
      </c>
      <c r="Q259" t="s">
        <v>2038</v>
      </c>
      <c r="R259" t="s">
        <v>2039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5">
        <f t="shared" si="17"/>
        <v>72.172043010752688</v>
      </c>
      <c r="Q260" t="s">
        <v>2038</v>
      </c>
      <c r="R260" t="s">
        <v>2039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5">
        <f t="shared" si="17"/>
        <v>77.934782608695656</v>
      </c>
      <c r="Q261" t="s">
        <v>2053</v>
      </c>
      <c r="R261" t="s">
        <v>2054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5">
        <f t="shared" si="17"/>
        <v>38.065134099616856</v>
      </c>
      <c r="Q262" t="s">
        <v>2034</v>
      </c>
      <c r="R262" t="s">
        <v>2035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5">
        <f t="shared" si="17"/>
        <v>57.936123348017624</v>
      </c>
      <c r="Q263" t="s">
        <v>2034</v>
      </c>
      <c r="R263" t="s">
        <v>2035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5">
        <f t="shared" si="17"/>
        <v>49.794392523364486</v>
      </c>
      <c r="Q264" t="s">
        <v>2034</v>
      </c>
      <c r="R264" t="s">
        <v>2044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5">
        <f t="shared" si="17"/>
        <v>54.050251256281406</v>
      </c>
      <c r="Q265" t="s">
        <v>2053</v>
      </c>
      <c r="R265" t="s">
        <v>2054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5">
        <f t="shared" si="17"/>
        <v>30.002721335268504</v>
      </c>
      <c r="Q266" t="s">
        <v>2038</v>
      </c>
      <c r="R266" t="s">
        <v>2039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5">
        <f t="shared" si="17"/>
        <v>70.127906976744185</v>
      </c>
      <c r="Q267" t="s">
        <v>2038</v>
      </c>
      <c r="R267" t="s">
        <v>2039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5">
        <f t="shared" si="17"/>
        <v>26.996228786926462</v>
      </c>
      <c r="Q268" t="s">
        <v>2034</v>
      </c>
      <c r="R268" t="s">
        <v>2057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5">
        <f t="shared" si="17"/>
        <v>51.990606936416185</v>
      </c>
      <c r="Q269" t="s">
        <v>2038</v>
      </c>
      <c r="R269" t="s">
        <v>2039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5">
        <f t="shared" si="17"/>
        <v>56.416666666666664</v>
      </c>
      <c r="Q270" t="s">
        <v>2040</v>
      </c>
      <c r="R270" t="s">
        <v>2041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5">
        <f t="shared" si="17"/>
        <v>101.63218390804597</v>
      </c>
      <c r="Q271" t="s">
        <v>2040</v>
      </c>
      <c r="R271" t="s">
        <v>2059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5">
        <f t="shared" si="17"/>
        <v>25.005291005291006</v>
      </c>
      <c r="Q272" t="s">
        <v>2049</v>
      </c>
      <c r="R272" t="s">
        <v>2050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5">
        <f t="shared" si="17"/>
        <v>32.016393442622949</v>
      </c>
      <c r="Q273" t="s">
        <v>2053</v>
      </c>
      <c r="R273" t="s">
        <v>2054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5">
        <f t="shared" si="17"/>
        <v>82.021647307286173</v>
      </c>
      <c r="Q274" t="s">
        <v>2038</v>
      </c>
      <c r="R274" t="s">
        <v>2039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5">
        <f t="shared" si="17"/>
        <v>37.957446808510639</v>
      </c>
      <c r="Q275" t="s">
        <v>2038</v>
      </c>
      <c r="R275" t="s">
        <v>2039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5">
        <f t="shared" si="17"/>
        <v>51.533333333333331</v>
      </c>
      <c r="Q276" t="s">
        <v>2038</v>
      </c>
      <c r="R276" t="s">
        <v>2039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5">
        <f t="shared" si="17"/>
        <v>81.198275862068968</v>
      </c>
      <c r="Q277" t="s">
        <v>2046</v>
      </c>
      <c r="R277" t="s">
        <v>2058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5">
        <f t="shared" si="17"/>
        <v>40.030075187969928</v>
      </c>
      <c r="Q278" t="s">
        <v>2049</v>
      </c>
      <c r="R278" t="s">
        <v>2050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5">
        <f t="shared" si="17"/>
        <v>89.939759036144579</v>
      </c>
      <c r="Q279" t="s">
        <v>2038</v>
      </c>
      <c r="R279" t="s">
        <v>2039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5">
        <f t="shared" si="17"/>
        <v>96.692307692307693</v>
      </c>
      <c r="Q280" t="s">
        <v>2036</v>
      </c>
      <c r="R280" t="s">
        <v>2037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5">
        <f t="shared" si="17"/>
        <v>25.010989010989011</v>
      </c>
      <c r="Q281" t="s">
        <v>2038</v>
      </c>
      <c r="R281" t="s">
        <v>2039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5">
        <f t="shared" si="17"/>
        <v>36.987277353689571</v>
      </c>
      <c r="Q282" t="s">
        <v>2040</v>
      </c>
      <c r="R282" t="s">
        <v>2048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5">
        <f t="shared" si="17"/>
        <v>73.012609117361791</v>
      </c>
      <c r="Q283" t="s">
        <v>2038</v>
      </c>
      <c r="R283" t="s">
        <v>2039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5">
        <f t="shared" si="17"/>
        <v>68.240601503759393</v>
      </c>
      <c r="Q284" t="s">
        <v>2040</v>
      </c>
      <c r="R284" t="s">
        <v>2059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5">
        <f t="shared" si="17"/>
        <v>52.310344827586206</v>
      </c>
      <c r="Q285" t="s">
        <v>2034</v>
      </c>
      <c r="R285" t="s">
        <v>2035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5">
        <f t="shared" si="17"/>
        <v>61.765151515151516</v>
      </c>
      <c r="Q286" t="s">
        <v>2036</v>
      </c>
      <c r="R286" t="s">
        <v>2037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5">
        <f t="shared" si="17"/>
        <v>25.027559055118111</v>
      </c>
      <c r="Q287" t="s">
        <v>2038</v>
      </c>
      <c r="R287" t="s">
        <v>2039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5">
        <f t="shared" si="17"/>
        <v>106.28804347826087</v>
      </c>
      <c r="Q288" t="s">
        <v>2038</v>
      </c>
      <c r="R288" t="s">
        <v>2039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5">
        <f t="shared" si="17"/>
        <v>75.07386363636364</v>
      </c>
      <c r="Q289" t="s">
        <v>2034</v>
      </c>
      <c r="R289" t="s">
        <v>2042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5">
        <f t="shared" si="17"/>
        <v>39.970802919708028</v>
      </c>
      <c r="Q290" t="s">
        <v>2034</v>
      </c>
      <c r="R290" t="s">
        <v>2056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5">
        <f t="shared" si="17"/>
        <v>39.982195845697326</v>
      </c>
      <c r="Q291" t="s">
        <v>2038</v>
      </c>
      <c r="R291" t="s">
        <v>2039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5">
        <f t="shared" si="17"/>
        <v>101.01541850220265</v>
      </c>
      <c r="Q292" t="s">
        <v>2040</v>
      </c>
      <c r="R292" t="s">
        <v>2041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5">
        <f t="shared" si="17"/>
        <v>76.813084112149539</v>
      </c>
      <c r="Q293" t="s">
        <v>2036</v>
      </c>
      <c r="R293" t="s">
        <v>2037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5">
        <f t="shared" si="17"/>
        <v>71.7</v>
      </c>
      <c r="Q294" t="s">
        <v>2030</v>
      </c>
      <c r="R294" t="s">
        <v>2031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5">
        <f t="shared" si="17"/>
        <v>33.28125</v>
      </c>
      <c r="Q295" t="s">
        <v>2038</v>
      </c>
      <c r="R295" t="s">
        <v>2039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5">
        <f t="shared" si="17"/>
        <v>43.923497267759565</v>
      </c>
      <c r="Q296" t="s">
        <v>2038</v>
      </c>
      <c r="R296" t="s">
        <v>2039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5">
        <f t="shared" si="17"/>
        <v>36.004712041884815</v>
      </c>
      <c r="Q297" t="s">
        <v>2038</v>
      </c>
      <c r="R297" t="s">
        <v>2039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5">
        <f t="shared" si="17"/>
        <v>88.21052631578948</v>
      </c>
      <c r="Q298" t="s">
        <v>2038</v>
      </c>
      <c r="R298" t="s">
        <v>2039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5">
        <f t="shared" si="17"/>
        <v>65.240384615384613</v>
      </c>
      <c r="Q299" t="s">
        <v>2038</v>
      </c>
      <c r="R299" t="s">
        <v>2039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5">
        <f t="shared" si="17"/>
        <v>69.958333333333329</v>
      </c>
      <c r="Q300" t="s">
        <v>2034</v>
      </c>
      <c r="R300" t="s">
        <v>2035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5">
        <f t="shared" si="17"/>
        <v>39.877551020408163</v>
      </c>
      <c r="Q301" t="s">
        <v>2030</v>
      </c>
      <c r="R301" t="s">
        <v>2031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5">
        <f t="shared" si="17"/>
        <v>5</v>
      </c>
      <c r="Q302" t="s">
        <v>2046</v>
      </c>
      <c r="R302" t="s">
        <v>2047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5">
        <f t="shared" si="17"/>
        <v>41.023728813559323</v>
      </c>
      <c r="Q303" t="s">
        <v>2040</v>
      </c>
      <c r="R303" t="s">
        <v>2041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5">
        <f t="shared" si="17"/>
        <v>98.914285714285711</v>
      </c>
      <c r="Q304" t="s">
        <v>2038</v>
      </c>
      <c r="R304" t="s">
        <v>2039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5">
        <f t="shared" si="17"/>
        <v>87.78125</v>
      </c>
      <c r="Q305" t="s">
        <v>2034</v>
      </c>
      <c r="R305" t="s">
        <v>2044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5">
        <f t="shared" si="17"/>
        <v>80.767605633802816</v>
      </c>
      <c r="Q306" t="s">
        <v>2040</v>
      </c>
      <c r="R306" t="s">
        <v>2041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5">
        <f t="shared" si="17"/>
        <v>94.28235294117647</v>
      </c>
      <c r="Q307" t="s">
        <v>2038</v>
      </c>
      <c r="R307" t="s">
        <v>2039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5">
        <f t="shared" si="17"/>
        <v>73.428571428571431</v>
      </c>
      <c r="Q308" t="s">
        <v>2038</v>
      </c>
      <c r="R308" t="s">
        <v>2039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5">
        <f t="shared" si="17"/>
        <v>65.968133535660087</v>
      </c>
      <c r="Q309" t="s">
        <v>2046</v>
      </c>
      <c r="R309" t="s">
        <v>2052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5">
        <f t="shared" si="17"/>
        <v>109.04109589041096</v>
      </c>
      <c r="Q310" t="s">
        <v>2038</v>
      </c>
      <c r="R310" t="s">
        <v>2039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5">
        <f t="shared" si="17"/>
        <v>41.16</v>
      </c>
      <c r="Q311" t="s">
        <v>2034</v>
      </c>
      <c r="R311" t="s">
        <v>2044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5">
        <f t="shared" si="17"/>
        <v>99.125</v>
      </c>
      <c r="Q312" t="s">
        <v>2049</v>
      </c>
      <c r="R312" t="s">
        <v>2050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5">
        <f t="shared" si="17"/>
        <v>105.88429752066116</v>
      </c>
      <c r="Q313" t="s">
        <v>2038</v>
      </c>
      <c r="R313" t="s">
        <v>2039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5">
        <f t="shared" si="17"/>
        <v>48.996525921966864</v>
      </c>
      <c r="Q314" t="s">
        <v>2038</v>
      </c>
      <c r="R314" t="s">
        <v>2039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5">
        <f t="shared" si="17"/>
        <v>39</v>
      </c>
      <c r="Q315" t="s">
        <v>2034</v>
      </c>
      <c r="R315" t="s">
        <v>2035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5">
        <f t="shared" si="17"/>
        <v>31.022556390977442</v>
      </c>
      <c r="Q316" t="s">
        <v>2040</v>
      </c>
      <c r="R316" t="s">
        <v>2041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5">
        <f t="shared" si="17"/>
        <v>103.87096774193549</v>
      </c>
      <c r="Q317" t="s">
        <v>2038</v>
      </c>
      <c r="R317" t="s">
        <v>2039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5">
        <f t="shared" si="17"/>
        <v>59.268518518518519</v>
      </c>
      <c r="Q318" t="s">
        <v>2030</v>
      </c>
      <c r="R318" t="s">
        <v>2031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5">
        <f t="shared" si="17"/>
        <v>42.3</v>
      </c>
      <c r="Q319" t="s">
        <v>2038</v>
      </c>
      <c r="R319" t="s">
        <v>2039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5">
        <f t="shared" si="17"/>
        <v>53.117647058823529</v>
      </c>
      <c r="Q320" t="s">
        <v>2034</v>
      </c>
      <c r="R320" t="s">
        <v>2035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5">
        <f t="shared" si="17"/>
        <v>50.796875</v>
      </c>
      <c r="Q321" t="s">
        <v>2036</v>
      </c>
      <c r="R321" t="s">
        <v>2037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5">
        <f t="shared" si="17"/>
        <v>101.15</v>
      </c>
      <c r="Q322" t="s">
        <v>2046</v>
      </c>
      <c r="R322" t="s">
        <v>2052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5">
        <f t="shared" ref="P323:P386" si="21">E323/G323</f>
        <v>65.000810372771468</v>
      </c>
      <c r="Q323" t="s">
        <v>2040</v>
      </c>
      <c r="R323" t="s">
        <v>2051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5">
        <f t="shared" si="21"/>
        <v>37.998645510835914</v>
      </c>
      <c r="Q324" t="s">
        <v>2038</v>
      </c>
      <c r="R324" t="s">
        <v>2039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5">
        <f t="shared" si="21"/>
        <v>82.615384615384613</v>
      </c>
      <c r="Q325" t="s">
        <v>2040</v>
      </c>
      <c r="R325" t="s">
        <v>2041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5">
        <f t="shared" si="21"/>
        <v>37.941368078175898</v>
      </c>
      <c r="Q326" t="s">
        <v>2038</v>
      </c>
      <c r="R326" t="s">
        <v>2039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5">
        <f t="shared" si="21"/>
        <v>80.780821917808225</v>
      </c>
      <c r="Q327" t="s">
        <v>2038</v>
      </c>
      <c r="R327" t="s">
        <v>2039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5">
        <f t="shared" si="21"/>
        <v>25.984375</v>
      </c>
      <c r="Q328" t="s">
        <v>2040</v>
      </c>
      <c r="R328" t="s">
        <v>2048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5">
        <f t="shared" si="21"/>
        <v>30.363636363636363</v>
      </c>
      <c r="Q329" t="s">
        <v>2038</v>
      </c>
      <c r="R329" t="s">
        <v>2039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5">
        <f t="shared" si="21"/>
        <v>54.004916018025398</v>
      </c>
      <c r="Q330" t="s">
        <v>2034</v>
      </c>
      <c r="R330" t="s">
        <v>2035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5">
        <f t="shared" si="21"/>
        <v>101.78672985781991</v>
      </c>
      <c r="Q331" t="s">
        <v>2049</v>
      </c>
      <c r="R331" t="s">
        <v>2050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5">
        <f t="shared" si="21"/>
        <v>45.003610108303249</v>
      </c>
      <c r="Q332" t="s">
        <v>2040</v>
      </c>
      <c r="R332" t="s">
        <v>2041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5">
        <f t="shared" si="21"/>
        <v>77.068421052631578</v>
      </c>
      <c r="Q333" t="s">
        <v>2030</v>
      </c>
      <c r="R333" t="s">
        <v>2031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5">
        <f t="shared" si="21"/>
        <v>88.076595744680844</v>
      </c>
      <c r="Q334" t="s">
        <v>2036</v>
      </c>
      <c r="R334" t="s">
        <v>2045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5">
        <f t="shared" si="21"/>
        <v>47.035573122529641</v>
      </c>
      <c r="Q335" t="s">
        <v>2038</v>
      </c>
      <c r="R335" t="s">
        <v>2039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5">
        <f t="shared" si="21"/>
        <v>110.99550763701707</v>
      </c>
      <c r="Q336" t="s">
        <v>2034</v>
      </c>
      <c r="R336" t="s">
        <v>2035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5">
        <f t="shared" si="21"/>
        <v>87.003066141042481</v>
      </c>
      <c r="Q337" t="s">
        <v>2034</v>
      </c>
      <c r="R337" t="s">
        <v>2035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5">
        <f t="shared" si="21"/>
        <v>63.994402985074629</v>
      </c>
      <c r="Q338" t="s">
        <v>2034</v>
      </c>
      <c r="R338" t="s">
        <v>2035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5">
        <f t="shared" si="21"/>
        <v>105.9945205479452</v>
      </c>
      <c r="Q339" t="s">
        <v>2038</v>
      </c>
      <c r="R339" t="s">
        <v>2039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5">
        <f t="shared" si="21"/>
        <v>73.989349112426041</v>
      </c>
      <c r="Q340" t="s">
        <v>2038</v>
      </c>
      <c r="R340" t="s">
        <v>2039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5">
        <f t="shared" si="21"/>
        <v>84.02004626060139</v>
      </c>
      <c r="Q341" t="s">
        <v>2038</v>
      </c>
      <c r="R341" t="s">
        <v>2039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5">
        <f t="shared" si="21"/>
        <v>88.966921119592882</v>
      </c>
      <c r="Q342" t="s">
        <v>2053</v>
      </c>
      <c r="R342" t="s">
        <v>2054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5">
        <f t="shared" si="21"/>
        <v>76.990453460620529</v>
      </c>
      <c r="Q343" t="s">
        <v>2034</v>
      </c>
      <c r="R343" t="s">
        <v>2044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5">
        <f t="shared" si="21"/>
        <v>97.146341463414629</v>
      </c>
      <c r="Q344" t="s">
        <v>2038</v>
      </c>
      <c r="R344" t="s">
        <v>2039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5">
        <f t="shared" si="21"/>
        <v>33.013605442176868</v>
      </c>
      <c r="Q345" t="s">
        <v>2038</v>
      </c>
      <c r="R345" t="s">
        <v>2039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5">
        <f t="shared" si="21"/>
        <v>99.950602409638549</v>
      </c>
      <c r="Q346" t="s">
        <v>2049</v>
      </c>
      <c r="R346" t="s">
        <v>2050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5">
        <f t="shared" si="21"/>
        <v>69.966767371601208</v>
      </c>
      <c r="Q347" t="s">
        <v>2040</v>
      </c>
      <c r="R347" t="s">
        <v>2043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5">
        <f t="shared" si="21"/>
        <v>110.32</v>
      </c>
      <c r="Q348" t="s">
        <v>2034</v>
      </c>
      <c r="R348" t="s">
        <v>2044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5">
        <f t="shared" si="21"/>
        <v>66.005235602094245</v>
      </c>
      <c r="Q349" t="s">
        <v>2036</v>
      </c>
      <c r="R349" t="s">
        <v>2037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5">
        <f t="shared" si="21"/>
        <v>41.005742176284812</v>
      </c>
      <c r="Q350" t="s">
        <v>2030</v>
      </c>
      <c r="R350" t="s">
        <v>2031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5">
        <f t="shared" si="21"/>
        <v>103.96316359696641</v>
      </c>
      <c r="Q351" t="s">
        <v>2038</v>
      </c>
      <c r="R351" t="s">
        <v>2039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5">
        <f t="shared" si="21"/>
        <v>5</v>
      </c>
      <c r="Q352" t="s">
        <v>2034</v>
      </c>
      <c r="R352" t="s">
        <v>2057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5">
        <f t="shared" si="21"/>
        <v>47.009935419771487</v>
      </c>
      <c r="Q353" t="s">
        <v>2034</v>
      </c>
      <c r="R353" t="s">
        <v>2035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5">
        <f t="shared" si="21"/>
        <v>29.606060606060606</v>
      </c>
      <c r="Q354" t="s">
        <v>2038</v>
      </c>
      <c r="R354" t="s">
        <v>2039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5">
        <f t="shared" si="21"/>
        <v>81.010569583088667</v>
      </c>
      <c r="Q355" t="s">
        <v>2038</v>
      </c>
      <c r="R355" t="s">
        <v>2039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5">
        <f t="shared" si="21"/>
        <v>94.35</v>
      </c>
      <c r="Q356" t="s">
        <v>2040</v>
      </c>
      <c r="R356" t="s">
        <v>2041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5">
        <f t="shared" si="21"/>
        <v>26.058139534883722</v>
      </c>
      <c r="Q357" t="s">
        <v>2036</v>
      </c>
      <c r="R357" t="s">
        <v>2045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5">
        <f t="shared" si="21"/>
        <v>85.775000000000006</v>
      </c>
      <c r="Q358" t="s">
        <v>2038</v>
      </c>
      <c r="R358" t="s">
        <v>2039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5">
        <f t="shared" si="21"/>
        <v>103.73170731707317</v>
      </c>
      <c r="Q359" t="s">
        <v>2049</v>
      </c>
      <c r="R359" t="s">
        <v>2050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5">
        <f t="shared" si="21"/>
        <v>49.826086956521742</v>
      </c>
      <c r="Q360" t="s">
        <v>2053</v>
      </c>
      <c r="R360" t="s">
        <v>2054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5">
        <f t="shared" si="21"/>
        <v>63.893048128342244</v>
      </c>
      <c r="Q361" t="s">
        <v>2040</v>
      </c>
      <c r="R361" t="s">
        <v>2048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5">
        <f t="shared" si="21"/>
        <v>47.002434782608695</v>
      </c>
      <c r="Q362" t="s">
        <v>2038</v>
      </c>
      <c r="R362" t="s">
        <v>2039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5">
        <f t="shared" si="21"/>
        <v>108.47727272727273</v>
      </c>
      <c r="Q363" t="s">
        <v>2038</v>
      </c>
      <c r="R363" t="s">
        <v>2039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5">
        <f t="shared" si="21"/>
        <v>72.015706806282722</v>
      </c>
      <c r="Q364" t="s">
        <v>2034</v>
      </c>
      <c r="R364" t="s">
        <v>2035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5">
        <f t="shared" si="21"/>
        <v>59.928057553956833</v>
      </c>
      <c r="Q365" t="s">
        <v>2034</v>
      </c>
      <c r="R365" t="s">
        <v>2035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5">
        <f t="shared" si="21"/>
        <v>78.209677419354833</v>
      </c>
      <c r="Q366" t="s">
        <v>2034</v>
      </c>
      <c r="R366" t="s">
        <v>2044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5">
        <f t="shared" si="21"/>
        <v>104.77678571428571</v>
      </c>
      <c r="Q367" t="s">
        <v>2038</v>
      </c>
      <c r="R367" t="s">
        <v>2039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5">
        <f t="shared" si="21"/>
        <v>105.52475247524752</v>
      </c>
      <c r="Q368" t="s">
        <v>2038</v>
      </c>
      <c r="R368" t="s">
        <v>2039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5">
        <f t="shared" si="21"/>
        <v>24.933333333333334</v>
      </c>
      <c r="Q369" t="s">
        <v>2038</v>
      </c>
      <c r="R369" t="s">
        <v>2039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5">
        <f t="shared" si="21"/>
        <v>69.873786407766985</v>
      </c>
      <c r="Q370" t="s">
        <v>2040</v>
      </c>
      <c r="R370" t="s">
        <v>2041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5">
        <f t="shared" si="21"/>
        <v>95.733766233766232</v>
      </c>
      <c r="Q371" t="s">
        <v>2040</v>
      </c>
      <c r="R371" t="s">
        <v>2059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5">
        <f t="shared" si="21"/>
        <v>29.997485752598056</v>
      </c>
      <c r="Q372" t="s">
        <v>2038</v>
      </c>
      <c r="R372" t="s">
        <v>2039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5">
        <f t="shared" si="21"/>
        <v>59.011948529411768</v>
      </c>
      <c r="Q373" t="s">
        <v>2038</v>
      </c>
      <c r="R373" t="s">
        <v>2039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5">
        <f t="shared" si="21"/>
        <v>84.757396449704146</v>
      </c>
      <c r="Q374" t="s">
        <v>2040</v>
      </c>
      <c r="R374" t="s">
        <v>2041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5">
        <f t="shared" si="21"/>
        <v>78.010921177587846</v>
      </c>
      <c r="Q375" t="s">
        <v>2038</v>
      </c>
      <c r="R375" t="s">
        <v>2039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5">
        <f t="shared" si="21"/>
        <v>50.05215419501134</v>
      </c>
      <c r="Q376" t="s">
        <v>2040</v>
      </c>
      <c r="R376" t="s">
        <v>2041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5">
        <f t="shared" si="21"/>
        <v>59.16</v>
      </c>
      <c r="Q377" t="s">
        <v>2034</v>
      </c>
      <c r="R377" t="s">
        <v>2044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5">
        <f t="shared" si="21"/>
        <v>93.702290076335885</v>
      </c>
      <c r="Q378" t="s">
        <v>2034</v>
      </c>
      <c r="R378" t="s">
        <v>2035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5">
        <f t="shared" si="21"/>
        <v>40.14173228346457</v>
      </c>
      <c r="Q379" t="s">
        <v>2038</v>
      </c>
      <c r="R379" t="s">
        <v>2039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5">
        <f t="shared" si="21"/>
        <v>70.090140845070422</v>
      </c>
      <c r="Q380" t="s">
        <v>2040</v>
      </c>
      <c r="R380" t="s">
        <v>2041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5">
        <f t="shared" si="21"/>
        <v>66.181818181818187</v>
      </c>
      <c r="Q381" t="s">
        <v>2038</v>
      </c>
      <c r="R381" t="s">
        <v>2039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5">
        <f t="shared" si="21"/>
        <v>47.714285714285715</v>
      </c>
      <c r="Q382" t="s">
        <v>2038</v>
      </c>
      <c r="R382" t="s">
        <v>2039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5">
        <f t="shared" si="21"/>
        <v>62.896774193548389</v>
      </c>
      <c r="Q383" t="s">
        <v>2038</v>
      </c>
      <c r="R383" t="s">
        <v>2039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5">
        <f t="shared" si="21"/>
        <v>86.611940298507463</v>
      </c>
      <c r="Q384" t="s">
        <v>2053</v>
      </c>
      <c r="R384" t="s">
        <v>2054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5">
        <f t="shared" si="21"/>
        <v>75.126984126984127</v>
      </c>
      <c r="Q385" t="s">
        <v>2030</v>
      </c>
      <c r="R385" t="s">
        <v>2031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5">
        <f t="shared" si="21"/>
        <v>41.004167534903104</v>
      </c>
      <c r="Q386" t="s">
        <v>2040</v>
      </c>
      <c r="R386" t="s">
        <v>2041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5">
        <f t="shared" ref="P387:P450" si="25">E387/G387</f>
        <v>50.007915567282325</v>
      </c>
      <c r="Q387" t="s">
        <v>2046</v>
      </c>
      <c r="R387" t="s">
        <v>2047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5">
        <f t="shared" si="25"/>
        <v>96.960674157303373</v>
      </c>
      <c r="Q388" t="s">
        <v>2038</v>
      </c>
      <c r="R388" t="s">
        <v>2039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5">
        <f t="shared" si="25"/>
        <v>100.93160377358491</v>
      </c>
      <c r="Q389" t="s">
        <v>2036</v>
      </c>
      <c r="R389" t="s">
        <v>2045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5">
        <f t="shared" si="25"/>
        <v>89.227586206896547</v>
      </c>
      <c r="Q390" t="s">
        <v>2034</v>
      </c>
      <c r="R390" t="s">
        <v>2044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5">
        <f t="shared" si="25"/>
        <v>87.979166666666671</v>
      </c>
      <c r="Q391" t="s">
        <v>2038</v>
      </c>
      <c r="R391" t="s">
        <v>2039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5">
        <f t="shared" si="25"/>
        <v>89.54</v>
      </c>
      <c r="Q392" t="s">
        <v>2053</v>
      </c>
      <c r="R392" t="s">
        <v>2054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5">
        <f t="shared" si="25"/>
        <v>29.09271523178808</v>
      </c>
      <c r="Q393" t="s">
        <v>2046</v>
      </c>
      <c r="R393" t="s">
        <v>2047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5">
        <f t="shared" si="25"/>
        <v>42.006218905472636</v>
      </c>
      <c r="Q394" t="s">
        <v>2036</v>
      </c>
      <c r="R394" t="s">
        <v>2045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5">
        <f t="shared" si="25"/>
        <v>47.004903563255965</v>
      </c>
      <c r="Q395" t="s">
        <v>2034</v>
      </c>
      <c r="R395" t="s">
        <v>2057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5">
        <f t="shared" si="25"/>
        <v>110.44117647058823</v>
      </c>
      <c r="Q396" t="s">
        <v>2040</v>
      </c>
      <c r="R396" t="s">
        <v>2041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5">
        <f t="shared" si="25"/>
        <v>41.990909090909092</v>
      </c>
      <c r="Q397" t="s">
        <v>2038</v>
      </c>
      <c r="R397" t="s">
        <v>2039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5">
        <f t="shared" si="25"/>
        <v>48.012468827930178</v>
      </c>
      <c r="Q398" t="s">
        <v>2040</v>
      </c>
      <c r="R398" t="s">
        <v>2043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5">
        <f t="shared" si="25"/>
        <v>31.019823788546255</v>
      </c>
      <c r="Q399" t="s">
        <v>2034</v>
      </c>
      <c r="R399" t="s">
        <v>2035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5">
        <f t="shared" si="25"/>
        <v>99.203252032520325</v>
      </c>
      <c r="Q400" t="s">
        <v>2040</v>
      </c>
      <c r="R400" t="s">
        <v>2048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5">
        <f t="shared" si="25"/>
        <v>66.022316684378325</v>
      </c>
      <c r="Q401" t="s">
        <v>2034</v>
      </c>
      <c r="R401" t="s">
        <v>2044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5">
        <f t="shared" si="25"/>
        <v>2</v>
      </c>
      <c r="Q402" t="s">
        <v>2053</v>
      </c>
      <c r="R402" t="s">
        <v>2054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5">
        <f t="shared" si="25"/>
        <v>46.060200668896321</v>
      </c>
      <c r="Q403" t="s">
        <v>2038</v>
      </c>
      <c r="R403" t="s">
        <v>2039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5">
        <f t="shared" si="25"/>
        <v>73.650000000000006</v>
      </c>
      <c r="Q404" t="s">
        <v>2040</v>
      </c>
      <c r="R404" t="s">
        <v>2051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5">
        <f t="shared" si="25"/>
        <v>55.99336650082919</v>
      </c>
      <c r="Q405" t="s">
        <v>2038</v>
      </c>
      <c r="R405" t="s">
        <v>2039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5">
        <f t="shared" si="25"/>
        <v>68.985695127402778</v>
      </c>
      <c r="Q406" t="s">
        <v>2038</v>
      </c>
      <c r="R406" t="s">
        <v>2039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5">
        <f t="shared" si="25"/>
        <v>60.981609195402299</v>
      </c>
      <c r="Q407" t="s">
        <v>2038</v>
      </c>
      <c r="R407" t="s">
        <v>2039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5">
        <f t="shared" si="25"/>
        <v>110.98139534883721</v>
      </c>
      <c r="Q408" t="s">
        <v>2040</v>
      </c>
      <c r="R408" t="s">
        <v>2041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5">
        <f t="shared" si="25"/>
        <v>25</v>
      </c>
      <c r="Q409" t="s">
        <v>2038</v>
      </c>
      <c r="R409" t="s">
        <v>2039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5">
        <f t="shared" si="25"/>
        <v>78.759740259740255</v>
      </c>
      <c r="Q410" t="s">
        <v>2040</v>
      </c>
      <c r="R410" t="s">
        <v>2041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5">
        <f t="shared" si="25"/>
        <v>87.960784313725483</v>
      </c>
      <c r="Q411" t="s">
        <v>2034</v>
      </c>
      <c r="R411" t="s">
        <v>2035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5">
        <f t="shared" si="25"/>
        <v>49.987398739873989</v>
      </c>
      <c r="Q412" t="s">
        <v>2049</v>
      </c>
      <c r="R412" t="s">
        <v>2060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5">
        <f t="shared" si="25"/>
        <v>99.524390243902445</v>
      </c>
      <c r="Q413" t="s">
        <v>2038</v>
      </c>
      <c r="R413" t="s">
        <v>2039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5">
        <f t="shared" si="25"/>
        <v>104.82089552238806</v>
      </c>
      <c r="Q414" t="s">
        <v>2046</v>
      </c>
      <c r="R414" t="s">
        <v>2052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5">
        <f t="shared" si="25"/>
        <v>108.01469237832875</v>
      </c>
      <c r="Q415" t="s">
        <v>2040</v>
      </c>
      <c r="R415" t="s">
        <v>2048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5">
        <f t="shared" si="25"/>
        <v>28.998544660724033</v>
      </c>
      <c r="Q416" t="s">
        <v>2030</v>
      </c>
      <c r="R416" t="s">
        <v>2031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5">
        <f t="shared" si="25"/>
        <v>30.028708133971293</v>
      </c>
      <c r="Q417" t="s">
        <v>2038</v>
      </c>
      <c r="R417" t="s">
        <v>2039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5">
        <f t="shared" si="25"/>
        <v>41.005559416261292</v>
      </c>
      <c r="Q418" t="s">
        <v>2040</v>
      </c>
      <c r="R418" t="s">
        <v>2041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5">
        <f t="shared" si="25"/>
        <v>62.866666666666667</v>
      </c>
      <c r="Q419" t="s">
        <v>2038</v>
      </c>
      <c r="R419" t="s">
        <v>2039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5">
        <f t="shared" si="25"/>
        <v>47.005002501250623</v>
      </c>
      <c r="Q420" t="s">
        <v>2040</v>
      </c>
      <c r="R420" t="s">
        <v>2041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5">
        <f t="shared" si="25"/>
        <v>26.997693638285604</v>
      </c>
      <c r="Q421" t="s">
        <v>2036</v>
      </c>
      <c r="R421" t="s">
        <v>2037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5">
        <f t="shared" si="25"/>
        <v>68.329787234042556</v>
      </c>
      <c r="Q422" t="s">
        <v>2038</v>
      </c>
      <c r="R422" t="s">
        <v>2039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5">
        <f t="shared" si="25"/>
        <v>50.974576271186443</v>
      </c>
      <c r="Q423" t="s">
        <v>2036</v>
      </c>
      <c r="R423" t="s">
        <v>2045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5">
        <f t="shared" si="25"/>
        <v>54.024390243902438</v>
      </c>
      <c r="Q424" t="s">
        <v>2038</v>
      </c>
      <c r="R424" t="s">
        <v>2039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5">
        <f t="shared" si="25"/>
        <v>97.055555555555557</v>
      </c>
      <c r="Q425" t="s">
        <v>2030</v>
      </c>
      <c r="R425" t="s">
        <v>2031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5">
        <f t="shared" si="25"/>
        <v>24.867469879518072</v>
      </c>
      <c r="Q426" t="s">
        <v>2034</v>
      </c>
      <c r="R426" t="s">
        <v>2044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5">
        <f t="shared" si="25"/>
        <v>84.423913043478265</v>
      </c>
      <c r="Q427" t="s">
        <v>2053</v>
      </c>
      <c r="R427" t="s">
        <v>2054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5">
        <f t="shared" si="25"/>
        <v>47.091324200913242</v>
      </c>
      <c r="Q428" t="s">
        <v>2038</v>
      </c>
      <c r="R428" t="s">
        <v>2039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5">
        <f t="shared" si="25"/>
        <v>77.996041171813147</v>
      </c>
      <c r="Q429" t="s">
        <v>2038</v>
      </c>
      <c r="R429" t="s">
        <v>2039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5">
        <f t="shared" si="25"/>
        <v>62.967871485943775</v>
      </c>
      <c r="Q430" t="s">
        <v>2040</v>
      </c>
      <c r="R430" t="s">
        <v>2048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5">
        <f t="shared" si="25"/>
        <v>81.006080449017773</v>
      </c>
      <c r="Q431" t="s">
        <v>2053</v>
      </c>
      <c r="R431" t="s">
        <v>2054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5">
        <f t="shared" si="25"/>
        <v>65.321428571428569</v>
      </c>
      <c r="Q432" t="s">
        <v>2038</v>
      </c>
      <c r="R432" t="s">
        <v>2039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5">
        <f t="shared" si="25"/>
        <v>104.43617021276596</v>
      </c>
      <c r="Q433" t="s">
        <v>2038</v>
      </c>
      <c r="R433" t="s">
        <v>2039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5">
        <f t="shared" si="25"/>
        <v>69.989010989010993</v>
      </c>
      <c r="Q434" t="s">
        <v>2038</v>
      </c>
      <c r="R434" t="s">
        <v>2039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5">
        <f t="shared" si="25"/>
        <v>83.023989898989896</v>
      </c>
      <c r="Q435" t="s">
        <v>2040</v>
      </c>
      <c r="R435" t="s">
        <v>2041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5">
        <f t="shared" si="25"/>
        <v>90.3</v>
      </c>
      <c r="Q436" t="s">
        <v>2038</v>
      </c>
      <c r="R436" t="s">
        <v>2039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5">
        <f t="shared" si="25"/>
        <v>103.98131932282546</v>
      </c>
      <c r="Q437" t="s">
        <v>2038</v>
      </c>
      <c r="R437" t="s">
        <v>2039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5">
        <f t="shared" si="25"/>
        <v>54.931726907630519</v>
      </c>
      <c r="Q438" t="s">
        <v>2034</v>
      </c>
      <c r="R438" t="s">
        <v>2057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5">
        <f t="shared" si="25"/>
        <v>51.921875</v>
      </c>
      <c r="Q439" t="s">
        <v>2040</v>
      </c>
      <c r="R439" t="s">
        <v>2048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5">
        <f t="shared" si="25"/>
        <v>60.02834008097166</v>
      </c>
      <c r="Q440" t="s">
        <v>2038</v>
      </c>
      <c r="R440" t="s">
        <v>2039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5">
        <f t="shared" si="25"/>
        <v>44.003488879197555</v>
      </c>
      <c r="Q441" t="s">
        <v>2040</v>
      </c>
      <c r="R441" t="s">
        <v>2062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5">
        <f t="shared" si="25"/>
        <v>53.003513254551258</v>
      </c>
      <c r="Q442" t="s">
        <v>2040</v>
      </c>
      <c r="R442" t="s">
        <v>2059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5">
        <f t="shared" si="25"/>
        <v>54.5</v>
      </c>
      <c r="Q443" t="s">
        <v>2036</v>
      </c>
      <c r="R443" t="s">
        <v>2045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5">
        <f t="shared" si="25"/>
        <v>75.04195804195804</v>
      </c>
      <c r="Q444" t="s">
        <v>2038</v>
      </c>
      <c r="R444" t="s">
        <v>2039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5">
        <f t="shared" si="25"/>
        <v>35.911111111111111</v>
      </c>
      <c r="Q445" t="s">
        <v>2038</v>
      </c>
      <c r="R445" t="s">
        <v>2039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5">
        <f t="shared" si="25"/>
        <v>36.952702702702702</v>
      </c>
      <c r="Q446" t="s">
        <v>2034</v>
      </c>
      <c r="R446" t="s">
        <v>2044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5">
        <f t="shared" si="25"/>
        <v>63.170588235294119</v>
      </c>
      <c r="Q447" t="s">
        <v>2038</v>
      </c>
      <c r="R447" t="s">
        <v>2039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5">
        <f t="shared" si="25"/>
        <v>29.99462365591398</v>
      </c>
      <c r="Q448" t="s">
        <v>2036</v>
      </c>
      <c r="R448" t="s">
        <v>2045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5">
        <f t="shared" si="25"/>
        <v>86</v>
      </c>
      <c r="Q449" t="s">
        <v>2040</v>
      </c>
      <c r="R449" t="s">
        <v>2059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5">
        <f t="shared" si="25"/>
        <v>75.014876033057845</v>
      </c>
      <c r="Q450" t="s">
        <v>2049</v>
      </c>
      <c r="R450" t="s">
        <v>2050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5">
        <f t="shared" ref="P451:P514" si="29">E451/G451</f>
        <v>101.19767441860465</v>
      </c>
      <c r="Q451" t="s">
        <v>2049</v>
      </c>
      <c r="R451" t="s">
        <v>2050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5">
        <f t="shared" si="29"/>
        <v>4</v>
      </c>
      <c r="Q452" t="s">
        <v>2040</v>
      </c>
      <c r="R452" t="s">
        <v>2048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5">
        <f t="shared" si="29"/>
        <v>29.001272669424118</v>
      </c>
      <c r="Q453" t="s">
        <v>2034</v>
      </c>
      <c r="R453" t="s">
        <v>2035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5">
        <f t="shared" si="29"/>
        <v>98.225806451612897</v>
      </c>
      <c r="Q454" t="s">
        <v>2040</v>
      </c>
      <c r="R454" t="s">
        <v>2043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5">
        <f t="shared" si="29"/>
        <v>87.001693480101608</v>
      </c>
      <c r="Q455" t="s">
        <v>2040</v>
      </c>
      <c r="R455" t="s">
        <v>2062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5">
        <f t="shared" si="29"/>
        <v>45.205128205128204</v>
      </c>
      <c r="Q456" t="s">
        <v>2040</v>
      </c>
      <c r="R456" t="s">
        <v>2043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5">
        <f t="shared" si="29"/>
        <v>37.001341561577675</v>
      </c>
      <c r="Q457" t="s">
        <v>2038</v>
      </c>
      <c r="R457" t="s">
        <v>2039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5">
        <f t="shared" si="29"/>
        <v>94.976947040498445</v>
      </c>
      <c r="Q458" t="s">
        <v>2034</v>
      </c>
      <c r="R458" t="s">
        <v>2044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5">
        <f t="shared" si="29"/>
        <v>28.956521739130434</v>
      </c>
      <c r="Q459" t="s">
        <v>2038</v>
      </c>
      <c r="R459" t="s">
        <v>2039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5">
        <f t="shared" si="29"/>
        <v>55.993396226415094</v>
      </c>
      <c r="Q460" t="s">
        <v>2038</v>
      </c>
      <c r="R460" t="s">
        <v>2039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5">
        <f t="shared" si="29"/>
        <v>54.038095238095238</v>
      </c>
      <c r="Q461" t="s">
        <v>2040</v>
      </c>
      <c r="R461" t="s">
        <v>2041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5">
        <f t="shared" si="29"/>
        <v>82.38</v>
      </c>
      <c r="Q462" t="s">
        <v>2038</v>
      </c>
      <c r="R462" t="s">
        <v>2039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5">
        <f t="shared" si="29"/>
        <v>66.997115384615384</v>
      </c>
      <c r="Q463" t="s">
        <v>2040</v>
      </c>
      <c r="R463" t="s">
        <v>2043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5">
        <f t="shared" si="29"/>
        <v>107.91401869158878</v>
      </c>
      <c r="Q464" t="s">
        <v>2049</v>
      </c>
      <c r="R464" t="s">
        <v>2060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5">
        <f t="shared" si="29"/>
        <v>69.009501187648453</v>
      </c>
      <c r="Q465" t="s">
        <v>2040</v>
      </c>
      <c r="R465" t="s">
        <v>2048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5">
        <f t="shared" si="29"/>
        <v>39.006568144499177</v>
      </c>
      <c r="Q466" t="s">
        <v>2038</v>
      </c>
      <c r="R466" t="s">
        <v>2039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5">
        <f t="shared" si="29"/>
        <v>110.3625</v>
      </c>
      <c r="Q467" t="s">
        <v>2046</v>
      </c>
      <c r="R467" t="s">
        <v>2058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5">
        <f t="shared" si="29"/>
        <v>94.857142857142861</v>
      </c>
      <c r="Q468" t="s">
        <v>2036</v>
      </c>
      <c r="R468" t="s">
        <v>2045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5">
        <f t="shared" si="29"/>
        <v>57.935251798561154</v>
      </c>
      <c r="Q469" t="s">
        <v>2036</v>
      </c>
      <c r="R469" t="s">
        <v>2037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5">
        <f t="shared" si="29"/>
        <v>101.25</v>
      </c>
      <c r="Q470" t="s">
        <v>2038</v>
      </c>
      <c r="R470" t="s">
        <v>2039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5">
        <f t="shared" si="29"/>
        <v>64.95597484276729</v>
      </c>
      <c r="Q471" t="s">
        <v>2040</v>
      </c>
      <c r="R471" t="s">
        <v>2043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5">
        <f t="shared" si="29"/>
        <v>27.00524934383202</v>
      </c>
      <c r="Q472" t="s">
        <v>2036</v>
      </c>
      <c r="R472" t="s">
        <v>2045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5">
        <f t="shared" si="29"/>
        <v>50.97422680412371</v>
      </c>
      <c r="Q473" t="s">
        <v>2030</v>
      </c>
      <c r="R473" t="s">
        <v>2031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5">
        <f t="shared" si="29"/>
        <v>104.94260869565217</v>
      </c>
      <c r="Q474" t="s">
        <v>2034</v>
      </c>
      <c r="R474" t="s">
        <v>2035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5">
        <f t="shared" si="29"/>
        <v>84.028301886792448</v>
      </c>
      <c r="Q475" t="s">
        <v>2034</v>
      </c>
      <c r="R475" t="s">
        <v>2042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5">
        <f t="shared" si="29"/>
        <v>102.85915492957747</v>
      </c>
      <c r="Q476" t="s">
        <v>2040</v>
      </c>
      <c r="R476" t="s">
        <v>2059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5">
        <f t="shared" si="29"/>
        <v>39.962085308056871</v>
      </c>
      <c r="Q477" t="s">
        <v>2046</v>
      </c>
      <c r="R477" t="s">
        <v>2058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5">
        <f t="shared" si="29"/>
        <v>51.001785714285717</v>
      </c>
      <c r="Q478" t="s">
        <v>2046</v>
      </c>
      <c r="R478" t="s">
        <v>2052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5">
        <f t="shared" si="29"/>
        <v>40.823008849557525</v>
      </c>
      <c r="Q479" t="s">
        <v>2040</v>
      </c>
      <c r="R479" t="s">
        <v>2062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5">
        <f t="shared" si="29"/>
        <v>58.999637155297535</v>
      </c>
      <c r="Q480" t="s">
        <v>2036</v>
      </c>
      <c r="R480" t="s">
        <v>2045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5">
        <f t="shared" si="29"/>
        <v>71.156069364161851</v>
      </c>
      <c r="Q481" t="s">
        <v>2030</v>
      </c>
      <c r="R481" t="s">
        <v>2031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5">
        <f t="shared" si="29"/>
        <v>99.494252873563212</v>
      </c>
      <c r="Q482" t="s">
        <v>2053</v>
      </c>
      <c r="R482" t="s">
        <v>2054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5">
        <f t="shared" si="29"/>
        <v>103.98634590377114</v>
      </c>
      <c r="Q483" t="s">
        <v>2038</v>
      </c>
      <c r="R483" t="s">
        <v>2039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5">
        <f t="shared" si="29"/>
        <v>76.555555555555557</v>
      </c>
      <c r="Q484" t="s">
        <v>2046</v>
      </c>
      <c r="R484" t="s">
        <v>2052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5">
        <f t="shared" si="29"/>
        <v>87.068592057761734</v>
      </c>
      <c r="Q485" t="s">
        <v>2038</v>
      </c>
      <c r="R485" t="s">
        <v>2039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5">
        <f t="shared" si="29"/>
        <v>48.99554707379135</v>
      </c>
      <c r="Q486" t="s">
        <v>2030</v>
      </c>
      <c r="R486" t="s">
        <v>2031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5">
        <f t="shared" si="29"/>
        <v>42.969135802469133</v>
      </c>
      <c r="Q487" t="s">
        <v>2038</v>
      </c>
      <c r="R487" t="s">
        <v>2039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5">
        <f t="shared" si="29"/>
        <v>33.428571428571431</v>
      </c>
      <c r="Q488" t="s">
        <v>2046</v>
      </c>
      <c r="R488" t="s">
        <v>2058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5">
        <f t="shared" si="29"/>
        <v>83.982949701619773</v>
      </c>
      <c r="Q489" t="s">
        <v>2038</v>
      </c>
      <c r="R489" t="s">
        <v>2039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5">
        <f t="shared" si="29"/>
        <v>101.41739130434783</v>
      </c>
      <c r="Q490" t="s">
        <v>2038</v>
      </c>
      <c r="R490" t="s">
        <v>2039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5">
        <f t="shared" si="29"/>
        <v>109.87058823529412</v>
      </c>
      <c r="Q491" t="s">
        <v>2036</v>
      </c>
      <c r="R491" t="s">
        <v>2045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5">
        <f t="shared" si="29"/>
        <v>31.916666666666668</v>
      </c>
      <c r="Q492" t="s">
        <v>2063</v>
      </c>
      <c r="R492" t="s">
        <v>2064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5">
        <f t="shared" si="29"/>
        <v>70.993450675399103</v>
      </c>
      <c r="Q493" t="s">
        <v>2030</v>
      </c>
      <c r="R493" t="s">
        <v>2031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5">
        <f t="shared" si="29"/>
        <v>77.026890756302521</v>
      </c>
      <c r="Q494" t="s">
        <v>2040</v>
      </c>
      <c r="R494" t="s">
        <v>2051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5">
        <f t="shared" si="29"/>
        <v>101.78125</v>
      </c>
      <c r="Q495" t="s">
        <v>2053</v>
      </c>
      <c r="R495" t="s">
        <v>2054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5">
        <f t="shared" si="29"/>
        <v>51.059701492537314</v>
      </c>
      <c r="Q496" t="s">
        <v>2036</v>
      </c>
      <c r="R496" t="s">
        <v>2045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5">
        <f t="shared" si="29"/>
        <v>68.02051282051282</v>
      </c>
      <c r="Q497" t="s">
        <v>2038</v>
      </c>
      <c r="R497" t="s">
        <v>2039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5">
        <f t="shared" si="29"/>
        <v>30.87037037037037</v>
      </c>
      <c r="Q498" t="s">
        <v>2040</v>
      </c>
      <c r="R498" t="s">
        <v>2048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5">
        <f t="shared" si="29"/>
        <v>27.908333333333335</v>
      </c>
      <c r="Q499" t="s">
        <v>2036</v>
      </c>
      <c r="R499" t="s">
        <v>2045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5">
        <f t="shared" si="29"/>
        <v>79.994818652849744</v>
      </c>
      <c r="Q500" t="s">
        <v>2036</v>
      </c>
      <c r="R500" t="s">
        <v>2037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5">
        <f t="shared" si="29"/>
        <v>38.003378378378379</v>
      </c>
      <c r="Q501" t="s">
        <v>2040</v>
      </c>
      <c r="R501" t="s">
        <v>2041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5" t="e">
        <f t="shared" si="29"/>
        <v>#DIV/0!</v>
      </c>
      <c r="Q502" t="s">
        <v>2038</v>
      </c>
      <c r="R502" t="s">
        <v>2039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5">
        <f t="shared" si="29"/>
        <v>59.990534521158132</v>
      </c>
      <c r="Q503" t="s">
        <v>2040</v>
      </c>
      <c r="R503" t="s">
        <v>2041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5">
        <f t="shared" si="29"/>
        <v>37.037634408602152</v>
      </c>
      <c r="Q504" t="s">
        <v>2049</v>
      </c>
      <c r="R504" t="s">
        <v>2050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5">
        <f t="shared" si="29"/>
        <v>99.963043478260872</v>
      </c>
      <c r="Q505" t="s">
        <v>2040</v>
      </c>
      <c r="R505" t="s">
        <v>2043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5">
        <f t="shared" si="29"/>
        <v>111.6774193548387</v>
      </c>
      <c r="Q506" t="s">
        <v>2034</v>
      </c>
      <c r="R506" t="s">
        <v>2035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5">
        <f t="shared" si="29"/>
        <v>36.014409221902014</v>
      </c>
      <c r="Q507" t="s">
        <v>2046</v>
      </c>
      <c r="R507" t="s">
        <v>2055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5">
        <f t="shared" si="29"/>
        <v>66.010284810126578</v>
      </c>
      <c r="Q508" t="s">
        <v>2038</v>
      </c>
      <c r="R508" t="s">
        <v>2039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5">
        <f t="shared" si="29"/>
        <v>44.05263157894737</v>
      </c>
      <c r="Q509" t="s">
        <v>2036</v>
      </c>
      <c r="R509" t="s">
        <v>2037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5">
        <f t="shared" si="29"/>
        <v>52.999726551818434</v>
      </c>
      <c r="Q510" t="s">
        <v>2038</v>
      </c>
      <c r="R510" t="s">
        <v>2039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5">
        <f t="shared" si="29"/>
        <v>95</v>
      </c>
      <c r="Q511" t="s">
        <v>2038</v>
      </c>
      <c r="R511" t="s">
        <v>2039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5">
        <f t="shared" si="29"/>
        <v>70.908396946564892</v>
      </c>
      <c r="Q512" t="s">
        <v>2040</v>
      </c>
      <c r="R512" t="s">
        <v>2043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5">
        <f t="shared" si="29"/>
        <v>98.060773480662988</v>
      </c>
      <c r="Q513" t="s">
        <v>2038</v>
      </c>
      <c r="R513" t="s">
        <v>2039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5">
        <f t="shared" si="29"/>
        <v>53.046025104602514</v>
      </c>
      <c r="Q514" t="s">
        <v>2049</v>
      </c>
      <c r="R514" t="s">
        <v>2050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5">
        <f t="shared" ref="P515:P578" si="33">E515/G515</f>
        <v>93.142857142857139</v>
      </c>
      <c r="Q515" t="s">
        <v>2040</v>
      </c>
      <c r="R515" t="s">
        <v>2059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5">
        <f t="shared" si="33"/>
        <v>58.945075757575758</v>
      </c>
      <c r="Q516" t="s">
        <v>2034</v>
      </c>
      <c r="R516" t="s">
        <v>2035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5">
        <f t="shared" si="33"/>
        <v>36.067669172932334</v>
      </c>
      <c r="Q517" t="s">
        <v>2038</v>
      </c>
      <c r="R517" t="s">
        <v>2039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5">
        <f t="shared" si="33"/>
        <v>63.030732860520096</v>
      </c>
      <c r="Q518" t="s">
        <v>2046</v>
      </c>
      <c r="R518" t="s">
        <v>2047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5">
        <f t="shared" si="33"/>
        <v>84.717948717948715</v>
      </c>
      <c r="Q519" t="s">
        <v>2030</v>
      </c>
      <c r="R519" t="s">
        <v>2031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5">
        <f t="shared" si="33"/>
        <v>62.2</v>
      </c>
      <c r="Q520" t="s">
        <v>2040</v>
      </c>
      <c r="R520" t="s">
        <v>2048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5">
        <f t="shared" si="33"/>
        <v>101.97518330513255</v>
      </c>
      <c r="Q521" t="s">
        <v>2034</v>
      </c>
      <c r="R521" t="s">
        <v>2035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5">
        <f t="shared" si="33"/>
        <v>106.4375</v>
      </c>
      <c r="Q522" t="s">
        <v>2038</v>
      </c>
      <c r="R522" t="s">
        <v>2039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5">
        <f t="shared" si="33"/>
        <v>29.975609756097562</v>
      </c>
      <c r="Q523" t="s">
        <v>2040</v>
      </c>
      <c r="R523" t="s">
        <v>2043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5">
        <f t="shared" si="33"/>
        <v>85.806282722513089</v>
      </c>
      <c r="Q524" t="s">
        <v>2040</v>
      </c>
      <c r="R524" t="s">
        <v>2051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5">
        <f t="shared" si="33"/>
        <v>70.82022471910112</v>
      </c>
      <c r="Q525" t="s">
        <v>2040</v>
      </c>
      <c r="R525" t="s">
        <v>2051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5">
        <f t="shared" si="33"/>
        <v>40.998484082870135</v>
      </c>
      <c r="Q526" t="s">
        <v>2038</v>
      </c>
      <c r="R526" t="s">
        <v>2039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5">
        <f t="shared" si="33"/>
        <v>28.063492063492063</v>
      </c>
      <c r="Q527" t="s">
        <v>2036</v>
      </c>
      <c r="R527" t="s">
        <v>2045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5">
        <f t="shared" si="33"/>
        <v>88.054421768707485</v>
      </c>
      <c r="Q528" t="s">
        <v>2038</v>
      </c>
      <c r="R528" t="s">
        <v>2039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5">
        <f t="shared" si="33"/>
        <v>31</v>
      </c>
      <c r="Q529" t="s">
        <v>2040</v>
      </c>
      <c r="R529" t="s">
        <v>2048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5">
        <f t="shared" si="33"/>
        <v>90.337500000000006</v>
      </c>
      <c r="Q530" t="s">
        <v>2034</v>
      </c>
      <c r="R530" t="s">
        <v>2044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5">
        <f t="shared" si="33"/>
        <v>63.777777777777779</v>
      </c>
      <c r="Q531" t="s">
        <v>2049</v>
      </c>
      <c r="R531" t="s">
        <v>2050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5">
        <f t="shared" si="33"/>
        <v>53.995515695067262</v>
      </c>
      <c r="Q532" t="s">
        <v>2046</v>
      </c>
      <c r="R532" t="s">
        <v>2052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5">
        <f t="shared" si="33"/>
        <v>48.993956043956047</v>
      </c>
      <c r="Q533" t="s">
        <v>2049</v>
      </c>
      <c r="R533" t="s">
        <v>2050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5">
        <f t="shared" si="33"/>
        <v>63.857142857142854</v>
      </c>
      <c r="Q534" t="s">
        <v>2038</v>
      </c>
      <c r="R534" t="s">
        <v>2039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5">
        <f t="shared" si="33"/>
        <v>82.996393146979258</v>
      </c>
      <c r="Q535" t="s">
        <v>2034</v>
      </c>
      <c r="R535" t="s">
        <v>2044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5">
        <f t="shared" si="33"/>
        <v>55.08230452674897</v>
      </c>
      <c r="Q536" t="s">
        <v>2040</v>
      </c>
      <c r="R536" t="s">
        <v>2043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5">
        <f t="shared" si="33"/>
        <v>62.044554455445542</v>
      </c>
      <c r="Q537" t="s">
        <v>2038</v>
      </c>
      <c r="R537" t="s">
        <v>2039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5">
        <f t="shared" si="33"/>
        <v>104.97857142857143</v>
      </c>
      <c r="Q538" t="s">
        <v>2046</v>
      </c>
      <c r="R538" t="s">
        <v>2052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5">
        <f t="shared" si="33"/>
        <v>94.044676806083643</v>
      </c>
      <c r="Q539" t="s">
        <v>2040</v>
      </c>
      <c r="R539" t="s">
        <v>2041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5">
        <f t="shared" si="33"/>
        <v>44.007716049382715</v>
      </c>
      <c r="Q540" t="s">
        <v>2049</v>
      </c>
      <c r="R540" t="s">
        <v>2060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5">
        <f t="shared" si="33"/>
        <v>92.467532467532465</v>
      </c>
      <c r="Q541" t="s">
        <v>2030</v>
      </c>
      <c r="R541" t="s">
        <v>2031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5">
        <f t="shared" si="33"/>
        <v>57.072874493927124</v>
      </c>
      <c r="Q542" t="s">
        <v>2053</v>
      </c>
      <c r="R542" t="s">
        <v>2054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5">
        <f t="shared" si="33"/>
        <v>109.07848101265823</v>
      </c>
      <c r="Q543" t="s">
        <v>2049</v>
      </c>
      <c r="R543" t="s">
        <v>2060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5">
        <f t="shared" si="33"/>
        <v>39.387755102040813</v>
      </c>
      <c r="Q544" t="s">
        <v>2034</v>
      </c>
      <c r="R544" t="s">
        <v>2044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5">
        <f t="shared" si="33"/>
        <v>77.022222222222226</v>
      </c>
      <c r="Q545" t="s">
        <v>2049</v>
      </c>
      <c r="R545" t="s">
        <v>2050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5">
        <f t="shared" si="33"/>
        <v>92.166666666666671</v>
      </c>
      <c r="Q546" t="s">
        <v>2034</v>
      </c>
      <c r="R546" t="s">
        <v>2035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5">
        <f t="shared" si="33"/>
        <v>61.007063197026021</v>
      </c>
      <c r="Q547" t="s">
        <v>2038</v>
      </c>
      <c r="R547" t="s">
        <v>2039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5">
        <f t="shared" si="33"/>
        <v>78.068181818181813</v>
      </c>
      <c r="Q548" t="s">
        <v>2038</v>
      </c>
      <c r="R548" t="s">
        <v>2039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5">
        <f t="shared" si="33"/>
        <v>80.75</v>
      </c>
      <c r="Q549" t="s">
        <v>2040</v>
      </c>
      <c r="R549" t="s">
        <v>2043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5">
        <f t="shared" si="33"/>
        <v>59.991289782244557</v>
      </c>
      <c r="Q550" t="s">
        <v>2038</v>
      </c>
      <c r="R550" t="s">
        <v>2039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5">
        <f t="shared" si="33"/>
        <v>110.03018372703411</v>
      </c>
      <c r="Q551" t="s">
        <v>2036</v>
      </c>
      <c r="R551" t="s">
        <v>2045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5">
        <f t="shared" si="33"/>
        <v>4</v>
      </c>
      <c r="Q552" t="s">
        <v>2034</v>
      </c>
      <c r="R552" t="s">
        <v>2044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5">
        <f t="shared" si="33"/>
        <v>37.99856063332134</v>
      </c>
      <c r="Q553" t="s">
        <v>2036</v>
      </c>
      <c r="R553" t="s">
        <v>2037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5">
        <f t="shared" si="33"/>
        <v>96.369565217391298</v>
      </c>
      <c r="Q554" t="s">
        <v>2038</v>
      </c>
      <c r="R554" t="s">
        <v>2039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5">
        <f t="shared" si="33"/>
        <v>72.978599221789878</v>
      </c>
      <c r="Q555" t="s">
        <v>2034</v>
      </c>
      <c r="R555" t="s">
        <v>2035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5">
        <f t="shared" si="33"/>
        <v>26.007220216606498</v>
      </c>
      <c r="Q556" t="s">
        <v>2034</v>
      </c>
      <c r="R556" t="s">
        <v>2044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5">
        <f t="shared" si="33"/>
        <v>104.36296296296297</v>
      </c>
      <c r="Q557" t="s">
        <v>2034</v>
      </c>
      <c r="R557" t="s">
        <v>2035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5">
        <f t="shared" si="33"/>
        <v>102.18852459016394</v>
      </c>
      <c r="Q558" t="s">
        <v>2046</v>
      </c>
      <c r="R558" t="s">
        <v>2058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5">
        <f t="shared" si="33"/>
        <v>54.117647058823529</v>
      </c>
      <c r="Q559" t="s">
        <v>2040</v>
      </c>
      <c r="R559" t="s">
        <v>2062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5">
        <f t="shared" si="33"/>
        <v>63.222222222222221</v>
      </c>
      <c r="Q560" t="s">
        <v>2038</v>
      </c>
      <c r="R560" t="s">
        <v>2039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5">
        <f t="shared" si="33"/>
        <v>104.03228962818004</v>
      </c>
      <c r="Q561" t="s">
        <v>2038</v>
      </c>
      <c r="R561" t="s">
        <v>2039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5">
        <f t="shared" si="33"/>
        <v>49.994334277620396</v>
      </c>
      <c r="Q562" t="s">
        <v>2040</v>
      </c>
      <c r="R562" t="s">
        <v>2048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5">
        <f t="shared" si="33"/>
        <v>56.015151515151516</v>
      </c>
      <c r="Q563" t="s">
        <v>2038</v>
      </c>
      <c r="R563" t="s">
        <v>2039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5">
        <f t="shared" si="33"/>
        <v>48.807692307692307</v>
      </c>
      <c r="Q564" t="s">
        <v>2034</v>
      </c>
      <c r="R564" t="s">
        <v>2035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5">
        <f t="shared" si="33"/>
        <v>60.082352941176474</v>
      </c>
      <c r="Q565" t="s">
        <v>2040</v>
      </c>
      <c r="R565" t="s">
        <v>2041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5">
        <f t="shared" si="33"/>
        <v>78.990502793296088</v>
      </c>
      <c r="Q566" t="s">
        <v>2038</v>
      </c>
      <c r="R566" t="s">
        <v>2039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5">
        <f t="shared" si="33"/>
        <v>53.99499443826474</v>
      </c>
      <c r="Q567" t="s">
        <v>2038</v>
      </c>
      <c r="R567" t="s">
        <v>2039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5">
        <f t="shared" si="33"/>
        <v>111.45945945945945</v>
      </c>
      <c r="Q568" t="s">
        <v>2034</v>
      </c>
      <c r="R568" t="s">
        <v>2042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5">
        <f t="shared" si="33"/>
        <v>60.922131147540981</v>
      </c>
      <c r="Q569" t="s">
        <v>2034</v>
      </c>
      <c r="R569" t="s">
        <v>2035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5">
        <f t="shared" si="33"/>
        <v>26.0015444015444</v>
      </c>
      <c r="Q570" t="s">
        <v>2038</v>
      </c>
      <c r="R570" t="s">
        <v>2039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5">
        <f t="shared" si="33"/>
        <v>80.993208828522924</v>
      </c>
      <c r="Q571" t="s">
        <v>2040</v>
      </c>
      <c r="R571" t="s">
        <v>2048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5">
        <f t="shared" si="33"/>
        <v>34.995963302752294</v>
      </c>
      <c r="Q572" t="s">
        <v>2034</v>
      </c>
      <c r="R572" t="s">
        <v>2035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5">
        <f t="shared" si="33"/>
        <v>94.142857142857139</v>
      </c>
      <c r="Q573" t="s">
        <v>2040</v>
      </c>
      <c r="R573" t="s">
        <v>2051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5">
        <f t="shared" si="33"/>
        <v>52.085106382978722</v>
      </c>
      <c r="Q574" t="s">
        <v>2034</v>
      </c>
      <c r="R574" t="s">
        <v>2035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5">
        <f t="shared" si="33"/>
        <v>24.986666666666668</v>
      </c>
      <c r="Q575" t="s">
        <v>2063</v>
      </c>
      <c r="R575" t="s">
        <v>2064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5">
        <f t="shared" si="33"/>
        <v>69.215277777777771</v>
      </c>
      <c r="Q576" t="s">
        <v>2030</v>
      </c>
      <c r="R576" t="s">
        <v>2031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5">
        <f t="shared" si="33"/>
        <v>93.944444444444443</v>
      </c>
      <c r="Q577" t="s">
        <v>2038</v>
      </c>
      <c r="R577" t="s">
        <v>2039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5">
        <f t="shared" si="33"/>
        <v>98.40625</v>
      </c>
      <c r="Q578" t="s">
        <v>2038</v>
      </c>
      <c r="R578" t="s">
        <v>2039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5">
        <f t="shared" ref="P579:P642" si="37">E579/G579</f>
        <v>41.783783783783782</v>
      </c>
      <c r="Q579" t="s">
        <v>2034</v>
      </c>
      <c r="R579" t="s">
        <v>2057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5">
        <f t="shared" si="37"/>
        <v>65.991836734693877</v>
      </c>
      <c r="Q580" t="s">
        <v>2040</v>
      </c>
      <c r="R580" t="s">
        <v>2062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5">
        <f t="shared" si="37"/>
        <v>72.05747126436782</v>
      </c>
      <c r="Q581" t="s">
        <v>2034</v>
      </c>
      <c r="R581" t="s">
        <v>2057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5">
        <f t="shared" si="37"/>
        <v>48.003209242618745</v>
      </c>
      <c r="Q582" t="s">
        <v>2038</v>
      </c>
      <c r="R582" t="s">
        <v>2039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5">
        <f t="shared" si="37"/>
        <v>54.098591549295776</v>
      </c>
      <c r="Q583" t="s">
        <v>2036</v>
      </c>
      <c r="R583" t="s">
        <v>2037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5">
        <f t="shared" si="37"/>
        <v>107.88095238095238</v>
      </c>
      <c r="Q584" t="s">
        <v>2049</v>
      </c>
      <c r="R584" t="s">
        <v>2050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5">
        <f t="shared" si="37"/>
        <v>67.034103410341032</v>
      </c>
      <c r="Q585" t="s">
        <v>2040</v>
      </c>
      <c r="R585" t="s">
        <v>2041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5">
        <f t="shared" si="37"/>
        <v>64.01425914445133</v>
      </c>
      <c r="Q586" t="s">
        <v>2036</v>
      </c>
      <c r="R586" t="s">
        <v>2037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5">
        <f t="shared" si="37"/>
        <v>96.066176470588232</v>
      </c>
      <c r="Q587" t="s">
        <v>2046</v>
      </c>
      <c r="R587" t="s">
        <v>2058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5">
        <f t="shared" si="37"/>
        <v>51.184615384615384</v>
      </c>
      <c r="Q588" t="s">
        <v>2034</v>
      </c>
      <c r="R588" t="s">
        <v>2035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5">
        <f t="shared" si="37"/>
        <v>43.92307692307692</v>
      </c>
      <c r="Q589" t="s">
        <v>2030</v>
      </c>
      <c r="R589" t="s">
        <v>2031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5">
        <f t="shared" si="37"/>
        <v>91.021198830409361</v>
      </c>
      <c r="Q590" t="s">
        <v>2038</v>
      </c>
      <c r="R590" t="s">
        <v>2039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5">
        <f t="shared" si="37"/>
        <v>50.127450980392155</v>
      </c>
      <c r="Q591" t="s">
        <v>2040</v>
      </c>
      <c r="R591" t="s">
        <v>2041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5">
        <f t="shared" si="37"/>
        <v>67.720930232558146</v>
      </c>
      <c r="Q592" t="s">
        <v>2046</v>
      </c>
      <c r="R592" t="s">
        <v>2055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5">
        <f t="shared" si="37"/>
        <v>61.03921568627451</v>
      </c>
      <c r="Q593" t="s">
        <v>2049</v>
      </c>
      <c r="R593" t="s">
        <v>2050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5">
        <f t="shared" si="37"/>
        <v>80.011857707509876</v>
      </c>
      <c r="Q594" t="s">
        <v>2038</v>
      </c>
      <c r="R594" t="s">
        <v>2039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5">
        <f t="shared" si="37"/>
        <v>47.001497753369947</v>
      </c>
      <c r="Q595" t="s">
        <v>2040</v>
      </c>
      <c r="R595" t="s">
        <v>2048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5">
        <f t="shared" si="37"/>
        <v>71.127388535031841</v>
      </c>
      <c r="Q596" t="s">
        <v>2038</v>
      </c>
      <c r="R596" t="s">
        <v>2039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5">
        <f t="shared" si="37"/>
        <v>89.99079189686924</v>
      </c>
      <c r="Q597" t="s">
        <v>2038</v>
      </c>
      <c r="R597" t="s">
        <v>2039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5">
        <f t="shared" si="37"/>
        <v>43.032786885245905</v>
      </c>
      <c r="Q598" t="s">
        <v>2040</v>
      </c>
      <c r="R598" t="s">
        <v>2043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5">
        <f t="shared" si="37"/>
        <v>67.997714808043881</v>
      </c>
      <c r="Q599" t="s">
        <v>2038</v>
      </c>
      <c r="R599" t="s">
        <v>2039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5">
        <f t="shared" si="37"/>
        <v>73.004566210045667</v>
      </c>
      <c r="Q600" t="s">
        <v>2034</v>
      </c>
      <c r="R600" t="s">
        <v>2035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5">
        <f t="shared" si="37"/>
        <v>62.341463414634148</v>
      </c>
      <c r="Q601" t="s">
        <v>2040</v>
      </c>
      <c r="R601" t="s">
        <v>2041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5">
        <f t="shared" si="37"/>
        <v>5</v>
      </c>
      <c r="Q602" t="s">
        <v>2030</v>
      </c>
      <c r="R602" t="s">
        <v>2031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5">
        <f t="shared" si="37"/>
        <v>67.103092783505161</v>
      </c>
      <c r="Q603" t="s">
        <v>2036</v>
      </c>
      <c r="R603" t="s">
        <v>2045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5">
        <f t="shared" si="37"/>
        <v>79.978947368421046</v>
      </c>
      <c r="Q604" t="s">
        <v>2038</v>
      </c>
      <c r="R604" t="s">
        <v>2039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5">
        <f t="shared" si="37"/>
        <v>62.176470588235297</v>
      </c>
      <c r="Q605" t="s">
        <v>2038</v>
      </c>
      <c r="R605" t="s">
        <v>2039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5">
        <f t="shared" si="37"/>
        <v>53.005950297514879</v>
      </c>
      <c r="Q606" t="s">
        <v>2038</v>
      </c>
      <c r="R606" t="s">
        <v>2039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5">
        <f t="shared" si="37"/>
        <v>57.738317757009348</v>
      </c>
      <c r="Q607" t="s">
        <v>2046</v>
      </c>
      <c r="R607" t="s">
        <v>2047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5">
        <f t="shared" si="37"/>
        <v>40.03125</v>
      </c>
      <c r="Q608" t="s">
        <v>2034</v>
      </c>
      <c r="R608" t="s">
        <v>2035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5">
        <f t="shared" si="37"/>
        <v>81.016591928251117</v>
      </c>
      <c r="Q609" t="s">
        <v>2030</v>
      </c>
      <c r="R609" t="s">
        <v>2031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5">
        <f t="shared" si="37"/>
        <v>35.047468354430379</v>
      </c>
      <c r="Q610" t="s">
        <v>2034</v>
      </c>
      <c r="R610" t="s">
        <v>2057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5">
        <f t="shared" si="37"/>
        <v>102.92307692307692</v>
      </c>
      <c r="Q611" t="s">
        <v>2040</v>
      </c>
      <c r="R611" t="s">
        <v>2062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5">
        <f t="shared" si="37"/>
        <v>27.998126756166094</v>
      </c>
      <c r="Q612" t="s">
        <v>2038</v>
      </c>
      <c r="R612" t="s">
        <v>2039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5">
        <f t="shared" si="37"/>
        <v>75.733333333333334</v>
      </c>
      <c r="Q613" t="s">
        <v>2038</v>
      </c>
      <c r="R613" t="s">
        <v>2039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5">
        <f t="shared" si="37"/>
        <v>45.026041666666664</v>
      </c>
      <c r="Q614" t="s">
        <v>2034</v>
      </c>
      <c r="R614" t="s">
        <v>2042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5">
        <f t="shared" si="37"/>
        <v>73.615384615384613</v>
      </c>
      <c r="Q615" t="s">
        <v>2038</v>
      </c>
      <c r="R615" t="s">
        <v>2039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5">
        <f t="shared" si="37"/>
        <v>56.991701244813278</v>
      </c>
      <c r="Q616" t="s">
        <v>2038</v>
      </c>
      <c r="R616" t="s">
        <v>2039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5">
        <f t="shared" si="37"/>
        <v>85.223529411764702</v>
      </c>
      <c r="Q617" t="s">
        <v>2038</v>
      </c>
      <c r="R617" t="s">
        <v>2039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5">
        <f t="shared" si="37"/>
        <v>50.962184873949582</v>
      </c>
      <c r="Q618" t="s">
        <v>2034</v>
      </c>
      <c r="R618" t="s">
        <v>2044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5">
        <f t="shared" si="37"/>
        <v>63.563636363636363</v>
      </c>
      <c r="Q619" t="s">
        <v>2038</v>
      </c>
      <c r="R619" t="s">
        <v>2039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5">
        <f t="shared" si="37"/>
        <v>80.999165275459092</v>
      </c>
      <c r="Q620" t="s">
        <v>2046</v>
      </c>
      <c r="R620" t="s">
        <v>2047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5">
        <f t="shared" si="37"/>
        <v>86.044753086419746</v>
      </c>
      <c r="Q621" t="s">
        <v>2038</v>
      </c>
      <c r="R621" t="s">
        <v>2039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5">
        <f t="shared" si="37"/>
        <v>90.0390625</v>
      </c>
      <c r="Q622" t="s">
        <v>2053</v>
      </c>
      <c r="R622" t="s">
        <v>2054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5">
        <f t="shared" si="37"/>
        <v>74.006063432835816</v>
      </c>
      <c r="Q623" t="s">
        <v>2038</v>
      </c>
      <c r="R623" t="s">
        <v>2039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5">
        <f t="shared" si="37"/>
        <v>92.4375</v>
      </c>
      <c r="Q624" t="s">
        <v>2034</v>
      </c>
      <c r="R624" t="s">
        <v>2044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5">
        <f t="shared" si="37"/>
        <v>55.999257333828446</v>
      </c>
      <c r="Q625" t="s">
        <v>2038</v>
      </c>
      <c r="R625" t="s">
        <v>2039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5">
        <f t="shared" si="37"/>
        <v>32.983796296296298</v>
      </c>
      <c r="Q626" t="s">
        <v>2053</v>
      </c>
      <c r="R626" t="s">
        <v>2054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5">
        <f t="shared" si="37"/>
        <v>93.596774193548384</v>
      </c>
      <c r="Q627" t="s">
        <v>2038</v>
      </c>
      <c r="R627" t="s">
        <v>2039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5">
        <f t="shared" si="37"/>
        <v>69.867724867724874</v>
      </c>
      <c r="Q628" t="s">
        <v>2038</v>
      </c>
      <c r="R628" t="s">
        <v>2039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5">
        <f t="shared" si="37"/>
        <v>72.129870129870127</v>
      </c>
      <c r="Q629" t="s">
        <v>2030</v>
      </c>
      <c r="R629" t="s">
        <v>2031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5">
        <f t="shared" si="37"/>
        <v>30.041666666666668</v>
      </c>
      <c r="Q630" t="s">
        <v>2034</v>
      </c>
      <c r="R630" t="s">
        <v>2044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5">
        <f t="shared" si="37"/>
        <v>73.968000000000004</v>
      </c>
      <c r="Q631" t="s">
        <v>2038</v>
      </c>
      <c r="R631" t="s">
        <v>2039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5">
        <f t="shared" si="37"/>
        <v>68.65517241379311</v>
      </c>
      <c r="Q632" t="s">
        <v>2038</v>
      </c>
      <c r="R632" t="s">
        <v>2039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5">
        <f t="shared" si="37"/>
        <v>59.992164544564154</v>
      </c>
      <c r="Q633" t="s">
        <v>2038</v>
      </c>
      <c r="R633" t="s">
        <v>2039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5">
        <f t="shared" si="37"/>
        <v>111.15827338129496</v>
      </c>
      <c r="Q634" t="s">
        <v>2038</v>
      </c>
      <c r="R634" t="s">
        <v>2039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5">
        <f t="shared" si="37"/>
        <v>53.038095238095238</v>
      </c>
      <c r="Q635" t="s">
        <v>2040</v>
      </c>
      <c r="R635" t="s">
        <v>2048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5">
        <f t="shared" si="37"/>
        <v>55.985524728588658</v>
      </c>
      <c r="Q636" t="s">
        <v>2040</v>
      </c>
      <c r="R636" t="s">
        <v>2059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5">
        <f t="shared" si="37"/>
        <v>69.986760812003524</v>
      </c>
      <c r="Q637" t="s">
        <v>2040</v>
      </c>
      <c r="R637" t="s">
        <v>2059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5">
        <f t="shared" si="37"/>
        <v>48.998079877112133</v>
      </c>
      <c r="Q638" t="s">
        <v>2040</v>
      </c>
      <c r="R638" t="s">
        <v>2048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5">
        <f t="shared" si="37"/>
        <v>103.84615384615384</v>
      </c>
      <c r="Q639" t="s">
        <v>2038</v>
      </c>
      <c r="R639" t="s">
        <v>2039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5">
        <f t="shared" si="37"/>
        <v>99.127659574468083</v>
      </c>
      <c r="Q640" t="s">
        <v>2038</v>
      </c>
      <c r="R640" t="s">
        <v>2039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5">
        <f t="shared" si="37"/>
        <v>107.37777777777778</v>
      </c>
      <c r="Q641" t="s">
        <v>2040</v>
      </c>
      <c r="R641" t="s">
        <v>2043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5">
        <f t="shared" si="37"/>
        <v>76.922178988326849</v>
      </c>
      <c r="Q642" t="s">
        <v>2038</v>
      </c>
      <c r="R642" t="s">
        <v>2039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5">
        <f t="shared" ref="P643:P706" si="41">E643/G643</f>
        <v>58.128865979381445</v>
      </c>
      <c r="Q643" t="s">
        <v>2038</v>
      </c>
      <c r="R643" t="s">
        <v>2039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5">
        <f t="shared" si="41"/>
        <v>103.73643410852713</v>
      </c>
      <c r="Q644" t="s">
        <v>2036</v>
      </c>
      <c r="R644" t="s">
        <v>2045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5">
        <f t="shared" si="41"/>
        <v>87.962666666666664</v>
      </c>
      <c r="Q645" t="s">
        <v>2038</v>
      </c>
      <c r="R645" t="s">
        <v>2039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5">
        <f t="shared" si="41"/>
        <v>28</v>
      </c>
      <c r="Q646" t="s">
        <v>2038</v>
      </c>
      <c r="R646" t="s">
        <v>2039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5">
        <f t="shared" si="41"/>
        <v>37.999361294443261</v>
      </c>
      <c r="Q647" t="s">
        <v>2034</v>
      </c>
      <c r="R647" t="s">
        <v>2035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5">
        <f t="shared" si="41"/>
        <v>29.999313893653515</v>
      </c>
      <c r="Q648" t="s">
        <v>2049</v>
      </c>
      <c r="R648" t="s">
        <v>2050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5">
        <f t="shared" si="41"/>
        <v>103.5</v>
      </c>
      <c r="Q649" t="s">
        <v>2046</v>
      </c>
      <c r="R649" t="s">
        <v>2058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5">
        <f t="shared" si="41"/>
        <v>85.994467496542185</v>
      </c>
      <c r="Q650" t="s">
        <v>2030</v>
      </c>
      <c r="R650" t="s">
        <v>2031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5">
        <f t="shared" si="41"/>
        <v>98.011627906976742</v>
      </c>
      <c r="Q651" t="s">
        <v>2038</v>
      </c>
      <c r="R651" t="s">
        <v>2039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5">
        <f t="shared" si="41"/>
        <v>2</v>
      </c>
      <c r="Q652" t="s">
        <v>2034</v>
      </c>
      <c r="R652" t="s">
        <v>2057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5">
        <f t="shared" si="41"/>
        <v>44.994570837642193</v>
      </c>
      <c r="Q653" t="s">
        <v>2040</v>
      </c>
      <c r="R653" t="s">
        <v>2051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5">
        <f t="shared" si="41"/>
        <v>31.012224938875306</v>
      </c>
      <c r="Q654" t="s">
        <v>2036</v>
      </c>
      <c r="R654" t="s">
        <v>2037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5">
        <f t="shared" si="41"/>
        <v>59.970085470085472</v>
      </c>
      <c r="Q655" t="s">
        <v>2036</v>
      </c>
      <c r="R655" t="s">
        <v>2037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5">
        <f t="shared" si="41"/>
        <v>58.9973474801061</v>
      </c>
      <c r="Q656" t="s">
        <v>2034</v>
      </c>
      <c r="R656" t="s">
        <v>2056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5">
        <f t="shared" si="41"/>
        <v>50.045454545454547</v>
      </c>
      <c r="Q657" t="s">
        <v>2053</v>
      </c>
      <c r="R657" t="s">
        <v>2054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5">
        <f t="shared" si="41"/>
        <v>98.966269841269835</v>
      </c>
      <c r="Q658" t="s">
        <v>2030</v>
      </c>
      <c r="R658" t="s">
        <v>2031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5">
        <f t="shared" si="41"/>
        <v>58.857142857142854</v>
      </c>
      <c r="Q659" t="s">
        <v>2040</v>
      </c>
      <c r="R659" t="s">
        <v>2062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5">
        <f t="shared" si="41"/>
        <v>81.010256410256417</v>
      </c>
      <c r="Q660" t="s">
        <v>2034</v>
      </c>
      <c r="R660" t="s">
        <v>2035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5">
        <f t="shared" si="41"/>
        <v>76.013333333333335</v>
      </c>
      <c r="Q661" t="s">
        <v>2040</v>
      </c>
      <c r="R661" t="s">
        <v>2041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5">
        <f t="shared" si="41"/>
        <v>96.597402597402592</v>
      </c>
      <c r="Q662" t="s">
        <v>2038</v>
      </c>
      <c r="R662" t="s">
        <v>2039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5">
        <f t="shared" si="41"/>
        <v>76.957446808510639</v>
      </c>
      <c r="Q663" t="s">
        <v>2034</v>
      </c>
      <c r="R663" t="s">
        <v>2057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5">
        <f t="shared" si="41"/>
        <v>67.984732824427482</v>
      </c>
      <c r="Q664" t="s">
        <v>2038</v>
      </c>
      <c r="R664" t="s">
        <v>2039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5">
        <f t="shared" si="41"/>
        <v>88.781609195402297</v>
      </c>
      <c r="Q665" t="s">
        <v>2038</v>
      </c>
      <c r="R665" t="s">
        <v>2039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5">
        <f t="shared" si="41"/>
        <v>24.99623706491063</v>
      </c>
      <c r="Q666" t="s">
        <v>2034</v>
      </c>
      <c r="R666" t="s">
        <v>2057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5">
        <f t="shared" si="41"/>
        <v>44.922794117647058</v>
      </c>
      <c r="Q667" t="s">
        <v>2040</v>
      </c>
      <c r="R667" t="s">
        <v>2041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5">
        <f t="shared" si="41"/>
        <v>79.400000000000006</v>
      </c>
      <c r="Q668" t="s">
        <v>2038</v>
      </c>
      <c r="R668" t="s">
        <v>2039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5">
        <f t="shared" si="41"/>
        <v>29.009546539379475</v>
      </c>
      <c r="Q669" t="s">
        <v>2063</v>
      </c>
      <c r="R669" t="s">
        <v>2064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5">
        <f t="shared" si="41"/>
        <v>73.59210526315789</v>
      </c>
      <c r="Q670" t="s">
        <v>2038</v>
      </c>
      <c r="R670" t="s">
        <v>2039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5">
        <f t="shared" si="41"/>
        <v>107.97038864898211</v>
      </c>
      <c r="Q671" t="s">
        <v>2038</v>
      </c>
      <c r="R671" t="s">
        <v>2039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5">
        <f t="shared" si="41"/>
        <v>68.987284287011803</v>
      </c>
      <c r="Q672" t="s">
        <v>2034</v>
      </c>
      <c r="R672" t="s">
        <v>2044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5">
        <f t="shared" si="41"/>
        <v>111.02236719478098</v>
      </c>
      <c r="Q673" t="s">
        <v>2038</v>
      </c>
      <c r="R673" t="s">
        <v>2039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5">
        <f t="shared" si="41"/>
        <v>24.997515808491418</v>
      </c>
      <c r="Q674" t="s">
        <v>2038</v>
      </c>
      <c r="R674" t="s">
        <v>2039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5">
        <f t="shared" si="41"/>
        <v>42.155172413793103</v>
      </c>
      <c r="Q675" t="s">
        <v>2034</v>
      </c>
      <c r="R675" t="s">
        <v>2044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5">
        <f t="shared" si="41"/>
        <v>47.003284072249592</v>
      </c>
      <c r="Q676" t="s">
        <v>2053</v>
      </c>
      <c r="R676" t="s">
        <v>2054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5">
        <f t="shared" si="41"/>
        <v>36.0392749244713</v>
      </c>
      <c r="Q677" t="s">
        <v>2063</v>
      </c>
      <c r="R677" t="s">
        <v>2064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5">
        <f t="shared" si="41"/>
        <v>101.03760683760684</v>
      </c>
      <c r="Q678" t="s">
        <v>2053</v>
      </c>
      <c r="R678" t="s">
        <v>2054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5">
        <f t="shared" si="41"/>
        <v>39.927927927927925</v>
      </c>
      <c r="Q679" t="s">
        <v>2046</v>
      </c>
      <c r="R679" t="s">
        <v>2052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5">
        <f t="shared" si="41"/>
        <v>83.158139534883716</v>
      </c>
      <c r="Q680" t="s">
        <v>2040</v>
      </c>
      <c r="R680" t="s">
        <v>2043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5">
        <f t="shared" si="41"/>
        <v>39.97520661157025</v>
      </c>
      <c r="Q681" t="s">
        <v>2030</v>
      </c>
      <c r="R681" t="s">
        <v>2031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5">
        <f t="shared" si="41"/>
        <v>47.993908629441627</v>
      </c>
      <c r="Q682" t="s">
        <v>2049</v>
      </c>
      <c r="R682" t="s">
        <v>2060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5">
        <f t="shared" si="41"/>
        <v>95.978877489438744</v>
      </c>
      <c r="Q683" t="s">
        <v>2038</v>
      </c>
      <c r="R683" t="s">
        <v>2039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5">
        <f t="shared" si="41"/>
        <v>78.728155339805824</v>
      </c>
      <c r="Q684" t="s">
        <v>2038</v>
      </c>
      <c r="R684" t="s">
        <v>2039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5">
        <f t="shared" si="41"/>
        <v>56.081632653061227</v>
      </c>
      <c r="Q685" t="s">
        <v>2038</v>
      </c>
      <c r="R685" t="s">
        <v>2039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5">
        <f t="shared" si="41"/>
        <v>69.090909090909093</v>
      </c>
      <c r="Q686" t="s">
        <v>2046</v>
      </c>
      <c r="R686" t="s">
        <v>2047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5">
        <f t="shared" si="41"/>
        <v>102.05291576673866</v>
      </c>
      <c r="Q687" t="s">
        <v>2038</v>
      </c>
      <c r="R687" t="s">
        <v>2039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5">
        <f t="shared" si="41"/>
        <v>107.32089552238806</v>
      </c>
      <c r="Q688" t="s">
        <v>2036</v>
      </c>
      <c r="R688" t="s">
        <v>2045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5">
        <f t="shared" si="41"/>
        <v>51.970260223048328</v>
      </c>
      <c r="Q689" t="s">
        <v>2038</v>
      </c>
      <c r="R689" t="s">
        <v>2039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5">
        <f t="shared" si="41"/>
        <v>71.137142857142862</v>
      </c>
      <c r="Q690" t="s">
        <v>2040</v>
      </c>
      <c r="R690" t="s">
        <v>2059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5">
        <f t="shared" si="41"/>
        <v>106.49275362318841</v>
      </c>
      <c r="Q691" t="s">
        <v>2036</v>
      </c>
      <c r="R691" t="s">
        <v>2037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5">
        <f t="shared" si="41"/>
        <v>42.93684210526316</v>
      </c>
      <c r="Q692" t="s">
        <v>2040</v>
      </c>
      <c r="R692" t="s">
        <v>2041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5">
        <f t="shared" si="41"/>
        <v>30.037974683544302</v>
      </c>
      <c r="Q693" t="s">
        <v>2040</v>
      </c>
      <c r="R693" t="s">
        <v>2041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5">
        <f t="shared" si="41"/>
        <v>70.623376623376629</v>
      </c>
      <c r="Q694" t="s">
        <v>2034</v>
      </c>
      <c r="R694" t="s">
        <v>2035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5">
        <f t="shared" si="41"/>
        <v>66.016018306636155</v>
      </c>
      <c r="Q695" t="s">
        <v>2038</v>
      </c>
      <c r="R695" t="s">
        <v>2039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5">
        <f t="shared" si="41"/>
        <v>96.911392405063296</v>
      </c>
      <c r="Q696" t="s">
        <v>2038</v>
      </c>
      <c r="R696" t="s">
        <v>2039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5">
        <f t="shared" si="41"/>
        <v>62.867346938775512</v>
      </c>
      <c r="Q697" t="s">
        <v>2034</v>
      </c>
      <c r="R697" t="s">
        <v>2035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5">
        <f t="shared" si="41"/>
        <v>108.98537682789652</v>
      </c>
      <c r="Q698" t="s">
        <v>2038</v>
      </c>
      <c r="R698" t="s">
        <v>2039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5">
        <f t="shared" si="41"/>
        <v>26.999314599040439</v>
      </c>
      <c r="Q699" t="s">
        <v>2034</v>
      </c>
      <c r="R699" t="s">
        <v>2042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5">
        <f t="shared" si="41"/>
        <v>65.004147943311438</v>
      </c>
      <c r="Q700" t="s">
        <v>2036</v>
      </c>
      <c r="R700" t="s">
        <v>2045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5">
        <f t="shared" si="41"/>
        <v>111.51785714285714</v>
      </c>
      <c r="Q701" t="s">
        <v>2040</v>
      </c>
      <c r="R701" t="s">
        <v>2043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5">
        <f t="shared" si="41"/>
        <v>3</v>
      </c>
      <c r="Q702" t="s">
        <v>2036</v>
      </c>
      <c r="R702" t="s">
        <v>2045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5">
        <f t="shared" si="41"/>
        <v>110.99268292682927</v>
      </c>
      <c r="Q703" t="s">
        <v>2038</v>
      </c>
      <c r="R703" t="s">
        <v>2039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5">
        <f t="shared" si="41"/>
        <v>56.746987951807228</v>
      </c>
      <c r="Q704" t="s">
        <v>2036</v>
      </c>
      <c r="R704" t="s">
        <v>2045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5">
        <f t="shared" si="41"/>
        <v>97.020608439646708</v>
      </c>
      <c r="Q705" t="s">
        <v>2046</v>
      </c>
      <c r="R705" t="s">
        <v>2058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5">
        <f t="shared" si="41"/>
        <v>92.08620689655173</v>
      </c>
      <c r="Q706" t="s">
        <v>2040</v>
      </c>
      <c r="R706" t="s">
        <v>2048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5">
        <f t="shared" ref="P707:P770" si="45">E707/G707</f>
        <v>82.986666666666665</v>
      </c>
      <c r="Q707" t="s">
        <v>2046</v>
      </c>
      <c r="R707" t="s">
        <v>2047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5">
        <f t="shared" si="45"/>
        <v>103.03791821561339</v>
      </c>
      <c r="Q708" t="s">
        <v>2036</v>
      </c>
      <c r="R708" t="s">
        <v>2037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5">
        <f t="shared" si="45"/>
        <v>68.922619047619051</v>
      </c>
      <c r="Q709" t="s">
        <v>2040</v>
      </c>
      <c r="R709" t="s">
        <v>2043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5">
        <f t="shared" si="45"/>
        <v>87.737226277372258</v>
      </c>
      <c r="Q710" t="s">
        <v>2038</v>
      </c>
      <c r="R710" t="s">
        <v>2039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5">
        <f t="shared" si="45"/>
        <v>75.021505376344081</v>
      </c>
      <c r="Q711" t="s">
        <v>2038</v>
      </c>
      <c r="R711" t="s">
        <v>2039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5">
        <f t="shared" si="45"/>
        <v>50.863999999999997</v>
      </c>
      <c r="Q712" t="s">
        <v>2038</v>
      </c>
      <c r="R712" t="s">
        <v>2039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5">
        <f t="shared" si="45"/>
        <v>90</v>
      </c>
      <c r="Q713" t="s">
        <v>2038</v>
      </c>
      <c r="R713" t="s">
        <v>2039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5">
        <f t="shared" si="45"/>
        <v>72.896039603960389</v>
      </c>
      <c r="Q714" t="s">
        <v>2038</v>
      </c>
      <c r="R714" t="s">
        <v>2039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5">
        <f t="shared" si="45"/>
        <v>108.48543689320388</v>
      </c>
      <c r="Q715" t="s">
        <v>2046</v>
      </c>
      <c r="R715" t="s">
        <v>2055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5">
        <f t="shared" si="45"/>
        <v>101.98095238095237</v>
      </c>
      <c r="Q716" t="s">
        <v>2034</v>
      </c>
      <c r="R716" t="s">
        <v>2035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5">
        <f t="shared" si="45"/>
        <v>44.009146341463413</v>
      </c>
      <c r="Q717" t="s">
        <v>2049</v>
      </c>
      <c r="R717" t="s">
        <v>2060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5">
        <f t="shared" si="45"/>
        <v>65.942675159235662</v>
      </c>
      <c r="Q718" t="s">
        <v>2038</v>
      </c>
      <c r="R718" t="s">
        <v>2039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5">
        <f t="shared" si="45"/>
        <v>24.987387387387386</v>
      </c>
      <c r="Q719" t="s">
        <v>2040</v>
      </c>
      <c r="R719" t="s">
        <v>2041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5">
        <f t="shared" si="45"/>
        <v>28.003367003367003</v>
      </c>
      <c r="Q720" t="s">
        <v>2036</v>
      </c>
      <c r="R720" t="s">
        <v>2045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5">
        <f t="shared" si="45"/>
        <v>85.829268292682926</v>
      </c>
      <c r="Q721" t="s">
        <v>2046</v>
      </c>
      <c r="R721" t="s">
        <v>2052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5">
        <f t="shared" si="45"/>
        <v>84.921052631578945</v>
      </c>
      <c r="Q722" t="s">
        <v>2038</v>
      </c>
      <c r="R722" t="s">
        <v>2039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5">
        <f t="shared" si="45"/>
        <v>90.483333333333334</v>
      </c>
      <c r="Q723" t="s">
        <v>2034</v>
      </c>
      <c r="R723" t="s">
        <v>2035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5">
        <f t="shared" si="45"/>
        <v>25.00197628458498</v>
      </c>
      <c r="Q724" t="s">
        <v>2040</v>
      </c>
      <c r="R724" t="s">
        <v>2041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5">
        <f t="shared" si="45"/>
        <v>92.013888888888886</v>
      </c>
      <c r="Q725" t="s">
        <v>2038</v>
      </c>
      <c r="R725" t="s">
        <v>2039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5">
        <f t="shared" si="45"/>
        <v>93.066115702479337</v>
      </c>
      <c r="Q726" t="s">
        <v>2038</v>
      </c>
      <c r="R726" t="s">
        <v>2039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5">
        <f t="shared" si="45"/>
        <v>61.008145363408524</v>
      </c>
      <c r="Q727" t="s">
        <v>2049</v>
      </c>
      <c r="R727" t="s">
        <v>2060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5">
        <f t="shared" si="45"/>
        <v>92.036259541984734</v>
      </c>
      <c r="Q728" t="s">
        <v>2038</v>
      </c>
      <c r="R728" t="s">
        <v>2039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5">
        <f t="shared" si="45"/>
        <v>81.132596685082873</v>
      </c>
      <c r="Q729" t="s">
        <v>2036</v>
      </c>
      <c r="R729" t="s">
        <v>2037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5">
        <f t="shared" si="45"/>
        <v>73.5</v>
      </c>
      <c r="Q730" t="s">
        <v>2038</v>
      </c>
      <c r="R730" t="s">
        <v>2039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5">
        <f t="shared" si="45"/>
        <v>85.221311475409834</v>
      </c>
      <c r="Q731" t="s">
        <v>2040</v>
      </c>
      <c r="R731" t="s">
        <v>2043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5">
        <f t="shared" si="45"/>
        <v>110.96825396825396</v>
      </c>
      <c r="Q732" t="s">
        <v>2036</v>
      </c>
      <c r="R732" t="s">
        <v>2045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5">
        <f t="shared" si="45"/>
        <v>32.968036529680369</v>
      </c>
      <c r="Q733" t="s">
        <v>2036</v>
      </c>
      <c r="R733" t="s">
        <v>2037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5">
        <f t="shared" si="45"/>
        <v>96.005352363960753</v>
      </c>
      <c r="Q734" t="s">
        <v>2034</v>
      </c>
      <c r="R734" t="s">
        <v>2035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5">
        <f t="shared" si="45"/>
        <v>84.96632653061225</v>
      </c>
      <c r="Q735" t="s">
        <v>2034</v>
      </c>
      <c r="R735" t="s">
        <v>2056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5">
        <f t="shared" si="45"/>
        <v>25.007462686567163</v>
      </c>
      <c r="Q736" t="s">
        <v>2038</v>
      </c>
      <c r="R736" t="s">
        <v>2039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5">
        <f t="shared" si="45"/>
        <v>65.998995479658461</v>
      </c>
      <c r="Q737" t="s">
        <v>2053</v>
      </c>
      <c r="R737" t="s">
        <v>2054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5">
        <f t="shared" si="45"/>
        <v>87.34482758620689</v>
      </c>
      <c r="Q738" t="s">
        <v>2046</v>
      </c>
      <c r="R738" t="s">
        <v>2047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5">
        <f t="shared" si="45"/>
        <v>27.933333333333334</v>
      </c>
      <c r="Q739" t="s">
        <v>2034</v>
      </c>
      <c r="R739" t="s">
        <v>2044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5">
        <f t="shared" si="45"/>
        <v>103.8</v>
      </c>
      <c r="Q740" t="s">
        <v>2038</v>
      </c>
      <c r="R740" t="s">
        <v>2039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5">
        <f t="shared" si="45"/>
        <v>31.937172774869111</v>
      </c>
      <c r="Q741" t="s">
        <v>2034</v>
      </c>
      <c r="R741" t="s">
        <v>2044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5">
        <f t="shared" si="45"/>
        <v>99.5</v>
      </c>
      <c r="Q742" t="s">
        <v>2038</v>
      </c>
      <c r="R742" t="s">
        <v>2039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5">
        <f t="shared" si="45"/>
        <v>108.84615384615384</v>
      </c>
      <c r="Q743" t="s">
        <v>2038</v>
      </c>
      <c r="R743" t="s">
        <v>2039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5">
        <f t="shared" si="45"/>
        <v>110.76229508196721</v>
      </c>
      <c r="Q744" t="s">
        <v>2034</v>
      </c>
      <c r="R744" t="s">
        <v>2042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5">
        <f t="shared" si="45"/>
        <v>29.647058823529413</v>
      </c>
      <c r="Q745" t="s">
        <v>2038</v>
      </c>
      <c r="R745" t="s">
        <v>2039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5">
        <f t="shared" si="45"/>
        <v>101.71428571428571</v>
      </c>
      <c r="Q746" t="s">
        <v>2038</v>
      </c>
      <c r="R746" t="s">
        <v>2039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5">
        <f t="shared" si="45"/>
        <v>61.5</v>
      </c>
      <c r="Q747" t="s">
        <v>2036</v>
      </c>
      <c r="R747" t="s">
        <v>2045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5">
        <f t="shared" si="45"/>
        <v>35</v>
      </c>
      <c r="Q748" t="s">
        <v>2036</v>
      </c>
      <c r="R748" t="s">
        <v>2037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5">
        <f t="shared" si="45"/>
        <v>40.049999999999997</v>
      </c>
      <c r="Q749" t="s">
        <v>2038</v>
      </c>
      <c r="R749" t="s">
        <v>2039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5">
        <f t="shared" si="45"/>
        <v>110.97231270358306</v>
      </c>
      <c r="Q750" t="s">
        <v>2040</v>
      </c>
      <c r="R750" t="s">
        <v>2048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5">
        <f t="shared" si="45"/>
        <v>36.959016393442624</v>
      </c>
      <c r="Q751" t="s">
        <v>2036</v>
      </c>
      <c r="R751" t="s">
        <v>2045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5">
        <f t="shared" si="45"/>
        <v>1</v>
      </c>
      <c r="Q752" t="s">
        <v>2034</v>
      </c>
      <c r="R752" t="s">
        <v>2042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5">
        <f t="shared" si="45"/>
        <v>30.974074074074075</v>
      </c>
      <c r="Q753" t="s">
        <v>2046</v>
      </c>
      <c r="R753" t="s">
        <v>2047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5">
        <f t="shared" si="45"/>
        <v>47.035087719298247</v>
      </c>
      <c r="Q754" t="s">
        <v>2038</v>
      </c>
      <c r="R754" t="s">
        <v>2039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5">
        <f t="shared" si="45"/>
        <v>88.065693430656935</v>
      </c>
      <c r="Q755" t="s">
        <v>2053</v>
      </c>
      <c r="R755" t="s">
        <v>2054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5">
        <f t="shared" si="45"/>
        <v>37.005616224648989</v>
      </c>
      <c r="Q756" t="s">
        <v>2038</v>
      </c>
      <c r="R756" t="s">
        <v>2039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5">
        <f t="shared" si="45"/>
        <v>26.027777777777779</v>
      </c>
      <c r="Q757" t="s">
        <v>2038</v>
      </c>
      <c r="R757" t="s">
        <v>2039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5">
        <f t="shared" si="45"/>
        <v>67.817567567567565</v>
      </c>
      <c r="Q758" t="s">
        <v>2038</v>
      </c>
      <c r="R758" t="s">
        <v>2039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5">
        <f t="shared" si="45"/>
        <v>49.964912280701753</v>
      </c>
      <c r="Q759" t="s">
        <v>2040</v>
      </c>
      <c r="R759" t="s">
        <v>2043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5">
        <f t="shared" si="45"/>
        <v>110.01646903820817</v>
      </c>
      <c r="Q760" t="s">
        <v>2034</v>
      </c>
      <c r="R760" t="s">
        <v>2035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5">
        <f t="shared" si="45"/>
        <v>89.964678178963894</v>
      </c>
      <c r="Q761" t="s">
        <v>2034</v>
      </c>
      <c r="R761" t="s">
        <v>2042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5">
        <f t="shared" si="45"/>
        <v>79.009523809523813</v>
      </c>
      <c r="Q762" t="s">
        <v>2049</v>
      </c>
      <c r="R762" t="s">
        <v>2050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5">
        <f t="shared" si="45"/>
        <v>86.867469879518069</v>
      </c>
      <c r="Q763" t="s">
        <v>2034</v>
      </c>
      <c r="R763" t="s">
        <v>2035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5">
        <f t="shared" si="45"/>
        <v>62.04</v>
      </c>
      <c r="Q764" t="s">
        <v>2034</v>
      </c>
      <c r="R764" t="s">
        <v>2057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5">
        <f t="shared" si="45"/>
        <v>26.970212765957445</v>
      </c>
      <c r="Q765" t="s">
        <v>2038</v>
      </c>
      <c r="R765" t="s">
        <v>2039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5">
        <f t="shared" si="45"/>
        <v>54.121621621621621</v>
      </c>
      <c r="Q766" t="s">
        <v>2034</v>
      </c>
      <c r="R766" t="s">
        <v>2035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5">
        <f t="shared" si="45"/>
        <v>41.035353535353536</v>
      </c>
      <c r="Q767" t="s">
        <v>2034</v>
      </c>
      <c r="R767" t="s">
        <v>2044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5">
        <f t="shared" si="45"/>
        <v>55.052419354838712</v>
      </c>
      <c r="Q768" t="s">
        <v>2040</v>
      </c>
      <c r="R768" t="s">
        <v>2062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5">
        <f t="shared" si="45"/>
        <v>107.93762183235867</v>
      </c>
      <c r="Q769" t="s">
        <v>2046</v>
      </c>
      <c r="R769" t="s">
        <v>2058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5">
        <f t="shared" si="45"/>
        <v>73.92</v>
      </c>
      <c r="Q770" t="s">
        <v>2038</v>
      </c>
      <c r="R770" t="s">
        <v>2039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5">
        <f t="shared" ref="P771:P834" si="49">E771/G771</f>
        <v>31.995894428152493</v>
      </c>
      <c r="Q771" t="s">
        <v>2049</v>
      </c>
      <c r="R771" t="s">
        <v>2050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5">
        <f t="shared" si="49"/>
        <v>53.898148148148145</v>
      </c>
      <c r="Q772" t="s">
        <v>2038</v>
      </c>
      <c r="R772" t="s">
        <v>2039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5">
        <f t="shared" si="49"/>
        <v>106.5</v>
      </c>
      <c r="Q773" t="s">
        <v>2038</v>
      </c>
      <c r="R773" t="s">
        <v>2039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5">
        <f t="shared" si="49"/>
        <v>32.999805409612762</v>
      </c>
      <c r="Q774" t="s">
        <v>2034</v>
      </c>
      <c r="R774" t="s">
        <v>2044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5">
        <f t="shared" si="49"/>
        <v>43.00254993625159</v>
      </c>
      <c r="Q775" t="s">
        <v>2038</v>
      </c>
      <c r="R775" t="s">
        <v>2039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5">
        <f t="shared" si="49"/>
        <v>86.858974358974365</v>
      </c>
      <c r="Q776" t="s">
        <v>2036</v>
      </c>
      <c r="R776" t="s">
        <v>2037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5">
        <f t="shared" si="49"/>
        <v>96.8</v>
      </c>
      <c r="Q777" t="s">
        <v>2034</v>
      </c>
      <c r="R777" t="s">
        <v>2035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5">
        <f t="shared" si="49"/>
        <v>32.995456610631528</v>
      </c>
      <c r="Q778" t="s">
        <v>2038</v>
      </c>
      <c r="R778" t="s">
        <v>2039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5">
        <f t="shared" si="49"/>
        <v>68.028106508875737</v>
      </c>
      <c r="Q779" t="s">
        <v>2038</v>
      </c>
      <c r="R779" t="s">
        <v>2039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5">
        <f t="shared" si="49"/>
        <v>58.867816091954026</v>
      </c>
      <c r="Q780" t="s">
        <v>2040</v>
      </c>
      <c r="R780" t="s">
        <v>2048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5">
        <f t="shared" si="49"/>
        <v>105.04572803850782</v>
      </c>
      <c r="Q781" t="s">
        <v>2038</v>
      </c>
      <c r="R781" t="s">
        <v>2039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5">
        <f t="shared" si="49"/>
        <v>33.054878048780488</v>
      </c>
      <c r="Q782" t="s">
        <v>2040</v>
      </c>
      <c r="R782" t="s">
        <v>2043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5">
        <f t="shared" si="49"/>
        <v>78.821428571428569</v>
      </c>
      <c r="Q783" t="s">
        <v>2038</v>
      </c>
      <c r="R783" t="s">
        <v>2039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5">
        <f t="shared" si="49"/>
        <v>68.204968944099377</v>
      </c>
      <c r="Q784" t="s">
        <v>2040</v>
      </c>
      <c r="R784" t="s">
        <v>2048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5">
        <f t="shared" si="49"/>
        <v>75.731884057971016</v>
      </c>
      <c r="Q785" t="s">
        <v>2034</v>
      </c>
      <c r="R785" t="s">
        <v>2035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5">
        <f t="shared" si="49"/>
        <v>30.996070133010882</v>
      </c>
      <c r="Q786" t="s">
        <v>2036</v>
      </c>
      <c r="R786" t="s">
        <v>2037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5">
        <f t="shared" si="49"/>
        <v>101.88188976377953</v>
      </c>
      <c r="Q787" t="s">
        <v>2040</v>
      </c>
      <c r="R787" t="s">
        <v>2048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5">
        <f t="shared" si="49"/>
        <v>52.879227053140099</v>
      </c>
      <c r="Q788" t="s">
        <v>2034</v>
      </c>
      <c r="R788" t="s">
        <v>2057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5">
        <f t="shared" si="49"/>
        <v>71.005820721769496</v>
      </c>
      <c r="Q789" t="s">
        <v>2034</v>
      </c>
      <c r="R789" t="s">
        <v>2035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5">
        <f t="shared" si="49"/>
        <v>102.38709677419355</v>
      </c>
      <c r="Q790" t="s">
        <v>2040</v>
      </c>
      <c r="R790" t="s">
        <v>2048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5">
        <f t="shared" si="49"/>
        <v>74.466666666666669</v>
      </c>
      <c r="Q791" t="s">
        <v>2038</v>
      </c>
      <c r="R791" t="s">
        <v>2039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5">
        <f t="shared" si="49"/>
        <v>51.009883198562441</v>
      </c>
      <c r="Q792" t="s">
        <v>2038</v>
      </c>
      <c r="R792" t="s">
        <v>2039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5">
        <f t="shared" si="49"/>
        <v>90</v>
      </c>
      <c r="Q793" t="s">
        <v>2030</v>
      </c>
      <c r="R793" t="s">
        <v>2031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5">
        <f t="shared" si="49"/>
        <v>97.142857142857139</v>
      </c>
      <c r="Q794" t="s">
        <v>2038</v>
      </c>
      <c r="R794" t="s">
        <v>2039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5">
        <f t="shared" si="49"/>
        <v>72.071823204419886</v>
      </c>
      <c r="Q795" t="s">
        <v>2046</v>
      </c>
      <c r="R795" t="s">
        <v>2047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5">
        <f t="shared" si="49"/>
        <v>75.236363636363635</v>
      </c>
      <c r="Q796" t="s">
        <v>2034</v>
      </c>
      <c r="R796" t="s">
        <v>2035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5">
        <f t="shared" si="49"/>
        <v>32.967741935483872</v>
      </c>
      <c r="Q797" t="s">
        <v>2040</v>
      </c>
      <c r="R797" t="s">
        <v>2043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5">
        <f t="shared" si="49"/>
        <v>54.807692307692307</v>
      </c>
      <c r="Q798" t="s">
        <v>2049</v>
      </c>
      <c r="R798" t="s">
        <v>2060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5">
        <f t="shared" si="49"/>
        <v>45.037837837837834</v>
      </c>
      <c r="Q799" t="s">
        <v>2036</v>
      </c>
      <c r="R799" t="s">
        <v>2037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5">
        <f t="shared" si="49"/>
        <v>52.958677685950413</v>
      </c>
      <c r="Q800" t="s">
        <v>2038</v>
      </c>
      <c r="R800" t="s">
        <v>2039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5">
        <f t="shared" si="49"/>
        <v>60.017959183673469</v>
      </c>
      <c r="Q801" t="s">
        <v>2038</v>
      </c>
      <c r="R801" t="s">
        <v>2039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5">
        <f t="shared" si="49"/>
        <v>1</v>
      </c>
      <c r="Q802" t="s">
        <v>2034</v>
      </c>
      <c r="R802" t="s">
        <v>2035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5">
        <f t="shared" si="49"/>
        <v>44.028301886792455</v>
      </c>
      <c r="Q803" t="s">
        <v>2053</v>
      </c>
      <c r="R803" t="s">
        <v>2054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5">
        <f t="shared" si="49"/>
        <v>86.028169014084511</v>
      </c>
      <c r="Q804" t="s">
        <v>2053</v>
      </c>
      <c r="R804" t="s">
        <v>2054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5">
        <f t="shared" si="49"/>
        <v>28.012875536480685</v>
      </c>
      <c r="Q805" t="s">
        <v>2038</v>
      </c>
      <c r="R805" t="s">
        <v>2039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5">
        <f t="shared" si="49"/>
        <v>32.050458715596328</v>
      </c>
      <c r="Q806" t="s">
        <v>2034</v>
      </c>
      <c r="R806" t="s">
        <v>2035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5">
        <f t="shared" si="49"/>
        <v>73.611940298507463</v>
      </c>
      <c r="Q807" t="s">
        <v>2040</v>
      </c>
      <c r="R807" t="s">
        <v>2041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5">
        <f t="shared" si="49"/>
        <v>108.71052631578948</v>
      </c>
      <c r="Q808" t="s">
        <v>2040</v>
      </c>
      <c r="R808" t="s">
        <v>2043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5">
        <f t="shared" si="49"/>
        <v>42.97674418604651</v>
      </c>
      <c r="Q809" t="s">
        <v>2038</v>
      </c>
      <c r="R809" t="s">
        <v>2039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5">
        <f t="shared" si="49"/>
        <v>83.315789473684205</v>
      </c>
      <c r="Q810" t="s">
        <v>2030</v>
      </c>
      <c r="R810" t="s">
        <v>2031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5">
        <f t="shared" si="49"/>
        <v>42</v>
      </c>
      <c r="Q811" t="s">
        <v>2040</v>
      </c>
      <c r="R811" t="s">
        <v>2041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5">
        <f t="shared" si="49"/>
        <v>55.927601809954751</v>
      </c>
      <c r="Q812" t="s">
        <v>2038</v>
      </c>
      <c r="R812" t="s">
        <v>2039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5">
        <f t="shared" si="49"/>
        <v>105.03681885125184</v>
      </c>
      <c r="Q813" t="s">
        <v>2049</v>
      </c>
      <c r="R813" t="s">
        <v>2050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5">
        <f t="shared" si="49"/>
        <v>48</v>
      </c>
      <c r="Q814" t="s">
        <v>2046</v>
      </c>
      <c r="R814" t="s">
        <v>2047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5">
        <f t="shared" si="49"/>
        <v>112.66176470588235</v>
      </c>
      <c r="Q815" t="s">
        <v>2049</v>
      </c>
      <c r="R815" t="s">
        <v>2050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5">
        <f t="shared" si="49"/>
        <v>81.944444444444443</v>
      </c>
      <c r="Q816" t="s">
        <v>2034</v>
      </c>
      <c r="R816" t="s">
        <v>2035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5">
        <f t="shared" si="49"/>
        <v>64.049180327868854</v>
      </c>
      <c r="Q817" t="s">
        <v>2034</v>
      </c>
      <c r="R817" t="s">
        <v>2035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5">
        <f t="shared" si="49"/>
        <v>106.39097744360902</v>
      </c>
      <c r="Q818" t="s">
        <v>2038</v>
      </c>
      <c r="R818" t="s">
        <v>2039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5">
        <f t="shared" si="49"/>
        <v>76.011249497790274</v>
      </c>
      <c r="Q819" t="s">
        <v>2046</v>
      </c>
      <c r="R819" t="s">
        <v>2047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5">
        <f t="shared" si="49"/>
        <v>111.07246376811594</v>
      </c>
      <c r="Q820" t="s">
        <v>2038</v>
      </c>
      <c r="R820" t="s">
        <v>2039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5">
        <f t="shared" si="49"/>
        <v>95.936170212765958</v>
      </c>
      <c r="Q821" t="s">
        <v>2049</v>
      </c>
      <c r="R821" t="s">
        <v>2050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5">
        <f t="shared" si="49"/>
        <v>43.043010752688176</v>
      </c>
      <c r="Q822" t="s">
        <v>2034</v>
      </c>
      <c r="R822" t="s">
        <v>2035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5">
        <f t="shared" si="49"/>
        <v>67.966666666666669</v>
      </c>
      <c r="Q823" t="s">
        <v>2040</v>
      </c>
      <c r="R823" t="s">
        <v>2041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5">
        <f t="shared" si="49"/>
        <v>89.991428571428571</v>
      </c>
      <c r="Q824" t="s">
        <v>2034</v>
      </c>
      <c r="R824" t="s">
        <v>2035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5">
        <f t="shared" si="49"/>
        <v>58.095238095238095</v>
      </c>
      <c r="Q825" t="s">
        <v>2034</v>
      </c>
      <c r="R825" t="s">
        <v>2035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5">
        <f t="shared" si="49"/>
        <v>83.996875000000003</v>
      </c>
      <c r="Q826" t="s">
        <v>2046</v>
      </c>
      <c r="R826" t="s">
        <v>2047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5">
        <f t="shared" si="49"/>
        <v>88.853503184713375</v>
      </c>
      <c r="Q827" t="s">
        <v>2040</v>
      </c>
      <c r="R827" t="s">
        <v>2051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5">
        <f t="shared" si="49"/>
        <v>65.963917525773198</v>
      </c>
      <c r="Q828" t="s">
        <v>2038</v>
      </c>
      <c r="R828" t="s">
        <v>2039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5">
        <f t="shared" si="49"/>
        <v>74.804878048780495</v>
      </c>
      <c r="Q829" t="s">
        <v>2040</v>
      </c>
      <c r="R829" t="s">
        <v>2043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5">
        <f t="shared" si="49"/>
        <v>69.98571428571428</v>
      </c>
      <c r="Q830" t="s">
        <v>2038</v>
      </c>
      <c r="R830" t="s">
        <v>2039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5">
        <f t="shared" si="49"/>
        <v>32.006493506493506</v>
      </c>
      <c r="Q831" t="s">
        <v>2038</v>
      </c>
      <c r="R831" t="s">
        <v>2039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5">
        <f t="shared" si="49"/>
        <v>64.727272727272734</v>
      </c>
      <c r="Q832" t="s">
        <v>2038</v>
      </c>
      <c r="R832" t="s">
        <v>2039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5">
        <f t="shared" si="49"/>
        <v>24.998110087408456</v>
      </c>
      <c r="Q833" t="s">
        <v>2053</v>
      </c>
      <c r="R833" t="s">
        <v>2054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5">
        <f t="shared" si="49"/>
        <v>104.97764070932922</v>
      </c>
      <c r="Q834" t="s">
        <v>2046</v>
      </c>
      <c r="R834" t="s">
        <v>2058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5">
        <f t="shared" ref="P835:P898" si="53">E835/G835</f>
        <v>64.987878787878785</v>
      </c>
      <c r="Q835" t="s">
        <v>2046</v>
      </c>
      <c r="R835" t="s">
        <v>2058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5">
        <f t="shared" si="53"/>
        <v>94.352941176470594</v>
      </c>
      <c r="Q836" t="s">
        <v>2038</v>
      </c>
      <c r="R836" t="s">
        <v>2039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5">
        <f t="shared" si="53"/>
        <v>44.001706484641637</v>
      </c>
      <c r="Q837" t="s">
        <v>2036</v>
      </c>
      <c r="R837" t="s">
        <v>2037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5">
        <f t="shared" si="53"/>
        <v>64.744680851063833</v>
      </c>
      <c r="Q838" t="s">
        <v>2034</v>
      </c>
      <c r="R838" t="s">
        <v>2044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5">
        <f t="shared" si="53"/>
        <v>84.00667779632721</v>
      </c>
      <c r="Q839" t="s">
        <v>2034</v>
      </c>
      <c r="R839" t="s">
        <v>2057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5">
        <f t="shared" si="53"/>
        <v>34.061302681992338</v>
      </c>
      <c r="Q840" t="s">
        <v>2038</v>
      </c>
      <c r="R840" t="s">
        <v>2039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5">
        <f t="shared" si="53"/>
        <v>93.273885350318466</v>
      </c>
      <c r="Q841" t="s">
        <v>2040</v>
      </c>
      <c r="R841" t="s">
        <v>2041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5">
        <f t="shared" si="53"/>
        <v>32.998301726577978</v>
      </c>
      <c r="Q842" t="s">
        <v>2038</v>
      </c>
      <c r="R842" t="s">
        <v>2039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5">
        <f t="shared" si="53"/>
        <v>83.812903225806451</v>
      </c>
      <c r="Q843" t="s">
        <v>2036</v>
      </c>
      <c r="R843" t="s">
        <v>2037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5">
        <f t="shared" si="53"/>
        <v>63.992424242424242</v>
      </c>
      <c r="Q844" t="s">
        <v>2036</v>
      </c>
      <c r="R844" t="s">
        <v>2045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5">
        <f t="shared" si="53"/>
        <v>81.909090909090907</v>
      </c>
      <c r="Q845" t="s">
        <v>2053</v>
      </c>
      <c r="R845" t="s">
        <v>2054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5">
        <f t="shared" si="53"/>
        <v>93.053191489361708</v>
      </c>
      <c r="Q846" t="s">
        <v>2040</v>
      </c>
      <c r="R846" t="s">
        <v>2041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5">
        <f t="shared" si="53"/>
        <v>101.98449039881831</v>
      </c>
      <c r="Q847" t="s">
        <v>2036</v>
      </c>
      <c r="R847" t="s">
        <v>2037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5">
        <f t="shared" si="53"/>
        <v>105.9375</v>
      </c>
      <c r="Q848" t="s">
        <v>2036</v>
      </c>
      <c r="R848" t="s">
        <v>2037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5">
        <f t="shared" si="53"/>
        <v>101.58181818181818</v>
      </c>
      <c r="Q849" t="s">
        <v>2030</v>
      </c>
      <c r="R849" t="s">
        <v>2031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5">
        <f t="shared" si="53"/>
        <v>62.970930232558139</v>
      </c>
      <c r="Q850" t="s">
        <v>2040</v>
      </c>
      <c r="R850" t="s">
        <v>2043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5">
        <f t="shared" si="53"/>
        <v>29.045602605863191</v>
      </c>
      <c r="Q851" t="s">
        <v>2034</v>
      </c>
      <c r="R851" t="s">
        <v>2044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5">
        <f t="shared" si="53"/>
        <v>1</v>
      </c>
      <c r="Q852" t="s">
        <v>2034</v>
      </c>
      <c r="R852" t="s">
        <v>2035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5">
        <f t="shared" si="53"/>
        <v>77.924999999999997</v>
      </c>
      <c r="Q853" t="s">
        <v>2034</v>
      </c>
      <c r="R853" t="s">
        <v>2042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5">
        <f t="shared" si="53"/>
        <v>80.806451612903231</v>
      </c>
      <c r="Q854" t="s">
        <v>2049</v>
      </c>
      <c r="R854" t="s">
        <v>2050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5">
        <f t="shared" si="53"/>
        <v>76.006816632583508</v>
      </c>
      <c r="Q855" t="s">
        <v>2034</v>
      </c>
      <c r="R855" t="s">
        <v>2044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5">
        <f t="shared" si="53"/>
        <v>72.993613824192337</v>
      </c>
      <c r="Q856" t="s">
        <v>2046</v>
      </c>
      <c r="R856" t="s">
        <v>2052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5">
        <f t="shared" si="53"/>
        <v>53</v>
      </c>
      <c r="Q857" t="s">
        <v>2038</v>
      </c>
      <c r="R857" t="s">
        <v>2039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5">
        <f t="shared" si="53"/>
        <v>54.164556962025316</v>
      </c>
      <c r="Q858" t="s">
        <v>2030</v>
      </c>
      <c r="R858" t="s">
        <v>2031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5">
        <f t="shared" si="53"/>
        <v>32.946666666666665</v>
      </c>
      <c r="Q859" t="s">
        <v>2040</v>
      </c>
      <c r="R859" t="s">
        <v>2051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5">
        <f t="shared" si="53"/>
        <v>79.371428571428567</v>
      </c>
      <c r="Q860" t="s">
        <v>2030</v>
      </c>
      <c r="R860" t="s">
        <v>2031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5">
        <f t="shared" si="53"/>
        <v>41.174603174603178</v>
      </c>
      <c r="Q861" t="s">
        <v>2038</v>
      </c>
      <c r="R861" t="s">
        <v>2039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5">
        <f t="shared" si="53"/>
        <v>77.430769230769229</v>
      </c>
      <c r="Q862" t="s">
        <v>2036</v>
      </c>
      <c r="R862" t="s">
        <v>2045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5">
        <f t="shared" si="53"/>
        <v>57.159509202453989</v>
      </c>
      <c r="Q863" t="s">
        <v>2038</v>
      </c>
      <c r="R863" t="s">
        <v>2039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5">
        <f t="shared" si="53"/>
        <v>77.17647058823529</v>
      </c>
      <c r="Q864" t="s">
        <v>2038</v>
      </c>
      <c r="R864" t="s">
        <v>2039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5">
        <f t="shared" si="53"/>
        <v>24.953917050691246</v>
      </c>
      <c r="Q865" t="s">
        <v>2040</v>
      </c>
      <c r="R865" t="s">
        <v>2059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5">
        <f t="shared" si="53"/>
        <v>97.18</v>
      </c>
      <c r="Q866" t="s">
        <v>2040</v>
      </c>
      <c r="R866" t="s">
        <v>2051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5">
        <f t="shared" si="53"/>
        <v>46.000916870415651</v>
      </c>
      <c r="Q867" t="s">
        <v>2038</v>
      </c>
      <c r="R867" t="s">
        <v>2039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5">
        <f t="shared" si="53"/>
        <v>88.023385300668153</v>
      </c>
      <c r="Q868" t="s">
        <v>2053</v>
      </c>
      <c r="R868" t="s">
        <v>2054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5">
        <f t="shared" si="53"/>
        <v>25.99</v>
      </c>
      <c r="Q869" t="s">
        <v>2030</v>
      </c>
      <c r="R869" t="s">
        <v>2031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5">
        <f t="shared" si="53"/>
        <v>102.69047619047619</v>
      </c>
      <c r="Q870" t="s">
        <v>2038</v>
      </c>
      <c r="R870" t="s">
        <v>2039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5">
        <f t="shared" si="53"/>
        <v>72.958174904942965</v>
      </c>
      <c r="Q871" t="s">
        <v>2040</v>
      </c>
      <c r="R871" t="s">
        <v>2043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5">
        <f t="shared" si="53"/>
        <v>57.190082644628099</v>
      </c>
      <c r="Q872" t="s">
        <v>2038</v>
      </c>
      <c r="R872" t="s">
        <v>2039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5">
        <f t="shared" si="53"/>
        <v>84.013793103448279</v>
      </c>
      <c r="Q873" t="s">
        <v>2038</v>
      </c>
      <c r="R873" t="s">
        <v>2039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5">
        <f t="shared" si="53"/>
        <v>98.666666666666671</v>
      </c>
      <c r="Q874" t="s">
        <v>2040</v>
      </c>
      <c r="R874" t="s">
        <v>2062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5">
        <f t="shared" si="53"/>
        <v>42.007419183889773</v>
      </c>
      <c r="Q875" t="s">
        <v>2053</v>
      </c>
      <c r="R875" t="s">
        <v>2054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5">
        <f t="shared" si="53"/>
        <v>32.002753556677376</v>
      </c>
      <c r="Q876" t="s">
        <v>2053</v>
      </c>
      <c r="R876" t="s">
        <v>2054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5">
        <f t="shared" si="53"/>
        <v>81.567164179104481</v>
      </c>
      <c r="Q877" t="s">
        <v>2034</v>
      </c>
      <c r="R877" t="s">
        <v>2035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5">
        <f t="shared" si="53"/>
        <v>37.035087719298247</v>
      </c>
      <c r="Q878" t="s">
        <v>2053</v>
      </c>
      <c r="R878" t="s">
        <v>2054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5">
        <f t="shared" si="53"/>
        <v>103.033360455655</v>
      </c>
      <c r="Q879" t="s">
        <v>2030</v>
      </c>
      <c r="R879" t="s">
        <v>2031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5">
        <f t="shared" si="53"/>
        <v>84.333333333333329</v>
      </c>
      <c r="Q880" t="s">
        <v>2034</v>
      </c>
      <c r="R880" t="s">
        <v>2056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5">
        <f t="shared" si="53"/>
        <v>102.60377358490567</v>
      </c>
      <c r="Q881" t="s">
        <v>2046</v>
      </c>
      <c r="R881" t="s">
        <v>2047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5">
        <f t="shared" si="53"/>
        <v>79.992129246064621</v>
      </c>
      <c r="Q882" t="s">
        <v>2034</v>
      </c>
      <c r="R882" t="s">
        <v>2042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5">
        <f t="shared" si="53"/>
        <v>70.055309734513273</v>
      </c>
      <c r="Q883" t="s">
        <v>2038</v>
      </c>
      <c r="R883" t="s">
        <v>2039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5">
        <f t="shared" si="53"/>
        <v>37</v>
      </c>
      <c r="Q884" t="s">
        <v>2038</v>
      </c>
      <c r="R884" t="s">
        <v>2039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5">
        <f t="shared" si="53"/>
        <v>41.911917098445599</v>
      </c>
      <c r="Q885" t="s">
        <v>2040</v>
      </c>
      <c r="R885" t="s">
        <v>2051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5">
        <f t="shared" si="53"/>
        <v>57.992576882290564</v>
      </c>
      <c r="Q886" t="s">
        <v>2038</v>
      </c>
      <c r="R886" t="s">
        <v>2039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5">
        <f t="shared" si="53"/>
        <v>40.942307692307693</v>
      </c>
      <c r="Q887" t="s">
        <v>2038</v>
      </c>
      <c r="R887" t="s">
        <v>2039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5">
        <f t="shared" si="53"/>
        <v>69.9972602739726</v>
      </c>
      <c r="Q888" t="s">
        <v>2034</v>
      </c>
      <c r="R888" t="s">
        <v>2044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5">
        <f t="shared" si="53"/>
        <v>73.838709677419359</v>
      </c>
      <c r="Q889" t="s">
        <v>2038</v>
      </c>
      <c r="R889" t="s">
        <v>2039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5">
        <f t="shared" si="53"/>
        <v>41.979310344827589</v>
      </c>
      <c r="Q890" t="s">
        <v>2038</v>
      </c>
      <c r="R890" t="s">
        <v>2039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5">
        <f t="shared" si="53"/>
        <v>77.93442622950819</v>
      </c>
      <c r="Q891" t="s">
        <v>2034</v>
      </c>
      <c r="R891" t="s">
        <v>2042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5">
        <f t="shared" si="53"/>
        <v>106.01972789115646</v>
      </c>
      <c r="Q892" t="s">
        <v>2034</v>
      </c>
      <c r="R892" t="s">
        <v>2044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5">
        <f t="shared" si="53"/>
        <v>47.018181818181816</v>
      </c>
      <c r="Q893" t="s">
        <v>2040</v>
      </c>
      <c r="R893" t="s">
        <v>2041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5">
        <f t="shared" si="53"/>
        <v>76.016483516483518</v>
      </c>
      <c r="Q894" t="s">
        <v>2046</v>
      </c>
      <c r="R894" t="s">
        <v>2058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5">
        <f t="shared" si="53"/>
        <v>54.120603015075375</v>
      </c>
      <c r="Q895" t="s">
        <v>2040</v>
      </c>
      <c r="R895" t="s">
        <v>2041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5">
        <f t="shared" si="53"/>
        <v>57.285714285714285</v>
      </c>
      <c r="Q896" t="s">
        <v>2040</v>
      </c>
      <c r="R896" t="s">
        <v>2059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5">
        <f t="shared" si="53"/>
        <v>103.81308411214954</v>
      </c>
      <c r="Q897" t="s">
        <v>2038</v>
      </c>
      <c r="R897" t="s">
        <v>2039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5">
        <f t="shared" si="53"/>
        <v>105.02602739726028</v>
      </c>
      <c r="Q898" t="s">
        <v>2030</v>
      </c>
      <c r="R898" t="s">
        <v>2031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5">
        <f t="shared" ref="P899:P962" si="57">E899/G899</f>
        <v>90.259259259259252</v>
      </c>
      <c r="Q899" t="s">
        <v>2038</v>
      </c>
      <c r="R899" t="s">
        <v>2039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5">
        <f t="shared" si="57"/>
        <v>76.978705978705975</v>
      </c>
      <c r="Q900" t="s">
        <v>2040</v>
      </c>
      <c r="R900" t="s">
        <v>2041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5">
        <f t="shared" si="57"/>
        <v>102.60162601626017</v>
      </c>
      <c r="Q901" t="s">
        <v>2034</v>
      </c>
      <c r="R901" t="s">
        <v>2057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5">
        <f t="shared" si="57"/>
        <v>2</v>
      </c>
      <c r="Q902" t="s">
        <v>2036</v>
      </c>
      <c r="R902" t="s">
        <v>2037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5">
        <f t="shared" si="57"/>
        <v>55.0062893081761</v>
      </c>
      <c r="Q903" t="s">
        <v>2034</v>
      </c>
      <c r="R903" t="s">
        <v>2035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5">
        <f t="shared" si="57"/>
        <v>32.127272727272725</v>
      </c>
      <c r="Q904" t="s">
        <v>2036</v>
      </c>
      <c r="R904" t="s">
        <v>2037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5">
        <f t="shared" si="57"/>
        <v>50.642857142857146</v>
      </c>
      <c r="Q905" t="s">
        <v>2046</v>
      </c>
      <c r="R905" t="s">
        <v>2047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5">
        <f t="shared" si="57"/>
        <v>49.6875</v>
      </c>
      <c r="Q906" t="s">
        <v>2046</v>
      </c>
      <c r="R906" t="s">
        <v>2055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5">
        <f t="shared" si="57"/>
        <v>54.894067796610166</v>
      </c>
      <c r="Q907" t="s">
        <v>2038</v>
      </c>
      <c r="R907" t="s">
        <v>2039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5">
        <f t="shared" si="57"/>
        <v>46.931937172774866</v>
      </c>
      <c r="Q908" t="s">
        <v>2040</v>
      </c>
      <c r="R908" t="s">
        <v>2041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5">
        <f t="shared" si="57"/>
        <v>44.951219512195124</v>
      </c>
      <c r="Q909" t="s">
        <v>2038</v>
      </c>
      <c r="R909" t="s">
        <v>2039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5">
        <f t="shared" si="57"/>
        <v>30.99898322318251</v>
      </c>
      <c r="Q910" t="s">
        <v>2049</v>
      </c>
      <c r="R910" t="s">
        <v>2050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5">
        <f t="shared" si="57"/>
        <v>107.7625</v>
      </c>
      <c r="Q911" t="s">
        <v>2038</v>
      </c>
      <c r="R911" t="s">
        <v>2039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5">
        <f t="shared" si="57"/>
        <v>102.07770270270271</v>
      </c>
      <c r="Q912" t="s">
        <v>2038</v>
      </c>
      <c r="R912" t="s">
        <v>2039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5">
        <f t="shared" si="57"/>
        <v>24.976190476190474</v>
      </c>
      <c r="Q913" t="s">
        <v>2036</v>
      </c>
      <c r="R913" t="s">
        <v>2037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5">
        <f t="shared" si="57"/>
        <v>79.944134078212286</v>
      </c>
      <c r="Q914" t="s">
        <v>2040</v>
      </c>
      <c r="R914" t="s">
        <v>2043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5">
        <f t="shared" si="57"/>
        <v>67.946462715105156</v>
      </c>
      <c r="Q915" t="s">
        <v>2040</v>
      </c>
      <c r="R915" t="s">
        <v>2043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5">
        <f t="shared" si="57"/>
        <v>26.070921985815602</v>
      </c>
      <c r="Q916" t="s">
        <v>2038</v>
      </c>
      <c r="R916" t="s">
        <v>2039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5">
        <f t="shared" si="57"/>
        <v>105.0032154340836</v>
      </c>
      <c r="Q917" t="s">
        <v>2040</v>
      </c>
      <c r="R917" t="s">
        <v>2059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5">
        <f t="shared" si="57"/>
        <v>25.826923076923077</v>
      </c>
      <c r="Q918" t="s">
        <v>2053</v>
      </c>
      <c r="R918" t="s">
        <v>2054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5">
        <f t="shared" si="57"/>
        <v>77.666666666666671</v>
      </c>
      <c r="Q919" t="s">
        <v>2040</v>
      </c>
      <c r="R919" t="s">
        <v>2051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5">
        <f t="shared" si="57"/>
        <v>57.82692307692308</v>
      </c>
      <c r="Q920" t="s">
        <v>2046</v>
      </c>
      <c r="R920" t="s">
        <v>2055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5">
        <f t="shared" si="57"/>
        <v>92.955555555555549</v>
      </c>
      <c r="Q921" t="s">
        <v>2038</v>
      </c>
      <c r="R921" t="s">
        <v>2039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5">
        <f t="shared" si="57"/>
        <v>37.945098039215686</v>
      </c>
      <c r="Q922" t="s">
        <v>2040</v>
      </c>
      <c r="R922" t="s">
        <v>2048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5">
        <f t="shared" si="57"/>
        <v>31.842105263157894</v>
      </c>
      <c r="Q923" t="s">
        <v>2036</v>
      </c>
      <c r="R923" t="s">
        <v>2037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5">
        <f t="shared" si="57"/>
        <v>40</v>
      </c>
      <c r="Q924" t="s">
        <v>2034</v>
      </c>
      <c r="R924" t="s">
        <v>2061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5">
        <f t="shared" si="57"/>
        <v>101.1</v>
      </c>
      <c r="Q925" t="s">
        <v>2038</v>
      </c>
      <c r="R925" t="s">
        <v>2039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5">
        <f t="shared" si="57"/>
        <v>84.006989951944078</v>
      </c>
      <c r="Q926" t="s">
        <v>2038</v>
      </c>
      <c r="R926" t="s">
        <v>2039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5">
        <f t="shared" si="57"/>
        <v>103.41538461538461</v>
      </c>
      <c r="Q927" t="s">
        <v>2038</v>
      </c>
      <c r="R927" t="s">
        <v>2039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5">
        <f t="shared" si="57"/>
        <v>105.13333333333334</v>
      </c>
      <c r="Q928" t="s">
        <v>2030</v>
      </c>
      <c r="R928" t="s">
        <v>2031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5">
        <f t="shared" si="57"/>
        <v>89.21621621621621</v>
      </c>
      <c r="Q929" t="s">
        <v>2038</v>
      </c>
      <c r="R929" t="s">
        <v>2039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5">
        <f t="shared" si="57"/>
        <v>51.995234312946785</v>
      </c>
      <c r="Q930" t="s">
        <v>2036</v>
      </c>
      <c r="R930" t="s">
        <v>2037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5">
        <f t="shared" si="57"/>
        <v>64.956521739130437</v>
      </c>
      <c r="Q931" t="s">
        <v>2038</v>
      </c>
      <c r="R931" t="s">
        <v>2039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5">
        <f t="shared" si="57"/>
        <v>46.235294117647058</v>
      </c>
      <c r="Q932" t="s">
        <v>2038</v>
      </c>
      <c r="R932" t="s">
        <v>2039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5">
        <f t="shared" si="57"/>
        <v>51.151785714285715</v>
      </c>
      <c r="Q933" t="s">
        <v>2038</v>
      </c>
      <c r="R933" t="s">
        <v>2039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5">
        <f t="shared" si="57"/>
        <v>33.909722222222221</v>
      </c>
      <c r="Q934" t="s">
        <v>2034</v>
      </c>
      <c r="R934" t="s">
        <v>2035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5">
        <f t="shared" si="57"/>
        <v>92.016298633017882</v>
      </c>
      <c r="Q935" t="s">
        <v>2038</v>
      </c>
      <c r="R935" t="s">
        <v>2039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5">
        <f t="shared" si="57"/>
        <v>107.42857142857143</v>
      </c>
      <c r="Q936" t="s">
        <v>2038</v>
      </c>
      <c r="R936" t="s">
        <v>2039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5">
        <f t="shared" si="57"/>
        <v>75.848484848484844</v>
      </c>
      <c r="Q937" t="s">
        <v>2038</v>
      </c>
      <c r="R937" t="s">
        <v>2039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5">
        <f t="shared" si="57"/>
        <v>80.476190476190482</v>
      </c>
      <c r="Q938" t="s">
        <v>2038</v>
      </c>
      <c r="R938" t="s">
        <v>2039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5">
        <f t="shared" si="57"/>
        <v>86.978483606557376</v>
      </c>
      <c r="Q939" t="s">
        <v>2040</v>
      </c>
      <c r="R939" t="s">
        <v>2041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5">
        <f t="shared" si="57"/>
        <v>105.13541666666667</v>
      </c>
      <c r="Q940" t="s">
        <v>2046</v>
      </c>
      <c r="R940" t="s">
        <v>2052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5">
        <f t="shared" si="57"/>
        <v>57.298507462686565</v>
      </c>
      <c r="Q941" t="s">
        <v>2049</v>
      </c>
      <c r="R941" t="s">
        <v>2050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5">
        <f t="shared" si="57"/>
        <v>93.348484848484844</v>
      </c>
      <c r="Q942" t="s">
        <v>2036</v>
      </c>
      <c r="R942" t="s">
        <v>2037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5">
        <f t="shared" si="57"/>
        <v>71.987179487179489</v>
      </c>
      <c r="Q943" t="s">
        <v>2038</v>
      </c>
      <c r="R943" t="s">
        <v>2039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5">
        <f t="shared" si="57"/>
        <v>92.611940298507463</v>
      </c>
      <c r="Q944" t="s">
        <v>2038</v>
      </c>
      <c r="R944" t="s">
        <v>2039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5">
        <f t="shared" si="57"/>
        <v>104.99122807017544</v>
      </c>
      <c r="Q945" t="s">
        <v>2030</v>
      </c>
      <c r="R945" t="s">
        <v>2031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5">
        <f t="shared" si="57"/>
        <v>30.958174904942965</v>
      </c>
      <c r="Q946" t="s">
        <v>2053</v>
      </c>
      <c r="R946" t="s">
        <v>2054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5">
        <f t="shared" si="57"/>
        <v>33.001182732111175</v>
      </c>
      <c r="Q947" t="s">
        <v>2053</v>
      </c>
      <c r="R947" t="s">
        <v>2054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5">
        <f t="shared" si="57"/>
        <v>84.187845303867405</v>
      </c>
      <c r="Q948" t="s">
        <v>2038</v>
      </c>
      <c r="R948" t="s">
        <v>2039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5">
        <f t="shared" si="57"/>
        <v>73.92307692307692</v>
      </c>
      <c r="Q949" t="s">
        <v>2038</v>
      </c>
      <c r="R949" t="s">
        <v>2039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5">
        <f t="shared" si="57"/>
        <v>36.987499999999997</v>
      </c>
      <c r="Q950" t="s">
        <v>2040</v>
      </c>
      <c r="R950" t="s">
        <v>2041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5">
        <f t="shared" si="57"/>
        <v>46.896551724137929</v>
      </c>
      <c r="Q951" t="s">
        <v>2036</v>
      </c>
      <c r="R951" t="s">
        <v>2037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5">
        <f t="shared" si="57"/>
        <v>5</v>
      </c>
      <c r="Q952" t="s">
        <v>2038</v>
      </c>
      <c r="R952" t="s">
        <v>2039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5">
        <f t="shared" si="57"/>
        <v>102.02437459910199</v>
      </c>
      <c r="Q953" t="s">
        <v>2034</v>
      </c>
      <c r="R953" t="s">
        <v>2035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5">
        <f t="shared" si="57"/>
        <v>45.007502206531335</v>
      </c>
      <c r="Q954" t="s">
        <v>2040</v>
      </c>
      <c r="R954" t="s">
        <v>2041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5">
        <f t="shared" si="57"/>
        <v>94.285714285714292</v>
      </c>
      <c r="Q955" t="s">
        <v>2040</v>
      </c>
      <c r="R955" t="s">
        <v>2062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5">
        <f t="shared" si="57"/>
        <v>101.02325581395348</v>
      </c>
      <c r="Q956" t="s">
        <v>2036</v>
      </c>
      <c r="R956" t="s">
        <v>2037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5">
        <f t="shared" si="57"/>
        <v>97.037499999999994</v>
      </c>
      <c r="Q957" t="s">
        <v>2038</v>
      </c>
      <c r="R957" t="s">
        <v>2039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5">
        <f t="shared" si="57"/>
        <v>43.00963855421687</v>
      </c>
      <c r="Q958" t="s">
        <v>2040</v>
      </c>
      <c r="R958" t="s">
        <v>2062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5">
        <f t="shared" si="57"/>
        <v>94.916030534351151</v>
      </c>
      <c r="Q959" t="s">
        <v>2038</v>
      </c>
      <c r="R959" t="s">
        <v>2039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5">
        <f t="shared" si="57"/>
        <v>72.151785714285708</v>
      </c>
      <c r="Q960" t="s">
        <v>2040</v>
      </c>
      <c r="R960" t="s">
        <v>2048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5">
        <f t="shared" si="57"/>
        <v>51.007692307692309</v>
      </c>
      <c r="Q961" t="s">
        <v>2046</v>
      </c>
      <c r="R961" t="s">
        <v>2058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5">
        <f t="shared" si="57"/>
        <v>85.054545454545448</v>
      </c>
      <c r="Q962" t="s">
        <v>2036</v>
      </c>
      <c r="R962" t="s">
        <v>2037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5">
        <f t="shared" ref="P963:P1001" si="61">E963/G963</f>
        <v>43.87096774193548</v>
      </c>
      <c r="Q963" t="s">
        <v>2046</v>
      </c>
      <c r="R963" t="s">
        <v>2058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5">
        <f t="shared" si="61"/>
        <v>40.063909774436091</v>
      </c>
      <c r="Q964" t="s">
        <v>2030</v>
      </c>
      <c r="R964" t="s">
        <v>2031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5">
        <f t="shared" si="61"/>
        <v>43.833333333333336</v>
      </c>
      <c r="Q965" t="s">
        <v>2053</v>
      </c>
      <c r="R965" t="s">
        <v>2054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5">
        <f t="shared" si="61"/>
        <v>84.92903225806451</v>
      </c>
      <c r="Q966" t="s">
        <v>2038</v>
      </c>
      <c r="R966" t="s">
        <v>2039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5">
        <f t="shared" si="61"/>
        <v>41.067632850241544</v>
      </c>
      <c r="Q967" t="s">
        <v>2034</v>
      </c>
      <c r="R967" t="s">
        <v>2035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5">
        <f t="shared" si="61"/>
        <v>54.971428571428568</v>
      </c>
      <c r="Q968" t="s">
        <v>2038</v>
      </c>
      <c r="R968" t="s">
        <v>2039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5">
        <f t="shared" si="61"/>
        <v>77.010807374443743</v>
      </c>
      <c r="Q969" t="s">
        <v>2034</v>
      </c>
      <c r="R969" t="s">
        <v>2061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5">
        <f t="shared" si="61"/>
        <v>71.201754385964918</v>
      </c>
      <c r="Q970" t="s">
        <v>2030</v>
      </c>
      <c r="R970" t="s">
        <v>2031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5">
        <f t="shared" si="61"/>
        <v>91.935483870967744</v>
      </c>
      <c r="Q971" t="s">
        <v>2038</v>
      </c>
      <c r="R971" t="s">
        <v>2039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5">
        <f t="shared" si="61"/>
        <v>97.069023569023571</v>
      </c>
      <c r="Q972" t="s">
        <v>2038</v>
      </c>
      <c r="R972" t="s">
        <v>2039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5">
        <f t="shared" si="61"/>
        <v>58.916666666666664</v>
      </c>
      <c r="Q973" t="s">
        <v>2040</v>
      </c>
      <c r="R973" t="s">
        <v>2059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5">
        <f t="shared" si="61"/>
        <v>58.015466983938133</v>
      </c>
      <c r="Q974" t="s">
        <v>2036</v>
      </c>
      <c r="R974" t="s">
        <v>2037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5">
        <f t="shared" si="61"/>
        <v>103.87301587301587</v>
      </c>
      <c r="Q975" t="s">
        <v>2038</v>
      </c>
      <c r="R975" t="s">
        <v>2039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5">
        <f t="shared" si="61"/>
        <v>93.46875</v>
      </c>
      <c r="Q976" t="s">
        <v>2034</v>
      </c>
      <c r="R976" t="s">
        <v>2044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5">
        <f t="shared" si="61"/>
        <v>61.970370370370368</v>
      </c>
      <c r="Q977" t="s">
        <v>2038</v>
      </c>
      <c r="R977" t="s">
        <v>2039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5">
        <f t="shared" si="61"/>
        <v>92.042857142857144</v>
      </c>
      <c r="Q978" t="s">
        <v>2038</v>
      </c>
      <c r="R978" t="s">
        <v>2039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5">
        <f t="shared" si="61"/>
        <v>77.268656716417908</v>
      </c>
      <c r="Q979" t="s">
        <v>2030</v>
      </c>
      <c r="R979" t="s">
        <v>2031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5">
        <f t="shared" si="61"/>
        <v>93.923913043478265</v>
      </c>
      <c r="Q980" t="s">
        <v>2049</v>
      </c>
      <c r="R980" t="s">
        <v>2050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5">
        <f t="shared" si="61"/>
        <v>84.969458128078813</v>
      </c>
      <c r="Q981" t="s">
        <v>2038</v>
      </c>
      <c r="R981" t="s">
        <v>2039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5">
        <f t="shared" si="61"/>
        <v>105.97035040431267</v>
      </c>
      <c r="Q982" t="s">
        <v>2046</v>
      </c>
      <c r="R982" t="s">
        <v>2047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5">
        <f t="shared" si="61"/>
        <v>36.969040247678016</v>
      </c>
      <c r="Q983" t="s">
        <v>2036</v>
      </c>
      <c r="R983" t="s">
        <v>2037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5">
        <f t="shared" si="61"/>
        <v>81.533333333333331</v>
      </c>
      <c r="Q984" t="s">
        <v>2040</v>
      </c>
      <c r="R984" t="s">
        <v>2041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5">
        <f t="shared" si="61"/>
        <v>80.999140154772135</v>
      </c>
      <c r="Q985" t="s">
        <v>2040</v>
      </c>
      <c r="R985" t="s">
        <v>2041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5">
        <f t="shared" si="61"/>
        <v>26.010498687664043</v>
      </c>
      <c r="Q986" t="s">
        <v>2038</v>
      </c>
      <c r="R986" t="s">
        <v>2039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5">
        <f t="shared" si="61"/>
        <v>25.998410896708286</v>
      </c>
      <c r="Q987" t="s">
        <v>2034</v>
      </c>
      <c r="R987" t="s">
        <v>2035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5">
        <f t="shared" si="61"/>
        <v>34.173913043478258</v>
      </c>
      <c r="Q988" t="s">
        <v>2034</v>
      </c>
      <c r="R988" t="s">
        <v>2035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5">
        <f t="shared" si="61"/>
        <v>28.002083333333335</v>
      </c>
      <c r="Q989" t="s">
        <v>2040</v>
      </c>
      <c r="R989" t="s">
        <v>2041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5">
        <f t="shared" si="61"/>
        <v>76.546875</v>
      </c>
      <c r="Q990" t="s">
        <v>2046</v>
      </c>
      <c r="R990" t="s">
        <v>2055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5">
        <f t="shared" si="61"/>
        <v>53.053097345132741</v>
      </c>
      <c r="Q991" t="s">
        <v>2046</v>
      </c>
      <c r="R991" t="s">
        <v>2058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5">
        <f t="shared" si="61"/>
        <v>106.859375</v>
      </c>
      <c r="Q992" t="s">
        <v>2040</v>
      </c>
      <c r="R992" t="s">
        <v>2043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5">
        <f t="shared" si="61"/>
        <v>46.020746887966808</v>
      </c>
      <c r="Q993" t="s">
        <v>2034</v>
      </c>
      <c r="R993" t="s">
        <v>2035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5">
        <f t="shared" si="61"/>
        <v>100.17424242424242</v>
      </c>
      <c r="Q994" t="s">
        <v>2040</v>
      </c>
      <c r="R994" t="s">
        <v>2043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5">
        <f t="shared" si="61"/>
        <v>101.44</v>
      </c>
      <c r="Q995" t="s">
        <v>2053</v>
      </c>
      <c r="R995" t="s">
        <v>2054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5">
        <f t="shared" si="61"/>
        <v>87.972684085510693</v>
      </c>
      <c r="Q996" t="s">
        <v>2046</v>
      </c>
      <c r="R996" t="s">
        <v>2058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5">
        <f t="shared" si="61"/>
        <v>74.995594713656388</v>
      </c>
      <c r="Q997" t="s">
        <v>2030</v>
      </c>
      <c r="R997" t="s">
        <v>2031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5">
        <f t="shared" si="61"/>
        <v>42.982142857142854</v>
      </c>
      <c r="Q998" t="s">
        <v>2038</v>
      </c>
      <c r="R998" t="s">
        <v>2039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5">
        <f t="shared" si="61"/>
        <v>33.115107913669064</v>
      </c>
      <c r="Q999" t="s">
        <v>2038</v>
      </c>
      <c r="R999" t="s">
        <v>2039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5">
        <f t="shared" si="61"/>
        <v>101.13101604278074</v>
      </c>
      <c r="Q1000" t="s">
        <v>2034</v>
      </c>
      <c r="R1000" t="s">
        <v>2044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5">
        <f t="shared" si="61"/>
        <v>55.98841354723708</v>
      </c>
      <c r="Q1001" t="s">
        <v>2030</v>
      </c>
      <c r="R1001" t="s">
        <v>2031</v>
      </c>
      <c r="S1001" s="9">
        <f t="shared" si="62"/>
        <v>42550.208333333328</v>
      </c>
      <c r="T1001" s="9">
        <f t="shared" si="63"/>
        <v>42557.208333333328</v>
      </c>
    </row>
  </sheetData>
  <autoFilter ref="F1:F1001" xr:uid="{00000000-0001-0000-0000-000000000000}"/>
  <conditionalFormatting sqref="F1:F1048576">
    <cfRule type="cellIs" dxfId="7" priority="9" operator="equal">
      <formula>"failed"</formula>
    </cfRule>
    <cfRule type="cellIs" dxfId="6" priority="8" operator="equal">
      <formula>"successful"</formula>
    </cfRule>
    <cfRule type="cellIs" dxfId="5" priority="7" operator="equal">
      <formula>"canceled"</formula>
    </cfRule>
    <cfRule type="cellIs" dxfId="4" priority="6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124C-A3BF-4D9E-AEBD-7C7C0E370A2F}">
  <dimension ref="A3:F14"/>
  <sheetViews>
    <sheetView workbookViewId="0">
      <selection activeCell="E23" sqref="E23"/>
    </sheetView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2063</v>
      </c>
      <c r="E8">
        <v>4</v>
      </c>
      <c r="F8">
        <v>4</v>
      </c>
    </row>
    <row r="9" spans="1:6" x14ac:dyDescent="0.25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7852-FFFE-4986-BF47-606102B87579}">
  <dimension ref="A3:F29"/>
  <sheetViews>
    <sheetView workbookViewId="0">
      <selection activeCell="H37" sqref="H3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9.125" bestFit="1" customWidth="1"/>
    <col min="8" max="8" width="14.25" bestFit="1" customWidth="1"/>
    <col min="9" max="9" width="17.625" bestFit="1" customWidth="1"/>
    <col min="10" max="10" width="25.25" bestFit="1" customWidth="1"/>
    <col min="11" max="11" width="28.5" bestFit="1" customWidth="1"/>
    <col min="12" max="12" width="25.5" bestFit="1" customWidth="1"/>
    <col min="13" max="13" width="28.75" bestFit="1" customWidth="1"/>
    <col min="14" max="14" width="14.75" bestFit="1" customWidth="1"/>
    <col min="15" max="15" width="18" bestFit="1" customWidth="1"/>
    <col min="16" max="16" width="19.375" bestFit="1" customWidth="1"/>
    <col min="17" max="17" width="22.625" bestFit="1" customWidth="1"/>
    <col min="18" max="18" width="10" bestFit="1" customWidth="1"/>
    <col min="19" max="19" width="9.25" bestFit="1" customWidth="1"/>
    <col min="20" max="20" width="13.25" bestFit="1" customWidth="1"/>
    <col min="21" max="21" width="12.5" bestFit="1" customWidth="1"/>
    <col min="22" max="22" width="15.75" bestFit="1" customWidth="1"/>
    <col min="23" max="23" width="12.25" bestFit="1" customWidth="1"/>
    <col min="24" max="24" width="15.5" bestFit="1" customWidth="1"/>
    <col min="25" max="25" width="17.125" bestFit="1" customWidth="1"/>
    <col min="26" max="26" width="20.375" bestFit="1" customWidth="1"/>
    <col min="27" max="27" width="14.5" bestFit="1" customWidth="1"/>
    <col min="28" max="28" width="17.875" bestFit="1" customWidth="1"/>
    <col min="29" max="29" width="19.375" bestFit="1" customWidth="1"/>
    <col min="30" max="30" width="22.625" bestFit="1" customWidth="1"/>
    <col min="31" max="31" width="16.875" bestFit="1" customWidth="1"/>
    <col min="32" max="32" width="20.125" bestFit="1" customWidth="1"/>
    <col min="33" max="33" width="14.125" bestFit="1" customWidth="1"/>
    <col min="34" max="34" width="17.5" bestFit="1" customWidth="1"/>
    <col min="35" max="35" width="27.625" bestFit="1" customWidth="1"/>
    <col min="36" max="36" width="30.875" bestFit="1" customWidth="1"/>
    <col min="37" max="37" width="26.75" bestFit="1" customWidth="1"/>
    <col min="38" max="38" width="30.125" bestFit="1" customWidth="1"/>
    <col min="39" max="39" width="18.5" bestFit="1" customWidth="1"/>
    <col min="40" max="40" width="21.875" bestFit="1" customWidth="1"/>
    <col min="41" max="41" width="16.25" bestFit="1" customWidth="1"/>
    <col min="42" max="42" width="19.5" bestFit="1" customWidth="1"/>
    <col min="43" max="43" width="16.5" bestFit="1" customWidth="1"/>
    <col min="44" max="44" width="19.75" bestFit="1" customWidth="1"/>
    <col min="45" max="45" width="15.5" bestFit="1" customWidth="1"/>
    <col min="46" max="46" width="18.75" bestFit="1" customWidth="1"/>
    <col min="47" max="47" width="21.75" bestFit="1" customWidth="1"/>
    <col min="48" max="48" width="25" bestFit="1" customWidth="1"/>
    <col min="49" max="49" width="23.75" bestFit="1" customWidth="1"/>
    <col min="50" max="50" width="27" bestFit="1" customWidth="1"/>
    <col min="51" max="51" width="24.5" bestFit="1" customWidth="1"/>
    <col min="52" max="52" width="27.75" bestFit="1" customWidth="1"/>
    <col min="53" max="53" width="21.625" bestFit="1" customWidth="1"/>
    <col min="54" max="54" width="24.875" bestFit="1" customWidth="1"/>
    <col min="55" max="55" width="12.125" bestFit="1" customWidth="1"/>
    <col min="56" max="56" width="15.375" bestFit="1" customWidth="1"/>
    <col min="57" max="57" width="13.375" bestFit="1" customWidth="1"/>
    <col min="58" max="58" width="16.625" bestFit="1" customWidth="1"/>
    <col min="59" max="59" width="13.25" bestFit="1" customWidth="1"/>
    <col min="60" max="60" width="16.5" bestFit="1" customWidth="1"/>
    <col min="61" max="61" width="26.25" bestFit="1" customWidth="1"/>
    <col min="62" max="62" width="29.625" bestFit="1" customWidth="1"/>
    <col min="63" max="63" width="16.125" bestFit="1" customWidth="1"/>
    <col min="64" max="64" width="19.375" bestFit="1" customWidth="1"/>
    <col min="65" max="65" width="11.25" bestFit="1" customWidth="1"/>
    <col min="66" max="66" width="14.5" bestFit="1" customWidth="1"/>
    <col min="67" max="67" width="27.75" bestFit="1" customWidth="1"/>
    <col min="68" max="68" width="31" bestFit="1" customWidth="1"/>
    <col min="69" max="69" width="13.375" bestFit="1" customWidth="1"/>
    <col min="70" max="70" width="16.625" bestFit="1" customWidth="1"/>
    <col min="71" max="71" width="10.75" bestFit="1" customWidth="1"/>
    <col min="72" max="72" width="14" bestFit="1" customWidth="1"/>
    <col min="73" max="73" width="23.625" bestFit="1" customWidth="1"/>
    <col min="74" max="74" width="26.875" bestFit="1" customWidth="1"/>
    <col min="75" max="75" width="25.5" bestFit="1" customWidth="1"/>
    <col min="76" max="76" width="28.75" bestFit="1" customWidth="1"/>
    <col min="77" max="77" width="14.25" bestFit="1" customWidth="1"/>
    <col min="78" max="78" width="17.625" bestFit="1" customWidth="1"/>
    <col min="79" max="79" width="13.75" bestFit="1" customWidth="1"/>
    <col min="80" max="80" width="17.125" bestFit="1" customWidth="1"/>
    <col min="81" max="81" width="25.75" bestFit="1" customWidth="1"/>
    <col min="82" max="82" width="29" bestFit="1" customWidth="1"/>
    <col min="83" max="83" width="9" bestFit="1" customWidth="1"/>
    <col min="84" max="84" width="12.125" bestFit="1" customWidth="1"/>
    <col min="85" max="85" width="11.375" bestFit="1" customWidth="1"/>
    <col min="86" max="86" width="14.625" bestFit="1" customWidth="1"/>
    <col min="87" max="87" width="11.25" bestFit="1" customWidth="1"/>
    <col min="88" max="88" width="14.5" bestFit="1" customWidth="1"/>
    <col min="89" max="89" width="23.875" bestFit="1" customWidth="1"/>
    <col min="90" max="90" width="27.125" bestFit="1" customWidth="1"/>
    <col min="91" max="91" width="16.375" bestFit="1" customWidth="1"/>
    <col min="92" max="92" width="19.625" bestFit="1" customWidth="1"/>
    <col min="93" max="93" width="17.5" bestFit="1" customWidth="1"/>
    <col min="94" max="94" width="20.75" bestFit="1" customWidth="1"/>
    <col min="95" max="95" width="11.75" bestFit="1" customWidth="1"/>
    <col min="96" max="96" width="15" bestFit="1" customWidth="1"/>
    <col min="97" max="97" width="12.25" bestFit="1" customWidth="1"/>
    <col min="98" max="98" width="15.5" bestFit="1" customWidth="1"/>
    <col min="99" max="99" width="13.125" bestFit="1" customWidth="1"/>
    <col min="100" max="100" width="16.375" bestFit="1" customWidth="1"/>
    <col min="101" max="101" width="14.75" bestFit="1" customWidth="1"/>
    <col min="102" max="102" width="18" bestFit="1" customWidth="1"/>
    <col min="103" max="103" width="29" bestFit="1" customWidth="1"/>
    <col min="104" max="104" width="32.25" bestFit="1" customWidth="1"/>
    <col min="105" max="105" width="22.625" bestFit="1" customWidth="1"/>
    <col min="106" max="106" width="26" bestFit="1" customWidth="1"/>
    <col min="107" max="107" width="13.5" bestFit="1" customWidth="1"/>
    <col min="108" max="108" width="16.75" bestFit="1" customWidth="1"/>
    <col min="109" max="109" width="12.875" bestFit="1" customWidth="1"/>
    <col min="110" max="110" width="16.125" bestFit="1" customWidth="1"/>
    <col min="111" max="111" width="13" bestFit="1" customWidth="1"/>
    <col min="112" max="112" width="16.25" bestFit="1" customWidth="1"/>
    <col min="113" max="113" width="9.25" bestFit="1" customWidth="1"/>
    <col min="114" max="114" width="12.375" bestFit="1" customWidth="1"/>
    <col min="115" max="115" width="26.75" bestFit="1" customWidth="1"/>
    <col min="116" max="116" width="30.125" bestFit="1" customWidth="1"/>
    <col min="117" max="117" width="20.75" bestFit="1" customWidth="1"/>
    <col min="118" max="118" width="24" bestFit="1" customWidth="1"/>
    <col min="119" max="119" width="27.875" bestFit="1" customWidth="1"/>
    <col min="120" max="120" width="31.125" bestFit="1" customWidth="1"/>
    <col min="121" max="121" width="17.875" bestFit="1" customWidth="1"/>
    <col min="122" max="122" width="21.25" bestFit="1" customWidth="1"/>
    <col min="123" max="123" width="28.375" bestFit="1" customWidth="1"/>
    <col min="124" max="124" width="31.625" bestFit="1" customWidth="1"/>
    <col min="125" max="125" width="12.875" bestFit="1" customWidth="1"/>
    <col min="126" max="126" width="16.125" bestFit="1" customWidth="1"/>
    <col min="127" max="127" width="14.375" bestFit="1" customWidth="1"/>
    <col min="128" max="128" width="17.75" bestFit="1" customWidth="1"/>
    <col min="129" max="129" width="17.5" bestFit="1" customWidth="1"/>
    <col min="130" max="130" width="20.75" bestFit="1" customWidth="1"/>
    <col min="131" max="131" width="22.5" bestFit="1" customWidth="1"/>
    <col min="132" max="132" width="25.875" bestFit="1" customWidth="1"/>
    <col min="133" max="133" width="23.5" bestFit="1" customWidth="1"/>
    <col min="134" max="134" width="26.75" bestFit="1" customWidth="1"/>
    <col min="135" max="135" width="12.25" bestFit="1" customWidth="1"/>
    <col min="136" max="136" width="15.5" bestFit="1" customWidth="1"/>
    <col min="137" max="137" width="30.25" bestFit="1" customWidth="1"/>
    <col min="138" max="138" width="33.625" bestFit="1" customWidth="1"/>
    <col min="139" max="139" width="14.5" bestFit="1" customWidth="1"/>
    <col min="140" max="140" width="17.875" bestFit="1" customWidth="1"/>
    <col min="141" max="141" width="12.375" bestFit="1" customWidth="1"/>
    <col min="142" max="142" width="15.625" bestFit="1" customWidth="1"/>
    <col min="143" max="143" width="9.5" bestFit="1" customWidth="1"/>
    <col min="144" max="144" width="12.625" bestFit="1" customWidth="1"/>
    <col min="145" max="145" width="22.75" bestFit="1" customWidth="1"/>
    <col min="146" max="146" width="26.125" bestFit="1" customWidth="1"/>
    <col min="147" max="147" width="23" bestFit="1" customWidth="1"/>
    <col min="148" max="148" width="26.25" bestFit="1" customWidth="1"/>
    <col min="149" max="149" width="27.125" bestFit="1" customWidth="1"/>
    <col min="150" max="150" width="30.375" bestFit="1" customWidth="1"/>
    <col min="151" max="151" width="24.5" bestFit="1" customWidth="1"/>
    <col min="152" max="152" width="27.75" bestFit="1" customWidth="1"/>
    <col min="153" max="153" width="26" bestFit="1" customWidth="1"/>
    <col min="154" max="154" width="29.25" bestFit="1" customWidth="1"/>
    <col min="155" max="155" width="10.625" bestFit="1" customWidth="1"/>
    <col min="156" max="156" width="13.875" bestFit="1" customWidth="1"/>
    <col min="157" max="157" width="15" bestFit="1" customWidth="1"/>
    <col min="158" max="158" width="18.25" bestFit="1" customWidth="1"/>
    <col min="159" max="159" width="23.625" bestFit="1" customWidth="1"/>
    <col min="160" max="160" width="26.875" bestFit="1" customWidth="1"/>
    <col min="161" max="161" width="27.25" bestFit="1" customWidth="1"/>
    <col min="162" max="162" width="30.5" bestFit="1" customWidth="1"/>
    <col min="163" max="163" width="25.875" bestFit="1" customWidth="1"/>
    <col min="164" max="164" width="29.125" bestFit="1" customWidth="1"/>
    <col min="165" max="165" width="10.875" bestFit="1" customWidth="1"/>
    <col min="166" max="166" width="14.125" bestFit="1" customWidth="1"/>
    <col min="167" max="167" width="27.25" bestFit="1" customWidth="1"/>
    <col min="168" max="168" width="30.5" bestFit="1" customWidth="1"/>
    <col min="169" max="169" width="24.625" bestFit="1" customWidth="1"/>
    <col min="170" max="170" width="27.875" bestFit="1" customWidth="1"/>
    <col min="171" max="171" width="11.25" bestFit="1" customWidth="1"/>
    <col min="172" max="172" width="14.5" bestFit="1" customWidth="1"/>
    <col min="173" max="173" width="25.125" bestFit="1" customWidth="1"/>
    <col min="174" max="174" width="28.375" bestFit="1" customWidth="1"/>
    <col min="175" max="175" width="11.25" bestFit="1" customWidth="1"/>
    <col min="176" max="176" width="14.5" bestFit="1" customWidth="1"/>
    <col min="177" max="177" width="16.25" bestFit="1" customWidth="1"/>
    <col min="178" max="178" width="19.5" bestFit="1" customWidth="1"/>
    <col min="179" max="179" width="24.75" bestFit="1" customWidth="1"/>
    <col min="180" max="180" width="28" bestFit="1" customWidth="1"/>
    <col min="181" max="181" width="17.75" bestFit="1" customWidth="1"/>
    <col min="182" max="182" width="21" bestFit="1" customWidth="1"/>
    <col min="183" max="183" width="16.625" bestFit="1" customWidth="1"/>
    <col min="184" max="184" width="19.875" bestFit="1" customWidth="1"/>
    <col min="185" max="185" width="14.125" bestFit="1" customWidth="1"/>
    <col min="186" max="186" width="17.5" bestFit="1" customWidth="1"/>
    <col min="187" max="187" width="11.25" bestFit="1" customWidth="1"/>
    <col min="188" max="188" width="14.5" bestFit="1" customWidth="1"/>
    <col min="189" max="189" width="11.5" bestFit="1" customWidth="1"/>
    <col min="190" max="190" width="9.25" bestFit="1" customWidth="1"/>
    <col min="191" max="191" width="14.75" bestFit="1" customWidth="1"/>
    <col min="192" max="192" width="26.5" bestFit="1" customWidth="1"/>
    <col min="193" max="193" width="29.875" bestFit="1" customWidth="1"/>
    <col min="194" max="194" width="25.875" bestFit="1" customWidth="1"/>
    <col min="195" max="195" width="29.125" bestFit="1" customWidth="1"/>
    <col min="196" max="196" width="23.875" bestFit="1" customWidth="1"/>
    <col min="197" max="197" width="27.125" bestFit="1" customWidth="1"/>
    <col min="198" max="198" width="23.875" bestFit="1" customWidth="1"/>
    <col min="199" max="199" width="27.125" bestFit="1" customWidth="1"/>
    <col min="200" max="200" width="14.5" bestFit="1" customWidth="1"/>
    <col min="201" max="201" width="17.875" bestFit="1" customWidth="1"/>
    <col min="202" max="202" width="15.125" bestFit="1" customWidth="1"/>
    <col min="203" max="203" width="18.375" bestFit="1" customWidth="1"/>
    <col min="204" max="204" width="14.5" bestFit="1" customWidth="1"/>
    <col min="205" max="205" width="17.875" bestFit="1" customWidth="1"/>
    <col min="206" max="206" width="14" bestFit="1" customWidth="1"/>
    <col min="207" max="207" width="17.375" bestFit="1" customWidth="1"/>
    <col min="208" max="208" width="14.5" bestFit="1" customWidth="1"/>
    <col min="209" max="209" width="17.875" bestFit="1" customWidth="1"/>
    <col min="210" max="210" width="13.125" bestFit="1" customWidth="1"/>
    <col min="211" max="211" width="16.375" bestFit="1" customWidth="1"/>
    <col min="212" max="212" width="13.125" bestFit="1" customWidth="1"/>
    <col min="213" max="213" width="16.375" bestFit="1" customWidth="1"/>
    <col min="214" max="214" width="16.25" bestFit="1" customWidth="1"/>
    <col min="215" max="215" width="19.5" bestFit="1" customWidth="1"/>
    <col min="216" max="216" width="13.375" bestFit="1" customWidth="1"/>
    <col min="217" max="217" width="16.625" bestFit="1" customWidth="1"/>
    <col min="218" max="218" width="13.375" bestFit="1" customWidth="1"/>
    <col min="219" max="219" width="16.625" bestFit="1" customWidth="1"/>
    <col min="220" max="220" width="11.75" bestFit="1" customWidth="1"/>
    <col min="221" max="221" width="15" bestFit="1" customWidth="1"/>
    <col min="222" max="222" width="15.25" bestFit="1" customWidth="1"/>
    <col min="223" max="223" width="18.5" bestFit="1" customWidth="1"/>
    <col min="224" max="224" width="14.5" bestFit="1" customWidth="1"/>
    <col min="225" max="225" width="17.875" bestFit="1" customWidth="1"/>
    <col min="226" max="226" width="14.875" bestFit="1" customWidth="1"/>
    <col min="227" max="227" width="18.125" bestFit="1" customWidth="1"/>
    <col min="228" max="228" width="16.375" bestFit="1" customWidth="1"/>
    <col min="229" max="229" width="19.625" bestFit="1" customWidth="1"/>
    <col min="230" max="230" width="11.125" bestFit="1" customWidth="1"/>
    <col min="231" max="231" width="14.375" bestFit="1" customWidth="1"/>
    <col min="232" max="232" width="26" bestFit="1" customWidth="1"/>
    <col min="233" max="233" width="29.25" bestFit="1" customWidth="1"/>
    <col min="234" max="234" width="12.125" bestFit="1" customWidth="1"/>
    <col min="235" max="235" width="15.375" bestFit="1" customWidth="1"/>
    <col min="236" max="236" width="12.5" bestFit="1" customWidth="1"/>
    <col min="237" max="237" width="15.75" bestFit="1" customWidth="1"/>
    <col min="238" max="238" width="28" bestFit="1" customWidth="1"/>
    <col min="239" max="239" width="31.25" bestFit="1" customWidth="1"/>
    <col min="240" max="240" width="13" bestFit="1" customWidth="1"/>
    <col min="241" max="241" width="16.25" bestFit="1" customWidth="1"/>
    <col min="242" max="242" width="13.25" bestFit="1" customWidth="1"/>
    <col min="243" max="243" width="16.5" bestFit="1" customWidth="1"/>
    <col min="244" max="244" width="29.75" bestFit="1" customWidth="1"/>
    <col min="245" max="245" width="33" bestFit="1" customWidth="1"/>
    <col min="246" max="246" width="25.125" bestFit="1" customWidth="1"/>
    <col min="247" max="247" width="28.375" bestFit="1" customWidth="1"/>
    <col min="248" max="248" width="16.5" bestFit="1" customWidth="1"/>
    <col min="249" max="249" width="19.75" bestFit="1" customWidth="1"/>
    <col min="250" max="250" width="27.625" bestFit="1" customWidth="1"/>
    <col min="251" max="251" width="30.875" bestFit="1" customWidth="1"/>
    <col min="252" max="252" width="28.75" bestFit="1" customWidth="1"/>
    <col min="253" max="253" width="32" bestFit="1" customWidth="1"/>
    <col min="254" max="254" width="29.875" bestFit="1" customWidth="1"/>
    <col min="255" max="255" width="33.125" bestFit="1" customWidth="1"/>
    <col min="256" max="256" width="11.875" bestFit="1" customWidth="1"/>
    <col min="257" max="257" width="15.125" bestFit="1" customWidth="1"/>
    <col min="258" max="258" width="24" bestFit="1" customWidth="1"/>
    <col min="259" max="259" width="27.25" bestFit="1" customWidth="1"/>
    <col min="260" max="260" width="18.875" bestFit="1" customWidth="1"/>
    <col min="261" max="261" width="22.125" bestFit="1" customWidth="1"/>
    <col min="262" max="262" width="17.5" bestFit="1" customWidth="1"/>
    <col min="263" max="263" width="20.75" bestFit="1" customWidth="1"/>
    <col min="264" max="264" width="11.875" bestFit="1" customWidth="1"/>
    <col min="265" max="265" width="15.125" bestFit="1" customWidth="1"/>
    <col min="266" max="266" width="21.875" bestFit="1" customWidth="1"/>
    <col min="267" max="267" width="25.125" bestFit="1" customWidth="1"/>
    <col min="268" max="268" width="15.5" bestFit="1" customWidth="1"/>
    <col min="269" max="269" width="18.75" bestFit="1" customWidth="1"/>
    <col min="270" max="270" width="9.625" bestFit="1" customWidth="1"/>
    <col min="271" max="271" width="12.75" bestFit="1" customWidth="1"/>
    <col min="272" max="272" width="12.125" bestFit="1" customWidth="1"/>
    <col min="273" max="273" width="15.375" bestFit="1" customWidth="1"/>
    <col min="274" max="274" width="14.125" bestFit="1" customWidth="1"/>
    <col min="275" max="275" width="17.5" bestFit="1" customWidth="1"/>
    <col min="276" max="276" width="30.25" bestFit="1" customWidth="1"/>
    <col min="277" max="277" width="33.625" bestFit="1" customWidth="1"/>
    <col min="278" max="278" width="15.375" bestFit="1" customWidth="1"/>
    <col min="279" max="279" width="18.625" bestFit="1" customWidth="1"/>
    <col min="280" max="280" width="11.75" bestFit="1" customWidth="1"/>
    <col min="281" max="281" width="15" bestFit="1" customWidth="1"/>
    <col min="282" max="282" width="16.5" bestFit="1" customWidth="1"/>
    <col min="283" max="283" width="19.75" bestFit="1" customWidth="1"/>
    <col min="284" max="284" width="25.5" bestFit="1" customWidth="1"/>
    <col min="285" max="285" width="28.75" bestFit="1" customWidth="1"/>
    <col min="286" max="286" width="24.5" bestFit="1" customWidth="1"/>
    <col min="287" max="287" width="27.75" bestFit="1" customWidth="1"/>
    <col min="288" max="288" width="23.875" bestFit="1" customWidth="1"/>
    <col min="289" max="289" width="27.125" bestFit="1" customWidth="1"/>
    <col min="290" max="290" width="25.625" bestFit="1" customWidth="1"/>
    <col min="291" max="291" width="28.875" bestFit="1" customWidth="1"/>
    <col min="292" max="292" width="25" bestFit="1" customWidth="1"/>
    <col min="293" max="293" width="28.25" bestFit="1" customWidth="1"/>
    <col min="294" max="294" width="15.375" bestFit="1" customWidth="1"/>
    <col min="295" max="295" width="18.625" bestFit="1" customWidth="1"/>
    <col min="296" max="296" width="12.875" bestFit="1" customWidth="1"/>
    <col min="297" max="297" width="16.125" bestFit="1" customWidth="1"/>
    <col min="298" max="298" width="16.375" bestFit="1" customWidth="1"/>
    <col min="299" max="299" width="19.625" bestFit="1" customWidth="1"/>
    <col min="300" max="300" width="15.25" bestFit="1" customWidth="1"/>
    <col min="301" max="301" width="18.5" bestFit="1" customWidth="1"/>
    <col min="302" max="302" width="12.75" bestFit="1" customWidth="1"/>
    <col min="303" max="303" width="16" bestFit="1" customWidth="1"/>
    <col min="304" max="304" width="9.875" bestFit="1" customWidth="1"/>
    <col min="305" max="305" width="13.125" bestFit="1" customWidth="1"/>
    <col min="306" max="306" width="29.875" bestFit="1" customWidth="1"/>
    <col min="307" max="307" width="33.125" bestFit="1" customWidth="1"/>
    <col min="308" max="308" width="15.125" bestFit="1" customWidth="1"/>
    <col min="309" max="309" width="18.375" bestFit="1" customWidth="1"/>
    <col min="310" max="310" width="13.625" bestFit="1" customWidth="1"/>
    <col min="311" max="311" width="16.875" bestFit="1" customWidth="1"/>
    <col min="312" max="312" width="12.75" bestFit="1" customWidth="1"/>
    <col min="313" max="313" width="16" bestFit="1" customWidth="1"/>
    <col min="314" max="314" width="24.625" bestFit="1" customWidth="1"/>
    <col min="315" max="315" width="27.875" bestFit="1" customWidth="1"/>
    <col min="316" max="316" width="16.375" bestFit="1" customWidth="1"/>
    <col min="317" max="317" width="19.625" bestFit="1" customWidth="1"/>
    <col min="318" max="318" width="13.625" bestFit="1" customWidth="1"/>
    <col min="319" max="319" width="16.875" bestFit="1" customWidth="1"/>
    <col min="320" max="320" width="26.25" bestFit="1" customWidth="1"/>
    <col min="321" max="321" width="29.625" bestFit="1" customWidth="1"/>
    <col min="322" max="322" width="12.875" bestFit="1" customWidth="1"/>
    <col min="323" max="323" width="16.125" bestFit="1" customWidth="1"/>
    <col min="324" max="324" width="17" bestFit="1" customWidth="1"/>
    <col min="325" max="325" width="20.25" bestFit="1" customWidth="1"/>
    <col min="326" max="326" width="9.5" bestFit="1" customWidth="1"/>
    <col min="327" max="327" width="12.625" bestFit="1" customWidth="1"/>
    <col min="328" max="328" width="29.625" bestFit="1" customWidth="1"/>
    <col min="329" max="329" width="32.875" bestFit="1" customWidth="1"/>
    <col min="330" max="330" width="24.125" bestFit="1" customWidth="1"/>
    <col min="331" max="331" width="27.375" bestFit="1" customWidth="1"/>
    <col min="332" max="332" width="24.75" bestFit="1" customWidth="1"/>
    <col min="333" max="333" width="28" bestFit="1" customWidth="1"/>
    <col min="334" max="334" width="22" bestFit="1" customWidth="1"/>
    <col min="335" max="335" width="25.375" bestFit="1" customWidth="1"/>
    <col min="336" max="336" width="11" bestFit="1" customWidth="1"/>
    <col min="337" max="337" width="14.25" bestFit="1" customWidth="1"/>
    <col min="338" max="338" width="11.25" bestFit="1" customWidth="1"/>
    <col min="339" max="339" width="14.5" bestFit="1" customWidth="1"/>
    <col min="340" max="340" width="11.375" bestFit="1" customWidth="1"/>
    <col min="341" max="341" width="14.625" bestFit="1" customWidth="1"/>
    <col min="342" max="342" width="17.25" bestFit="1" customWidth="1"/>
    <col min="343" max="343" width="20.5" bestFit="1" customWidth="1"/>
    <col min="344" max="344" width="16.5" bestFit="1" customWidth="1"/>
    <col min="345" max="345" width="19.75" bestFit="1" customWidth="1"/>
    <col min="346" max="346" width="10.125" bestFit="1" customWidth="1"/>
    <col min="347" max="347" width="13.375" bestFit="1" customWidth="1"/>
    <col min="348" max="348" width="11.375" bestFit="1" customWidth="1"/>
    <col min="349" max="349" width="14.625" bestFit="1" customWidth="1"/>
    <col min="350" max="350" width="11.625" bestFit="1" customWidth="1"/>
    <col min="351" max="351" width="14.875" bestFit="1" customWidth="1"/>
    <col min="352" max="352" width="11.75" bestFit="1" customWidth="1"/>
    <col min="353" max="353" width="15" bestFit="1" customWidth="1"/>
    <col min="354" max="354" width="12" bestFit="1" customWidth="1"/>
    <col min="355" max="355" width="15.25" bestFit="1" customWidth="1"/>
    <col min="356" max="356" width="26.5" bestFit="1" customWidth="1"/>
    <col min="357" max="357" width="29.875" bestFit="1" customWidth="1"/>
    <col min="358" max="358" width="13" bestFit="1" customWidth="1"/>
    <col min="359" max="359" width="16.25" bestFit="1" customWidth="1"/>
    <col min="360" max="360" width="25" bestFit="1" customWidth="1"/>
    <col min="361" max="361" width="28.25" bestFit="1" customWidth="1"/>
    <col min="362" max="362" width="15.875" bestFit="1" customWidth="1"/>
    <col min="363" max="363" width="19.125" bestFit="1" customWidth="1"/>
    <col min="364" max="364" width="11.5" bestFit="1" customWidth="1"/>
    <col min="365" max="365" width="14.75" bestFit="1" customWidth="1"/>
    <col min="366" max="366" width="8.875" bestFit="1" customWidth="1"/>
    <col min="367" max="367" width="12" bestFit="1" customWidth="1"/>
    <col min="368" max="368" width="20.625" bestFit="1" customWidth="1"/>
    <col min="369" max="369" width="23.875" bestFit="1" customWidth="1"/>
    <col min="370" max="370" width="16.625" bestFit="1" customWidth="1"/>
    <col min="371" max="371" width="19.875" bestFit="1" customWidth="1"/>
    <col min="372" max="372" width="9.5" bestFit="1" customWidth="1"/>
    <col min="373" max="373" width="12.625" bestFit="1" customWidth="1"/>
    <col min="374" max="374" width="20.75" bestFit="1" customWidth="1"/>
    <col min="375" max="375" width="24" bestFit="1" customWidth="1"/>
    <col min="376" max="376" width="11.625" bestFit="1" customWidth="1"/>
    <col min="377" max="377" width="14.875" bestFit="1" customWidth="1"/>
    <col min="378" max="378" width="16.125" bestFit="1" customWidth="1"/>
    <col min="379" max="379" width="19.375" bestFit="1" customWidth="1"/>
    <col min="380" max="380" width="14.375" bestFit="1" customWidth="1"/>
    <col min="381" max="381" width="17.75" bestFit="1" customWidth="1"/>
    <col min="382" max="382" width="17.125" bestFit="1" customWidth="1"/>
    <col min="383" max="383" width="20.375" bestFit="1" customWidth="1"/>
    <col min="384" max="384" width="13" bestFit="1" customWidth="1"/>
    <col min="385" max="385" width="16.25" bestFit="1" customWidth="1"/>
    <col min="386" max="386" width="12.75" bestFit="1" customWidth="1"/>
    <col min="387" max="387" width="16" bestFit="1" customWidth="1"/>
    <col min="388" max="388" width="22.5" bestFit="1" customWidth="1"/>
    <col min="389" max="389" width="25.875" bestFit="1" customWidth="1"/>
    <col min="390" max="390" width="12.375" bestFit="1" customWidth="1"/>
    <col min="391" max="391" width="15.625" bestFit="1" customWidth="1"/>
    <col min="392" max="392" width="26.5" bestFit="1" customWidth="1"/>
    <col min="393" max="393" width="29.875" bestFit="1" customWidth="1"/>
    <col min="394" max="394" width="15.5" bestFit="1" customWidth="1"/>
    <col min="395" max="395" width="9.25" bestFit="1" customWidth="1"/>
    <col min="396" max="396" width="18.75" bestFit="1" customWidth="1"/>
    <col min="397" max="397" width="10.375" bestFit="1" customWidth="1"/>
    <col min="398" max="398" width="13.625" bestFit="1" customWidth="1"/>
    <col min="399" max="399" width="10.375" bestFit="1" customWidth="1"/>
    <col min="400" max="400" width="9.25" bestFit="1" customWidth="1"/>
    <col min="401" max="401" width="13.625" bestFit="1" customWidth="1"/>
    <col min="402" max="402" width="18.375" bestFit="1" customWidth="1"/>
    <col min="403" max="403" width="21.75" bestFit="1" customWidth="1"/>
    <col min="404" max="404" width="25.5" bestFit="1" customWidth="1"/>
    <col min="405" max="405" width="28.75" bestFit="1" customWidth="1"/>
    <col min="406" max="406" width="12.125" bestFit="1" customWidth="1"/>
    <col min="407" max="407" width="15.375" bestFit="1" customWidth="1"/>
    <col min="408" max="408" width="14.875" bestFit="1" customWidth="1"/>
    <col min="409" max="409" width="18.125" bestFit="1" customWidth="1"/>
    <col min="410" max="410" width="15.375" bestFit="1" customWidth="1"/>
    <col min="411" max="411" width="18.625" bestFit="1" customWidth="1"/>
    <col min="412" max="412" width="14.875" bestFit="1" customWidth="1"/>
    <col min="413" max="413" width="18.125" bestFit="1" customWidth="1"/>
    <col min="414" max="414" width="14.5" bestFit="1" customWidth="1"/>
    <col min="415" max="415" width="17.875" bestFit="1" customWidth="1"/>
    <col min="416" max="416" width="16.375" bestFit="1" customWidth="1"/>
    <col min="417" max="417" width="19.625" bestFit="1" customWidth="1"/>
    <col min="418" max="418" width="12.75" bestFit="1" customWidth="1"/>
    <col min="419" max="419" width="16" bestFit="1" customWidth="1"/>
    <col min="420" max="420" width="15.375" bestFit="1" customWidth="1"/>
    <col min="421" max="421" width="18.625" bestFit="1" customWidth="1"/>
    <col min="422" max="422" width="25.875" bestFit="1" customWidth="1"/>
    <col min="423" max="423" width="29.125" bestFit="1" customWidth="1"/>
    <col min="424" max="424" width="14.25" bestFit="1" customWidth="1"/>
    <col min="425" max="425" width="17.625" bestFit="1" customWidth="1"/>
    <col min="426" max="426" width="21.5" bestFit="1" customWidth="1"/>
    <col min="427" max="427" width="24.75" bestFit="1" customWidth="1"/>
    <col min="428" max="428" width="11.5" bestFit="1" customWidth="1"/>
    <col min="429" max="429" width="14.75" bestFit="1" customWidth="1"/>
    <col min="430" max="430" width="17" bestFit="1" customWidth="1"/>
    <col min="431" max="431" width="20.25" bestFit="1" customWidth="1"/>
    <col min="432" max="432" width="17.125" bestFit="1" customWidth="1"/>
    <col min="433" max="433" width="20.375" bestFit="1" customWidth="1"/>
    <col min="434" max="434" width="12.125" bestFit="1" customWidth="1"/>
    <col min="435" max="435" width="15.375" bestFit="1" customWidth="1"/>
    <col min="436" max="436" width="11.125" bestFit="1" customWidth="1"/>
    <col min="437" max="437" width="14.375" bestFit="1" customWidth="1"/>
    <col min="438" max="438" width="22.625" bestFit="1" customWidth="1"/>
    <col min="439" max="439" width="26" bestFit="1" customWidth="1"/>
    <col min="440" max="440" width="18.625" bestFit="1" customWidth="1"/>
    <col min="441" max="441" width="22" bestFit="1" customWidth="1"/>
    <col min="442" max="442" width="26.875" bestFit="1" customWidth="1"/>
    <col min="443" max="443" width="30.25" bestFit="1" customWidth="1"/>
    <col min="444" max="444" width="12.625" bestFit="1" customWidth="1"/>
    <col min="445" max="445" width="15.875" bestFit="1" customWidth="1"/>
    <col min="446" max="446" width="11.125" bestFit="1" customWidth="1"/>
    <col min="447" max="447" width="14.375" bestFit="1" customWidth="1"/>
    <col min="448" max="448" width="28.5" bestFit="1" customWidth="1"/>
    <col min="449" max="449" width="31.75" bestFit="1" customWidth="1"/>
    <col min="450" max="450" width="24.875" bestFit="1" customWidth="1"/>
    <col min="451" max="451" width="28.125" bestFit="1" customWidth="1"/>
    <col min="452" max="452" width="9.625" bestFit="1" customWidth="1"/>
    <col min="453" max="453" width="12.75" bestFit="1" customWidth="1"/>
    <col min="454" max="454" width="13.125" bestFit="1" customWidth="1"/>
    <col min="455" max="455" width="16.375" bestFit="1" customWidth="1"/>
    <col min="456" max="456" width="14.875" bestFit="1" customWidth="1"/>
    <col min="457" max="457" width="18.125" bestFit="1" customWidth="1"/>
    <col min="458" max="458" width="15.25" bestFit="1" customWidth="1"/>
    <col min="459" max="459" width="18.5" bestFit="1" customWidth="1"/>
    <col min="460" max="460" width="25.625" bestFit="1" customWidth="1"/>
    <col min="461" max="461" width="28.875" bestFit="1" customWidth="1"/>
    <col min="462" max="462" width="11.625" bestFit="1" customWidth="1"/>
    <col min="463" max="463" width="14.875" bestFit="1" customWidth="1"/>
    <col min="464" max="464" width="19.5" bestFit="1" customWidth="1"/>
    <col min="465" max="465" width="22.75" bestFit="1" customWidth="1"/>
    <col min="466" max="466" width="16.25" bestFit="1" customWidth="1"/>
    <col min="467" max="467" width="19.5" bestFit="1" customWidth="1"/>
    <col min="468" max="468" width="16" bestFit="1" customWidth="1"/>
    <col min="469" max="469" width="19.25" bestFit="1" customWidth="1"/>
    <col min="470" max="470" width="15" bestFit="1" customWidth="1"/>
    <col min="471" max="471" width="18.25" bestFit="1" customWidth="1"/>
    <col min="472" max="472" width="13.375" bestFit="1" customWidth="1"/>
    <col min="473" max="473" width="16.625" bestFit="1" customWidth="1"/>
    <col min="474" max="474" width="12.75" bestFit="1" customWidth="1"/>
    <col min="475" max="475" width="16" bestFit="1" customWidth="1"/>
    <col min="476" max="476" width="14.75" bestFit="1" customWidth="1"/>
    <col min="477" max="477" width="18" bestFit="1" customWidth="1"/>
    <col min="478" max="478" width="16.375" bestFit="1" customWidth="1"/>
    <col min="479" max="479" width="19.625" bestFit="1" customWidth="1"/>
    <col min="480" max="480" width="13.875" bestFit="1" customWidth="1"/>
    <col min="481" max="481" width="17.25" bestFit="1" customWidth="1"/>
    <col min="482" max="482" width="26" bestFit="1" customWidth="1"/>
    <col min="483" max="483" width="29.25" bestFit="1" customWidth="1"/>
    <col min="484" max="484" width="28.25" bestFit="1" customWidth="1"/>
    <col min="485" max="485" width="31.5" bestFit="1" customWidth="1"/>
    <col min="486" max="486" width="10.625" bestFit="1" customWidth="1"/>
    <col min="487" max="487" width="13.875" bestFit="1" customWidth="1"/>
    <col min="488" max="488" width="13.75" bestFit="1" customWidth="1"/>
    <col min="489" max="489" width="17.125" bestFit="1" customWidth="1"/>
    <col min="490" max="490" width="13.25" bestFit="1" customWidth="1"/>
    <col min="491" max="491" width="16.5" bestFit="1" customWidth="1"/>
    <col min="492" max="492" width="25.75" bestFit="1" customWidth="1"/>
    <col min="493" max="493" width="29" bestFit="1" customWidth="1"/>
    <col min="494" max="494" width="25.625" bestFit="1" customWidth="1"/>
    <col min="495" max="495" width="28.875" bestFit="1" customWidth="1"/>
    <col min="496" max="496" width="16.875" bestFit="1" customWidth="1"/>
    <col min="497" max="497" width="20.125" bestFit="1" customWidth="1"/>
    <col min="498" max="498" width="14.375" bestFit="1" customWidth="1"/>
    <col min="499" max="499" width="17.75" bestFit="1" customWidth="1"/>
    <col min="500" max="500" width="29.5" bestFit="1" customWidth="1"/>
    <col min="501" max="501" width="32.75" bestFit="1" customWidth="1"/>
    <col min="502" max="502" width="15.125" bestFit="1" customWidth="1"/>
    <col min="503" max="503" width="18.375" bestFit="1" customWidth="1"/>
    <col min="504" max="504" width="11.125" bestFit="1" customWidth="1"/>
    <col min="505" max="505" width="14.375" bestFit="1" customWidth="1"/>
    <col min="506" max="506" width="25.25" bestFit="1" customWidth="1"/>
    <col min="507" max="507" width="28.5" bestFit="1" customWidth="1"/>
    <col min="508" max="508" width="15.5" bestFit="1" customWidth="1"/>
    <col min="509" max="509" width="18.75" bestFit="1" customWidth="1"/>
    <col min="510" max="510" width="17.5" bestFit="1" customWidth="1"/>
    <col min="511" max="511" width="20.75" bestFit="1" customWidth="1"/>
    <col min="512" max="512" width="11.75" bestFit="1" customWidth="1"/>
    <col min="513" max="513" width="15" bestFit="1" customWidth="1"/>
    <col min="514" max="514" width="10.75" bestFit="1" customWidth="1"/>
    <col min="515" max="515" width="14" bestFit="1" customWidth="1"/>
    <col min="516" max="516" width="9.75" bestFit="1" customWidth="1"/>
    <col min="517" max="517" width="13" bestFit="1" customWidth="1"/>
    <col min="518" max="518" width="14" bestFit="1" customWidth="1"/>
    <col min="519" max="519" width="17.375" bestFit="1" customWidth="1"/>
    <col min="520" max="520" width="11.375" bestFit="1" customWidth="1"/>
    <col min="521" max="521" width="14.625" bestFit="1" customWidth="1"/>
    <col min="522" max="522" width="8.75" bestFit="1" customWidth="1"/>
    <col min="523" max="523" width="11.875" bestFit="1" customWidth="1"/>
    <col min="524" max="524" width="11.375" bestFit="1" customWidth="1"/>
    <col min="525" max="525" width="14.625" bestFit="1" customWidth="1"/>
    <col min="526" max="526" width="13.375" bestFit="1" customWidth="1"/>
    <col min="527" max="527" width="16.625" bestFit="1" customWidth="1"/>
    <col min="528" max="528" width="12.5" bestFit="1" customWidth="1"/>
    <col min="529" max="529" width="15.75" bestFit="1" customWidth="1"/>
    <col min="530" max="530" width="24.875" bestFit="1" customWidth="1"/>
    <col min="531" max="531" width="28.125" bestFit="1" customWidth="1"/>
    <col min="532" max="532" width="27.875" bestFit="1" customWidth="1"/>
    <col min="533" max="533" width="31.125" bestFit="1" customWidth="1"/>
    <col min="534" max="534" width="18.5" bestFit="1" customWidth="1"/>
    <col min="535" max="535" width="21.875" bestFit="1" customWidth="1"/>
    <col min="536" max="536" width="16.5" bestFit="1" customWidth="1"/>
    <col min="537" max="537" width="19.75" bestFit="1" customWidth="1"/>
    <col min="538" max="538" width="21.75" bestFit="1" customWidth="1"/>
    <col min="539" max="539" width="25" bestFit="1" customWidth="1"/>
    <col min="540" max="540" width="12.5" bestFit="1" customWidth="1"/>
    <col min="541" max="541" width="15.75" bestFit="1" customWidth="1"/>
    <col min="542" max="542" width="12.75" bestFit="1" customWidth="1"/>
    <col min="543" max="543" width="16" bestFit="1" customWidth="1"/>
    <col min="544" max="544" width="27.875" bestFit="1" customWidth="1"/>
    <col min="545" max="545" width="31.125" bestFit="1" customWidth="1"/>
    <col min="546" max="546" width="14.875" bestFit="1" customWidth="1"/>
    <col min="547" max="547" width="18.125" bestFit="1" customWidth="1"/>
    <col min="548" max="548" width="13.875" bestFit="1" customWidth="1"/>
    <col min="549" max="549" width="5.625" bestFit="1" customWidth="1"/>
    <col min="550" max="550" width="17.25" bestFit="1" customWidth="1"/>
    <col min="551" max="551" width="11" bestFit="1" customWidth="1"/>
    <col min="552" max="552" width="14.25" bestFit="1" customWidth="1"/>
    <col min="553" max="553" width="11.25" bestFit="1" customWidth="1"/>
    <col min="554" max="554" width="9.25" bestFit="1" customWidth="1"/>
    <col min="555" max="555" width="14.5" bestFit="1" customWidth="1"/>
    <col min="556" max="556" width="11.5" bestFit="1" customWidth="1"/>
    <col min="557" max="557" width="14.75" bestFit="1" customWidth="1"/>
    <col min="558" max="558" width="27.875" bestFit="1" customWidth="1"/>
    <col min="559" max="559" width="31.125" bestFit="1" customWidth="1"/>
    <col min="560" max="560" width="23.875" bestFit="1" customWidth="1"/>
    <col min="561" max="561" width="27.125" bestFit="1" customWidth="1"/>
    <col min="562" max="562" width="15.625" bestFit="1" customWidth="1"/>
    <col min="563" max="563" width="18.875" bestFit="1" customWidth="1"/>
    <col min="564" max="564" width="12.625" bestFit="1" customWidth="1"/>
    <col min="565" max="565" width="15.875" bestFit="1" customWidth="1"/>
    <col min="566" max="566" width="27.5" bestFit="1" customWidth="1"/>
    <col min="567" max="567" width="30.75" bestFit="1" customWidth="1"/>
    <col min="568" max="568" width="16.875" bestFit="1" customWidth="1"/>
    <col min="569" max="569" width="20.125" bestFit="1" customWidth="1"/>
    <col min="570" max="570" width="13.125" bestFit="1" customWidth="1"/>
    <col min="571" max="571" width="16.375" bestFit="1" customWidth="1"/>
    <col min="572" max="572" width="13.75" bestFit="1" customWidth="1"/>
    <col min="573" max="573" width="17.125" bestFit="1" customWidth="1"/>
    <col min="574" max="574" width="10.875" bestFit="1" customWidth="1"/>
    <col min="575" max="575" width="14.125" bestFit="1" customWidth="1"/>
    <col min="576" max="576" width="23.375" bestFit="1" customWidth="1"/>
    <col min="577" max="577" width="26.625" bestFit="1" customWidth="1"/>
    <col min="578" max="578" width="18.375" bestFit="1" customWidth="1"/>
    <col min="579" max="579" width="21.75" bestFit="1" customWidth="1"/>
    <col min="580" max="580" width="12.25" bestFit="1" customWidth="1"/>
    <col min="581" max="581" width="15.5" bestFit="1" customWidth="1"/>
    <col min="582" max="582" width="12.625" bestFit="1" customWidth="1"/>
    <col min="583" max="583" width="15.875" bestFit="1" customWidth="1"/>
    <col min="584" max="584" width="21.875" bestFit="1" customWidth="1"/>
    <col min="585" max="585" width="25.125" bestFit="1" customWidth="1"/>
    <col min="586" max="586" width="26.5" bestFit="1" customWidth="1"/>
    <col min="587" max="587" width="29.875" bestFit="1" customWidth="1"/>
    <col min="588" max="588" width="14.875" bestFit="1" customWidth="1"/>
    <col min="589" max="589" width="18.125" bestFit="1" customWidth="1"/>
    <col min="590" max="590" width="11.625" bestFit="1" customWidth="1"/>
    <col min="591" max="591" width="14.875" bestFit="1" customWidth="1"/>
    <col min="592" max="592" width="24.125" bestFit="1" customWidth="1"/>
    <col min="593" max="593" width="27.375" bestFit="1" customWidth="1"/>
    <col min="594" max="594" width="29.375" bestFit="1" customWidth="1"/>
    <col min="595" max="595" width="32.625" bestFit="1" customWidth="1"/>
    <col min="596" max="596" width="16.875" bestFit="1" customWidth="1"/>
    <col min="597" max="597" width="20.125" bestFit="1" customWidth="1"/>
    <col min="598" max="598" width="18.5" bestFit="1" customWidth="1"/>
    <col min="599" max="599" width="21.875" bestFit="1" customWidth="1"/>
    <col min="600" max="600" width="17.75" bestFit="1" customWidth="1"/>
    <col min="601" max="601" width="21" bestFit="1" customWidth="1"/>
    <col min="602" max="602" width="15.625" bestFit="1" customWidth="1"/>
    <col min="603" max="603" width="18.875" bestFit="1" customWidth="1"/>
    <col min="604" max="604" width="16.125" bestFit="1" customWidth="1"/>
    <col min="605" max="605" width="19.375" bestFit="1" customWidth="1"/>
    <col min="606" max="606" width="12.625" bestFit="1" customWidth="1"/>
    <col min="607" max="607" width="15.875" bestFit="1" customWidth="1"/>
    <col min="608" max="608" width="28.625" bestFit="1" customWidth="1"/>
    <col min="609" max="609" width="31.875" bestFit="1" customWidth="1"/>
    <col min="610" max="610" width="11.75" bestFit="1" customWidth="1"/>
    <col min="611" max="611" width="15" bestFit="1" customWidth="1"/>
    <col min="612" max="612" width="13.375" bestFit="1" customWidth="1"/>
    <col min="613" max="613" width="16.625" bestFit="1" customWidth="1"/>
    <col min="614" max="614" width="11" bestFit="1" customWidth="1"/>
    <col min="615" max="615" width="14.25" bestFit="1" customWidth="1"/>
    <col min="616" max="616" width="25.375" bestFit="1" customWidth="1"/>
    <col min="617" max="617" width="28.625" bestFit="1" customWidth="1"/>
    <col min="618" max="618" width="23.75" bestFit="1" customWidth="1"/>
    <col min="619" max="619" width="27" bestFit="1" customWidth="1"/>
    <col min="620" max="620" width="11.875" bestFit="1" customWidth="1"/>
    <col min="621" max="621" width="15.125" bestFit="1" customWidth="1"/>
    <col min="622" max="622" width="22.75" bestFit="1" customWidth="1"/>
    <col min="623" max="623" width="26.125" bestFit="1" customWidth="1"/>
    <col min="624" max="624" width="15.75" bestFit="1" customWidth="1"/>
    <col min="625" max="625" width="19" bestFit="1" customWidth="1"/>
    <col min="626" max="626" width="25.5" bestFit="1" customWidth="1"/>
    <col min="627" max="627" width="28.75" bestFit="1" customWidth="1"/>
    <col min="628" max="628" width="10.75" bestFit="1" customWidth="1"/>
    <col min="629" max="629" width="14" bestFit="1" customWidth="1"/>
    <col min="630" max="630" width="27.25" bestFit="1" customWidth="1"/>
    <col min="631" max="631" width="30.5" bestFit="1" customWidth="1"/>
    <col min="632" max="632" width="16.5" bestFit="1" customWidth="1"/>
    <col min="633" max="633" width="19.75" bestFit="1" customWidth="1"/>
    <col min="634" max="634" width="15.5" bestFit="1" customWidth="1"/>
    <col min="635" max="635" width="18.75" bestFit="1" customWidth="1"/>
    <col min="636" max="636" width="25" bestFit="1" customWidth="1"/>
    <col min="637" max="637" width="28.25" bestFit="1" customWidth="1"/>
    <col min="638" max="638" width="12" bestFit="1" customWidth="1"/>
    <col min="639" max="639" width="15.25" bestFit="1" customWidth="1"/>
    <col min="640" max="640" width="14.125" bestFit="1" customWidth="1"/>
    <col min="641" max="641" width="17.5" bestFit="1" customWidth="1"/>
    <col min="642" max="642" width="26.25" bestFit="1" customWidth="1"/>
    <col min="643" max="643" width="29.625" bestFit="1" customWidth="1"/>
    <col min="644" max="644" width="23.875" bestFit="1" customWidth="1"/>
    <col min="645" max="645" width="27.125" bestFit="1" customWidth="1"/>
    <col min="646" max="646" width="13.875" bestFit="1" customWidth="1"/>
    <col min="647" max="647" width="17.25" bestFit="1" customWidth="1"/>
    <col min="648" max="648" width="28.125" bestFit="1" customWidth="1"/>
    <col min="649" max="649" width="31.375" bestFit="1" customWidth="1"/>
    <col min="650" max="650" width="24" bestFit="1" customWidth="1"/>
    <col min="651" max="651" width="27.25" bestFit="1" customWidth="1"/>
    <col min="652" max="652" width="14.875" bestFit="1" customWidth="1"/>
    <col min="653" max="653" width="18.125" bestFit="1" customWidth="1"/>
    <col min="654" max="654" width="15.125" bestFit="1" customWidth="1"/>
    <col min="655" max="655" width="18.375" bestFit="1" customWidth="1"/>
    <col min="656" max="656" width="12" bestFit="1" customWidth="1"/>
    <col min="657" max="657" width="15.25" bestFit="1" customWidth="1"/>
    <col min="658" max="658" width="13.875" bestFit="1" customWidth="1"/>
    <col min="659" max="659" width="17.25" bestFit="1" customWidth="1"/>
    <col min="660" max="660" width="13.5" bestFit="1" customWidth="1"/>
    <col min="661" max="661" width="16.75" bestFit="1" customWidth="1"/>
    <col min="662" max="662" width="17.375" bestFit="1" customWidth="1"/>
    <col min="663" max="663" width="20.625" bestFit="1" customWidth="1"/>
    <col min="664" max="664" width="14.125" bestFit="1" customWidth="1"/>
    <col min="665" max="665" width="17.5" bestFit="1" customWidth="1"/>
    <col min="666" max="666" width="13.625" bestFit="1" customWidth="1"/>
    <col min="667" max="667" width="16.875" bestFit="1" customWidth="1"/>
    <col min="668" max="668" width="18.625" bestFit="1" customWidth="1"/>
    <col min="669" max="669" width="22" bestFit="1" customWidth="1"/>
    <col min="670" max="670" width="13.5" bestFit="1" customWidth="1"/>
    <col min="671" max="671" width="16.75" bestFit="1" customWidth="1"/>
    <col min="672" max="672" width="10.625" bestFit="1" customWidth="1"/>
    <col min="673" max="673" width="13.875" bestFit="1" customWidth="1"/>
    <col min="674" max="674" width="21.375" bestFit="1" customWidth="1"/>
    <col min="675" max="675" width="24.625" bestFit="1" customWidth="1"/>
    <col min="676" max="676" width="26.75" bestFit="1" customWidth="1"/>
    <col min="677" max="677" width="30.125" bestFit="1" customWidth="1"/>
    <col min="678" max="678" width="26" bestFit="1" customWidth="1"/>
    <col min="679" max="679" width="29.25" bestFit="1" customWidth="1"/>
    <col min="680" max="680" width="14.375" bestFit="1" customWidth="1"/>
    <col min="681" max="681" width="17.75" bestFit="1" customWidth="1"/>
    <col min="682" max="682" width="15.625" bestFit="1" customWidth="1"/>
    <col min="683" max="683" width="18.875" bestFit="1" customWidth="1"/>
    <col min="684" max="684" width="30.375" bestFit="1" customWidth="1"/>
    <col min="685" max="685" width="33.75" bestFit="1" customWidth="1"/>
    <col min="686" max="686" width="16.875" bestFit="1" customWidth="1"/>
    <col min="687" max="687" width="20.125" bestFit="1" customWidth="1"/>
    <col min="688" max="688" width="12.875" bestFit="1" customWidth="1"/>
    <col min="689" max="689" width="16.125" bestFit="1" customWidth="1"/>
    <col min="690" max="690" width="12.125" bestFit="1" customWidth="1"/>
    <col min="691" max="691" width="15.375" bestFit="1" customWidth="1"/>
    <col min="692" max="692" width="12.375" bestFit="1" customWidth="1"/>
    <col min="693" max="693" width="15.625" bestFit="1" customWidth="1"/>
    <col min="694" max="694" width="26.75" bestFit="1" customWidth="1"/>
    <col min="695" max="695" width="30.125" bestFit="1" customWidth="1"/>
    <col min="696" max="696" width="13.5" bestFit="1" customWidth="1"/>
    <col min="697" max="697" width="16.75" bestFit="1" customWidth="1"/>
    <col min="698" max="698" width="12.25" bestFit="1" customWidth="1"/>
    <col min="699" max="699" width="15.5" bestFit="1" customWidth="1"/>
    <col min="700" max="700" width="16.75" bestFit="1" customWidth="1"/>
    <col min="701" max="701" width="20" bestFit="1" customWidth="1"/>
    <col min="702" max="702" width="14.375" bestFit="1" customWidth="1"/>
    <col min="703" max="703" width="17.75" bestFit="1" customWidth="1"/>
    <col min="704" max="704" width="15.25" bestFit="1" customWidth="1"/>
    <col min="705" max="705" width="18.5" bestFit="1" customWidth="1"/>
    <col min="706" max="706" width="26.625" bestFit="1" customWidth="1"/>
    <col min="707" max="707" width="30" bestFit="1" customWidth="1"/>
    <col min="708" max="708" width="12.5" bestFit="1" customWidth="1"/>
    <col min="709" max="709" width="9.25" bestFit="1" customWidth="1"/>
    <col min="710" max="710" width="15.75" bestFit="1" customWidth="1"/>
    <col min="711" max="711" width="12.5" bestFit="1" customWidth="1"/>
    <col min="712" max="712" width="15.75" bestFit="1" customWidth="1"/>
    <col min="713" max="713" width="17.75" bestFit="1" customWidth="1"/>
    <col min="714" max="714" width="21" bestFit="1" customWidth="1"/>
    <col min="715" max="715" width="14.875" bestFit="1" customWidth="1"/>
    <col min="716" max="716" width="18.125" bestFit="1" customWidth="1"/>
    <col min="717" max="717" width="28.875" bestFit="1" customWidth="1"/>
    <col min="718" max="718" width="32.125" bestFit="1" customWidth="1"/>
    <col min="719" max="719" width="30.25" bestFit="1" customWidth="1"/>
    <col min="720" max="720" width="33.625" bestFit="1" customWidth="1"/>
    <col min="721" max="721" width="18.375" bestFit="1" customWidth="1"/>
    <col min="722" max="722" width="21.75" bestFit="1" customWidth="1"/>
    <col min="723" max="723" width="22.25" bestFit="1" customWidth="1"/>
    <col min="724" max="725" width="25.625" bestFit="1" customWidth="1"/>
    <col min="726" max="726" width="28.875" bestFit="1" customWidth="1"/>
    <col min="727" max="727" width="15.75" bestFit="1" customWidth="1"/>
    <col min="728" max="728" width="19" bestFit="1" customWidth="1"/>
    <col min="729" max="729" width="14.875" bestFit="1" customWidth="1"/>
    <col min="730" max="730" width="18.125" bestFit="1" customWidth="1"/>
    <col min="731" max="731" width="21.5" bestFit="1" customWidth="1"/>
    <col min="732" max="732" width="24.75" bestFit="1" customWidth="1"/>
    <col min="733" max="733" width="24.875" bestFit="1" customWidth="1"/>
    <col min="734" max="734" width="28.125" bestFit="1" customWidth="1"/>
    <col min="735" max="735" width="25.875" bestFit="1" customWidth="1"/>
    <col min="736" max="736" width="29.125" bestFit="1" customWidth="1"/>
    <col min="737" max="737" width="22.125" bestFit="1" customWidth="1"/>
    <col min="738" max="738" width="25.5" bestFit="1" customWidth="1"/>
    <col min="739" max="739" width="23.5" bestFit="1" customWidth="1"/>
    <col min="740" max="740" width="26.75" bestFit="1" customWidth="1"/>
    <col min="741" max="741" width="10.25" bestFit="1" customWidth="1"/>
    <col min="742" max="742" width="13.5" bestFit="1" customWidth="1"/>
    <col min="743" max="743" width="9.25" bestFit="1" customWidth="1"/>
    <col min="744" max="744" width="11.375" bestFit="1" customWidth="1"/>
    <col min="745" max="745" width="22" bestFit="1" customWidth="1"/>
    <col min="746" max="746" width="25.375" bestFit="1" customWidth="1"/>
    <col min="747" max="747" width="23.625" bestFit="1" customWidth="1"/>
    <col min="748" max="748" width="26.875" bestFit="1" customWidth="1"/>
    <col min="749" max="749" width="17.5" bestFit="1" customWidth="1"/>
    <col min="750" max="750" width="20.75" bestFit="1" customWidth="1"/>
    <col min="751" max="751" width="14" bestFit="1" customWidth="1"/>
    <col min="752" max="752" width="17.375" bestFit="1" customWidth="1"/>
    <col min="753" max="753" width="11.375" bestFit="1" customWidth="1"/>
    <col min="754" max="754" width="14.625" bestFit="1" customWidth="1"/>
    <col min="755" max="755" width="24.625" bestFit="1" customWidth="1"/>
    <col min="756" max="756" width="27.875" bestFit="1" customWidth="1"/>
    <col min="757" max="757" width="10.625" bestFit="1" customWidth="1"/>
    <col min="758" max="758" width="13.875" bestFit="1" customWidth="1"/>
    <col min="759" max="759" width="26.25" bestFit="1" customWidth="1"/>
    <col min="760" max="760" width="29.625" bestFit="1" customWidth="1"/>
    <col min="761" max="761" width="12.375" bestFit="1" customWidth="1"/>
    <col min="762" max="762" width="15.625" bestFit="1" customWidth="1"/>
    <col min="763" max="763" width="25.75" bestFit="1" customWidth="1"/>
    <col min="764" max="764" width="29" bestFit="1" customWidth="1"/>
    <col min="765" max="765" width="25.75" bestFit="1" customWidth="1"/>
    <col min="766" max="766" width="29" bestFit="1" customWidth="1"/>
    <col min="767" max="767" width="18.5" bestFit="1" customWidth="1"/>
    <col min="768" max="768" width="21.875" bestFit="1" customWidth="1"/>
    <col min="769" max="769" width="26.5" bestFit="1" customWidth="1"/>
    <col min="770" max="770" width="29.875" bestFit="1" customWidth="1"/>
    <col min="771" max="771" width="27.125" bestFit="1" customWidth="1"/>
    <col min="772" max="772" width="30.375" bestFit="1" customWidth="1"/>
    <col min="773" max="773" width="12.625" bestFit="1" customWidth="1"/>
    <col min="774" max="774" width="15.875" bestFit="1" customWidth="1"/>
    <col min="775" max="775" width="26.375" bestFit="1" customWidth="1"/>
    <col min="776" max="776" width="29.75" bestFit="1" customWidth="1"/>
    <col min="777" max="777" width="16.875" bestFit="1" customWidth="1"/>
    <col min="778" max="778" width="20.125" bestFit="1" customWidth="1"/>
    <col min="779" max="779" width="16.875" bestFit="1" customWidth="1"/>
    <col min="780" max="780" width="20.125" bestFit="1" customWidth="1"/>
    <col min="781" max="781" width="24.25" bestFit="1" customWidth="1"/>
    <col min="782" max="782" width="27.5" bestFit="1" customWidth="1"/>
    <col min="783" max="783" width="18.125" bestFit="1" customWidth="1"/>
    <col min="784" max="784" width="21.5" bestFit="1" customWidth="1"/>
    <col min="785" max="785" width="16.5" bestFit="1" customWidth="1"/>
    <col min="786" max="786" width="19.75" bestFit="1" customWidth="1"/>
    <col min="787" max="787" width="29.25" bestFit="1" customWidth="1"/>
    <col min="788" max="788" width="32.5" bestFit="1" customWidth="1"/>
    <col min="789" max="789" width="9.5" bestFit="1" customWidth="1"/>
    <col min="790" max="790" width="12.625" bestFit="1" customWidth="1"/>
    <col min="791" max="791" width="13.875" bestFit="1" customWidth="1"/>
    <col min="792" max="792" width="17.25" bestFit="1" customWidth="1"/>
    <col min="793" max="793" width="11.875" bestFit="1" customWidth="1"/>
    <col min="794" max="794" width="15.125" bestFit="1" customWidth="1"/>
    <col min="795" max="795" width="29.75" bestFit="1" customWidth="1"/>
    <col min="796" max="796" width="33" bestFit="1" customWidth="1"/>
    <col min="797" max="797" width="24.125" bestFit="1" customWidth="1"/>
    <col min="798" max="798" width="27.375" bestFit="1" customWidth="1"/>
    <col min="799" max="799" width="12.75" bestFit="1" customWidth="1"/>
    <col min="800" max="800" width="16" bestFit="1" customWidth="1"/>
    <col min="801" max="801" width="10.125" bestFit="1" customWidth="1"/>
    <col min="802" max="802" width="13.375" bestFit="1" customWidth="1"/>
    <col min="803" max="803" width="23" bestFit="1" customWidth="1"/>
    <col min="804" max="804" width="26.25" bestFit="1" customWidth="1"/>
    <col min="805" max="805" width="14.375" bestFit="1" customWidth="1"/>
    <col min="806" max="806" width="17.75" bestFit="1" customWidth="1"/>
    <col min="807" max="807" width="25" bestFit="1" customWidth="1"/>
    <col min="808" max="808" width="28.25" bestFit="1" customWidth="1"/>
    <col min="809" max="809" width="12.125" bestFit="1" customWidth="1"/>
    <col min="810" max="810" width="15.375" bestFit="1" customWidth="1"/>
    <col min="811" max="811" width="12.375" bestFit="1" customWidth="1"/>
    <col min="812" max="812" width="15.625" bestFit="1" customWidth="1"/>
    <col min="813" max="813" width="12.625" bestFit="1" customWidth="1"/>
    <col min="814" max="814" width="15.875" bestFit="1" customWidth="1"/>
    <col min="815" max="815" width="25.5" bestFit="1" customWidth="1"/>
    <col min="816" max="816" width="28.75" bestFit="1" customWidth="1"/>
    <col min="817" max="817" width="15.5" bestFit="1" customWidth="1"/>
    <col min="818" max="818" width="18.75" bestFit="1" customWidth="1"/>
    <col min="819" max="819" width="14.375" bestFit="1" customWidth="1"/>
    <col min="820" max="820" width="17.75" bestFit="1" customWidth="1"/>
    <col min="821" max="821" width="15.625" bestFit="1" customWidth="1"/>
    <col min="822" max="822" width="18.875" bestFit="1" customWidth="1"/>
    <col min="823" max="823" width="11.5" bestFit="1" customWidth="1"/>
    <col min="824" max="824" width="14.75" bestFit="1" customWidth="1"/>
    <col min="825" max="825" width="14.5" bestFit="1" customWidth="1"/>
    <col min="826" max="826" width="17.875" bestFit="1" customWidth="1"/>
    <col min="827" max="827" width="14.5" bestFit="1" customWidth="1"/>
    <col min="828" max="828" width="17.875" bestFit="1" customWidth="1"/>
    <col min="829" max="829" width="10.875" bestFit="1" customWidth="1"/>
    <col min="830" max="830" width="14.125" bestFit="1" customWidth="1"/>
    <col min="831" max="831" width="15.625" bestFit="1" customWidth="1"/>
    <col min="832" max="832" width="9.25" bestFit="1" customWidth="1"/>
    <col min="833" max="833" width="18.875" bestFit="1" customWidth="1"/>
    <col min="834" max="834" width="12.625" bestFit="1" customWidth="1"/>
    <col min="835" max="835" width="15.875" bestFit="1" customWidth="1"/>
    <col min="836" max="836" width="12.875" bestFit="1" customWidth="1"/>
    <col min="837" max="837" width="16.125" bestFit="1" customWidth="1"/>
    <col min="838" max="838" width="30.5" bestFit="1" customWidth="1"/>
    <col min="839" max="839" width="33.875" bestFit="1" customWidth="1"/>
    <col min="840" max="840" width="29.875" bestFit="1" customWidth="1"/>
    <col min="841" max="841" width="33.125" bestFit="1" customWidth="1"/>
    <col min="842" max="842" width="27.125" bestFit="1" customWidth="1"/>
    <col min="843" max="843" width="30.375" bestFit="1" customWidth="1"/>
    <col min="844" max="844" width="31.75" bestFit="1" customWidth="1"/>
    <col min="845" max="845" width="35" bestFit="1" customWidth="1"/>
    <col min="846" max="846" width="26.625" bestFit="1" customWidth="1"/>
    <col min="847" max="847" width="30" bestFit="1" customWidth="1"/>
    <col min="848" max="848" width="18.625" bestFit="1" customWidth="1"/>
    <col min="849" max="849" width="22" bestFit="1" customWidth="1"/>
    <col min="850" max="850" width="15.5" bestFit="1" customWidth="1"/>
    <col min="851" max="851" width="18.75" bestFit="1" customWidth="1"/>
    <col min="852" max="852" width="13.125" bestFit="1" customWidth="1"/>
    <col min="853" max="853" width="16.375" bestFit="1" customWidth="1"/>
    <col min="854" max="854" width="17.25" bestFit="1" customWidth="1"/>
    <col min="855" max="855" width="20.5" bestFit="1" customWidth="1"/>
    <col min="856" max="856" width="14.25" bestFit="1" customWidth="1"/>
    <col min="857" max="857" width="17.625" bestFit="1" customWidth="1"/>
    <col min="858" max="858" width="14.75" bestFit="1" customWidth="1"/>
    <col min="859" max="859" width="18" bestFit="1" customWidth="1"/>
    <col min="860" max="860" width="10.75" bestFit="1" customWidth="1"/>
    <col min="861" max="861" width="14" bestFit="1" customWidth="1"/>
    <col min="862" max="862" width="22.125" bestFit="1" customWidth="1"/>
    <col min="863" max="863" width="25.5" bestFit="1" customWidth="1"/>
    <col min="864" max="864" width="27.875" bestFit="1" customWidth="1"/>
    <col min="865" max="865" width="31.125" bestFit="1" customWidth="1"/>
    <col min="866" max="866" width="24" bestFit="1" customWidth="1"/>
    <col min="867" max="867" width="27.25" bestFit="1" customWidth="1"/>
    <col min="868" max="868" width="24.625" bestFit="1" customWidth="1"/>
    <col min="869" max="869" width="27.875" bestFit="1" customWidth="1"/>
    <col min="870" max="870" width="15.5" bestFit="1" customWidth="1"/>
    <col min="871" max="871" width="18.75" bestFit="1" customWidth="1"/>
    <col min="872" max="872" width="13.75" bestFit="1" customWidth="1"/>
    <col min="873" max="873" width="17.125" bestFit="1" customWidth="1"/>
    <col min="874" max="874" width="13.375" bestFit="1" customWidth="1"/>
    <col min="875" max="875" width="16.625" bestFit="1" customWidth="1"/>
    <col min="876" max="876" width="13.25" bestFit="1" customWidth="1"/>
    <col min="877" max="877" width="16.5" bestFit="1" customWidth="1"/>
    <col min="878" max="878" width="12.125" bestFit="1" customWidth="1"/>
    <col min="879" max="879" width="15.375" bestFit="1" customWidth="1"/>
    <col min="880" max="880" width="14.5" bestFit="1" customWidth="1"/>
    <col min="881" max="881" width="17.875" bestFit="1" customWidth="1"/>
    <col min="882" max="882" width="25.75" bestFit="1" customWidth="1"/>
    <col min="883" max="883" width="29" bestFit="1" customWidth="1"/>
    <col min="884" max="884" width="14.875" bestFit="1" customWidth="1"/>
    <col min="885" max="885" width="18.125" bestFit="1" customWidth="1"/>
    <col min="886" max="886" width="15" bestFit="1" customWidth="1"/>
    <col min="887" max="887" width="18.25" bestFit="1" customWidth="1"/>
    <col min="888" max="888" width="14.125" bestFit="1" customWidth="1"/>
    <col min="889" max="889" width="17.5" bestFit="1" customWidth="1"/>
    <col min="890" max="890" width="11.625" bestFit="1" customWidth="1"/>
    <col min="891" max="891" width="14.875" bestFit="1" customWidth="1"/>
    <col min="892" max="892" width="10.75" bestFit="1" customWidth="1"/>
    <col min="893" max="893" width="14" bestFit="1" customWidth="1"/>
    <col min="894" max="894" width="22.75" bestFit="1" customWidth="1"/>
    <col min="895" max="895" width="26.125" bestFit="1" customWidth="1"/>
    <col min="896" max="896" width="24.5" bestFit="1" customWidth="1"/>
    <col min="897" max="897" width="27.75" bestFit="1" customWidth="1"/>
    <col min="898" max="898" width="27.25" bestFit="1" customWidth="1"/>
    <col min="899" max="899" width="30.5" bestFit="1" customWidth="1"/>
    <col min="900" max="900" width="10.25" bestFit="1" customWidth="1"/>
    <col min="901" max="901" width="13.5" bestFit="1" customWidth="1"/>
    <col min="902" max="902" width="12.25" bestFit="1" customWidth="1"/>
    <col min="903" max="903" width="15.5" bestFit="1" customWidth="1"/>
    <col min="904" max="904" width="15.875" bestFit="1" customWidth="1"/>
    <col min="905" max="905" width="19.125" bestFit="1" customWidth="1"/>
    <col min="906" max="906" width="9.125" bestFit="1" customWidth="1"/>
    <col min="907" max="907" width="12.25" bestFit="1" customWidth="1"/>
    <col min="908" max="908" width="10" bestFit="1" customWidth="1"/>
    <col min="909" max="909" width="13.25" bestFit="1" customWidth="1"/>
    <col min="910" max="910" width="9.375" bestFit="1" customWidth="1"/>
    <col min="911" max="911" width="12.5" bestFit="1" customWidth="1"/>
    <col min="912" max="912" width="9.625" bestFit="1" customWidth="1"/>
    <col min="913" max="913" width="12.75" bestFit="1" customWidth="1"/>
    <col min="914" max="914" width="9.625" bestFit="1" customWidth="1"/>
    <col min="915" max="915" width="12.75" bestFit="1" customWidth="1"/>
    <col min="916" max="916" width="12.625" bestFit="1" customWidth="1"/>
    <col min="917" max="917" width="15.875" bestFit="1" customWidth="1"/>
    <col min="918" max="918" width="13.625" bestFit="1" customWidth="1"/>
    <col min="919" max="919" width="16.875" bestFit="1" customWidth="1"/>
    <col min="920" max="920" width="25.75" bestFit="1" customWidth="1"/>
    <col min="921" max="921" width="29" bestFit="1" customWidth="1"/>
    <col min="922" max="922" width="13.375" bestFit="1" customWidth="1"/>
    <col min="923" max="923" width="16.625" bestFit="1" customWidth="1"/>
    <col min="924" max="924" width="14.875" bestFit="1" customWidth="1"/>
    <col min="925" max="925" width="18.125" bestFit="1" customWidth="1"/>
    <col min="926" max="926" width="10.25" bestFit="1" customWidth="1"/>
    <col min="927" max="927" width="13.5" bestFit="1" customWidth="1"/>
    <col min="928" max="928" width="14.75" bestFit="1" customWidth="1"/>
    <col min="929" max="929" width="18" bestFit="1" customWidth="1"/>
    <col min="930" max="930" width="14.75" bestFit="1" customWidth="1"/>
    <col min="931" max="931" width="18" bestFit="1" customWidth="1"/>
    <col min="932" max="932" width="14.375" bestFit="1" customWidth="1"/>
    <col min="933" max="933" width="17.75" bestFit="1" customWidth="1"/>
    <col min="934" max="934" width="11.5" bestFit="1" customWidth="1"/>
    <col min="935" max="935" width="14.75" bestFit="1" customWidth="1"/>
    <col min="936" max="936" width="24.5" bestFit="1" customWidth="1"/>
    <col min="937" max="937" width="27.75" bestFit="1" customWidth="1"/>
    <col min="938" max="938" width="13" bestFit="1" customWidth="1"/>
    <col min="939" max="939" width="16.25" bestFit="1" customWidth="1"/>
    <col min="940" max="940" width="14.125" bestFit="1" customWidth="1"/>
    <col min="941" max="941" width="17.5" bestFit="1" customWidth="1"/>
    <col min="942" max="942" width="13.25" bestFit="1" customWidth="1"/>
    <col min="943" max="943" width="16.5" bestFit="1" customWidth="1"/>
    <col min="944" max="944" width="16.75" bestFit="1" customWidth="1"/>
    <col min="945" max="945" width="20" bestFit="1" customWidth="1"/>
    <col min="946" max="946" width="17.375" bestFit="1" customWidth="1"/>
    <col min="947" max="947" width="20.625" bestFit="1" customWidth="1"/>
    <col min="948" max="948" width="20.875" bestFit="1" customWidth="1"/>
    <col min="949" max="949" width="24.125" bestFit="1" customWidth="1"/>
    <col min="950" max="950" width="20.875" bestFit="1" customWidth="1"/>
    <col min="951" max="951" width="24.125" bestFit="1" customWidth="1"/>
    <col min="952" max="952" width="15.75" bestFit="1" customWidth="1"/>
    <col min="953" max="953" width="19" bestFit="1" customWidth="1"/>
    <col min="954" max="954" width="13.75" bestFit="1" customWidth="1"/>
    <col min="955" max="955" width="17.125" bestFit="1" customWidth="1"/>
    <col min="956" max="956" width="8.75" bestFit="1" customWidth="1"/>
    <col min="957" max="957" width="11.875" bestFit="1" customWidth="1"/>
    <col min="958" max="958" width="9.25" bestFit="1" customWidth="1"/>
    <col min="959" max="959" width="12.125" bestFit="1" customWidth="1"/>
    <col min="960" max="960" width="20.125" bestFit="1" customWidth="1"/>
    <col min="961" max="961" width="23.375" bestFit="1" customWidth="1"/>
    <col min="962" max="962" width="23.75" bestFit="1" customWidth="1"/>
    <col min="963" max="963" width="27" bestFit="1" customWidth="1"/>
    <col min="964" max="964" width="10.5" bestFit="1" customWidth="1"/>
    <col min="965" max="965" width="13.75" bestFit="1" customWidth="1"/>
    <col min="966" max="966" width="17" bestFit="1" customWidth="1"/>
    <col min="967" max="967" width="20.25" bestFit="1" customWidth="1"/>
    <col min="968" max="968" width="14.125" bestFit="1" customWidth="1"/>
    <col min="969" max="969" width="17.5" bestFit="1" customWidth="1"/>
    <col min="970" max="970" width="28.875" bestFit="1" customWidth="1"/>
    <col min="971" max="971" width="32.125" bestFit="1" customWidth="1"/>
    <col min="972" max="972" width="15.625" bestFit="1" customWidth="1"/>
    <col min="973" max="973" width="18.875" bestFit="1" customWidth="1"/>
    <col min="974" max="974" width="23.375" bestFit="1" customWidth="1"/>
    <col min="975" max="975" width="26.625" bestFit="1" customWidth="1"/>
    <col min="976" max="976" width="15.75" bestFit="1" customWidth="1"/>
    <col min="977" max="977" width="19" bestFit="1" customWidth="1"/>
    <col min="978" max="978" width="10.25" bestFit="1" customWidth="1"/>
    <col min="979" max="979" width="13.5" bestFit="1" customWidth="1"/>
    <col min="980" max="980" width="13" bestFit="1" customWidth="1"/>
    <col min="981" max="981" width="16.25" bestFit="1" customWidth="1"/>
    <col min="982" max="982" width="24.875" bestFit="1" customWidth="1"/>
    <col min="983" max="983" width="28.125" bestFit="1" customWidth="1"/>
    <col min="984" max="984" width="13.25" bestFit="1" customWidth="1"/>
    <col min="985" max="985" width="16.5" bestFit="1" customWidth="1"/>
    <col min="986" max="986" width="15.75" bestFit="1" customWidth="1"/>
    <col min="987" max="987" width="19" bestFit="1" customWidth="1"/>
    <col min="988" max="988" width="26.125" bestFit="1" customWidth="1"/>
    <col min="989" max="989" width="29.5" bestFit="1" customWidth="1"/>
    <col min="990" max="990" width="13.5" bestFit="1" customWidth="1"/>
    <col min="991" max="991" width="16.75" bestFit="1" customWidth="1"/>
    <col min="992" max="992" width="15.875" bestFit="1" customWidth="1"/>
    <col min="993" max="993" width="19.125" bestFit="1" customWidth="1"/>
    <col min="994" max="994" width="10.5" bestFit="1" customWidth="1"/>
    <col min="995" max="995" width="13.75" bestFit="1" customWidth="1"/>
    <col min="996" max="996" width="25.875" bestFit="1" customWidth="1"/>
    <col min="997" max="997" width="29.125" bestFit="1" customWidth="1"/>
    <col min="998" max="998" width="23.875" bestFit="1" customWidth="1"/>
    <col min="999" max="999" width="27.125" bestFit="1" customWidth="1"/>
    <col min="1000" max="1000" width="11.875" bestFit="1" customWidth="1"/>
    <col min="1001" max="1001" width="15.125" bestFit="1" customWidth="1"/>
    <col min="1002" max="1002" width="14.875" bestFit="1" customWidth="1"/>
    <col min="1003" max="1003" width="18.125" bestFit="1" customWidth="1"/>
    <col min="1004" max="1004" width="24.625" bestFit="1" customWidth="1"/>
    <col min="1005" max="1005" width="27.875" bestFit="1" customWidth="1"/>
    <col min="1006" max="1006" width="21.875" bestFit="1" customWidth="1"/>
    <col min="1007" max="1007" width="25.125" bestFit="1" customWidth="1"/>
    <col min="1008" max="1008" width="14.125" bestFit="1" customWidth="1"/>
    <col min="1009" max="1009" width="17.5" bestFit="1" customWidth="1"/>
    <col min="1010" max="1010" width="14.25" bestFit="1" customWidth="1"/>
    <col min="1011" max="1011" width="17.625" bestFit="1" customWidth="1"/>
    <col min="1012" max="1012" width="23.5" bestFit="1" customWidth="1"/>
    <col min="1013" max="1013" width="26.75" bestFit="1" customWidth="1"/>
    <col min="1014" max="1014" width="12.625" bestFit="1" customWidth="1"/>
    <col min="1015" max="1015" width="15.875" bestFit="1" customWidth="1"/>
    <col min="1016" max="1016" width="12" bestFit="1" customWidth="1"/>
    <col min="1017" max="1017" width="15.25" bestFit="1" customWidth="1"/>
    <col min="1018" max="1018" width="10.875" bestFit="1" customWidth="1"/>
    <col min="1019" max="1019" width="14.125" bestFit="1" customWidth="1"/>
    <col min="1020" max="1020" width="10.5" bestFit="1" customWidth="1"/>
    <col min="1021" max="1021" width="13.75" bestFit="1" customWidth="1"/>
    <col min="1022" max="1022" width="10.75" bestFit="1" customWidth="1"/>
    <col min="1023" max="1023" width="14" bestFit="1" customWidth="1"/>
    <col min="1024" max="1024" width="11.5" bestFit="1" customWidth="1"/>
    <col min="1025" max="1025" width="14.75" bestFit="1" customWidth="1"/>
    <col min="1026" max="1026" width="10.5" bestFit="1" customWidth="1"/>
    <col min="1027" max="1027" width="13.75" bestFit="1" customWidth="1"/>
    <col min="1028" max="1028" width="26.75" bestFit="1" customWidth="1"/>
    <col min="1029" max="1029" width="30.125" bestFit="1" customWidth="1"/>
    <col min="1030" max="1030" width="21" bestFit="1" customWidth="1"/>
    <col min="1031" max="1031" width="24.25" bestFit="1" customWidth="1"/>
    <col min="1032" max="1032" width="20.875" bestFit="1" customWidth="1"/>
    <col min="1033" max="1033" width="24.125" bestFit="1" customWidth="1"/>
    <col min="1034" max="1034" width="19" bestFit="1" customWidth="1"/>
    <col min="1035" max="1035" width="22.25" bestFit="1" customWidth="1"/>
    <col min="1036" max="1036" width="11.125" bestFit="1" customWidth="1"/>
    <col min="1037" max="1038" width="14.375" bestFit="1" customWidth="1"/>
    <col min="1039" max="1039" width="17.75" bestFit="1" customWidth="1"/>
    <col min="1040" max="1040" width="13" bestFit="1" customWidth="1"/>
    <col min="1041" max="1041" width="16.25" bestFit="1" customWidth="1"/>
    <col min="1042" max="1042" width="16.125" bestFit="1" customWidth="1"/>
    <col min="1043" max="1043" width="19.375" bestFit="1" customWidth="1"/>
    <col min="1044" max="1044" width="26.375" bestFit="1" customWidth="1"/>
    <col min="1045" max="1045" width="29.75" bestFit="1" customWidth="1"/>
    <col min="1046" max="1046" width="22.375" bestFit="1" customWidth="1"/>
    <col min="1047" max="1047" width="25.75" bestFit="1" customWidth="1"/>
    <col min="1048" max="1048" width="26.125" bestFit="1" customWidth="1"/>
    <col min="1049" max="1049" width="29.5" bestFit="1" customWidth="1"/>
    <col min="1050" max="1050" width="25" bestFit="1" customWidth="1"/>
    <col min="1051" max="1051" width="28.25" bestFit="1" customWidth="1"/>
    <col min="1052" max="1052" width="23.875" bestFit="1" customWidth="1"/>
    <col min="1053" max="1053" width="27.125" bestFit="1" customWidth="1"/>
    <col min="1054" max="1054" width="24.75" bestFit="1" customWidth="1"/>
    <col min="1055" max="1055" width="28" bestFit="1" customWidth="1"/>
    <col min="1056" max="1056" width="13.25" bestFit="1" customWidth="1"/>
    <col min="1057" max="1057" width="16.5" bestFit="1" customWidth="1"/>
    <col min="1058" max="1058" width="13.5" bestFit="1" customWidth="1"/>
    <col min="1059" max="1059" width="16.75" bestFit="1" customWidth="1"/>
    <col min="1060" max="1060" width="13.5" bestFit="1" customWidth="1"/>
    <col min="1061" max="1061" width="16.75" bestFit="1" customWidth="1"/>
    <col min="1062" max="1062" width="13.75" bestFit="1" customWidth="1"/>
    <col min="1063" max="1063" width="17.125" bestFit="1" customWidth="1"/>
    <col min="1064" max="1064" width="26" bestFit="1" customWidth="1"/>
    <col min="1065" max="1065" width="29.25" bestFit="1" customWidth="1"/>
    <col min="1066" max="1066" width="27.5" bestFit="1" customWidth="1"/>
    <col min="1067" max="1067" width="30.75" bestFit="1" customWidth="1"/>
    <col min="1068" max="1068" width="18" bestFit="1" customWidth="1"/>
    <col min="1069" max="1069" width="21.375" bestFit="1" customWidth="1"/>
    <col min="1070" max="1070" width="16.25" bestFit="1" customWidth="1"/>
    <col min="1071" max="1071" width="19.5" bestFit="1" customWidth="1"/>
    <col min="1072" max="1072" width="14.125" bestFit="1" customWidth="1"/>
    <col min="1073" max="1073" width="17.5" bestFit="1" customWidth="1"/>
    <col min="1074" max="1074" width="16.625" bestFit="1" customWidth="1"/>
    <col min="1075" max="1075" width="19.875" bestFit="1" customWidth="1"/>
    <col min="1076" max="1076" width="21.375" bestFit="1" customWidth="1"/>
    <col min="1077" max="1077" width="24.625" bestFit="1" customWidth="1"/>
    <col min="1078" max="1078" width="15.875" bestFit="1" customWidth="1"/>
    <col min="1079" max="1079" width="19.125" bestFit="1" customWidth="1"/>
    <col min="1080" max="1080" width="14" bestFit="1" customWidth="1"/>
    <col min="1081" max="1081" width="17.375" bestFit="1" customWidth="1"/>
    <col min="1082" max="1082" width="23.625" bestFit="1" customWidth="1"/>
    <col min="1083" max="1083" width="26.875" bestFit="1" customWidth="1"/>
    <col min="1084" max="1084" width="17.75" bestFit="1" customWidth="1"/>
    <col min="1085" max="1085" width="21" bestFit="1" customWidth="1"/>
    <col min="1086" max="1086" width="14.5" bestFit="1" customWidth="1"/>
    <col min="1087" max="1087" width="17.875" bestFit="1" customWidth="1"/>
    <col min="1088" max="1088" width="17.5" bestFit="1" customWidth="1"/>
    <col min="1089" max="1089" width="20.75" bestFit="1" customWidth="1"/>
    <col min="1090" max="1090" width="10.375" bestFit="1" customWidth="1"/>
    <col min="1091" max="1091" width="13.625" bestFit="1" customWidth="1"/>
    <col min="1092" max="1092" width="13.25" bestFit="1" customWidth="1"/>
    <col min="1093" max="1093" width="16.5" bestFit="1" customWidth="1"/>
    <col min="1094" max="1094" width="11.875" bestFit="1" customWidth="1"/>
    <col min="1095" max="1095" width="15.125" bestFit="1" customWidth="1"/>
    <col min="1096" max="1096" width="12.5" bestFit="1" customWidth="1"/>
    <col min="1097" max="1097" width="15.75" bestFit="1" customWidth="1"/>
    <col min="1098" max="1098" width="12.75" bestFit="1" customWidth="1"/>
    <col min="1099" max="1099" width="16" bestFit="1" customWidth="1"/>
    <col min="1100" max="1100" width="11.5" bestFit="1" customWidth="1"/>
    <col min="1101" max="1101" width="14.75" bestFit="1" customWidth="1"/>
    <col min="1102" max="1102" width="28.25" bestFit="1" customWidth="1"/>
    <col min="1103" max="1103" width="31.5" bestFit="1" customWidth="1"/>
    <col min="1104" max="1104" width="14.125" bestFit="1" customWidth="1"/>
    <col min="1105" max="1105" width="17.5" bestFit="1" customWidth="1"/>
    <col min="1106" max="1106" width="11.625" bestFit="1" customWidth="1"/>
    <col min="1107" max="1107" width="14.875" bestFit="1" customWidth="1"/>
    <col min="1108" max="1108" width="19" bestFit="1" customWidth="1"/>
    <col min="1109" max="1109" width="22.25" bestFit="1" customWidth="1"/>
    <col min="1110" max="1110" width="16.5" bestFit="1" customWidth="1"/>
    <col min="1111" max="1111" width="19.75" bestFit="1" customWidth="1"/>
    <col min="1112" max="1112" width="26.125" bestFit="1" customWidth="1"/>
    <col min="1113" max="1113" width="29.5" bestFit="1" customWidth="1"/>
    <col min="1114" max="1114" width="16.875" bestFit="1" customWidth="1"/>
    <col min="1115" max="1115" width="20.125" bestFit="1" customWidth="1"/>
    <col min="1116" max="1116" width="30.25" bestFit="1" customWidth="1"/>
    <col min="1117" max="1117" width="33.625" bestFit="1" customWidth="1"/>
    <col min="1118" max="1118" width="13" bestFit="1" customWidth="1"/>
    <col min="1119" max="1119" width="16.25" bestFit="1" customWidth="1"/>
    <col min="1120" max="1120" width="21.5" bestFit="1" customWidth="1"/>
    <col min="1121" max="1121" width="24.75" bestFit="1" customWidth="1"/>
    <col min="1122" max="1122" width="13.5" bestFit="1" customWidth="1"/>
    <col min="1123" max="1123" width="16.75" bestFit="1" customWidth="1"/>
    <col min="1124" max="1124" width="29.875" bestFit="1" customWidth="1"/>
    <col min="1125" max="1125" width="33.125" bestFit="1" customWidth="1"/>
    <col min="1126" max="1126" width="15.5" bestFit="1" customWidth="1"/>
    <col min="1127" max="1127" width="18.75" bestFit="1" customWidth="1"/>
    <col min="1128" max="1128" width="10.875" bestFit="1" customWidth="1"/>
    <col min="1129" max="1129" width="14.125" bestFit="1" customWidth="1"/>
    <col min="1130" max="1130" width="24" bestFit="1" customWidth="1"/>
    <col min="1131" max="1131" width="27.25" bestFit="1" customWidth="1"/>
    <col min="1132" max="1132" width="15.875" bestFit="1" customWidth="1"/>
    <col min="1133" max="1133" width="19.125" bestFit="1" customWidth="1"/>
    <col min="1134" max="1134" width="12.625" bestFit="1" customWidth="1"/>
    <col min="1135" max="1135" width="15.875" bestFit="1" customWidth="1"/>
    <col min="1136" max="1136" width="12.625" bestFit="1" customWidth="1"/>
    <col min="1137" max="1137" width="15.875" bestFit="1" customWidth="1"/>
    <col min="1138" max="1138" width="13.125" bestFit="1" customWidth="1"/>
    <col min="1139" max="1139" width="16.375" bestFit="1" customWidth="1"/>
    <col min="1140" max="1140" width="12.5" bestFit="1" customWidth="1"/>
    <col min="1141" max="1141" width="15.75" bestFit="1" customWidth="1"/>
    <col min="1142" max="1142" width="22.375" bestFit="1" customWidth="1"/>
    <col min="1143" max="1143" width="25.75" bestFit="1" customWidth="1"/>
    <col min="1144" max="1144" width="10.5" bestFit="1" customWidth="1"/>
    <col min="1145" max="1145" width="13.75" bestFit="1" customWidth="1"/>
    <col min="1146" max="1146" width="23.25" bestFit="1" customWidth="1"/>
    <col min="1147" max="1147" width="26.5" bestFit="1" customWidth="1"/>
    <col min="1148" max="1148" width="26" bestFit="1" customWidth="1"/>
    <col min="1149" max="1149" width="29.25" bestFit="1" customWidth="1"/>
    <col min="1150" max="1150" width="29.5" bestFit="1" customWidth="1"/>
    <col min="1151" max="1151" width="32.75" bestFit="1" customWidth="1"/>
    <col min="1152" max="1152" width="18" bestFit="1" customWidth="1"/>
    <col min="1153" max="1153" width="21.375" bestFit="1" customWidth="1"/>
    <col min="1154" max="1154" width="13.125" bestFit="1" customWidth="1"/>
    <col min="1155" max="1155" width="16.375" bestFit="1" customWidth="1"/>
    <col min="1156" max="1156" width="32.25" bestFit="1" customWidth="1"/>
    <col min="1157" max="1157" width="35.5" bestFit="1" customWidth="1"/>
    <col min="1158" max="1158" width="20.125" bestFit="1" customWidth="1"/>
    <col min="1159" max="1159" width="23.375" bestFit="1" customWidth="1"/>
    <col min="1160" max="1160" width="14.25" bestFit="1" customWidth="1"/>
    <col min="1161" max="1161" width="17.625" bestFit="1" customWidth="1"/>
    <col min="1162" max="1162" width="24.25" bestFit="1" customWidth="1"/>
    <col min="1163" max="1163" width="27.5" bestFit="1" customWidth="1"/>
    <col min="1164" max="1164" width="27.125" bestFit="1" customWidth="1"/>
    <col min="1165" max="1165" width="30.375" bestFit="1" customWidth="1"/>
    <col min="1166" max="1166" width="23.75" bestFit="1" customWidth="1"/>
    <col min="1167" max="1167" width="27" bestFit="1" customWidth="1"/>
    <col min="1168" max="1168" width="14.375" bestFit="1" customWidth="1"/>
    <col min="1169" max="1169" width="17.75" bestFit="1" customWidth="1"/>
    <col min="1170" max="1170" width="15.5" bestFit="1" customWidth="1"/>
    <col min="1171" max="1171" width="18.75" bestFit="1" customWidth="1"/>
    <col min="1172" max="1172" width="18.125" bestFit="1" customWidth="1"/>
    <col min="1173" max="1173" width="21.5" bestFit="1" customWidth="1"/>
    <col min="1174" max="1174" width="16.75" bestFit="1" customWidth="1"/>
    <col min="1175" max="1175" width="20" bestFit="1" customWidth="1"/>
    <col min="1176" max="1176" width="12.75" bestFit="1" customWidth="1"/>
    <col min="1177" max="1178" width="16" bestFit="1" customWidth="1"/>
    <col min="1179" max="1179" width="19.25" bestFit="1" customWidth="1"/>
    <col min="1180" max="1180" width="16.25" bestFit="1" customWidth="1"/>
    <col min="1181" max="1181" width="19.5" bestFit="1" customWidth="1"/>
    <col min="1182" max="1182" width="17.75" bestFit="1" customWidth="1"/>
    <col min="1183" max="1183" width="21" bestFit="1" customWidth="1"/>
    <col min="1184" max="1184" width="16.625" bestFit="1" customWidth="1"/>
    <col min="1185" max="1185" width="19.875" bestFit="1" customWidth="1"/>
    <col min="1186" max="1186" width="14.125" bestFit="1" customWidth="1"/>
    <col min="1187" max="1187" width="17.5" bestFit="1" customWidth="1"/>
    <col min="1188" max="1188" width="20.625" bestFit="1" customWidth="1"/>
    <col min="1189" max="1189" width="23.875" bestFit="1" customWidth="1"/>
    <col min="1190" max="1190" width="12.625" bestFit="1" customWidth="1"/>
    <col min="1191" max="1191" width="15.875" bestFit="1" customWidth="1"/>
    <col min="1192" max="1192" width="26.75" bestFit="1" customWidth="1"/>
    <col min="1193" max="1193" width="30.125" bestFit="1" customWidth="1"/>
    <col min="1194" max="1194" width="13.125" bestFit="1" customWidth="1"/>
    <col min="1195" max="1195" width="16.375" bestFit="1" customWidth="1"/>
    <col min="1196" max="1196" width="15.375" bestFit="1" customWidth="1"/>
    <col min="1197" max="1197" width="18.625" bestFit="1" customWidth="1"/>
    <col min="1198" max="1198" width="25.75" bestFit="1" customWidth="1"/>
    <col min="1199" max="1199" width="29" bestFit="1" customWidth="1"/>
    <col min="1200" max="1200" width="14.5" bestFit="1" customWidth="1"/>
    <col min="1201" max="1201" width="17.875" bestFit="1" customWidth="1"/>
    <col min="1202" max="1202" width="13.5" bestFit="1" customWidth="1"/>
    <col min="1203" max="1203" width="16.75" bestFit="1" customWidth="1"/>
    <col min="1204" max="1204" width="16.875" bestFit="1" customWidth="1"/>
    <col min="1205" max="1205" width="20.125" bestFit="1" customWidth="1"/>
    <col min="1206" max="1206" width="22.75" bestFit="1" customWidth="1"/>
    <col min="1207" max="1207" width="26.125" bestFit="1" customWidth="1"/>
    <col min="1208" max="1208" width="18.375" bestFit="1" customWidth="1"/>
    <col min="1209" max="1209" width="21.75" bestFit="1" customWidth="1"/>
    <col min="1210" max="1210" width="12.75" bestFit="1" customWidth="1"/>
    <col min="1211" max="1211" width="16" bestFit="1" customWidth="1"/>
    <col min="1212" max="1212" width="13" bestFit="1" customWidth="1"/>
    <col min="1213" max="1213" width="16.25" bestFit="1" customWidth="1"/>
    <col min="1214" max="1214" width="15.625" bestFit="1" customWidth="1"/>
    <col min="1215" max="1215" width="18.875" bestFit="1" customWidth="1"/>
    <col min="1216" max="1216" width="13" bestFit="1" customWidth="1"/>
    <col min="1217" max="1217" width="16.25" bestFit="1" customWidth="1"/>
    <col min="1218" max="1218" width="12.25" bestFit="1" customWidth="1"/>
    <col min="1219" max="1219" width="15.5" bestFit="1" customWidth="1"/>
    <col min="1220" max="1220" width="11.125" bestFit="1" customWidth="1"/>
    <col min="1221" max="1221" width="14.375" bestFit="1" customWidth="1"/>
    <col min="1222" max="1222" width="18" bestFit="1" customWidth="1"/>
    <col min="1223" max="1223" width="21.375" bestFit="1" customWidth="1"/>
    <col min="1224" max="1224" width="25.875" bestFit="1" customWidth="1"/>
    <col min="1225" max="1225" width="29.125" bestFit="1" customWidth="1"/>
    <col min="1226" max="1226" width="14.75" bestFit="1" customWidth="1"/>
    <col min="1227" max="1227" width="18" bestFit="1" customWidth="1"/>
    <col min="1228" max="1228" width="17.625" bestFit="1" customWidth="1"/>
    <col min="1229" max="1229" width="20.875" bestFit="1" customWidth="1"/>
    <col min="1230" max="1230" width="12.25" bestFit="1" customWidth="1"/>
    <col min="1231" max="1231" width="15.5" bestFit="1" customWidth="1"/>
    <col min="1232" max="1232" width="12.125" bestFit="1" customWidth="1"/>
    <col min="1233" max="1233" width="15.375" bestFit="1" customWidth="1"/>
    <col min="1234" max="1234" width="10.625" bestFit="1" customWidth="1"/>
    <col min="1235" max="1235" width="13.875" bestFit="1" customWidth="1"/>
    <col min="1236" max="1236" width="13.5" bestFit="1" customWidth="1"/>
    <col min="1237" max="1237" width="16.75" bestFit="1" customWidth="1"/>
    <col min="1238" max="1238" width="25.25" bestFit="1" customWidth="1"/>
    <col min="1239" max="1239" width="28.5" bestFit="1" customWidth="1"/>
    <col min="1240" max="1240" width="11" bestFit="1" customWidth="1"/>
    <col min="1241" max="1241" width="14.25" bestFit="1" customWidth="1"/>
    <col min="1242" max="1242" width="12.375" bestFit="1" customWidth="1"/>
    <col min="1243" max="1243" width="15.625" bestFit="1" customWidth="1"/>
    <col min="1244" max="1244" width="16" bestFit="1" customWidth="1"/>
    <col min="1245" max="1245" width="9.25" bestFit="1" customWidth="1"/>
    <col min="1246" max="1246" width="19.25" bestFit="1" customWidth="1"/>
    <col min="1247" max="1247" width="16.875" bestFit="1" customWidth="1"/>
    <col min="1248" max="1248" width="20.125" bestFit="1" customWidth="1"/>
    <col min="1249" max="1249" width="15.625" bestFit="1" customWidth="1"/>
    <col min="1250" max="1250" width="18.875" bestFit="1" customWidth="1"/>
    <col min="1251" max="1251" width="10.875" bestFit="1" customWidth="1"/>
    <col min="1252" max="1252" width="14.125" bestFit="1" customWidth="1"/>
    <col min="1253" max="1253" width="24" bestFit="1" customWidth="1"/>
    <col min="1254" max="1254" width="27.25" bestFit="1" customWidth="1"/>
    <col min="1255" max="1255" width="12.25" bestFit="1" customWidth="1"/>
    <col min="1256" max="1256" width="15.5" bestFit="1" customWidth="1"/>
    <col min="1257" max="1257" width="13.875" bestFit="1" customWidth="1"/>
    <col min="1258" max="1258" width="17.25" bestFit="1" customWidth="1"/>
    <col min="1259" max="1259" width="11.75" bestFit="1" customWidth="1"/>
    <col min="1260" max="1260" width="15" bestFit="1" customWidth="1"/>
    <col min="1261" max="1261" width="9.75" bestFit="1" customWidth="1"/>
    <col min="1262" max="1262" width="13" bestFit="1" customWidth="1"/>
    <col min="1263" max="1263" width="26.75" bestFit="1" customWidth="1"/>
    <col min="1264" max="1264" width="30.125" bestFit="1" customWidth="1"/>
    <col min="1265" max="1265" width="27.125" bestFit="1" customWidth="1"/>
    <col min="1266" max="1266" width="30.375" bestFit="1" customWidth="1"/>
    <col min="1267" max="1267" width="14" bestFit="1" customWidth="1"/>
    <col min="1268" max="1268" width="17.375" bestFit="1" customWidth="1"/>
    <col min="1269" max="1269" width="26" bestFit="1" customWidth="1"/>
    <col min="1270" max="1270" width="29.25" bestFit="1" customWidth="1"/>
    <col min="1271" max="1271" width="24.75" bestFit="1" customWidth="1"/>
    <col min="1272" max="1272" width="28" bestFit="1" customWidth="1"/>
    <col min="1273" max="1273" width="10.875" bestFit="1" customWidth="1"/>
    <col min="1274" max="1274" width="14.125" bestFit="1" customWidth="1"/>
    <col min="1275" max="1275" width="26.5" bestFit="1" customWidth="1"/>
    <col min="1276" max="1276" width="29.875" bestFit="1" customWidth="1"/>
    <col min="1277" max="1277" width="27.875" bestFit="1" customWidth="1"/>
    <col min="1278" max="1278" width="31.125" bestFit="1" customWidth="1"/>
    <col min="1279" max="1279" width="14.5" bestFit="1" customWidth="1"/>
    <col min="1280" max="1280" width="17.875" bestFit="1" customWidth="1"/>
    <col min="1281" max="1281" width="20.5" bestFit="1" customWidth="1"/>
    <col min="1282" max="1282" width="23.75" bestFit="1" customWidth="1"/>
    <col min="1283" max="1283" width="11.625" bestFit="1" customWidth="1"/>
    <col min="1284" max="1284" width="14.875" bestFit="1" customWidth="1"/>
    <col min="1285" max="1285" width="11.875" bestFit="1" customWidth="1"/>
    <col min="1286" max="1286" width="15.125" bestFit="1" customWidth="1"/>
    <col min="1287" max="1287" width="14.125" bestFit="1" customWidth="1"/>
    <col min="1288" max="1288" width="17.5" bestFit="1" customWidth="1"/>
    <col min="1289" max="1289" width="11.5" bestFit="1" customWidth="1"/>
    <col min="1290" max="1290" width="14.75" bestFit="1" customWidth="1"/>
    <col min="1291" max="1291" width="11.75" bestFit="1" customWidth="1"/>
    <col min="1292" max="1292" width="15" bestFit="1" customWidth="1"/>
    <col min="1293" max="1293" width="23.875" bestFit="1" customWidth="1"/>
    <col min="1294" max="1294" width="27.125" bestFit="1" customWidth="1"/>
    <col min="1295" max="1295" width="14.5" bestFit="1" customWidth="1"/>
    <col min="1296" max="1296" width="17.875" bestFit="1" customWidth="1"/>
    <col min="1297" max="1297" width="15.625" bestFit="1" customWidth="1"/>
    <col min="1298" max="1298" width="18.875" bestFit="1" customWidth="1"/>
    <col min="1299" max="1299" width="27.25" bestFit="1" customWidth="1"/>
    <col min="1300" max="1300" width="30.5" bestFit="1" customWidth="1"/>
    <col min="1301" max="1301" width="18.875" bestFit="1" customWidth="1"/>
    <col min="1302" max="1302" width="22.125" bestFit="1" customWidth="1"/>
    <col min="1303" max="1303" width="26.375" bestFit="1" customWidth="1"/>
    <col min="1304" max="1304" width="29.75" bestFit="1" customWidth="1"/>
    <col min="1305" max="1305" width="23.625" bestFit="1" customWidth="1"/>
    <col min="1306" max="1306" width="26.875" bestFit="1" customWidth="1"/>
    <col min="1307" max="1307" width="23.375" bestFit="1" customWidth="1"/>
    <col min="1308" max="1308" width="26.625" bestFit="1" customWidth="1"/>
    <col min="1309" max="1309" width="13.125" bestFit="1" customWidth="1"/>
    <col min="1310" max="1310" width="16.375" bestFit="1" customWidth="1"/>
    <col min="1311" max="1311" width="10.75" bestFit="1" customWidth="1"/>
    <col min="1312" max="1312" width="14" bestFit="1" customWidth="1"/>
    <col min="1313" max="1313" width="24.75" bestFit="1" customWidth="1"/>
    <col min="1314" max="1314" width="28" bestFit="1" customWidth="1"/>
    <col min="1315" max="1315" width="23.25" bestFit="1" customWidth="1"/>
    <col min="1316" max="1316" width="26.5" bestFit="1" customWidth="1"/>
    <col min="1317" max="1317" width="26.875" bestFit="1" customWidth="1"/>
    <col min="1318" max="1318" width="30.25" bestFit="1" customWidth="1"/>
    <col min="1319" max="1319" width="19.875" bestFit="1" customWidth="1"/>
    <col min="1320" max="1320" width="23.125" bestFit="1" customWidth="1"/>
    <col min="1321" max="1321" width="11.625" bestFit="1" customWidth="1"/>
    <col min="1322" max="1322" width="14.875" bestFit="1" customWidth="1"/>
    <col min="1323" max="1323" width="15.625" bestFit="1" customWidth="1"/>
    <col min="1324" max="1324" width="18.875" bestFit="1" customWidth="1"/>
    <col min="1325" max="1325" width="10.75" bestFit="1" customWidth="1"/>
    <col min="1326" max="1326" width="14" bestFit="1" customWidth="1"/>
    <col min="1327" max="1327" width="18.5" bestFit="1" customWidth="1"/>
    <col min="1328" max="1328" width="21.875" bestFit="1" customWidth="1"/>
    <col min="1329" max="1329" width="19.5" bestFit="1" customWidth="1"/>
    <col min="1330" max="1330" width="22.75" bestFit="1" customWidth="1"/>
    <col min="1331" max="1331" width="14.5" bestFit="1" customWidth="1"/>
    <col min="1332" max="1332" width="17.875" bestFit="1" customWidth="1"/>
    <col min="1333" max="1333" width="13.5" bestFit="1" customWidth="1"/>
    <col min="1334" max="1334" width="16.75" bestFit="1" customWidth="1"/>
    <col min="1335" max="1335" width="13.75" bestFit="1" customWidth="1"/>
    <col min="1336" max="1336" width="17.125" bestFit="1" customWidth="1"/>
    <col min="1337" max="1337" width="29.75" bestFit="1" customWidth="1"/>
    <col min="1338" max="1338" width="33" bestFit="1" customWidth="1"/>
    <col min="1339" max="1339" width="30.375" bestFit="1" customWidth="1"/>
    <col min="1340" max="1340" width="33.75" bestFit="1" customWidth="1"/>
    <col min="1341" max="1341" width="21.5" bestFit="1" customWidth="1"/>
    <col min="1342" max="1342" width="24.75" bestFit="1" customWidth="1"/>
    <col min="1343" max="1343" width="15.375" bestFit="1" customWidth="1"/>
    <col min="1344" max="1344" width="18.625" bestFit="1" customWidth="1"/>
    <col min="1345" max="1345" width="14.375" bestFit="1" customWidth="1"/>
    <col min="1346" max="1346" width="17.75" bestFit="1" customWidth="1"/>
    <col min="1347" max="1347" width="11.75" bestFit="1" customWidth="1"/>
    <col min="1348" max="1348" width="15" bestFit="1" customWidth="1"/>
    <col min="1349" max="1349" width="11.375" bestFit="1" customWidth="1"/>
    <col min="1350" max="1350" width="14.625" bestFit="1" customWidth="1"/>
    <col min="1351" max="1351" width="15" bestFit="1" customWidth="1"/>
    <col min="1352" max="1352" width="18.25" bestFit="1" customWidth="1"/>
    <col min="1353" max="1353" width="13.125" bestFit="1" customWidth="1"/>
    <col min="1354" max="1354" width="16.375" bestFit="1" customWidth="1"/>
    <col min="1355" max="1355" width="25.875" bestFit="1" customWidth="1"/>
    <col min="1356" max="1356" width="29.125" bestFit="1" customWidth="1"/>
    <col min="1357" max="1357" width="16.75" bestFit="1" customWidth="1"/>
    <col min="1358" max="1358" width="20" bestFit="1" customWidth="1"/>
    <col min="1359" max="1359" width="25.5" bestFit="1" customWidth="1"/>
    <col min="1360" max="1360" width="28.75" bestFit="1" customWidth="1"/>
    <col min="1361" max="1361" width="10.25" bestFit="1" customWidth="1"/>
    <col min="1362" max="1362" width="13.5" bestFit="1" customWidth="1"/>
    <col min="1363" max="1363" width="15.25" bestFit="1" customWidth="1"/>
    <col min="1364" max="1364" width="18.5" bestFit="1" customWidth="1"/>
    <col min="1365" max="1365" width="16.125" bestFit="1" customWidth="1"/>
    <col min="1366" max="1366" width="19.375" bestFit="1" customWidth="1"/>
    <col min="1367" max="1367" width="10.25" bestFit="1" customWidth="1"/>
    <col min="1368" max="1368" width="13.5" bestFit="1" customWidth="1"/>
    <col min="1369" max="1369" width="24.125" bestFit="1" customWidth="1"/>
    <col min="1370" max="1370" width="27.375" bestFit="1" customWidth="1"/>
    <col min="1371" max="1371" width="15.375" bestFit="1" customWidth="1"/>
    <col min="1372" max="1372" width="18.625" bestFit="1" customWidth="1"/>
    <col min="1373" max="1373" width="12.625" bestFit="1" customWidth="1"/>
    <col min="1374" max="1374" width="15.875" bestFit="1" customWidth="1"/>
    <col min="1375" max="1375" width="27.25" bestFit="1" customWidth="1"/>
    <col min="1376" max="1376" width="30.5" bestFit="1" customWidth="1"/>
    <col min="1377" max="1377" width="17.75" bestFit="1" customWidth="1"/>
    <col min="1378" max="1378" width="21" bestFit="1" customWidth="1"/>
    <col min="1379" max="1379" width="15.375" bestFit="1" customWidth="1"/>
    <col min="1380" max="1380" width="18.625" bestFit="1" customWidth="1"/>
    <col min="1381" max="1381" width="16.625" bestFit="1" customWidth="1"/>
    <col min="1382" max="1382" width="19.875" bestFit="1" customWidth="1"/>
    <col min="1383" max="1383" width="25.375" bestFit="1" customWidth="1"/>
    <col min="1384" max="1384" width="28.625" bestFit="1" customWidth="1"/>
    <col min="1385" max="1385" width="16" bestFit="1" customWidth="1"/>
    <col min="1386" max="1386" width="19.25" bestFit="1" customWidth="1"/>
    <col min="1387" max="1387" width="17.5" bestFit="1" customWidth="1"/>
    <col min="1388" max="1388" width="20.75" bestFit="1" customWidth="1"/>
    <col min="1389" max="1389" width="22.125" bestFit="1" customWidth="1"/>
    <col min="1390" max="1390" width="25.5" bestFit="1" customWidth="1"/>
    <col min="1391" max="1391" width="13.75" bestFit="1" customWidth="1"/>
    <col min="1392" max="1392" width="17.125" bestFit="1" customWidth="1"/>
    <col min="1393" max="1393" width="32.875" bestFit="1" customWidth="1"/>
    <col min="1394" max="1394" width="36.125" bestFit="1" customWidth="1"/>
    <col min="1395" max="1395" width="21.875" bestFit="1" customWidth="1"/>
    <col min="1396" max="1396" width="25.125" bestFit="1" customWidth="1"/>
    <col min="1397" max="1397" width="10.25" bestFit="1" customWidth="1"/>
    <col min="1398" max="1398" width="13.5" bestFit="1" customWidth="1"/>
    <col min="1399" max="1399" width="17.125" bestFit="1" customWidth="1"/>
    <col min="1400" max="1400" width="20.375" bestFit="1" customWidth="1"/>
    <col min="1401" max="1401" width="26.25" bestFit="1" customWidth="1"/>
    <col min="1402" max="1402" width="29.625" bestFit="1" customWidth="1"/>
    <col min="1403" max="1403" width="11" bestFit="1" customWidth="1"/>
    <col min="1404" max="1404" width="14.25" bestFit="1" customWidth="1"/>
    <col min="1405" max="1405" width="12.375" bestFit="1" customWidth="1"/>
    <col min="1406" max="1406" width="15.625" bestFit="1" customWidth="1"/>
    <col min="1407" max="1407" width="21.75" bestFit="1" customWidth="1"/>
    <col min="1408" max="1408" width="25" bestFit="1" customWidth="1"/>
    <col min="1409" max="1409" width="28.875" bestFit="1" customWidth="1"/>
    <col min="1410" max="1410" width="32.125" bestFit="1" customWidth="1"/>
    <col min="1411" max="1411" width="15.125" bestFit="1" customWidth="1"/>
    <col min="1412" max="1412" width="18.375" bestFit="1" customWidth="1"/>
    <col min="1413" max="1413" width="15.25" bestFit="1" customWidth="1"/>
    <col min="1414" max="1414" width="18.5" bestFit="1" customWidth="1"/>
    <col min="1415" max="1415" width="33.875" bestFit="1" customWidth="1"/>
    <col min="1416" max="1416" width="37.125" bestFit="1" customWidth="1"/>
    <col min="1417" max="1417" width="12.875" bestFit="1" customWidth="1"/>
    <col min="1418" max="1418" width="16.125" bestFit="1" customWidth="1"/>
    <col min="1419" max="1419" width="26.125" bestFit="1" customWidth="1"/>
    <col min="1420" max="1420" width="29.5" bestFit="1" customWidth="1"/>
    <col min="1421" max="1421" width="11" bestFit="1" customWidth="1"/>
    <col min="1422" max="1422" width="14.25" bestFit="1" customWidth="1"/>
    <col min="1423" max="1423" width="15.625" bestFit="1" customWidth="1"/>
    <col min="1424" max="1424" width="18.875" bestFit="1" customWidth="1"/>
    <col min="1425" max="1425" width="17.875" bestFit="1" customWidth="1"/>
    <col min="1426" max="1426" width="21.25" bestFit="1" customWidth="1"/>
    <col min="1427" max="1427" width="15.5" bestFit="1" customWidth="1"/>
    <col min="1428" max="1428" width="18.75" bestFit="1" customWidth="1"/>
    <col min="1429" max="1429" width="17.625" bestFit="1" customWidth="1"/>
    <col min="1430" max="1430" width="20.875" bestFit="1" customWidth="1"/>
    <col min="1431" max="1431" width="15.25" bestFit="1" customWidth="1"/>
    <col min="1432" max="1432" width="18.5" bestFit="1" customWidth="1"/>
    <col min="1433" max="1433" width="28.125" bestFit="1" customWidth="1"/>
    <col min="1434" max="1434" width="31.375" bestFit="1" customWidth="1"/>
    <col min="1435" max="1435" width="16.625" bestFit="1" customWidth="1"/>
    <col min="1436" max="1436" width="9.25" bestFit="1" customWidth="1"/>
    <col min="1437" max="1437" width="19.875" bestFit="1" customWidth="1"/>
    <col min="1438" max="1438" width="31.25" bestFit="1" customWidth="1"/>
    <col min="1439" max="1439" width="34.5" bestFit="1" customWidth="1"/>
    <col min="1440" max="1440" width="15.5" bestFit="1" customWidth="1"/>
    <col min="1441" max="1441" width="18.75" bestFit="1" customWidth="1"/>
    <col min="1442" max="1442" width="11.5" bestFit="1" customWidth="1"/>
    <col min="1443" max="1443" width="14.75" bestFit="1" customWidth="1"/>
    <col min="1444" max="1444" width="24.5" bestFit="1" customWidth="1"/>
    <col min="1445" max="1445" width="27.75" bestFit="1" customWidth="1"/>
    <col min="1446" max="1446" width="15.5" bestFit="1" customWidth="1"/>
    <col min="1447" max="1447" width="18.75" bestFit="1" customWidth="1"/>
    <col min="1448" max="1448" width="14.75" bestFit="1" customWidth="1"/>
    <col min="1449" max="1449" width="18" bestFit="1" customWidth="1"/>
    <col min="1450" max="1450" width="30.625" bestFit="1" customWidth="1"/>
    <col min="1451" max="1451" width="34" bestFit="1" customWidth="1"/>
    <col min="1452" max="1452" width="28.375" bestFit="1" customWidth="1"/>
    <col min="1453" max="1453" width="31.625" bestFit="1" customWidth="1"/>
    <col min="1454" max="1454" width="30.375" bestFit="1" customWidth="1"/>
    <col min="1455" max="1455" width="33.75" bestFit="1" customWidth="1"/>
    <col min="1456" max="1456" width="27.625" bestFit="1" customWidth="1"/>
    <col min="1457" max="1457" width="30.875" bestFit="1" customWidth="1"/>
    <col min="1458" max="1458" width="17.5" bestFit="1" customWidth="1"/>
    <col min="1459" max="1459" width="20.75" bestFit="1" customWidth="1"/>
    <col min="1460" max="1460" width="18.125" bestFit="1" customWidth="1"/>
    <col min="1461" max="1461" width="21.5" bestFit="1" customWidth="1"/>
    <col min="1462" max="1462" width="20.375" bestFit="1" customWidth="1"/>
    <col min="1463" max="1463" width="23.625" bestFit="1" customWidth="1"/>
    <col min="1464" max="1464" width="20" bestFit="1" customWidth="1"/>
    <col min="1465" max="1465" width="23.25" bestFit="1" customWidth="1"/>
    <col min="1466" max="1466" width="16.375" bestFit="1" customWidth="1"/>
    <col min="1467" max="1467" width="19.625" bestFit="1" customWidth="1"/>
    <col min="1468" max="1468" width="16.25" bestFit="1" customWidth="1"/>
    <col min="1469" max="1469" width="19.5" bestFit="1" customWidth="1"/>
    <col min="1470" max="1470" width="26.375" bestFit="1" customWidth="1"/>
    <col min="1471" max="1471" width="29.75" bestFit="1" customWidth="1"/>
    <col min="1472" max="1472" width="26" bestFit="1" customWidth="1"/>
    <col min="1473" max="1473" width="29.25" bestFit="1" customWidth="1"/>
    <col min="1474" max="1474" width="17.75" bestFit="1" customWidth="1"/>
    <col min="1475" max="1475" width="21" bestFit="1" customWidth="1"/>
    <col min="1476" max="1476" width="17.5" bestFit="1" customWidth="1"/>
    <col min="1477" max="1477" width="20.75" bestFit="1" customWidth="1"/>
    <col min="1478" max="1478" width="12.125" bestFit="1" customWidth="1"/>
    <col min="1479" max="1479" width="15.375" bestFit="1" customWidth="1"/>
    <col min="1480" max="1480" width="27.5" bestFit="1" customWidth="1"/>
    <col min="1481" max="1481" width="30.75" bestFit="1" customWidth="1"/>
    <col min="1482" max="1482" width="14.75" bestFit="1" customWidth="1"/>
    <col min="1483" max="1483" width="18" bestFit="1" customWidth="1"/>
    <col min="1484" max="1484" width="12" bestFit="1" customWidth="1"/>
    <col min="1485" max="1485" width="15.25" bestFit="1" customWidth="1"/>
    <col min="1486" max="1486" width="11.25" bestFit="1" customWidth="1"/>
    <col min="1487" max="1487" width="14.5" bestFit="1" customWidth="1"/>
    <col min="1488" max="1488" width="12.25" bestFit="1" customWidth="1"/>
    <col min="1489" max="1489" width="15.5" bestFit="1" customWidth="1"/>
    <col min="1490" max="1490" width="21.625" bestFit="1" customWidth="1"/>
    <col min="1491" max="1491" width="24.875" bestFit="1" customWidth="1"/>
    <col min="1492" max="1492" width="13.125" bestFit="1" customWidth="1"/>
    <col min="1493" max="1493" width="16.375" bestFit="1" customWidth="1"/>
    <col min="1494" max="1494" width="13.625" bestFit="1" customWidth="1"/>
    <col min="1495" max="1495" width="16.875" bestFit="1" customWidth="1"/>
    <col min="1496" max="1496" width="9.375" bestFit="1" customWidth="1"/>
    <col min="1497" max="1497" width="12.5" bestFit="1" customWidth="1"/>
    <col min="1498" max="1498" width="24.875" bestFit="1" customWidth="1"/>
    <col min="1499" max="1499" width="28.125" bestFit="1" customWidth="1"/>
    <col min="1500" max="1500" width="19.75" bestFit="1" customWidth="1"/>
    <col min="1501" max="1501" width="23" bestFit="1" customWidth="1"/>
    <col min="1502" max="1502" width="13.625" bestFit="1" customWidth="1"/>
    <col min="1503" max="1503" width="16.875" bestFit="1" customWidth="1"/>
    <col min="1504" max="1504" width="16.125" bestFit="1" customWidth="1"/>
    <col min="1505" max="1505" width="19.375" bestFit="1" customWidth="1"/>
    <col min="1506" max="1506" width="21.875" bestFit="1" customWidth="1"/>
    <col min="1507" max="1507" width="25.125" bestFit="1" customWidth="1"/>
    <col min="1508" max="1508" width="15.875" bestFit="1" customWidth="1"/>
    <col min="1509" max="1509" width="19.125" bestFit="1" customWidth="1"/>
    <col min="1510" max="1510" width="14.375" bestFit="1" customWidth="1"/>
    <col min="1511" max="1511" width="17.75" bestFit="1" customWidth="1"/>
    <col min="1512" max="1512" width="12.75" bestFit="1" customWidth="1"/>
    <col min="1513" max="1513" width="16" bestFit="1" customWidth="1"/>
    <col min="1514" max="1514" width="12.75" bestFit="1" customWidth="1"/>
    <col min="1515" max="1515" width="16" bestFit="1" customWidth="1"/>
    <col min="1516" max="1516" width="26.625" bestFit="1" customWidth="1"/>
    <col min="1517" max="1517" width="30" bestFit="1" customWidth="1"/>
    <col min="1518" max="1518" width="25.5" bestFit="1" customWidth="1"/>
    <col min="1519" max="1519" width="28.75" bestFit="1" customWidth="1"/>
    <col min="1520" max="1520" width="17" bestFit="1" customWidth="1"/>
    <col min="1521" max="1521" width="20.25" bestFit="1" customWidth="1"/>
    <col min="1522" max="1522" width="16.875" bestFit="1" customWidth="1"/>
    <col min="1523" max="1523" width="20.125" bestFit="1" customWidth="1"/>
    <col min="1524" max="1524" width="12.625" bestFit="1" customWidth="1"/>
    <col min="1525" max="1525" width="15.875" bestFit="1" customWidth="1"/>
    <col min="1526" max="1526" width="27.625" bestFit="1" customWidth="1"/>
    <col min="1527" max="1527" width="30.875" bestFit="1" customWidth="1"/>
    <col min="1528" max="1528" width="14.375" bestFit="1" customWidth="1"/>
    <col min="1529" max="1529" width="17.75" bestFit="1" customWidth="1"/>
    <col min="1530" max="1530" width="16.5" bestFit="1" customWidth="1"/>
    <col min="1531" max="1531" width="19.75" bestFit="1" customWidth="1"/>
    <col min="1532" max="1532" width="17" bestFit="1" customWidth="1"/>
    <col min="1533" max="1533" width="20.25" bestFit="1" customWidth="1"/>
    <col min="1534" max="1534" width="16.5" bestFit="1" customWidth="1"/>
    <col min="1535" max="1535" width="19.75" bestFit="1" customWidth="1"/>
    <col min="1536" max="1536" width="14.25" bestFit="1" customWidth="1"/>
    <col min="1537" max="1537" width="17.625" bestFit="1" customWidth="1"/>
    <col min="1538" max="1538" width="21.625" bestFit="1" customWidth="1"/>
    <col min="1539" max="1539" width="24.875" bestFit="1" customWidth="1"/>
    <col min="1540" max="1540" width="26.25" bestFit="1" customWidth="1"/>
    <col min="1541" max="1541" width="29.625" bestFit="1" customWidth="1"/>
    <col min="1542" max="1542" width="26.875" bestFit="1" customWidth="1"/>
    <col min="1543" max="1543" width="30.25" bestFit="1" customWidth="1"/>
    <col min="1544" max="1544" width="14.375" bestFit="1" customWidth="1"/>
    <col min="1545" max="1545" width="17.75" bestFit="1" customWidth="1"/>
    <col min="1546" max="1546" width="16.5" bestFit="1" customWidth="1"/>
    <col min="1547" max="1547" width="19.75" bestFit="1" customWidth="1"/>
    <col min="1548" max="1548" width="13.75" bestFit="1" customWidth="1"/>
    <col min="1549" max="1549" width="17.125" bestFit="1" customWidth="1"/>
    <col min="1550" max="1550" width="28" bestFit="1" customWidth="1"/>
    <col min="1551" max="1551" width="31.25" bestFit="1" customWidth="1"/>
    <col min="1552" max="1552" width="16.125" bestFit="1" customWidth="1"/>
    <col min="1553" max="1553" width="19.375" bestFit="1" customWidth="1"/>
    <col min="1554" max="1554" width="17.875" bestFit="1" customWidth="1"/>
    <col min="1555" max="1555" width="21.25" bestFit="1" customWidth="1"/>
    <col min="1556" max="1556" width="14.75" bestFit="1" customWidth="1"/>
    <col min="1557" max="1557" width="18" bestFit="1" customWidth="1"/>
    <col min="1558" max="1558" width="11.75" bestFit="1" customWidth="1"/>
    <col min="1559" max="1559" width="15" bestFit="1" customWidth="1"/>
    <col min="1560" max="1560" width="24.5" bestFit="1" customWidth="1"/>
    <col min="1561" max="1561" width="27.75" bestFit="1" customWidth="1"/>
    <col min="1562" max="1562" width="26.25" bestFit="1" customWidth="1"/>
    <col min="1563" max="1563" width="29.625" bestFit="1" customWidth="1"/>
    <col min="1564" max="1564" width="29.375" bestFit="1" customWidth="1"/>
    <col min="1565" max="1565" width="32.625" bestFit="1" customWidth="1"/>
    <col min="1566" max="1566" width="15.25" bestFit="1" customWidth="1"/>
    <col min="1567" max="1567" width="18.5" bestFit="1" customWidth="1"/>
    <col min="1568" max="1568" width="13.5" bestFit="1" customWidth="1"/>
    <col min="1569" max="1569" width="16.75" bestFit="1" customWidth="1"/>
    <col min="1570" max="1570" width="15.875" bestFit="1" customWidth="1"/>
    <col min="1571" max="1571" width="19.125" bestFit="1" customWidth="1"/>
    <col min="1572" max="1572" width="10.5" bestFit="1" customWidth="1"/>
    <col min="1573" max="1573" width="13.75" bestFit="1" customWidth="1"/>
    <col min="1574" max="1574" width="27.75" bestFit="1" customWidth="1"/>
    <col min="1575" max="1575" width="31" bestFit="1" customWidth="1"/>
    <col min="1576" max="1576" width="24.25" bestFit="1" customWidth="1"/>
    <col min="1577" max="1577" width="27.5" bestFit="1" customWidth="1"/>
    <col min="1578" max="1578" width="14.375" bestFit="1" customWidth="1"/>
    <col min="1579" max="1579" width="17.75" bestFit="1" customWidth="1"/>
    <col min="1580" max="1580" width="19" bestFit="1" customWidth="1"/>
    <col min="1581" max="1581" width="22.25" bestFit="1" customWidth="1"/>
    <col min="1582" max="1582" width="18.875" bestFit="1" customWidth="1"/>
    <col min="1583" max="1583" width="22.125" bestFit="1" customWidth="1"/>
    <col min="1584" max="1584" width="11.75" bestFit="1" customWidth="1"/>
    <col min="1585" max="1585" width="15" bestFit="1" customWidth="1"/>
    <col min="1586" max="1586" width="14" bestFit="1" customWidth="1"/>
    <col min="1587" max="1587" width="17.375" bestFit="1" customWidth="1"/>
    <col min="1588" max="1588" width="12.625" bestFit="1" customWidth="1"/>
    <col min="1589" max="1589" width="15.875" bestFit="1" customWidth="1"/>
    <col min="1590" max="1590" width="14.5" bestFit="1" customWidth="1"/>
    <col min="1591" max="1591" width="17.875" bestFit="1" customWidth="1"/>
    <col min="1592" max="1592" width="16" bestFit="1" customWidth="1"/>
    <col min="1593" max="1593" width="19.25" bestFit="1" customWidth="1"/>
    <col min="1594" max="1594" width="13.5" bestFit="1" customWidth="1"/>
    <col min="1595" max="1595" width="16.75" bestFit="1" customWidth="1"/>
    <col min="1596" max="1596" width="23.375" bestFit="1" customWidth="1"/>
    <col min="1597" max="1597" width="26.625" bestFit="1" customWidth="1"/>
    <col min="1598" max="1598" width="26.25" bestFit="1" customWidth="1"/>
    <col min="1599" max="1599" width="29.625" bestFit="1" customWidth="1"/>
    <col min="1600" max="1600" width="22.125" bestFit="1" customWidth="1"/>
    <col min="1601" max="1601" width="25.5" bestFit="1" customWidth="1"/>
    <col min="1602" max="1602" width="25.125" bestFit="1" customWidth="1"/>
    <col min="1603" max="1603" width="28.375" bestFit="1" customWidth="1"/>
    <col min="1604" max="1604" width="26.25" bestFit="1" customWidth="1"/>
    <col min="1605" max="1605" width="29.625" bestFit="1" customWidth="1"/>
    <col min="1606" max="1606" width="24.5" bestFit="1" customWidth="1"/>
    <col min="1607" max="1607" width="27.75" bestFit="1" customWidth="1"/>
    <col min="1608" max="1608" width="13.875" bestFit="1" customWidth="1"/>
    <col min="1609" max="1609" width="17.25" bestFit="1" customWidth="1"/>
    <col min="1610" max="1610" width="15.875" bestFit="1" customWidth="1"/>
    <col min="1611" max="1611" width="19.125" bestFit="1" customWidth="1"/>
    <col min="1612" max="1612" width="12" bestFit="1" customWidth="1"/>
    <col min="1613" max="1613" width="15.25" bestFit="1" customWidth="1"/>
    <col min="1614" max="1614" width="11" bestFit="1" customWidth="1"/>
    <col min="1615" max="1615" width="14.25" bestFit="1" customWidth="1"/>
    <col min="1616" max="1616" width="14.375" bestFit="1" customWidth="1"/>
    <col min="1617" max="1617" width="17.75" bestFit="1" customWidth="1"/>
    <col min="1618" max="1618" width="12.875" bestFit="1" customWidth="1"/>
    <col min="1619" max="1619" width="16.125" bestFit="1" customWidth="1"/>
    <col min="1620" max="1620" width="15.875" bestFit="1" customWidth="1"/>
    <col min="1621" max="1621" width="19.125" bestFit="1" customWidth="1"/>
    <col min="1622" max="1622" width="13.25" bestFit="1" customWidth="1"/>
    <col min="1623" max="1623" width="16.5" bestFit="1" customWidth="1"/>
    <col min="1624" max="1624" width="14.5" bestFit="1" customWidth="1"/>
    <col min="1625" max="1625" width="17.875" bestFit="1" customWidth="1"/>
    <col min="1626" max="1626" width="15" bestFit="1" customWidth="1"/>
    <col min="1627" max="1627" width="18.25" bestFit="1" customWidth="1"/>
    <col min="1628" max="1628" width="14" bestFit="1" customWidth="1"/>
    <col min="1629" max="1629" width="17.375" bestFit="1" customWidth="1"/>
    <col min="1630" max="1630" width="13.875" bestFit="1" customWidth="1"/>
    <col min="1631" max="1631" width="17.25" bestFit="1" customWidth="1"/>
    <col min="1632" max="1632" width="12" bestFit="1" customWidth="1"/>
    <col min="1633" max="1633" width="15.25" bestFit="1" customWidth="1"/>
    <col min="1634" max="1634" width="15.375" bestFit="1" customWidth="1"/>
    <col min="1635" max="1635" width="18.625" bestFit="1" customWidth="1"/>
    <col min="1636" max="1636" width="13.25" bestFit="1" customWidth="1"/>
    <col min="1637" max="1637" width="16.5" bestFit="1" customWidth="1"/>
    <col min="1638" max="1638" width="13.875" bestFit="1" customWidth="1"/>
    <col min="1639" max="1639" width="17.25" bestFit="1" customWidth="1"/>
    <col min="1640" max="1640" width="15.125" bestFit="1" customWidth="1"/>
    <col min="1641" max="1641" width="18.375" bestFit="1" customWidth="1"/>
    <col min="1642" max="1642" width="13.75" bestFit="1" customWidth="1"/>
    <col min="1643" max="1643" width="17.125" bestFit="1" customWidth="1"/>
    <col min="1644" max="1644" width="9.875" bestFit="1" customWidth="1"/>
    <col min="1645" max="1645" width="13.125" bestFit="1" customWidth="1"/>
    <col min="1646" max="1646" width="14.875" bestFit="1" customWidth="1"/>
    <col min="1647" max="1647" width="18.125" bestFit="1" customWidth="1"/>
    <col min="1648" max="1648" width="13.25" bestFit="1" customWidth="1"/>
    <col min="1649" max="1649" width="16.5" bestFit="1" customWidth="1"/>
    <col min="1650" max="1650" width="25" bestFit="1" customWidth="1"/>
    <col min="1651" max="1651" width="28.25" bestFit="1" customWidth="1"/>
    <col min="1652" max="1652" width="14.875" bestFit="1" customWidth="1"/>
    <col min="1653" max="1653" width="18.125" bestFit="1" customWidth="1"/>
    <col min="1654" max="1654" width="16" bestFit="1" customWidth="1"/>
    <col min="1655" max="1655" width="19.25" bestFit="1" customWidth="1"/>
    <col min="1656" max="1656" width="27.25" bestFit="1" customWidth="1"/>
    <col min="1657" max="1657" width="30.5" bestFit="1" customWidth="1"/>
    <col min="1658" max="1658" width="27.625" bestFit="1" customWidth="1"/>
    <col min="1659" max="1659" width="30.875" bestFit="1" customWidth="1"/>
    <col min="1660" max="1660" width="12.25" bestFit="1" customWidth="1"/>
    <col min="1661" max="1661" width="15.5" bestFit="1" customWidth="1"/>
    <col min="1662" max="1662" width="15.125" bestFit="1" customWidth="1"/>
    <col min="1663" max="1663" width="18.375" bestFit="1" customWidth="1"/>
    <col min="1664" max="1664" width="21.375" bestFit="1" customWidth="1"/>
    <col min="1665" max="1665" width="24.625" bestFit="1" customWidth="1"/>
    <col min="1666" max="1666" width="17.75" bestFit="1" customWidth="1"/>
    <col min="1667" max="1667" width="21" bestFit="1" customWidth="1"/>
    <col min="1668" max="1668" width="12.375" bestFit="1" customWidth="1"/>
    <col min="1669" max="1669" width="15.625" bestFit="1" customWidth="1"/>
    <col min="1670" max="1670" width="12.625" bestFit="1" customWidth="1"/>
    <col min="1671" max="1671" width="9.25" bestFit="1" customWidth="1"/>
    <col min="1672" max="1672" width="15.875" bestFit="1" customWidth="1"/>
    <col min="1673" max="1673" width="17.5" bestFit="1" customWidth="1"/>
    <col min="1674" max="1674" width="20.75" bestFit="1" customWidth="1"/>
    <col min="1675" max="1675" width="11.125" bestFit="1" customWidth="1"/>
    <col min="1676" max="1676" width="14.375" bestFit="1" customWidth="1"/>
    <col min="1677" max="1677" width="14.25" bestFit="1" customWidth="1"/>
    <col min="1678" max="1678" width="17.625" bestFit="1" customWidth="1"/>
    <col min="1679" max="1679" width="17.25" bestFit="1" customWidth="1"/>
    <col min="1680" max="1680" width="20.5" bestFit="1" customWidth="1"/>
    <col min="1681" max="1681" width="15.375" bestFit="1" customWidth="1"/>
    <col min="1682" max="1682" width="18.625" bestFit="1" customWidth="1"/>
    <col min="1683" max="1683" width="24.75" bestFit="1" customWidth="1"/>
    <col min="1684" max="1684" width="28" bestFit="1" customWidth="1"/>
    <col min="1685" max="1685" width="14" bestFit="1" customWidth="1"/>
    <col min="1686" max="1686" width="17.375" bestFit="1" customWidth="1"/>
    <col min="1687" max="1687" width="27.75" bestFit="1" customWidth="1"/>
    <col min="1688" max="1688" width="31" bestFit="1" customWidth="1"/>
    <col min="1689" max="1689" width="12" bestFit="1" customWidth="1"/>
    <col min="1690" max="1690" width="15.25" bestFit="1" customWidth="1"/>
    <col min="1691" max="1691" width="26" bestFit="1" customWidth="1"/>
    <col min="1692" max="1692" width="29.25" bestFit="1" customWidth="1"/>
    <col min="1693" max="1693" width="26.625" bestFit="1" customWidth="1"/>
    <col min="1694" max="1694" width="30" bestFit="1" customWidth="1"/>
    <col min="1695" max="1695" width="23.5" bestFit="1" customWidth="1"/>
    <col min="1696" max="1696" width="26.75" bestFit="1" customWidth="1"/>
    <col min="1697" max="1697" width="26.375" bestFit="1" customWidth="1"/>
    <col min="1698" max="1698" width="29.75" bestFit="1" customWidth="1"/>
    <col min="1699" max="1699" width="20.75" bestFit="1" customWidth="1"/>
    <col min="1700" max="1700" width="24" bestFit="1" customWidth="1"/>
    <col min="1701" max="1701" width="11" bestFit="1" customWidth="1"/>
    <col min="1702" max="1702" width="14.25" bestFit="1" customWidth="1"/>
    <col min="1703" max="1703" width="11.5" bestFit="1" customWidth="1"/>
    <col min="1704" max="1704" width="9.25" bestFit="1" customWidth="1"/>
    <col min="1705" max="1705" width="14.75" bestFit="1" customWidth="1"/>
    <col min="1706" max="1706" width="27.5" bestFit="1" customWidth="1"/>
    <col min="1707" max="1707" width="30.75" bestFit="1" customWidth="1"/>
    <col min="1708" max="1708" width="29.875" bestFit="1" customWidth="1"/>
    <col min="1709" max="1709" width="33.125" bestFit="1" customWidth="1"/>
    <col min="1710" max="1710" width="26.125" bestFit="1" customWidth="1"/>
    <col min="1711" max="1711" width="29.5" bestFit="1" customWidth="1"/>
    <col min="1712" max="1712" width="24.25" bestFit="1" customWidth="1"/>
    <col min="1713" max="1713" width="27.5" bestFit="1" customWidth="1"/>
    <col min="1714" max="1714" width="13.375" bestFit="1" customWidth="1"/>
    <col min="1715" max="1715" width="16.625" bestFit="1" customWidth="1"/>
    <col min="1716" max="1716" width="13.625" bestFit="1" customWidth="1"/>
    <col min="1717" max="1717" width="16.875" bestFit="1" customWidth="1"/>
    <col min="1718" max="1718" width="17.625" bestFit="1" customWidth="1"/>
    <col min="1719" max="1719" width="20.875" bestFit="1" customWidth="1"/>
    <col min="1720" max="1720" width="12.5" bestFit="1" customWidth="1"/>
    <col min="1721" max="1721" width="15.75" bestFit="1" customWidth="1"/>
    <col min="1722" max="1722" width="26.25" bestFit="1" customWidth="1"/>
    <col min="1723" max="1723" width="29.625" bestFit="1" customWidth="1"/>
    <col min="1724" max="1724" width="27.375" bestFit="1" customWidth="1"/>
    <col min="1725" max="1725" width="30.625" bestFit="1" customWidth="1"/>
    <col min="1726" max="1726" width="14.875" bestFit="1" customWidth="1"/>
    <col min="1727" max="1727" width="18.125" bestFit="1" customWidth="1"/>
    <col min="1728" max="1728" width="17.75" bestFit="1" customWidth="1"/>
    <col min="1729" max="1729" width="21" bestFit="1" customWidth="1"/>
    <col min="1730" max="1730" width="15" bestFit="1" customWidth="1"/>
    <col min="1731" max="1731" width="18.25" bestFit="1" customWidth="1"/>
    <col min="1732" max="1732" width="17" bestFit="1" customWidth="1"/>
    <col min="1733" max="1733" width="20.25" bestFit="1" customWidth="1"/>
    <col min="1734" max="1734" width="19.375" bestFit="1" customWidth="1"/>
    <col min="1735" max="1735" width="22.625" bestFit="1" customWidth="1"/>
    <col min="1736" max="1736" width="25.125" bestFit="1" customWidth="1"/>
    <col min="1737" max="1737" width="28.375" bestFit="1" customWidth="1"/>
    <col min="1738" max="1738" width="14.75" bestFit="1" customWidth="1"/>
    <col min="1739" max="1739" width="18" bestFit="1" customWidth="1"/>
    <col min="1740" max="1740" width="9.75" bestFit="1" customWidth="1"/>
    <col min="1741" max="1741" width="13" bestFit="1" customWidth="1"/>
    <col min="1742" max="1742" width="23.25" bestFit="1" customWidth="1"/>
    <col min="1743" max="1743" width="26.5" bestFit="1" customWidth="1"/>
    <col min="1744" max="1744" width="21.875" bestFit="1" customWidth="1"/>
    <col min="1745" max="1745" width="25.125" bestFit="1" customWidth="1"/>
    <col min="1746" max="1746" width="27.25" bestFit="1" customWidth="1"/>
    <col min="1747" max="1747" width="30.5" bestFit="1" customWidth="1"/>
    <col min="1748" max="1748" width="24.75" bestFit="1" customWidth="1"/>
    <col min="1749" max="1749" width="28" bestFit="1" customWidth="1"/>
    <col min="1750" max="1750" width="24.875" bestFit="1" customWidth="1"/>
    <col min="1751" max="1751" width="28.125" bestFit="1" customWidth="1"/>
    <col min="1752" max="1752" width="24.375" bestFit="1" customWidth="1"/>
    <col min="1753" max="1753" width="27.625" bestFit="1" customWidth="1"/>
    <col min="1754" max="1754" width="24.875" bestFit="1" customWidth="1"/>
    <col min="1755" max="1755" width="28.125" bestFit="1" customWidth="1"/>
    <col min="1756" max="1756" width="13.5" bestFit="1" customWidth="1"/>
    <col min="1757" max="1757" width="16.75" bestFit="1" customWidth="1"/>
    <col min="1758" max="1758" width="14.5" bestFit="1" customWidth="1"/>
    <col min="1759" max="1759" width="17.875" bestFit="1" customWidth="1"/>
    <col min="1760" max="1760" width="28.125" bestFit="1" customWidth="1"/>
    <col min="1761" max="1761" width="31.375" bestFit="1" customWidth="1"/>
    <col min="1762" max="1762" width="11.375" bestFit="1" customWidth="1"/>
    <col min="1763" max="1763" width="14.625" bestFit="1" customWidth="1"/>
    <col min="1764" max="1764" width="26.5" bestFit="1" customWidth="1"/>
    <col min="1765" max="1765" width="29.875" bestFit="1" customWidth="1"/>
    <col min="1766" max="1766" width="13.25" bestFit="1" customWidth="1"/>
    <col min="1767" max="1767" width="16.5" bestFit="1" customWidth="1"/>
    <col min="1768" max="1768" width="30.75" bestFit="1" customWidth="1"/>
    <col min="1769" max="1769" width="34.125" bestFit="1" customWidth="1"/>
    <col min="1770" max="1770" width="16.75" bestFit="1" customWidth="1"/>
    <col min="1771" max="1771" width="20" bestFit="1" customWidth="1"/>
    <col min="1772" max="1772" width="14" bestFit="1" customWidth="1"/>
    <col min="1773" max="1773" width="17.375" bestFit="1" customWidth="1"/>
    <col min="1774" max="1774" width="24.875" bestFit="1" customWidth="1"/>
    <col min="1775" max="1775" width="28.125" bestFit="1" customWidth="1"/>
    <col min="1776" max="1776" width="11.875" bestFit="1" customWidth="1"/>
    <col min="1777" max="1777" width="15.125" bestFit="1" customWidth="1"/>
    <col min="1778" max="1778" width="12.5" bestFit="1" customWidth="1"/>
    <col min="1779" max="1779" width="15.75" bestFit="1" customWidth="1"/>
    <col min="1780" max="1780" width="26.125" bestFit="1" customWidth="1"/>
    <col min="1781" max="1781" width="29.5" bestFit="1" customWidth="1"/>
    <col min="1782" max="1782" width="24.875" bestFit="1" customWidth="1"/>
    <col min="1783" max="1783" width="28.125" bestFit="1" customWidth="1"/>
    <col min="1784" max="1784" width="12.625" bestFit="1" customWidth="1"/>
    <col min="1785" max="1785" width="15.875" bestFit="1" customWidth="1"/>
    <col min="1786" max="1786" width="22.375" bestFit="1" customWidth="1"/>
    <col min="1787" max="1787" width="25.75" bestFit="1" customWidth="1"/>
    <col min="1788" max="1788" width="25" bestFit="1" customWidth="1"/>
    <col min="1789" max="1789" width="28.25" bestFit="1" customWidth="1"/>
    <col min="1790" max="1790" width="32.875" bestFit="1" customWidth="1"/>
    <col min="1791" max="1791" width="36.125" bestFit="1" customWidth="1"/>
    <col min="1792" max="1792" width="12.625" bestFit="1" customWidth="1"/>
    <col min="1793" max="1793" width="15.875" bestFit="1" customWidth="1"/>
    <col min="1794" max="1794" width="12" bestFit="1" customWidth="1"/>
    <col min="1795" max="1795" width="15.25" bestFit="1" customWidth="1"/>
    <col min="1796" max="1796" width="27.625" bestFit="1" customWidth="1"/>
    <col min="1797" max="1797" width="30.875" bestFit="1" customWidth="1"/>
    <col min="1798" max="1798" width="27.25" bestFit="1" customWidth="1"/>
    <col min="1799" max="1799" width="30.5" bestFit="1" customWidth="1"/>
    <col min="1800" max="1800" width="14.875" bestFit="1" customWidth="1"/>
    <col min="1801" max="1801" width="18.125" bestFit="1" customWidth="1"/>
    <col min="1802" max="1802" width="12.625" bestFit="1" customWidth="1"/>
    <col min="1803" max="1803" width="15.875" bestFit="1" customWidth="1"/>
    <col min="1804" max="1804" width="13.625" bestFit="1" customWidth="1"/>
    <col min="1805" max="1805" width="16.875" bestFit="1" customWidth="1"/>
    <col min="1806" max="1806" width="11.5" bestFit="1" customWidth="1"/>
    <col min="1807" max="1807" width="14.75" bestFit="1" customWidth="1"/>
    <col min="1808" max="1808" width="15.25" bestFit="1" customWidth="1"/>
    <col min="1809" max="1809" width="18.5" bestFit="1" customWidth="1"/>
    <col min="1810" max="1810" width="24.125" bestFit="1" customWidth="1"/>
    <col min="1811" max="1811" width="27.375" bestFit="1" customWidth="1"/>
    <col min="1812" max="1812" width="26" bestFit="1" customWidth="1"/>
    <col min="1813" max="1813" width="29.25" bestFit="1" customWidth="1"/>
    <col min="1814" max="1814" width="21.125" bestFit="1" customWidth="1"/>
    <col min="1815" max="1815" width="24.375" bestFit="1" customWidth="1"/>
    <col min="1816" max="1816" width="16.875" bestFit="1" customWidth="1"/>
    <col min="1817" max="1817" width="20.125" bestFit="1" customWidth="1"/>
    <col min="1818" max="1818" width="10.875" bestFit="1" customWidth="1"/>
    <col min="1819" max="1819" width="14.125" bestFit="1" customWidth="1"/>
    <col min="1820" max="1820" width="24.75" bestFit="1" customWidth="1"/>
    <col min="1821" max="1821" width="28" bestFit="1" customWidth="1"/>
    <col min="1822" max="1822" width="12.125" bestFit="1" customWidth="1"/>
    <col min="1823" max="1823" width="15.375" bestFit="1" customWidth="1"/>
    <col min="1824" max="1824" width="12.375" bestFit="1" customWidth="1"/>
    <col min="1825" max="1825" width="15.625" bestFit="1" customWidth="1"/>
    <col min="1826" max="1826" width="17.125" bestFit="1" customWidth="1"/>
    <col min="1827" max="1827" width="20.375" bestFit="1" customWidth="1"/>
    <col min="1828" max="1828" width="17.125" bestFit="1" customWidth="1"/>
    <col min="1829" max="1829" width="20.375" bestFit="1" customWidth="1"/>
    <col min="1830" max="1830" width="12.875" bestFit="1" customWidth="1"/>
    <col min="1831" max="1831" width="16.125" bestFit="1" customWidth="1"/>
    <col min="1832" max="1832" width="16.75" bestFit="1" customWidth="1"/>
    <col min="1833" max="1833" width="20" bestFit="1" customWidth="1"/>
    <col min="1834" max="1834" width="13.625" bestFit="1" customWidth="1"/>
    <col min="1835" max="1835" width="16.875" bestFit="1" customWidth="1"/>
    <col min="1836" max="1836" width="12.5" bestFit="1" customWidth="1"/>
    <col min="1837" max="1837" width="15.75" bestFit="1" customWidth="1"/>
    <col min="1838" max="1838" width="17.5" bestFit="1" customWidth="1"/>
    <col min="1839" max="1839" width="20.75" bestFit="1" customWidth="1"/>
    <col min="1840" max="1840" width="13.625" bestFit="1" customWidth="1"/>
    <col min="1841" max="1841" width="16.875" bestFit="1" customWidth="1"/>
    <col min="1842" max="1842" width="13.375" bestFit="1" customWidth="1"/>
    <col min="1843" max="1843" width="16.625" bestFit="1" customWidth="1"/>
    <col min="1844" max="1844" width="11.375" bestFit="1" customWidth="1"/>
    <col min="1845" max="1845" width="14.625" bestFit="1" customWidth="1"/>
    <col min="1846" max="1846" width="11" bestFit="1" customWidth="1"/>
    <col min="1847" max="1847" width="14.25" bestFit="1" customWidth="1"/>
    <col min="1848" max="1848" width="15.625" bestFit="1" customWidth="1"/>
    <col min="1849" max="1849" width="18.875" bestFit="1" customWidth="1"/>
    <col min="1850" max="1850" width="14.25" bestFit="1" customWidth="1"/>
    <col min="1851" max="1851" width="17.625" bestFit="1" customWidth="1"/>
    <col min="1852" max="1852" width="29.25" bestFit="1" customWidth="1"/>
    <col min="1853" max="1853" width="32.5" bestFit="1" customWidth="1"/>
    <col min="1854" max="1854" width="11.125" bestFit="1" customWidth="1"/>
    <col min="1855" max="1855" width="9.25" bestFit="1" customWidth="1"/>
    <col min="1856" max="1856" width="14.375" bestFit="1" customWidth="1"/>
    <col min="1857" max="1857" width="25.125" bestFit="1" customWidth="1"/>
    <col min="1858" max="1858" width="28.375" bestFit="1" customWidth="1"/>
    <col min="1859" max="1859" width="24.75" bestFit="1" customWidth="1"/>
    <col min="1860" max="1860" width="28" bestFit="1" customWidth="1"/>
    <col min="1861" max="1861" width="29.125" bestFit="1" customWidth="1"/>
    <col min="1862" max="1862" width="32.375" bestFit="1" customWidth="1"/>
    <col min="1863" max="1863" width="32.125" bestFit="1" customWidth="1"/>
    <col min="1864" max="1864" width="35.375" bestFit="1" customWidth="1"/>
    <col min="1865" max="1865" width="24.625" bestFit="1" customWidth="1"/>
    <col min="1866" max="1866" width="27.875" bestFit="1" customWidth="1"/>
    <col min="1867" max="1867" width="27.25" bestFit="1" customWidth="1"/>
    <col min="1868" max="1868" width="30.5" bestFit="1" customWidth="1"/>
    <col min="1869" max="1869" width="14.375" bestFit="1" customWidth="1"/>
    <col min="1870" max="1870" width="17.75" bestFit="1" customWidth="1"/>
    <col min="1871" max="1871" width="15" bestFit="1" customWidth="1"/>
    <col min="1872" max="1872" width="18.25" bestFit="1" customWidth="1"/>
    <col min="1873" max="1873" width="12.625" bestFit="1" customWidth="1"/>
    <col min="1874" max="1874" width="15.875" bestFit="1" customWidth="1"/>
    <col min="1875" max="1875" width="18.25" bestFit="1" customWidth="1"/>
    <col min="1876" max="1876" width="9.25" bestFit="1" customWidth="1"/>
    <col min="1877" max="1877" width="21.625" bestFit="1" customWidth="1"/>
    <col min="1878" max="1878" width="12.875" bestFit="1" customWidth="1"/>
    <col min="1879" max="1879" width="16.125" bestFit="1" customWidth="1"/>
    <col min="1880" max="1880" width="13.125" bestFit="1" customWidth="1"/>
    <col min="1881" max="1881" width="16.375" bestFit="1" customWidth="1"/>
    <col min="1882" max="1882" width="28.375" bestFit="1" customWidth="1"/>
    <col min="1883" max="1883" width="31.625" bestFit="1" customWidth="1"/>
    <col min="1884" max="1884" width="30.5" bestFit="1" customWidth="1"/>
    <col min="1885" max="1885" width="33.875" bestFit="1" customWidth="1"/>
    <col min="1886" max="1886" width="26.875" bestFit="1" customWidth="1"/>
    <col min="1887" max="1887" width="30.25" bestFit="1" customWidth="1"/>
    <col min="1888" max="1888" width="27.375" bestFit="1" customWidth="1"/>
    <col min="1889" max="1889" width="30.625" bestFit="1" customWidth="1"/>
    <col min="1890" max="1890" width="26.5" bestFit="1" customWidth="1"/>
    <col min="1891" max="1891" width="29.875" bestFit="1" customWidth="1"/>
    <col min="1892" max="1892" width="25.375" bestFit="1" customWidth="1"/>
    <col min="1893" max="1893" width="28.625" bestFit="1" customWidth="1"/>
    <col min="1894" max="1894" width="15.25" bestFit="1" customWidth="1"/>
    <col min="1895" max="1895" width="18.5" bestFit="1" customWidth="1"/>
    <col min="1896" max="1896" width="17.375" bestFit="1" customWidth="1"/>
    <col min="1897" max="1897" width="20.625" bestFit="1" customWidth="1"/>
    <col min="1898" max="1898" width="16.375" bestFit="1" customWidth="1"/>
    <col min="1899" max="1899" width="19.625" bestFit="1" customWidth="1"/>
    <col min="1900" max="1900" width="15.875" bestFit="1" customWidth="1"/>
    <col min="1901" max="1901" width="19.125" bestFit="1" customWidth="1"/>
    <col min="1902" max="1902" width="15.625" bestFit="1" customWidth="1"/>
    <col min="1903" max="1903" width="18.875" bestFit="1" customWidth="1"/>
    <col min="1904" max="1904" width="16.875" bestFit="1" customWidth="1"/>
    <col min="1905" max="1905" width="20.125" bestFit="1" customWidth="1"/>
    <col min="1906" max="1906" width="14.375" bestFit="1" customWidth="1"/>
    <col min="1907" max="1907" width="17.75" bestFit="1" customWidth="1"/>
    <col min="1908" max="1908" width="11.75" bestFit="1" customWidth="1"/>
    <col min="1909" max="1909" width="15" bestFit="1" customWidth="1"/>
    <col min="1910" max="1910" width="24.25" bestFit="1" customWidth="1"/>
    <col min="1911" max="1911" width="27.5" bestFit="1" customWidth="1"/>
    <col min="1912" max="1912" width="24.625" bestFit="1" customWidth="1"/>
    <col min="1913" max="1913" width="27.875" bestFit="1" customWidth="1"/>
    <col min="1914" max="1914" width="30.125" bestFit="1" customWidth="1"/>
    <col min="1915" max="1915" width="33.375" bestFit="1" customWidth="1"/>
    <col min="1916" max="1916" width="25.875" bestFit="1" customWidth="1"/>
    <col min="1917" max="1917" width="29.125" bestFit="1" customWidth="1"/>
    <col min="1918" max="1918" width="15.125" bestFit="1" customWidth="1"/>
    <col min="1919" max="1919" width="18.375" bestFit="1" customWidth="1"/>
    <col min="1920" max="1920" width="25.75" bestFit="1" customWidth="1"/>
    <col min="1921" max="1921" width="29" bestFit="1" customWidth="1"/>
    <col min="1922" max="1922" width="14.5" bestFit="1" customWidth="1"/>
    <col min="1923" max="1923" width="17.875" bestFit="1" customWidth="1"/>
    <col min="1924" max="1924" width="10.875" bestFit="1" customWidth="1"/>
    <col min="1925" max="1925" width="14.125" bestFit="1" customWidth="1"/>
    <col min="1926" max="1926" width="24.625" bestFit="1" customWidth="1"/>
    <col min="1927" max="1927" width="27.875" bestFit="1" customWidth="1"/>
    <col min="1928" max="1928" width="11.625" bestFit="1" customWidth="1"/>
    <col min="1929" max="1929" width="14.875" bestFit="1" customWidth="1"/>
    <col min="1930" max="1930" width="13.5" bestFit="1" customWidth="1"/>
    <col min="1931" max="1931" width="16.75" bestFit="1" customWidth="1"/>
    <col min="1932" max="1932" width="11.875" bestFit="1" customWidth="1"/>
    <col min="1933" max="1933" width="15.125" bestFit="1" customWidth="1"/>
    <col min="1934" max="1934" width="27.875" bestFit="1" customWidth="1"/>
    <col min="1935" max="1935" width="31.125" bestFit="1" customWidth="1"/>
    <col min="1936" max="1936" width="22.25" bestFit="1" customWidth="1"/>
    <col min="1937" max="1937" width="25.625" bestFit="1" customWidth="1"/>
    <col min="1938" max="1938" width="23.875" bestFit="1" customWidth="1"/>
    <col min="1939" max="1939" width="27.125" bestFit="1" customWidth="1"/>
    <col min="1940" max="1940" width="23.25" bestFit="1" customWidth="1"/>
    <col min="1941" max="1941" width="26.5" bestFit="1" customWidth="1"/>
    <col min="1942" max="1942" width="15.125" bestFit="1" customWidth="1"/>
    <col min="1943" max="1943" width="18.375" bestFit="1" customWidth="1"/>
    <col min="1944" max="1944" width="15.125" bestFit="1" customWidth="1"/>
    <col min="1945" max="1945" width="18.375" bestFit="1" customWidth="1"/>
    <col min="1946" max="1946" width="20.5" bestFit="1" customWidth="1"/>
    <col min="1947" max="1947" width="23.75" bestFit="1" customWidth="1"/>
    <col min="1948" max="1948" width="11" bestFit="1" customWidth="1"/>
    <col min="1949" max="1949" width="14.25" bestFit="1" customWidth="1"/>
    <col min="1950" max="1950" width="16.375" bestFit="1" customWidth="1"/>
    <col min="1951" max="1951" width="19.625" bestFit="1" customWidth="1"/>
    <col min="1952" max="1952" width="11.25" bestFit="1" customWidth="1"/>
    <col min="1953" max="1953" width="14.5" bestFit="1" customWidth="1"/>
    <col min="1954" max="1954" width="11.5" bestFit="1" customWidth="1"/>
    <col min="1955" max="1955" width="9.25" bestFit="1" customWidth="1"/>
    <col min="1956" max="1956" width="14.75" bestFit="1" customWidth="1"/>
    <col min="1957" max="1957" width="26.125" bestFit="1" customWidth="1"/>
    <col min="1958" max="1958" width="29.5" bestFit="1" customWidth="1"/>
    <col min="1959" max="1959" width="21.5" bestFit="1" customWidth="1"/>
    <col min="1960" max="1960" width="24.75" bestFit="1" customWidth="1"/>
    <col min="1961" max="1961" width="25.875" bestFit="1" customWidth="1"/>
    <col min="1962" max="1962" width="29.125" bestFit="1" customWidth="1"/>
    <col min="1963" max="1963" width="13" bestFit="1" customWidth="1"/>
    <col min="1964" max="1964" width="16.25" bestFit="1" customWidth="1"/>
    <col min="1965" max="1965" width="11" bestFit="1" customWidth="1"/>
  </cols>
  <sheetData>
    <row r="3" spans="1:6" x14ac:dyDescent="0.25">
      <c r="A3" s="7" t="s">
        <v>2068</v>
      </c>
      <c r="B3" s="7" t="s">
        <v>2069</v>
      </c>
    </row>
    <row r="4" spans="1:6" x14ac:dyDescent="0.2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8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8" t="s">
        <v>2064</v>
      </c>
      <c r="E6">
        <v>4</v>
      </c>
      <c r="F6">
        <v>4</v>
      </c>
    </row>
    <row r="7" spans="1:6" x14ac:dyDescent="0.25">
      <c r="A7" s="8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8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8" t="s">
        <v>2042</v>
      </c>
      <c r="C9">
        <v>8</v>
      </c>
      <c r="E9">
        <v>10</v>
      </c>
      <c r="F9">
        <v>18</v>
      </c>
    </row>
    <row r="10" spans="1:6" x14ac:dyDescent="0.25">
      <c r="A10" s="8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8" t="s">
        <v>2031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8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8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8" t="s">
        <v>2056</v>
      </c>
      <c r="C14">
        <v>3</v>
      </c>
      <c r="E14">
        <v>4</v>
      </c>
      <c r="F14">
        <v>7</v>
      </c>
    </row>
    <row r="15" spans="1:6" x14ac:dyDescent="0.25">
      <c r="A15" s="8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8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8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8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8" t="s">
        <v>2055</v>
      </c>
      <c r="C19">
        <v>4</v>
      </c>
      <c r="E19">
        <v>4</v>
      </c>
      <c r="F19">
        <v>8</v>
      </c>
    </row>
    <row r="20" spans="1:6" x14ac:dyDescent="0.25">
      <c r="A20" s="8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8" t="s">
        <v>2062</v>
      </c>
      <c r="C21">
        <v>9</v>
      </c>
      <c r="E21">
        <v>5</v>
      </c>
      <c r="F21">
        <v>14</v>
      </c>
    </row>
    <row r="22" spans="1:6" x14ac:dyDescent="0.25">
      <c r="A22" s="8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8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8" t="s">
        <v>2058</v>
      </c>
      <c r="C24">
        <v>7</v>
      </c>
      <c r="E24">
        <v>14</v>
      </c>
      <c r="F24">
        <v>21</v>
      </c>
    </row>
    <row r="25" spans="1:6" x14ac:dyDescent="0.25">
      <c r="A25" s="8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8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8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8" t="s">
        <v>2061</v>
      </c>
      <c r="E28">
        <v>3</v>
      </c>
      <c r="F28">
        <v>3</v>
      </c>
    </row>
    <row r="29" spans="1:6" x14ac:dyDescent="0.25">
      <c r="A29" s="8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44E-B6A4-47A8-932D-F14036F69210}">
  <dimension ref="A1:E18"/>
  <sheetViews>
    <sheetView tabSelected="1" workbookViewId="0">
      <selection activeCell="H33" sqref="H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2033</v>
      </c>
      <c r="B1" t="s">
        <v>2084</v>
      </c>
    </row>
    <row r="2" spans="1:5" x14ac:dyDescent="0.25">
      <c r="A2" s="7" t="s">
        <v>2085</v>
      </c>
      <c r="B2" t="s">
        <v>2084</v>
      </c>
    </row>
    <row r="4" spans="1:5" x14ac:dyDescent="0.25">
      <c r="A4" s="7" t="s">
        <v>2067</v>
      </c>
      <c r="B4" s="7" t="s">
        <v>2069</v>
      </c>
    </row>
    <row r="5" spans="1:5" x14ac:dyDescent="0.25">
      <c r="A5" s="7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10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0F93-CBDB-44C1-B9B6-FB9FEDC6A808}">
  <dimension ref="A1:H13"/>
  <sheetViews>
    <sheetView workbookViewId="0">
      <selection activeCell="J21" sqref="J2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37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 s="11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B2+C2+D2</f>
        <v>51</v>
      </c>
      <c r="F2" s="12">
        <f>ROUND(B2/E2,2)</f>
        <v>0.59</v>
      </c>
      <c r="G2" s="12">
        <f>ROUND(C2/E2,2)</f>
        <v>0.39</v>
      </c>
      <c r="H2" s="12">
        <f>ROUND(D2/E2,2)</f>
        <v>0.02</v>
      </c>
    </row>
    <row r="3" spans="1:8" x14ac:dyDescent="0.25">
      <c r="A3" t="s">
        <v>2097</v>
      </c>
      <c r="B3" s="11">
        <f>COUNTIFS(Crowdfunding!F:F,"successful",Crowdfunding!D:D,"&gt;=1000",Crowdfunding!D:D,"&lt;4999")</f>
        <v>191</v>
      </c>
      <c r="C3" s="11">
        <f>COUNTIFS(Crowdfunding!F:F,"failed",Crowdfunding!D:D,"&gt;=1000",Crowdfunding!D:D,"&lt;4999")</f>
        <v>38</v>
      </c>
      <c r="D3" s="11">
        <f>COUNTIFS(Crowdfunding!F:F,"canceled",Crowdfunding!D:D,"&gt;=1000",Crowdfunding!D:D,"&lt;4999")</f>
        <v>2</v>
      </c>
      <c r="E3">
        <f t="shared" ref="E3:E13" si="0">B3+C3+D3</f>
        <v>231</v>
      </c>
      <c r="F3" s="12">
        <f t="shared" ref="F3:F13" si="1">ROUND(B3/E3,2)</f>
        <v>0.83</v>
      </c>
      <c r="G3" s="12">
        <f t="shared" ref="G3:G13" si="2">ROUND(C3/E3,2)</f>
        <v>0.16</v>
      </c>
      <c r="H3" s="12">
        <f t="shared" ref="H3:H13" si="3">ROUND(D3/E3,2)</f>
        <v>0.01</v>
      </c>
    </row>
    <row r="4" spans="1:8" x14ac:dyDescent="0.25">
      <c r="A4" t="s">
        <v>2098</v>
      </c>
      <c r="B4" s="11">
        <f>COUNTIFS(Crowdfunding!F:F,"successful",Crowdfunding!D:D,"&gt;=5000",Crowdfunding!D:D,"&lt;9999")</f>
        <v>164</v>
      </c>
      <c r="C4" s="11">
        <f>COUNTIFS(Crowdfunding!F:F,"failed",Crowdfunding!D:D,"&gt;=5000",Crowdfunding!D:D,"&lt;9999")</f>
        <v>126</v>
      </c>
      <c r="D4" s="11">
        <f>COUNTIFS(Crowdfunding!F:F,"canceled",Crowdfunding!D:D,"&gt;=5000",Crowdfunding!D:D,"&lt;9999")</f>
        <v>25</v>
      </c>
      <c r="E4">
        <f t="shared" si="0"/>
        <v>315</v>
      </c>
      <c r="F4" s="12">
        <f t="shared" si="1"/>
        <v>0.52</v>
      </c>
      <c r="G4" s="12">
        <f t="shared" si="2"/>
        <v>0.4</v>
      </c>
      <c r="H4" s="12">
        <f t="shared" si="3"/>
        <v>0.08</v>
      </c>
    </row>
    <row r="5" spans="1:8" x14ac:dyDescent="0.25">
      <c r="A5" t="s">
        <v>2099</v>
      </c>
      <c r="B5" s="11">
        <f>COUNTIFS(Crowdfunding!F:F,"successful",Crowdfunding!D:D,"&gt;=10000",Crowdfunding!D:D,"&lt;14999")</f>
        <v>4</v>
      </c>
      <c r="C5" s="11">
        <f>COUNTIFS(Crowdfunding!F:F,"failed",Crowdfunding!D:D,"&gt;=10000",Crowdfunding!D:D,"&lt;14999")</f>
        <v>5</v>
      </c>
      <c r="D5" s="11">
        <f>COUNTIFS(Crowdfunding!F:F,"canceled",Crowdfunding!D:D,"&gt;=10000",Crowdfunding!D:D,"&lt;14999")</f>
        <v>0</v>
      </c>
      <c r="E5">
        <f t="shared" si="0"/>
        <v>9</v>
      </c>
      <c r="F5" s="12">
        <f t="shared" si="1"/>
        <v>0.44</v>
      </c>
      <c r="G5" s="12">
        <f t="shared" si="2"/>
        <v>0.56000000000000005</v>
      </c>
      <c r="H5" s="12">
        <f t="shared" si="3"/>
        <v>0</v>
      </c>
    </row>
    <row r="6" spans="1:8" x14ac:dyDescent="0.25">
      <c r="A6" t="s">
        <v>2100</v>
      </c>
      <c r="B6" s="11">
        <f>COUNTIFS(Crowdfunding!F:F,"successful",Crowdfunding!D:D,"&gt;=15000",Crowdfunding!D:D,"&lt;19999")</f>
        <v>10</v>
      </c>
      <c r="C6" s="11">
        <f>COUNTIFS(Crowdfunding!F:F,"failed",Crowdfunding!D:D,"&gt;=15000",Crowdfunding!D:D,"&lt;19999")</f>
        <v>0</v>
      </c>
      <c r="D6" s="11">
        <f>COUNTIFS(Crowdfunding!F:F,"canceled",Crowdfunding!D:D,"&gt;=15000",Crowdfunding!D:D,"&lt;19999")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2101</v>
      </c>
      <c r="B7" s="11">
        <f>COUNTIFS(Crowdfunding!F:F,"successful",Crowdfunding!D:D,"&gt;=20000",Crowdfunding!D:D,"&lt;24999")</f>
        <v>7</v>
      </c>
      <c r="C7" s="11">
        <f>COUNTIFS(Crowdfunding!G:G,"failed",Crowdfunding!D:D,"&gt;=20000",Crowdfunding!D:D,"&lt;24999")</f>
        <v>0</v>
      </c>
      <c r="D7" s="11">
        <f>COUNTIFS(Crowdfunding!F:F,"canceled",Crowdfunding!D:D,"&gt;=20000",Crowdfunding!D:D,"&lt;24999")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2102</v>
      </c>
      <c r="B8" s="11">
        <f>COUNTIFS(Crowdfunding!F:F,"successful",Crowdfunding!D:D,"&gt;=25000",Crowdfunding!D:D,"&lt;29999")</f>
        <v>11</v>
      </c>
      <c r="C8" s="11">
        <f>COUNTIFS(Crowdfunding!F:F,"failed",Crowdfunding!D:D,"&gt;=25000",Crowdfunding!D:D,"&lt;29999")</f>
        <v>3</v>
      </c>
      <c r="D8" s="11">
        <f>COUNTIFS(Crowdfunding!F:F,"canceled",Crowdfunding!D:D,"&gt;=25000",Crowdfunding!D:D,"&lt;29999")</f>
        <v>0</v>
      </c>
      <c r="E8">
        <f t="shared" si="0"/>
        <v>14</v>
      </c>
      <c r="F8" s="12">
        <f t="shared" si="1"/>
        <v>0.79</v>
      </c>
      <c r="G8" s="12">
        <f t="shared" si="2"/>
        <v>0.21</v>
      </c>
      <c r="H8" s="12">
        <f t="shared" si="3"/>
        <v>0</v>
      </c>
    </row>
    <row r="9" spans="1:8" x14ac:dyDescent="0.25">
      <c r="A9" t="s">
        <v>2103</v>
      </c>
      <c r="B9" s="11">
        <f>COUNTIFS(Crowdfunding!F:F,"successful",Crowdfunding!D:D,"&gt;=30000",Crowdfunding!D:D,"&lt;34999")</f>
        <v>7</v>
      </c>
      <c r="C9" s="11">
        <f>COUNTIFS(Crowdfunding!F:F,"failed",Crowdfunding!D:D,"&gt;=30000",Crowdfunding!D:D,"&lt;34999")</f>
        <v>0</v>
      </c>
      <c r="D9" s="11">
        <f>COUNTIFS(Crowdfunding!F:F,"canceled",Crowdfunding!D:D,"&gt;=30000",Crowdfunding!D:D,"&lt;34999")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2104</v>
      </c>
      <c r="B10" s="11">
        <f>COUNTIFS(Crowdfunding!F:F,"successful",Crowdfunding!D:D,"&gt;=35000",Crowdfunding!D:D,"&lt;39999")</f>
        <v>8</v>
      </c>
      <c r="C10" s="11">
        <f>COUNTIFS(Crowdfunding!F:F,"failed",Crowdfunding!D:D,"&gt;=35000",Crowdfunding!D:D,"&lt;39999")</f>
        <v>3</v>
      </c>
      <c r="D10" s="11">
        <f>COUNTIFS(Crowdfunding!F:F,"canceled",Crowdfunding!D:D,"&gt;=35000",Crowdfunding!D:D,"&lt;39999")</f>
        <v>1</v>
      </c>
      <c r="E10">
        <f t="shared" si="0"/>
        <v>12</v>
      </c>
      <c r="F10" s="12">
        <f t="shared" si="1"/>
        <v>0.67</v>
      </c>
      <c r="G10" s="12">
        <f t="shared" si="2"/>
        <v>0.25</v>
      </c>
      <c r="H10" s="12">
        <f t="shared" si="3"/>
        <v>0.08</v>
      </c>
    </row>
    <row r="11" spans="1:8" x14ac:dyDescent="0.25">
      <c r="A11" t="s">
        <v>2105</v>
      </c>
      <c r="B11" s="11">
        <f>COUNTIFS(Crowdfunding!F:F,"successful",Crowdfunding!D:D,"&gt;=40000",Crowdfunding!D:D,"&lt;44999")</f>
        <v>11</v>
      </c>
      <c r="C11" s="11">
        <f>COUNTIFS(Crowdfunding!F:F,"failed",Crowdfunding!D:D,"&gt;=40000",Crowdfunding!D:D,"&lt;44999")</f>
        <v>3</v>
      </c>
      <c r="D11" s="11">
        <f>COUNTIFS(Crowdfunding!F:F,"canceled",Crowdfunding!D:D,"&gt;=40000",Crowdfunding!D:D,"&lt;44999")</f>
        <v>0</v>
      </c>
      <c r="E11">
        <f t="shared" si="0"/>
        <v>14</v>
      </c>
      <c r="F11" s="12">
        <f t="shared" si="1"/>
        <v>0.79</v>
      </c>
      <c r="G11" s="12">
        <f t="shared" si="2"/>
        <v>0.21</v>
      </c>
      <c r="H11" s="12">
        <f t="shared" si="3"/>
        <v>0</v>
      </c>
    </row>
    <row r="12" spans="1:8" x14ac:dyDescent="0.25">
      <c r="A12" t="s">
        <v>2106</v>
      </c>
      <c r="B12" s="11">
        <f>COUNTIFS(Crowdfunding!F:F,"successful",Crowdfunding!D:D,"&gt;=45000",Crowdfunding!D:D,"&lt;49999")</f>
        <v>8</v>
      </c>
      <c r="C12" s="11">
        <f>COUNTIFS(Crowdfunding!F:F,"failed",Crowdfunding!D:D,"&gt;=45000",Crowdfunding!D:D,"&lt;49999")</f>
        <v>3</v>
      </c>
      <c r="D12" s="11">
        <f>COUNTIFS(Crowdfunding!F:F,"canceled",Crowdfunding!D:D,"&gt;=45000",Crowdfunding!D:D,"&lt;49999")</f>
        <v>0</v>
      </c>
      <c r="E12">
        <f t="shared" si="0"/>
        <v>11</v>
      </c>
      <c r="F12" s="12">
        <f t="shared" si="1"/>
        <v>0.73</v>
      </c>
      <c r="G12" s="12">
        <f t="shared" si="2"/>
        <v>0.27</v>
      </c>
      <c r="H12" s="12">
        <f t="shared" si="3"/>
        <v>0</v>
      </c>
    </row>
    <row r="13" spans="1:8" x14ac:dyDescent="0.25">
      <c r="A13" t="s">
        <v>2107</v>
      </c>
      <c r="B13" s="11">
        <f>COUNTIFS(Crowdfunding!F:F,"successful",Crowdfunding!D:D,"&gt;=50000")</f>
        <v>114</v>
      </c>
      <c r="C13" s="11">
        <f>COUNTIFS(Crowdfunding!F:F,"failed",Crowdfunding!D:D,"&gt;=50000")</f>
        <v>163</v>
      </c>
      <c r="D13" s="11">
        <f>COUNTIFS(Crowdfunding!F:F,"canceled",Crowdfunding!D:D,"&gt;=50000")</f>
        <v>28</v>
      </c>
      <c r="E13">
        <f t="shared" si="0"/>
        <v>305</v>
      </c>
      <c r="F13" s="12">
        <f t="shared" si="1"/>
        <v>0.37</v>
      </c>
      <c r="G13" s="12">
        <f t="shared" si="2"/>
        <v>0.53</v>
      </c>
      <c r="H13" s="12">
        <f t="shared" si="3"/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Crowdfunding</vt:lpstr>
      <vt:lpstr>Category Stats</vt:lpstr>
      <vt:lpstr>Sub-Category Stats</vt:lpstr>
      <vt:lpstr>Outcomes Based on Launch</vt:lpstr>
      <vt:lpstr>Bonus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Caleb Thornsbury</cp:lastModifiedBy>
  <dcterms:created xsi:type="dcterms:W3CDTF">2021-09-29T18:52:28Z</dcterms:created>
  <dcterms:modified xsi:type="dcterms:W3CDTF">2022-12-16T21:29:27Z</dcterms:modified>
</cp:coreProperties>
</file>