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10"/>
  <workbookPr codeName="ThisWorkbook"/>
  <mc:AlternateContent xmlns:mc="http://schemas.openxmlformats.org/markup-compatibility/2006">
    <mc:Choice Requires="x15">
      <x15ac:absPath xmlns:x15ac="http://schemas.microsoft.com/office/spreadsheetml/2010/11/ac" url="C:\Users\谭威\Desktop\pythonwork\"/>
    </mc:Choice>
  </mc:AlternateContent>
  <xr:revisionPtr revIDLastSave="0" documentId="8_{B6C65922-39B4-4FA0-BD8F-F9C25AF8DC84}" xr6:coauthVersionLast="45" xr6:coauthVersionMax="45" xr10:uidLastSave="{00000000-0000-0000-0000-000000000000}"/>
  <bookViews>
    <workbookView xWindow="-108" yWindow="-108" windowWidth="23256" windowHeight="12576" activeTab="5" xr2:uid="{00000000-000D-0000-FFFF-FFFF00000000}"/>
  </bookViews>
  <sheets>
    <sheet name="lead" sheetId="1" r:id="rId1"/>
    <sheet name="非上市情景" sheetId="10" r:id="rId2"/>
    <sheet name="上市情景" sheetId="3" r:id="rId3"/>
    <sheet name="2019财报" sheetId="5" r:id="rId4"/>
    <sheet name="DLOM_BSmodel" sheetId="8" r:id="rId5"/>
    <sheet name="股价信息"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8" l="1"/>
  <c r="I34" i="10" l="1"/>
  <c r="I33" i="10"/>
  <c r="I32" i="10"/>
  <c r="I31" i="10"/>
  <c r="I30" i="10"/>
  <c r="R311" i="9" l="1"/>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V311" i="9"/>
  <c r="V312" i="9"/>
  <c r="V313" i="9"/>
  <c r="V314" i="9"/>
  <c r="V315" i="9"/>
  <c r="V316" i="9"/>
  <c r="V317" i="9"/>
  <c r="V318" i="9"/>
  <c r="V319" i="9"/>
  <c r="V320" i="9"/>
  <c r="V321" i="9"/>
  <c r="V322" i="9"/>
  <c r="V323" i="9"/>
  <c r="V324" i="9"/>
  <c r="V325" i="9"/>
  <c r="V326" i="9"/>
  <c r="V327" i="9"/>
  <c r="V328" i="9"/>
  <c r="V329" i="9"/>
  <c r="V330" i="9"/>
  <c r="V331" i="9"/>
  <c r="V332" i="9"/>
  <c r="V333" i="9"/>
  <c r="V334" i="9"/>
  <c r="V335" i="9"/>
  <c r="V336" i="9"/>
  <c r="V337" i="9"/>
  <c r="V338" i="9"/>
  <c r="V339" i="9"/>
  <c r="V340" i="9"/>
  <c r="V341" i="9"/>
  <c r="V342" i="9"/>
  <c r="V343" i="9"/>
  <c r="V344" i="9"/>
  <c r="V345" i="9"/>
  <c r="V346" i="9"/>
  <c r="V347" i="9"/>
  <c r="V348" i="9"/>
  <c r="V349" i="9"/>
  <c r="V350" i="9"/>
  <c r="V351" i="9"/>
  <c r="V352" i="9"/>
  <c r="V353" i="9"/>
  <c r="V354" i="9"/>
  <c r="V355" i="9"/>
  <c r="V356" i="9"/>
  <c r="V357" i="9"/>
  <c r="V358" i="9"/>
  <c r="V359" i="9"/>
  <c r="V360" i="9"/>
  <c r="V361" i="9"/>
  <c r="V362" i="9"/>
  <c r="V363" i="9"/>
  <c r="V364" i="9"/>
  <c r="V365" i="9"/>
  <c r="V366" i="9"/>
  <c r="V367" i="9"/>
  <c r="V368" i="9"/>
  <c r="N311" i="9"/>
  <c r="N312" i="9"/>
  <c r="N313" i="9"/>
  <c r="N314" i="9"/>
  <c r="N315" i="9"/>
  <c r="N316" i="9"/>
  <c r="N317" i="9"/>
  <c r="N318" i="9"/>
  <c r="N319" i="9"/>
  <c r="N320" i="9"/>
  <c r="N321" i="9"/>
  <c r="N322" i="9"/>
  <c r="N323" i="9"/>
  <c r="N324" i="9"/>
  <c r="N325" i="9"/>
  <c r="N326" i="9"/>
  <c r="N327" i="9"/>
  <c r="N328" i="9"/>
  <c r="N329" i="9"/>
  <c r="N330" i="9"/>
  <c r="N331" i="9"/>
  <c r="N332" i="9"/>
  <c r="N333" i="9"/>
  <c r="N334" i="9"/>
  <c r="N335" i="9"/>
  <c r="N336" i="9"/>
  <c r="N337" i="9"/>
  <c r="N338" i="9"/>
  <c r="N339" i="9"/>
  <c r="N340" i="9"/>
  <c r="N341" i="9"/>
  <c r="N342" i="9"/>
  <c r="N343" i="9"/>
  <c r="N344" i="9"/>
  <c r="N345" i="9"/>
  <c r="N346" i="9"/>
  <c r="N347" i="9"/>
  <c r="N348" i="9"/>
  <c r="N349" i="9"/>
  <c r="N350" i="9"/>
  <c r="N351" i="9"/>
  <c r="N352" i="9"/>
  <c r="N353" i="9"/>
  <c r="N354" i="9"/>
  <c r="N355" i="9"/>
  <c r="N356" i="9"/>
  <c r="N357" i="9"/>
  <c r="N358" i="9"/>
  <c r="N359" i="9"/>
  <c r="N360" i="9"/>
  <c r="N361" i="9"/>
  <c r="N362" i="9"/>
  <c r="N363" i="9"/>
  <c r="N364" i="9"/>
  <c r="N365" i="9"/>
  <c r="N366" i="9"/>
  <c r="N367" i="9"/>
  <c r="N368"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F368"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I14" i="3" l="1"/>
  <c r="I13" i="3"/>
  <c r="I12" i="3"/>
  <c r="I11" i="3"/>
  <c r="I10" i="3"/>
  <c r="D12" i="1" l="1"/>
  <c r="H56" i="5" l="1"/>
  <c r="K19" i="3" l="1"/>
  <c r="J19" i="3"/>
  <c r="I19" i="3"/>
  <c r="B6" i="9" l="1"/>
  <c r="B3" i="9"/>
  <c r="C44" i="3"/>
  <c r="C40" i="3"/>
  <c r="C6" i="8" s="1"/>
  <c r="C35" i="3" l="1"/>
  <c r="F2" i="9" s="1"/>
  <c r="C30" i="3"/>
  <c r="E2" i="9" l="1"/>
  <c r="B50" i="10"/>
  <c r="C46" i="10"/>
  <c r="K27" i="10"/>
  <c r="G27" i="10"/>
  <c r="I19" i="10"/>
  <c r="I18" i="10"/>
  <c r="I17" i="10"/>
  <c r="I16" i="10"/>
  <c r="L31" i="10" l="1"/>
  <c r="L33" i="10"/>
  <c r="L32" i="10"/>
  <c r="L30" i="10"/>
  <c r="L34" i="10"/>
  <c r="J16" i="10"/>
  <c r="J17" i="10"/>
  <c r="J18" i="10"/>
  <c r="J19" i="10"/>
  <c r="I15" i="10"/>
  <c r="J15" i="10" s="1"/>
  <c r="D3" i="3"/>
  <c r="K7" i="3" s="1"/>
  <c r="C6" i="10"/>
  <c r="C5" i="10"/>
  <c r="C50" i="10" s="1"/>
  <c r="C4" i="10"/>
  <c r="C3" i="10"/>
  <c r="J37" i="10" l="1"/>
  <c r="J38" i="10"/>
  <c r="J22" i="10"/>
  <c r="J21" i="10"/>
  <c r="C8" i="10"/>
  <c r="C41" i="10" l="1"/>
  <c r="C42" i="10" s="1"/>
  <c r="C48" i="10" s="1"/>
  <c r="C51" i="10" s="1"/>
  <c r="D27" i="1" s="1"/>
  <c r="V9" i="9" l="1"/>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V141" i="9"/>
  <c r="V142" i="9"/>
  <c r="V143" i="9"/>
  <c r="V144" i="9"/>
  <c r="V145" i="9"/>
  <c r="V146"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V183" i="9"/>
  <c r="V184" i="9"/>
  <c r="V185" i="9"/>
  <c r="V186" i="9"/>
  <c r="V187" i="9"/>
  <c r="V188" i="9"/>
  <c r="V189" i="9"/>
  <c r="V190" i="9"/>
  <c r="V191" i="9"/>
  <c r="V192" i="9"/>
  <c r="V193" i="9"/>
  <c r="V194" i="9"/>
  <c r="V195" i="9"/>
  <c r="V196" i="9"/>
  <c r="V197" i="9"/>
  <c r="V198" i="9"/>
  <c r="V199" i="9"/>
  <c r="V200" i="9"/>
  <c r="V201" i="9"/>
  <c r="V202" i="9"/>
  <c r="V203" i="9"/>
  <c r="V204" i="9"/>
  <c r="V205" i="9"/>
  <c r="V206" i="9"/>
  <c r="V207" i="9"/>
  <c r="V208" i="9"/>
  <c r="V209" i="9"/>
  <c r="V210" i="9"/>
  <c r="V211" i="9"/>
  <c r="V212" i="9"/>
  <c r="V213" i="9"/>
  <c r="V214" i="9"/>
  <c r="V215" i="9"/>
  <c r="V216" i="9"/>
  <c r="V217" i="9"/>
  <c r="V218" i="9"/>
  <c r="V219" i="9"/>
  <c r="V220" i="9"/>
  <c r="V221" i="9"/>
  <c r="V222" i="9"/>
  <c r="V223" i="9"/>
  <c r="V224" i="9"/>
  <c r="V225" i="9"/>
  <c r="V226" i="9"/>
  <c r="V227" i="9"/>
  <c r="V228" i="9"/>
  <c r="V229" i="9"/>
  <c r="V230" i="9"/>
  <c r="V231" i="9"/>
  <c r="V232" i="9"/>
  <c r="V233" i="9"/>
  <c r="V234" i="9"/>
  <c r="V235" i="9"/>
  <c r="V236" i="9"/>
  <c r="V237" i="9"/>
  <c r="V238" i="9"/>
  <c r="V239" i="9"/>
  <c r="V240" i="9"/>
  <c r="V241" i="9"/>
  <c r="V242" i="9"/>
  <c r="V243" i="9"/>
  <c r="V244" i="9"/>
  <c r="V245" i="9"/>
  <c r="V246" i="9"/>
  <c r="V247" i="9"/>
  <c r="V248" i="9"/>
  <c r="V249" i="9"/>
  <c r="V250" i="9"/>
  <c r="V251" i="9"/>
  <c r="V252" i="9"/>
  <c r="V253" i="9"/>
  <c r="V254" i="9"/>
  <c r="V255" i="9"/>
  <c r="V256" i="9"/>
  <c r="V257" i="9"/>
  <c r="V258" i="9"/>
  <c r="V259" i="9"/>
  <c r="V260" i="9"/>
  <c r="V261" i="9"/>
  <c r="V262" i="9"/>
  <c r="V263" i="9"/>
  <c r="V264" i="9"/>
  <c r="V265" i="9"/>
  <c r="V266" i="9"/>
  <c r="V267" i="9"/>
  <c r="V268" i="9"/>
  <c r="V269" i="9"/>
  <c r="V270" i="9"/>
  <c r="V271" i="9"/>
  <c r="V272" i="9"/>
  <c r="V273" i="9"/>
  <c r="V274" i="9"/>
  <c r="V275" i="9"/>
  <c r="V276" i="9"/>
  <c r="V277" i="9"/>
  <c r="V278" i="9"/>
  <c r="V279" i="9"/>
  <c r="V280" i="9"/>
  <c r="V281" i="9"/>
  <c r="V282" i="9"/>
  <c r="V283" i="9"/>
  <c r="V284" i="9"/>
  <c r="V285" i="9"/>
  <c r="V286" i="9"/>
  <c r="V287" i="9"/>
  <c r="V288" i="9"/>
  <c r="V289" i="9"/>
  <c r="V290" i="9"/>
  <c r="V291" i="9"/>
  <c r="V292" i="9"/>
  <c r="V293" i="9"/>
  <c r="V294" i="9"/>
  <c r="V295" i="9"/>
  <c r="V296" i="9"/>
  <c r="V297" i="9"/>
  <c r="V298" i="9"/>
  <c r="V299" i="9"/>
  <c r="V300" i="9"/>
  <c r="V301" i="9"/>
  <c r="V302" i="9"/>
  <c r="V303" i="9"/>
  <c r="V304" i="9"/>
  <c r="V305" i="9"/>
  <c r="V306" i="9"/>
  <c r="V307" i="9"/>
  <c r="V308" i="9"/>
  <c r="V309" i="9"/>
  <c r="V310" i="9"/>
  <c r="V8" i="9"/>
  <c r="V3" i="9" l="1"/>
  <c r="V4" i="9" s="1"/>
  <c r="U3" i="9"/>
  <c r="U4" i="9" s="1"/>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8" i="9"/>
  <c r="R3" i="9" l="1"/>
  <c r="R4" i="9" s="1"/>
  <c r="F3" i="9"/>
  <c r="F4" i="9" s="1"/>
  <c r="N3" i="9"/>
  <c r="N4" i="9" s="1"/>
  <c r="M3" i="9"/>
  <c r="M4" i="9" s="1"/>
  <c r="J3" i="9"/>
  <c r="J4" i="9" s="1"/>
  <c r="I3" i="9"/>
  <c r="I4" i="9" s="1"/>
  <c r="E3" i="9"/>
  <c r="E4" i="9" s="1"/>
  <c r="Q3" i="9"/>
  <c r="Q4" i="9" s="1"/>
  <c r="J2" i="9"/>
  <c r="N2" i="9" s="1"/>
  <c r="R2" i="9" s="1"/>
  <c r="V2" i="9" s="1"/>
  <c r="I2" i="9"/>
  <c r="M2" i="9" s="1"/>
  <c r="Q2" i="9" s="1"/>
  <c r="U2" i="9" s="1"/>
  <c r="C9" i="8"/>
  <c r="C5" i="8"/>
  <c r="C12" i="8" s="1"/>
  <c r="C20" i="8"/>
  <c r="A6" i="9" l="1"/>
  <c r="A3" i="9"/>
  <c r="B8" i="9" s="1"/>
  <c r="C8" i="8" s="1"/>
  <c r="C19" i="8"/>
  <c r="C13" i="8" l="1"/>
  <c r="C14" i="8" s="1"/>
  <c r="C15" i="8" s="1"/>
  <c r="C18" i="8" s="1"/>
  <c r="C17" i="8" l="1"/>
  <c r="C21" i="8" s="1"/>
  <c r="C22" i="8" l="1"/>
  <c r="C48" i="3" s="1"/>
  <c r="H57" i="5"/>
  <c r="L11" i="3" l="1"/>
  <c r="L14" i="3"/>
  <c r="L12" i="3"/>
  <c r="L10" i="3"/>
  <c r="L13" i="3"/>
  <c r="L23" i="3" l="1"/>
  <c r="L24" i="3"/>
  <c r="L22" i="3"/>
  <c r="L25" i="3" s="1"/>
  <c r="K30" i="3" s="1"/>
  <c r="L21" i="3"/>
  <c r="C28" i="3" l="1"/>
  <c r="C31" i="3" s="1"/>
  <c r="G19" i="3"/>
  <c r="C52" i="3" l="1"/>
  <c r="D26" i="1" s="1"/>
  <c r="D30" i="1" s="1"/>
  <c r="D33" i="1" s="1"/>
  <c r="E33" i="1" s="1"/>
  <c r="L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tc={5F57336E-3E69-45DD-93E9-901C2F39EBCA}</author>
  </authors>
  <commentList>
    <comment ref="G19" authorId="0" shapeId="0" xr:uid="{00000000-0006-0000-0200-000001000000}">
      <text>
        <r>
          <rPr>
            <b/>
            <sz val="9"/>
            <color indexed="81"/>
            <rFont val="Tahoma"/>
            <family val="2"/>
          </rPr>
          <t>未上市,按照投资协议股价</t>
        </r>
      </text>
    </comment>
    <comment ref="H19" authorId="1" shapeId="0" xr:uid="{5F57336E-3E69-45DD-93E9-901C2F39EBCA}">
      <text>
        <t>[线程批注]
你的Excel版本可读取此线程批注; 但如果在更新版本的Excel中打开文件，则对批注所作的任何改动都将被删除。了解详细信息: https://go.microsoft.com/fwlink/?linkid=870924
注释:
    未经审计报告</t>
      </text>
    </comment>
    <comment ref="I19" authorId="0" shapeId="0" xr:uid="{00000000-0006-0000-0200-000003000000}">
      <text>
        <r>
          <rPr>
            <b/>
            <sz val="9"/>
            <color indexed="81"/>
            <rFont val="Tahoma"/>
            <family val="2"/>
          </rPr>
          <t>数据来源为客户提供的最新运营报告，因为未上市，在市场上找不到半年报的数据，暂按全年净利润/2计算</t>
        </r>
      </text>
    </comment>
  </commentList>
</comments>
</file>

<file path=xl/sharedStrings.xml><?xml version="1.0" encoding="utf-8"?>
<sst xmlns="http://schemas.openxmlformats.org/spreadsheetml/2006/main" count="2045" uniqueCount="1817">
  <si>
    <t>评估基准日：</t>
  </si>
  <si>
    <t>评估标的：</t>
  </si>
  <si>
    <t>南方测绘</t>
  </si>
  <si>
    <t>持股数量</t>
  </si>
  <si>
    <t>投资成本（元）</t>
  </si>
  <si>
    <t>可比公司市场乘数 - TTM</t>
  </si>
  <si>
    <t>估值基准日</t>
  </si>
  <si>
    <r>
      <t>缺乏流动性折扣(LoMD)</t>
    </r>
    <r>
      <rPr>
        <b/>
        <vertAlign val="superscript"/>
        <sz val="9"/>
        <color theme="1"/>
        <rFont val="Arial"/>
        <family val="2"/>
      </rPr>
      <t xml:space="preserve">[1] </t>
    </r>
  </si>
  <si>
    <t>可比公司</t>
  </si>
  <si>
    <t>中文名称</t>
  </si>
  <si>
    <t>Ticker</t>
  </si>
  <si>
    <t>Country</t>
  </si>
  <si>
    <t>Descrption</t>
  </si>
  <si>
    <t>每股股价20190930</t>
  </si>
  <si>
    <t>2019.1-2019.06 净利润</t>
  </si>
  <si>
    <t>2018.7-2018.12 净利润</t>
  </si>
  <si>
    <t>最近12个月净利润</t>
  </si>
  <si>
    <t>总股数</t>
  </si>
  <si>
    <t>调整流动性后P/E</t>
  </si>
  <si>
    <t>a</t>
  </si>
  <si>
    <t>c1</t>
  </si>
  <si>
    <t>c2</t>
  </si>
  <si>
    <t>d=c1+c2</t>
  </si>
  <si>
    <t>e</t>
  </si>
  <si>
    <t>f=a/(d/e)*(1-LoMD)</t>
  </si>
  <si>
    <t>中国</t>
  </si>
  <si>
    <t>目标公司</t>
  </si>
  <si>
    <t>P/E</t>
  </si>
  <si>
    <t>f=a/(d/e)</t>
  </si>
  <si>
    <t>平均值</t>
  </si>
  <si>
    <t>数据来源：WIND</t>
  </si>
  <si>
    <t>中位值</t>
  </si>
  <si>
    <t>高位值</t>
  </si>
  <si>
    <t>低位值</t>
  </si>
  <si>
    <t>Selected-&gt;&gt;</t>
  </si>
  <si>
    <t>考虑</t>
  </si>
  <si>
    <t>该公司尚未上市，采用同行业可比公司自可获取最新财务信息最近12个月财务营情况作为参考。</t>
  </si>
  <si>
    <t>华力创通</t>
  </si>
  <si>
    <t>300045.SZ</t>
  </si>
  <si>
    <t>北京华力创通科技股份有限公司是一家专注于基于计算机技术的仿真测试系统及其相关设备的研发、生产和销售的企业,产品包括机电仿真测试产品、射频仿真测试产品和仿真应用开发服务.公司是国内计算机仿真领域的高新技术企业和"双软"认证企业,公司承担一项国家863高技术科研项目、两项国防科工委基础科研课题以及多个北京市科技攻关与产业化项目,获军队科技进步二等奖一次.公司拥有服务于军工装备市场必须的行业准入资质,包括:军品质量管理体系GJB9001A-2001认证、武器装备科研生产单位保密资格、武器装备科研生产许可证和武器装备承制单位注册证书,同时公司具备开展北斗二号卫星导航系统应用设备研制的资格许可。</t>
  </si>
  <si>
    <t>专注于导航电子地图的研发、生产、销售和服务的企业.其主要产品包括车载导航产品、消费电子产品以及相关的技术服务.公司是国内首家获得导航电子地图制作资质的企业,在国内率先从事导航电子地图商业化开发,在中国市场投放了第一款符合国际汽车工业质量标准的导航电子地图产品.公司拥有世界先进的导航电子地图制作技术,建成了覆盖全国的导航电子地图数据库,以及全国最大规模的导航电子地图生产和更新网络体系。</t>
  </si>
  <si>
    <t>四维图新</t>
  </si>
  <si>
    <t>002405.SZ</t>
  </si>
  <si>
    <t>专业从事高精度卫星导航定位系统(GNSS)软硬件产品的研发、生产、销售。公司主要产品有高精度测量型GNSS产品系列、超声波数字化测深仪系列、GIS数据采集系统、海洋工程应用集成系统和地质灾害监测系统等。 　</t>
  </si>
  <si>
    <t>中海达</t>
  </si>
  <si>
    <t>300177.SZ</t>
  </si>
  <si>
    <t>广州海格通信集团股份有限公司主营业务为通信设备、导航设备的研制、生产、销售和服务。公司主要产品为军用通信设备、导航设备。</t>
  </si>
  <si>
    <t>海格通信</t>
  </si>
  <si>
    <t>002465.SZ</t>
  </si>
  <si>
    <t>华测导航</t>
  </si>
  <si>
    <t>主要从事北斗高精度卫星导航定位相关软硬件技术产品的研发、生产和销售，并为行业客户提供数据应用及系统解决方案，为中国北斗高精度卫星导航领域领先企业之一。公司主要产品包括高精度GNSS接收机、GIS数据采集器、三维激光产品、无人机遥感产品等数据采集设备及位移监测系统、农机自动导航系统、驾考驾培系统等数据应用及解决方案。 　</t>
  </si>
  <si>
    <t>300627.SZ</t>
  </si>
  <si>
    <t>n/a</t>
  </si>
  <si>
    <t>南方测绘专注测绘地理信息行业，以振兴民族产业为己任，坚持自主创新，陆续实现测距仪、电子经纬仪、全站仪、GPS、CORS等一系列测绘仪器的国产化，取得了一系列拥有自主知识产权的技术成果。</t>
  </si>
  <si>
    <t>净资产</t>
  </si>
  <si>
    <t>股本</t>
  </si>
  <si>
    <t>每股净资产</t>
  </si>
  <si>
    <t>每股收益</t>
  </si>
  <si>
    <t>持股比例</t>
  </si>
  <si>
    <t>建议采用的公允价值</t>
  </si>
  <si>
    <t>评估方法考虑：</t>
  </si>
  <si>
    <t>投资方获取被投资企业约2.66%的股权，根据现有资料显示，尚未达到控制程度。故而对该股权的估值属于对缺乏控制权的股权价值评估。根据所能获取的资料情况，结合具体投资，主要采用市场法进行评估，考虑与目标公司在行业、经营业绩、规模等方面相近的上市可比公司财务比例参数作为对目标公司股权价值的参考系数进行对缺乏控制权的股权价值评估。</t>
  </si>
  <si>
    <t>请根据所能获取的财务数据，填写归属于母公司净利润</t>
  </si>
  <si>
    <t>估值日</t>
  </si>
  <si>
    <t>Black–Scholes mode</t>
  </si>
  <si>
    <t>缺乏市场流动性折扣率 (Black–Scholes model)@评估基准日</t>
  </si>
  <si>
    <t>LoDM计算</t>
  </si>
  <si>
    <t>股票现价</t>
  </si>
  <si>
    <t>行权价</t>
  </si>
  <si>
    <t>预期至流动性事件发生年限</t>
  </si>
  <si>
    <t>无风险收益率</t>
  </si>
  <si>
    <t>股价波动率</t>
  </si>
  <si>
    <t>Ln(S/X)</t>
  </si>
  <si>
    <t>(r-q+σ2/2)*(T-t)</t>
  </si>
  <si>
    <t>d1</t>
  </si>
  <si>
    <t>d2</t>
  </si>
  <si>
    <t>N(-d1)</t>
  </si>
  <si>
    <t>N(-d2)</t>
  </si>
  <si>
    <t>e-r(T-t)</t>
  </si>
  <si>
    <t>e-q(T-t)</t>
  </si>
  <si>
    <t>p</t>
  </si>
  <si>
    <t>缺乏市场流动性折扣率 ("LoMD")</t>
  </si>
  <si>
    <t>曲线名称</t>
  </si>
  <si>
    <t>标准期限(年)</t>
  </si>
  <si>
    <t>收益率(%)</t>
  </si>
  <si>
    <r>
      <t>预期股息收益率(q)</t>
    </r>
    <r>
      <rPr>
        <vertAlign val="superscript"/>
        <sz val="9"/>
        <rFont val="Arial"/>
        <family val="2"/>
      </rPr>
      <t xml:space="preserve"> </t>
    </r>
  </si>
  <si>
    <t>起始日</t>
  </si>
  <si>
    <t>平均值1</t>
  </si>
  <si>
    <t>日波动率</t>
  </si>
  <si>
    <t>年化波动率</t>
  </si>
  <si>
    <t>平均值2</t>
  </si>
  <si>
    <t>时间</t>
  </si>
  <si>
    <t>data</t>
  </si>
  <si>
    <t>对数收益率</t>
  </si>
  <si>
    <t>四维图新</t>
    <phoneticPr fontId="22" type="noConversion"/>
  </si>
  <si>
    <t>中海达</t>
    <phoneticPr fontId="22" type="noConversion"/>
  </si>
  <si>
    <t>海格通信</t>
    <phoneticPr fontId="22" type="noConversion"/>
  </si>
  <si>
    <t>华测导航</t>
    <phoneticPr fontId="22" type="noConversion"/>
  </si>
  <si>
    <t>华力创通</t>
    <phoneticPr fontId="22" type="noConversion"/>
  </si>
  <si>
    <t>时间</t>
    <phoneticPr fontId="22" type="noConversion"/>
  </si>
  <si>
    <t>data</t>
    <phoneticPr fontId="22" type="noConversion"/>
  </si>
  <si>
    <t>对数收益率</t>
    <phoneticPr fontId="22" type="noConversion"/>
  </si>
  <si>
    <t>评估价值</t>
    <phoneticPr fontId="22" type="noConversion"/>
  </si>
  <si>
    <t>发生概率</t>
    <phoneticPr fontId="22" type="noConversion"/>
  </si>
  <si>
    <t>上市</t>
  </si>
  <si>
    <t>投资失败</t>
  </si>
  <si>
    <t>&lt;&lt;请合理预计</t>
  </si>
  <si>
    <t>&lt;&lt;是否存在此情况，请根据协议确定并填写金额</t>
  </si>
  <si>
    <t>&lt;&lt;是否存在其他信息，请更新</t>
  </si>
  <si>
    <t>回购</t>
  </si>
  <si>
    <t>根据管理层说明，对于南方测绘的投资，还存在回购等情况的约定，在结合具体协议的情况下，可能出现如下情形：</t>
  </si>
  <si>
    <t>情景分析后加权结果</t>
  </si>
  <si>
    <t>情景</t>
  </si>
  <si>
    <t>非上市</t>
  </si>
  <si>
    <t>初始投资时点：</t>
  </si>
  <si>
    <t>初始隐含P/E倍数</t>
  </si>
  <si>
    <t>交易对价</t>
  </si>
  <si>
    <t>交易时点</t>
  </si>
  <si>
    <t>交易时点期末归属于母公司净利润</t>
  </si>
  <si>
    <t>于初始时点可比公司市场平均P/E倍数</t>
  </si>
  <si>
    <t>缺乏流动性折扣(LoMD)</t>
  </si>
  <si>
    <t>每股股价
20181231</t>
  </si>
  <si>
    <t>d</t>
  </si>
  <si>
    <t>初始交易时点接近2018年末，故暂用2018/12/31财务信息作为计算基础</t>
  </si>
  <si>
    <t>市场因素修正：</t>
  </si>
  <si>
    <t>于评估时点可比公司市场平均P/E倍数</t>
  </si>
  <si>
    <t>于初始日至评估日，市场因素修正系数：</t>
  </si>
  <si>
    <t>市场修正系数</t>
  </si>
  <si>
    <t>预期归属于母公司净利润</t>
  </si>
  <si>
    <t>于估值日修正后的隐含P/E倍数</t>
  </si>
  <si>
    <t>不考虑缺乏流动性折扣时，投资相对价值</t>
  </si>
  <si>
    <t>考虑缺乏流动性折扣：</t>
  </si>
  <si>
    <t>缺乏流动性折扣（BS模型）</t>
  </si>
  <si>
    <t>投资价值</t>
  </si>
  <si>
    <t>注释[1]：由于已经是上市情景假设，在选取可比公司市场乘数过程中所以不存在缺乏流动性折扣。</t>
  </si>
  <si>
    <t>确定市场乘数：</t>
  </si>
  <si>
    <t>根据所能获取的最近财务信息，目标公司投资协议股价隐含市盈率约24.6倍，可比公司平均市盈率60.6倍，暂用该公司当前收益*可比公司平均市盈率作为其公允价值计算依据。</t>
  </si>
  <si>
    <t>未考虑禁售情况下投资价值：</t>
  </si>
  <si>
    <t>上市情景</t>
  </si>
  <si>
    <t>考虑缺乏流动性折扣后，投资价值：</t>
  </si>
  <si>
    <t>于估值日被投资企业相对价值：</t>
  </si>
  <si>
    <t>说明：</t>
  </si>
  <si>
    <t>部分请根据实际情况填写</t>
  </si>
  <si>
    <t>&lt;&lt;该初始隐含市场乘数已经反映了市场对其缺乏流动性因素以及缺乏控制权因素的考虑</t>
  </si>
  <si>
    <t>中债国债收益率曲线(即期)</t>
  </si>
  <si>
    <t>预期上市日期</t>
  </si>
  <si>
    <t>&lt;&lt;请根据所掌握情况合理估计，当前仅为示例</t>
  </si>
  <si>
    <t>预期解禁日期1</t>
  </si>
  <si>
    <t>对应限售年限1</t>
  </si>
  <si>
    <t>解禁比例1</t>
  </si>
  <si>
    <t>预期解禁日期2</t>
  </si>
  <si>
    <t>对应限售年限2</t>
  </si>
  <si>
    <t>解禁比例2</t>
  </si>
  <si>
    <t>&lt;&lt;所有不同禁售期限加权平均</t>
  </si>
  <si>
    <t>权重</t>
  </si>
  <si>
    <t>加权平均结果</t>
  </si>
  <si>
    <t>&lt;&lt;部分可比公司两期市场乘数变动较大，暂用中位数，避免个别波动对数据的影响</t>
  </si>
  <si>
    <t>被投资公司的100%股权价值
（缺乏流通性，缺乏控制权基础）</t>
  </si>
  <si>
    <t>被投资公司的100%股权价值
（流通且缺乏控制权基础）</t>
  </si>
  <si>
    <t>7.3622</t>
  </si>
  <si>
    <t>7.2393</t>
  </si>
  <si>
    <t>7.1965</t>
  </si>
  <si>
    <t>6.6654</t>
  </si>
  <si>
    <t>6.1479</t>
  </si>
  <si>
    <t>6.4316</t>
  </si>
  <si>
    <t>6.5877</t>
  </si>
  <si>
    <t>6.562</t>
  </si>
  <si>
    <t>6.4651</t>
  </si>
  <si>
    <t>6.4484</t>
  </si>
  <si>
    <t>6.8121</t>
  </si>
  <si>
    <t>6.9351</t>
  </si>
  <si>
    <t>6.9137</t>
  </si>
  <si>
    <t>6.8161</t>
  </si>
  <si>
    <t>7.0634</t>
  </si>
  <si>
    <t>6.8853</t>
  </si>
  <si>
    <t>6.9354</t>
  </si>
  <si>
    <t>7.0031</t>
  </si>
  <si>
    <t>7.0852</t>
  </si>
  <si>
    <t>7.2808</t>
  </si>
  <si>
    <t>7.4014</t>
  </si>
  <si>
    <t>7.2813</t>
  </si>
  <si>
    <t>7.4546</t>
  </si>
  <si>
    <t>7.391</t>
  </si>
  <si>
    <t>7.3267</t>
  </si>
  <si>
    <t>7.4087</t>
  </si>
  <si>
    <t>7.5583</t>
  </si>
  <si>
    <t>7.6129</t>
  </si>
  <si>
    <t>7.7196</t>
  </si>
  <si>
    <t>8.0901</t>
  </si>
  <si>
    <t>8.2647</t>
  </si>
  <si>
    <t>8.5655</t>
  </si>
  <si>
    <t>8.1035</t>
  </si>
  <si>
    <t>8.2178</t>
  </si>
  <si>
    <t>7.8201</t>
  </si>
  <si>
    <t>7.7189</t>
  </si>
  <si>
    <t>7.8458</t>
  </si>
  <si>
    <t>8.3391</t>
  </si>
  <si>
    <t>8.181</t>
  </si>
  <si>
    <t>7.6538</t>
  </si>
  <si>
    <t>7.9624</t>
  </si>
  <si>
    <t>7.9136</t>
  </si>
  <si>
    <t>7.8016</t>
  </si>
  <si>
    <t>7.6772</t>
  </si>
  <si>
    <t>7.6536</t>
  </si>
  <si>
    <t>7.5947</t>
  </si>
  <si>
    <t>7.585</t>
  </si>
  <si>
    <t>7.5046</t>
  </si>
  <si>
    <t>7.5153</t>
  </si>
  <si>
    <t>7.3</t>
  </si>
  <si>
    <t>7.2527</t>
  </si>
  <si>
    <t>7.3199</t>
  </si>
  <si>
    <t>7.3397</t>
  </si>
  <si>
    <t>7.3575</t>
  </si>
  <si>
    <t>7.2844</t>
  </si>
  <si>
    <t>7.4204</t>
  </si>
  <si>
    <t>7.2559</t>
  </si>
  <si>
    <t>7.356</t>
  </si>
  <si>
    <t>7.3585</t>
  </si>
  <si>
    <t>7.654</t>
  </si>
  <si>
    <t>7.6982</t>
  </si>
  <si>
    <t>7.968</t>
  </si>
  <si>
    <t>8.1847</t>
  </si>
  <si>
    <t>8.463</t>
  </si>
  <si>
    <t>8.2536</t>
  </si>
  <si>
    <t>8.1862</t>
  </si>
  <si>
    <t>8.1079</t>
  </si>
  <si>
    <t>8.5934</t>
  </si>
  <si>
    <t>8.5999</t>
  </si>
  <si>
    <t>8.5748</t>
  </si>
  <si>
    <t>8.4619</t>
  </si>
  <si>
    <t>8.2802</t>
  </si>
  <si>
    <t>8.2451</t>
  </si>
  <si>
    <t>8.3479</t>
  </si>
  <si>
    <t>8.1834</t>
  </si>
  <si>
    <t>8.172</t>
  </si>
  <si>
    <t>8.493</t>
  </si>
  <si>
    <t>8.4751</t>
  </si>
  <si>
    <t>8.2512</t>
  </si>
  <si>
    <t>7.8211</t>
  </si>
  <si>
    <t>7.8508</t>
  </si>
  <si>
    <t>7.7665</t>
  </si>
  <si>
    <t>7.9601</t>
  </si>
  <si>
    <t>8.1228</t>
  </si>
  <si>
    <t>8.2517</t>
  </si>
  <si>
    <t>8.436</t>
  </si>
  <si>
    <t>8.4385</t>
  </si>
  <si>
    <t>8.4761</t>
  </si>
  <si>
    <t>8.6662</t>
  </si>
  <si>
    <t>8.967</t>
  </si>
  <si>
    <t>9.1511</t>
  </si>
  <si>
    <t>9.1376</t>
  </si>
  <si>
    <t>9.1078</t>
  </si>
  <si>
    <t>9.4095</t>
  </si>
  <si>
    <t>9.356</t>
  </si>
  <si>
    <t>9.4536</t>
  </si>
  <si>
    <t>9.3588</t>
  </si>
  <si>
    <t>9.2843</t>
  </si>
  <si>
    <t>9.4075</t>
  </si>
  <si>
    <t>9.6921</t>
  </si>
  <si>
    <t>9.8509</t>
  </si>
  <si>
    <t>9.9642</t>
  </si>
  <si>
    <t>10.1905</t>
  </si>
  <si>
    <t>10.3103</t>
  </si>
  <si>
    <t>11.45</t>
  </si>
  <si>
    <t>12.2981</t>
  </si>
  <si>
    <t>10.9343</t>
  </si>
  <si>
    <t>10.6973</t>
  </si>
  <si>
    <t>10.4805</t>
  </si>
  <si>
    <t>10.73</t>
  </si>
  <si>
    <t>10.3817</t>
  </si>
  <si>
    <t>10.4702</t>
  </si>
  <si>
    <t>10.2451</t>
  </si>
  <si>
    <t>10.346</t>
  </si>
  <si>
    <t>10.1445</t>
  </si>
  <si>
    <t>10.0186</t>
  </si>
  <si>
    <t>10.1658</t>
  </si>
  <si>
    <t>10.2669</t>
  </si>
  <si>
    <t>10.8083</t>
  </si>
  <si>
    <t>11.1668</t>
  </si>
  <si>
    <t>10.8589</t>
  </si>
  <si>
    <t>11.0825</t>
  </si>
  <si>
    <t>10.8919</t>
  </si>
  <si>
    <t>10.7325</t>
  </si>
  <si>
    <t>10.5169</t>
  </si>
  <si>
    <t>10.5713</t>
  </si>
  <si>
    <t>10.3003</t>
  </si>
  <si>
    <t>10.6796</t>
  </si>
  <si>
    <t>10.6783</t>
  </si>
  <si>
    <t>10.954</t>
  </si>
  <si>
    <t>10.6993</t>
  </si>
  <si>
    <t>10.6017</t>
  </si>
  <si>
    <t>10.6537</t>
  </si>
  <si>
    <t>10.2002</t>
  </si>
  <si>
    <t>10.1342</t>
  </si>
  <si>
    <t>10.0103</t>
  </si>
  <si>
    <t>9.7922</t>
  </si>
  <si>
    <t>9.313</t>
  </si>
  <si>
    <t>9.2444</t>
  </si>
  <si>
    <t>8.651</t>
  </si>
  <si>
    <t>8.4288</t>
  </si>
  <si>
    <t>8.5116</t>
  </si>
  <si>
    <t>8.6482</t>
  </si>
  <si>
    <t>8.9687</t>
  </si>
  <si>
    <t>9.2171</t>
  </si>
  <si>
    <t>9.4326</t>
  </si>
  <si>
    <t>9.1336</t>
  </si>
  <si>
    <t>9.4015</t>
  </si>
  <si>
    <t>9.351</t>
  </si>
  <si>
    <t>9.4226</t>
  </si>
  <si>
    <t>9.5764</t>
  </si>
  <si>
    <t>9.6366</t>
  </si>
  <si>
    <t>9.9218</t>
  </si>
  <si>
    <t>9.4431</t>
  </si>
  <si>
    <t>9.5963</t>
  </si>
  <si>
    <t>9.8129</t>
  </si>
  <si>
    <t>9.8784</t>
  </si>
  <si>
    <t>9.5953</t>
  </si>
  <si>
    <t>9.7443</t>
  </si>
  <si>
    <t>9.5384</t>
  </si>
  <si>
    <t>9.4036</t>
  </si>
  <si>
    <t>9.4563</t>
  </si>
  <si>
    <t>9.0095</t>
  </si>
  <si>
    <t>8.9753</t>
  </si>
  <si>
    <t>9.0759</t>
  </si>
  <si>
    <t>9.2302</t>
  </si>
  <si>
    <t>9.2198</t>
  </si>
  <si>
    <t>9.1051</t>
  </si>
  <si>
    <t>8.934</t>
  </si>
  <si>
    <t>8.913</t>
  </si>
  <si>
    <t>9.1299</t>
  </si>
  <si>
    <t>9.1265</t>
  </si>
  <si>
    <t>9.3633</t>
  </si>
  <si>
    <t>9.3754</t>
  </si>
  <si>
    <t>9.2051</t>
  </si>
  <si>
    <t>9.121</t>
  </si>
  <si>
    <t>9.1894</t>
  </si>
  <si>
    <t>8.9794</t>
  </si>
  <si>
    <t>9.2076</t>
  </si>
  <si>
    <t>9.2345</t>
  </si>
  <si>
    <t>9.0978</t>
  </si>
  <si>
    <t>9.1421</t>
  </si>
  <si>
    <t>9.1136</t>
  </si>
  <si>
    <t>8.7705</t>
  </si>
  <si>
    <t>8.6316</t>
  </si>
  <si>
    <t>8.5149</t>
  </si>
  <si>
    <t>8.5151</t>
  </si>
  <si>
    <t>8.5819</t>
  </si>
  <si>
    <t>8.8132</t>
  </si>
  <si>
    <t>8.9091</t>
  </si>
  <si>
    <t>8.9454</t>
  </si>
  <si>
    <t>8.7626</t>
  </si>
  <si>
    <t>8.783</t>
  </si>
  <si>
    <t>8.6034</t>
  </si>
  <si>
    <t>8.5967</t>
  </si>
  <si>
    <t>8.8893</t>
  </si>
  <si>
    <t>8.9342</t>
  </si>
  <si>
    <t>8.9134</t>
  </si>
  <si>
    <t>8.9664</t>
  </si>
  <si>
    <t>9.0118</t>
  </si>
  <si>
    <t>8.9431</t>
  </si>
  <si>
    <t>8.9719</t>
  </si>
  <si>
    <t>8.7856</t>
  </si>
  <si>
    <t>8.9316</t>
  </si>
  <si>
    <t>8.471</t>
  </si>
  <si>
    <t>8.4908</t>
  </si>
  <si>
    <t>8.3603</t>
  </si>
  <si>
    <t>8.2772</t>
  </si>
  <si>
    <t>8.2139</t>
  </si>
  <si>
    <t>8.2507</t>
  </si>
  <si>
    <t>8.408</t>
  </si>
  <si>
    <t>8.5312</t>
  </si>
  <si>
    <t>8.8393</t>
  </si>
  <si>
    <t>9.1027</t>
  </si>
  <si>
    <t>9.3755</t>
  </si>
  <si>
    <t>8.9599</t>
  </si>
  <si>
    <t>8.9116</t>
  </si>
  <si>
    <t>8.8503</t>
  </si>
  <si>
    <t>8.656</t>
  </si>
  <si>
    <t>8.8058</t>
  </si>
  <si>
    <t>8.8439</t>
  </si>
  <si>
    <t>8.8403</t>
  </si>
  <si>
    <t>8.8757</t>
  </si>
  <si>
    <t>9.1279</t>
  </si>
  <si>
    <t>9.1572</t>
  </si>
  <si>
    <t>9.109</t>
  </si>
  <si>
    <t>9.2525</t>
  </si>
  <si>
    <t>9.2942</t>
  </si>
  <si>
    <t>9.4974</t>
  </si>
  <si>
    <t>9.5723</t>
  </si>
  <si>
    <t>9.4071</t>
  </si>
  <si>
    <t>9.6778</t>
  </si>
  <si>
    <t>9.9462</t>
  </si>
  <si>
    <t>9.6722</t>
  </si>
  <si>
    <t>9.5647</t>
  </si>
  <si>
    <t>9.6686</t>
  </si>
  <si>
    <t>9.7324</t>
  </si>
  <si>
    <t>9.5165</t>
  </si>
  <si>
    <t>9.7177</t>
  </si>
  <si>
    <t>9.7497</t>
  </si>
  <si>
    <t>9.4373</t>
  </si>
  <si>
    <t>9.2374</t>
  </si>
  <si>
    <t>9.1903</t>
  </si>
  <si>
    <t>9.0593</t>
  </si>
  <si>
    <t>8.9119</t>
  </si>
  <si>
    <t>9.7986</t>
  </si>
  <si>
    <t>10.1149</t>
  </si>
  <si>
    <t>10.0348</t>
  </si>
  <si>
    <t>9.4403</t>
  </si>
  <si>
    <t>9.333</t>
  </si>
  <si>
    <t>9.5062</t>
  </si>
  <si>
    <t>9.1486</t>
  </si>
  <si>
    <t>8.7443</t>
  </si>
  <si>
    <t>8.8318</t>
  </si>
  <si>
    <t>8.9122</t>
  </si>
  <si>
    <t>8.8205</t>
  </si>
  <si>
    <t>8.8478</t>
  </si>
  <si>
    <t>9.5291</t>
  </si>
  <si>
    <t>9.927</t>
  </si>
  <si>
    <t>9.7524</t>
  </si>
  <si>
    <t>9.5695</t>
  </si>
  <si>
    <t>10.0889</t>
  </si>
  <si>
    <t>10.058</t>
  </si>
  <si>
    <t>9.9453</t>
  </si>
  <si>
    <t>9.9496</t>
  </si>
  <si>
    <t>10.2917</t>
  </si>
  <si>
    <t>10.1558</t>
  </si>
  <si>
    <t>9.5822</t>
  </si>
  <si>
    <t>9.4023</t>
  </si>
  <si>
    <t>9.2672</t>
  </si>
  <si>
    <t>9.3644</t>
  </si>
  <si>
    <t>9.4963</t>
  </si>
  <si>
    <t>9.1019</t>
  </si>
  <si>
    <t>9.37</t>
  </si>
  <si>
    <t>9.3433</t>
  </si>
  <si>
    <t>9.2677</t>
  </si>
  <si>
    <t>8.7053</t>
  </si>
  <si>
    <t>8.604</t>
  </si>
  <si>
    <t>8.5132</t>
  </si>
  <si>
    <t>8.4969</t>
  </si>
  <si>
    <t>8.4469</t>
  </si>
  <si>
    <t>8.4603</t>
  </si>
  <si>
    <t>8.2705</t>
  </si>
  <si>
    <t>8.3702</t>
  </si>
  <si>
    <t>8.5062</t>
  </si>
  <si>
    <t>8.5148</t>
  </si>
  <si>
    <t>8.6497</t>
  </si>
  <si>
    <t>8.6992</t>
  </si>
  <si>
    <t>8.678</t>
  </si>
  <si>
    <t>8.6291</t>
  </si>
  <si>
    <t>8.6683</t>
  </si>
  <si>
    <t>8.8444</t>
  </si>
  <si>
    <t>8.9505</t>
  </si>
  <si>
    <t>9.1614</t>
  </si>
  <si>
    <t>9.3228</t>
  </si>
  <si>
    <t>9.0907</t>
  </si>
  <si>
    <t>8.9328</t>
  </si>
  <si>
    <t>8.8822</t>
  </si>
  <si>
    <t>9.0306</t>
  </si>
  <si>
    <t>8.9933</t>
  </si>
  <si>
    <t>9.2657</t>
  </si>
  <si>
    <t>9.3636</t>
  </si>
  <si>
    <t>9.2982</t>
  </si>
  <si>
    <t>20.387</t>
  </si>
  <si>
    <t>19.8885</t>
  </si>
  <si>
    <t>19.7531</t>
  </si>
  <si>
    <t>18.119</t>
  </si>
  <si>
    <t>17.1242</t>
  </si>
  <si>
    <t>16.4765</t>
  </si>
  <si>
    <t>16.203</t>
  </si>
  <si>
    <t>16.1569</t>
  </si>
  <si>
    <t>16.0161</t>
  </si>
  <si>
    <t>16.0581</t>
  </si>
  <si>
    <t>16.8815</t>
  </si>
  <si>
    <t>16.6052</t>
  </si>
  <si>
    <t>16.3446</t>
  </si>
  <si>
    <t>15.4729</t>
  </si>
  <si>
    <t>15.6982</t>
  </si>
  <si>
    <t>15.54</t>
  </si>
  <si>
    <t>15.096</t>
  </si>
  <si>
    <t>15.6363</t>
  </si>
  <si>
    <t>15.9885</t>
  </si>
  <si>
    <t>16.3583</t>
  </si>
  <si>
    <t>16.629</t>
  </si>
  <si>
    <t>16.1676</t>
  </si>
  <si>
    <t>16.4984</t>
  </si>
  <si>
    <t>16.4504</t>
  </si>
  <si>
    <t>16.4341</t>
  </si>
  <si>
    <t>16.6801</t>
  </si>
  <si>
    <t>16.872</t>
  </si>
  <si>
    <t>16.9539</t>
  </si>
  <si>
    <t>17.2784</t>
  </si>
  <si>
    <t>17.4516</t>
  </si>
  <si>
    <t>17.575</t>
  </si>
  <si>
    <t>18.9619</t>
  </si>
  <si>
    <t>18.2452</t>
  </si>
  <si>
    <t>18.738</t>
  </si>
  <si>
    <t>17.863</t>
  </si>
  <si>
    <t>17.6687</t>
  </si>
  <si>
    <t>18.2053</t>
  </si>
  <si>
    <t>18.347</t>
  </si>
  <si>
    <t>18.2799</t>
  </si>
  <si>
    <t>17.6654</t>
  </si>
  <si>
    <t>18.3757</t>
  </si>
  <si>
    <t>18.5707</t>
  </si>
  <si>
    <t>18.4969</t>
  </si>
  <si>
    <t>18.266</t>
  </si>
  <si>
    <t>18.0665</t>
  </si>
  <si>
    <t>17.4982</t>
  </si>
  <si>
    <t>17.6841</t>
  </si>
  <si>
    <t>17.7948</t>
  </si>
  <si>
    <t>18.126</t>
  </si>
  <si>
    <t>17.9062</t>
  </si>
  <si>
    <t>17.3476</t>
  </si>
  <si>
    <t>18.3836</t>
  </si>
  <si>
    <t>17.6707</t>
  </si>
  <si>
    <t>17.3948</t>
  </si>
  <si>
    <t>17.2858</t>
  </si>
  <si>
    <t>17.3733</t>
  </si>
  <si>
    <t>16.9304</t>
  </si>
  <si>
    <t>17.0699</t>
  </si>
  <si>
    <t>16.9848</t>
  </si>
  <si>
    <t>17.7063</t>
  </si>
  <si>
    <t>17.2252</t>
  </si>
  <si>
    <t>17.9911</t>
  </si>
  <si>
    <t>17.6648</t>
  </si>
  <si>
    <t>18.2657</t>
  </si>
  <si>
    <t>18.0186</t>
  </si>
  <si>
    <t>17.814</t>
  </si>
  <si>
    <t>17.7926</t>
  </si>
  <si>
    <t>17.9114</t>
  </si>
  <si>
    <t>18.2752</t>
  </si>
  <si>
    <t>18.0838</t>
  </si>
  <si>
    <t>18.0147</t>
  </si>
  <si>
    <t>17.66</t>
  </si>
  <si>
    <t>17.4708</t>
  </si>
  <si>
    <t>17.5448</t>
  </si>
  <si>
    <t>17.4805</t>
  </si>
  <si>
    <t>17.2014</t>
  </si>
  <si>
    <t>17.5686</t>
  </si>
  <si>
    <t>17.3181</t>
  </si>
  <si>
    <t>16.359</t>
  </si>
  <si>
    <t>15.9538</t>
  </si>
  <si>
    <t>15.9957</t>
  </si>
  <si>
    <t>15.9802</t>
  </si>
  <si>
    <t>16.213</t>
  </si>
  <si>
    <t>16.551</t>
  </si>
  <si>
    <t>16.7594</t>
  </si>
  <si>
    <t>17.3787</t>
  </si>
  <si>
    <t>17.411</t>
  </si>
  <si>
    <t>17.5583</t>
  </si>
  <si>
    <t>17.9279</t>
  </si>
  <si>
    <t>18.4854</t>
  </si>
  <si>
    <t>18.9001</t>
  </si>
  <si>
    <t>18.9423</t>
  </si>
  <si>
    <t>18.766</t>
  </si>
  <si>
    <t>19.3297</t>
  </si>
  <si>
    <t>19.2238</t>
  </si>
  <si>
    <t>19.4011</t>
  </si>
  <si>
    <t>19.0958</t>
  </si>
  <si>
    <t>19.0105</t>
  </si>
  <si>
    <t>19.44</t>
  </si>
  <si>
    <t>20.0965</t>
  </si>
  <si>
    <t>20.3833</t>
  </si>
  <si>
    <t>20.6444</t>
  </si>
  <si>
    <t>20.8225</t>
  </si>
  <si>
    <t>21.3652</t>
  </si>
  <si>
    <t>21.8842</t>
  </si>
  <si>
    <t>22.0185</t>
  </si>
  <si>
    <t>20.4664</t>
  </si>
  <si>
    <t>20.4655</t>
  </si>
  <si>
    <t>20.4555</t>
  </si>
  <si>
    <t>20.5913</t>
  </si>
  <si>
    <t>20.0879</t>
  </si>
  <si>
    <t>20.3107</t>
  </si>
  <si>
    <t>20.2177</t>
  </si>
  <si>
    <t>20.6896</t>
  </si>
  <si>
    <t>20.1212</t>
  </si>
  <si>
    <t>19.542</t>
  </si>
  <si>
    <t>19.6033</t>
  </si>
  <si>
    <t>19.8543</t>
  </si>
  <si>
    <t>20.8094</t>
  </si>
  <si>
    <t>23.27</t>
  </si>
  <si>
    <t>24.5046</t>
  </si>
  <si>
    <t>25.2915</t>
  </si>
  <si>
    <t>24.2694</t>
  </si>
  <si>
    <t>23.5407</t>
  </si>
  <si>
    <t>23.7101</t>
  </si>
  <si>
    <t>23.2393</t>
  </si>
  <si>
    <t>22.7478</t>
  </si>
  <si>
    <t>23.2116</t>
  </si>
  <si>
    <t>22.8085</t>
  </si>
  <si>
    <t>23.8971</t>
  </si>
  <si>
    <t>23.6141</t>
  </si>
  <si>
    <t>22.9317</t>
  </si>
  <si>
    <t>23.1327</t>
  </si>
  <si>
    <t>22.3368</t>
  </si>
  <si>
    <t>21.8702</t>
  </si>
  <si>
    <t>21.7072</t>
  </si>
  <si>
    <t>21.4371</t>
  </si>
  <si>
    <t>20.7226</t>
  </si>
  <si>
    <t>20.5589</t>
  </si>
  <si>
    <t>19.1437</t>
  </si>
  <si>
    <t>18.5234</t>
  </si>
  <si>
    <t>18.478</t>
  </si>
  <si>
    <t>18.4858</t>
  </si>
  <si>
    <t>19.0773</t>
  </si>
  <si>
    <t>19.3166</t>
  </si>
  <si>
    <t>19.5658</t>
  </si>
  <si>
    <t>19.6131</t>
  </si>
  <si>
    <t>20.597</t>
  </si>
  <si>
    <t>20.2178</t>
  </si>
  <si>
    <t>20.1166</t>
  </si>
  <si>
    <t>20.514</t>
  </si>
  <si>
    <t>20.73</t>
  </si>
  <si>
    <t>20.7111</t>
  </si>
  <si>
    <t>19.2524</t>
  </si>
  <si>
    <t>19.3865</t>
  </si>
  <si>
    <t>20.1222</t>
  </si>
  <si>
    <t>20.4311</t>
  </si>
  <si>
    <t>20.3811</t>
  </si>
  <si>
    <t>20.5006</t>
  </si>
  <si>
    <t>20.1855</t>
  </si>
  <si>
    <t>19.9778</t>
  </si>
  <si>
    <t>20.0492</t>
  </si>
  <si>
    <t>19.1966</t>
  </si>
  <si>
    <t>19.2437</t>
  </si>
  <si>
    <t>19.5423</t>
  </si>
  <si>
    <t>20.0328</t>
  </si>
  <si>
    <t>20.0687</t>
  </si>
  <si>
    <t>19.8811</t>
  </si>
  <si>
    <t>19.1815</t>
  </si>
  <si>
    <t>19.1984</t>
  </si>
  <si>
    <t>19.5867</t>
  </si>
  <si>
    <t>19.7005</t>
  </si>
  <si>
    <t>20.2507</t>
  </si>
  <si>
    <t>20.2706</t>
  </si>
  <si>
    <t>19.9154</t>
  </si>
  <si>
    <t>20.1588</t>
  </si>
  <si>
    <t>20.2504</t>
  </si>
  <si>
    <t>19.9804</t>
  </si>
  <si>
    <t>20.4609</t>
  </si>
  <si>
    <t>20.445</t>
  </si>
  <si>
    <t>20.1202</t>
  </si>
  <si>
    <t>20.2446</t>
  </si>
  <si>
    <t>20.0675</t>
  </si>
  <si>
    <t>19.273</t>
  </si>
  <si>
    <t>18.5537</t>
  </si>
  <si>
    <t>18.337</t>
  </si>
  <si>
    <t>18.1053</t>
  </si>
  <si>
    <t>18.1475</t>
  </si>
  <si>
    <t>18.6061</t>
  </si>
  <si>
    <t>18.7481</t>
  </si>
  <si>
    <t>18.7473</t>
  </si>
  <si>
    <t>18.5146</t>
  </si>
  <si>
    <t>18.4383</t>
  </si>
  <si>
    <t>17.8735</t>
  </si>
  <si>
    <t>17.8496</t>
  </si>
  <si>
    <t>18.441</t>
  </si>
  <si>
    <t>18.6745</t>
  </si>
  <si>
    <t>18.7588</t>
  </si>
  <si>
    <t>18.8618</t>
  </si>
  <si>
    <t>19.0001</t>
  </si>
  <si>
    <t>18.9884</t>
  </si>
  <si>
    <t>18.8162</t>
  </si>
  <si>
    <t>18.4691</t>
  </si>
  <si>
    <t>18.5606</t>
  </si>
  <si>
    <t>17.6519</t>
  </si>
  <si>
    <t>17.55</t>
  </si>
  <si>
    <t>17.5222</t>
  </si>
  <si>
    <t>17.3617</t>
  </si>
  <si>
    <t>17.312</t>
  </si>
  <si>
    <t>17.4343</t>
  </si>
  <si>
    <t>17.6743</t>
  </si>
  <si>
    <t>17.3227</t>
  </si>
  <si>
    <t>17.7067</t>
  </si>
  <si>
    <t>17.8773</t>
  </si>
  <si>
    <t>18.014</t>
  </si>
  <si>
    <t>17.8663</t>
  </si>
  <si>
    <t>17.9964</t>
  </si>
  <si>
    <t>17.8772</t>
  </si>
  <si>
    <t>17.4774</t>
  </si>
  <si>
    <t>17.8103</t>
  </si>
  <si>
    <t>18.0943</t>
  </si>
  <si>
    <t>18.1312</t>
  </si>
  <si>
    <t>18.2401</t>
  </si>
  <si>
    <t>18.6254</t>
  </si>
  <si>
    <t>18.7349</t>
  </si>
  <si>
    <t>18.9372</t>
  </si>
  <si>
    <t>19.1885</t>
  </si>
  <si>
    <t>19.3588</t>
  </si>
  <si>
    <t>19.727</t>
  </si>
  <si>
    <t>19.9008</t>
  </si>
  <si>
    <t>19.8576</t>
  </si>
  <si>
    <t>20.5545</t>
  </si>
  <si>
    <t>20.4955</t>
  </si>
  <si>
    <t>19.7319</t>
  </si>
  <si>
    <t>19.3542</t>
  </si>
  <si>
    <t>19.5293</t>
  </si>
  <si>
    <t>20.0152</t>
  </si>
  <si>
    <t>19.9879</t>
  </si>
  <si>
    <t>20.2656</t>
  </si>
  <si>
    <t>19.6795</t>
  </si>
  <si>
    <t>18.9708</t>
  </si>
  <si>
    <t>18.705</t>
  </si>
  <si>
    <t>18.3264</t>
  </si>
  <si>
    <t>18.0582</t>
  </si>
  <si>
    <t>17.796</t>
  </si>
  <si>
    <t>18.0669</t>
  </si>
  <si>
    <t>18.0719</t>
  </si>
  <si>
    <t>18.4147</t>
  </si>
  <si>
    <t>18.1572</t>
  </si>
  <si>
    <t>18.1378</t>
  </si>
  <si>
    <t>18.5994</t>
  </si>
  <si>
    <t>18.0522</t>
  </si>
  <si>
    <t>17.8174</t>
  </si>
  <si>
    <t>18.0626</t>
  </si>
  <si>
    <t>18.1484</t>
  </si>
  <si>
    <t>17.9694</t>
  </si>
  <si>
    <t>17.8842</t>
  </si>
  <si>
    <t>18.3006</t>
  </si>
  <si>
    <t>18.374</t>
  </si>
  <si>
    <t>18.1546</t>
  </si>
  <si>
    <t>18.0996</t>
  </si>
  <si>
    <t>18.1375</t>
  </si>
  <si>
    <t>18.0504</t>
  </si>
  <si>
    <t>17.6665</t>
  </si>
  <si>
    <t>17.6596</t>
  </si>
  <si>
    <t>17.4672</t>
  </si>
  <si>
    <t>17.5755</t>
  </si>
  <si>
    <t>17.0001</t>
  </si>
  <si>
    <t>16.7688</t>
  </si>
  <si>
    <t>16.7329</t>
  </si>
  <si>
    <t>16.7844</t>
  </si>
  <si>
    <t>16.7392</t>
  </si>
  <si>
    <t>16.6858</t>
  </si>
  <si>
    <t>16.95</t>
  </si>
  <si>
    <t>17.1775</t>
  </si>
  <si>
    <t>17.2314</t>
  </si>
  <si>
    <t>17.3525</t>
  </si>
  <si>
    <t>17.2347</t>
  </si>
  <si>
    <t>17.1533</t>
  </si>
  <si>
    <t>17.0526</t>
  </si>
  <si>
    <t>17.0616</t>
  </si>
  <si>
    <t>16.9054</t>
  </si>
  <si>
    <t>17.1274</t>
  </si>
  <si>
    <t>17.3931</t>
  </si>
  <si>
    <t>17.6216</t>
  </si>
  <si>
    <t>17.6873</t>
  </si>
  <si>
    <t>17.7983</t>
  </si>
  <si>
    <t>17.7112</t>
  </si>
  <si>
    <t>17.6672</t>
  </si>
  <si>
    <t>17.6721</t>
  </si>
  <si>
    <t>17.7195</t>
  </si>
  <si>
    <t>18.5433</t>
  </si>
  <si>
    <t>18.8621</t>
  </si>
  <si>
    <t>19.5196</t>
  </si>
  <si>
    <t>19.4981</t>
  </si>
  <si>
    <t>19.1927</t>
  </si>
  <si>
    <t>19.1888</t>
  </si>
  <si>
    <t>19.1375</t>
  </si>
  <si>
    <t>19.168</t>
  </si>
  <si>
    <t>19.147</t>
  </si>
  <si>
    <t>20.9899</t>
  </si>
  <si>
    <t>22.3547</t>
  </si>
  <si>
    <t>21.7173</t>
  </si>
  <si>
    <t>8.564</t>
  </si>
  <si>
    <t>8.1874</t>
  </si>
  <si>
    <t>8.1216</t>
  </si>
  <si>
    <t>7.5436</t>
  </si>
  <si>
    <t>7.5082</t>
  </si>
  <si>
    <t>7.7296</t>
  </si>
  <si>
    <t>7.7675</t>
  </si>
  <si>
    <t>7.6657</t>
  </si>
  <si>
    <t>7.6285</t>
  </si>
  <si>
    <t>7.7049</t>
  </si>
  <si>
    <t>8.103</t>
  </si>
  <si>
    <t>8.0696</t>
  </si>
  <si>
    <t>8.037</t>
  </si>
  <si>
    <t>7.4121</t>
  </si>
  <si>
    <t>7.3755</t>
  </si>
  <si>
    <t>7.3149</t>
  </si>
  <si>
    <t>7.1922</t>
  </si>
  <si>
    <t>7.3638</t>
  </si>
  <si>
    <t>7.516</t>
  </si>
  <si>
    <t>7.6354</t>
  </si>
  <si>
    <t>7.6677</t>
  </si>
  <si>
    <t>7.8462</t>
  </si>
  <si>
    <t>7.8634</t>
  </si>
  <si>
    <t>7.7575</t>
  </si>
  <si>
    <t>7.7173</t>
  </si>
  <si>
    <t>7.8073</t>
  </si>
  <si>
    <t>7.8672</t>
  </si>
  <si>
    <t>7.8225</t>
  </si>
  <si>
    <t>7.8832</t>
  </si>
  <si>
    <t>7.933</t>
  </si>
  <si>
    <t>7.8761</t>
  </si>
  <si>
    <t>8.1675</t>
  </si>
  <si>
    <t>8.1224</t>
  </si>
  <si>
    <t>8.0843</t>
  </si>
  <si>
    <t>7.7689</t>
  </si>
  <si>
    <t>7.668</t>
  </si>
  <si>
    <t>7.6829</t>
  </si>
  <si>
    <t>7.7062</t>
  </si>
  <si>
    <t>7.7009</t>
  </si>
  <si>
    <t>7.4437</t>
  </si>
  <si>
    <t>7.8289</t>
  </si>
  <si>
    <t>7.822</t>
  </si>
  <si>
    <t>7.6943</t>
  </si>
  <si>
    <t>7.6178</t>
  </si>
  <si>
    <t>7.6177</t>
  </si>
  <si>
    <t>7.5578</t>
  </si>
  <si>
    <t>7.6281</t>
  </si>
  <si>
    <t>7.6461</t>
  </si>
  <si>
    <t>7.7387</t>
  </si>
  <si>
    <t>7.61</t>
  </si>
  <si>
    <t>7.4835</t>
  </si>
  <si>
    <t>7.5203</t>
  </si>
  <si>
    <t>7.4678</t>
  </si>
  <si>
    <t>7.5881</t>
  </si>
  <si>
    <t>7.4845</t>
  </si>
  <si>
    <t>7.5767</t>
  </si>
  <si>
    <t>7.4297</t>
  </si>
  <si>
    <t>7.6632</t>
  </si>
  <si>
    <t>7.726</t>
  </si>
  <si>
    <t>7.8535</t>
  </si>
  <si>
    <t>8.123</t>
  </si>
  <si>
    <t>8.2681</t>
  </si>
  <si>
    <t>8.2067</t>
  </si>
  <si>
    <t>8.4915</t>
  </si>
  <si>
    <t>8.3819</t>
  </si>
  <si>
    <t>8.3443</t>
  </si>
  <si>
    <t>8.242</t>
  </si>
  <si>
    <t>8.401</t>
  </si>
  <si>
    <t>8.355</t>
  </si>
  <si>
    <t>8.365</t>
  </si>
  <si>
    <t>8.3748</t>
  </si>
  <si>
    <t>8.3109</t>
  </si>
  <si>
    <t>8.2066</t>
  </si>
  <si>
    <t>8.3269</t>
  </si>
  <si>
    <t>8.1512</t>
  </si>
  <si>
    <t>8.1058</t>
  </si>
  <si>
    <t>8.1659</t>
  </si>
  <si>
    <t>8.0835</t>
  </si>
  <si>
    <t>8.0967</t>
  </si>
  <si>
    <t>7.9659</t>
  </si>
  <si>
    <t>7.9801</t>
  </si>
  <si>
    <t>7.7227</t>
  </si>
  <si>
    <t>7.8938</t>
  </si>
  <si>
    <t>8.2585</t>
  </si>
  <si>
    <t>8.3357</t>
  </si>
  <si>
    <t>8.4721</t>
  </si>
  <si>
    <t>8.4157</t>
  </si>
  <si>
    <t>8.509</t>
  </si>
  <si>
    <t>8.6911</t>
  </si>
  <si>
    <t>8.8179</t>
  </si>
  <si>
    <t>8.8282</t>
  </si>
  <si>
    <t>8.8961</t>
  </si>
  <si>
    <t>9.5012</t>
  </si>
  <si>
    <t>9.6385</t>
  </si>
  <si>
    <t>9.7915</t>
  </si>
  <si>
    <t>9.7788</t>
  </si>
  <si>
    <t>9.675</t>
  </si>
  <si>
    <t>9.901</t>
  </si>
  <si>
    <t>9.953</t>
  </si>
  <si>
    <t>10.0168</t>
  </si>
  <si>
    <t>9.9706</t>
  </si>
  <si>
    <t>10.1118</t>
  </si>
  <si>
    <t>10.1319</t>
  </si>
  <si>
    <t>10.3625</t>
  </si>
  <si>
    <t>10.3045</t>
  </si>
  <si>
    <t>9.7919</t>
  </si>
  <si>
    <t>9.7562</t>
  </si>
  <si>
    <t>9.8058</t>
  </si>
  <si>
    <t>9.9601</t>
  </si>
  <si>
    <t>9.7674</t>
  </si>
  <si>
    <t>9.9126</t>
  </si>
  <si>
    <t>9.8778</t>
  </si>
  <si>
    <t>10.1847</t>
  </si>
  <si>
    <t>9.8513</t>
  </si>
  <si>
    <t>9.4001</t>
  </si>
  <si>
    <t>9.6902</t>
  </si>
  <si>
    <t>9.6978</t>
  </si>
  <si>
    <t>10.1279</t>
  </si>
  <si>
    <t>10.5317</t>
  </si>
  <si>
    <t>10.5061</t>
  </si>
  <si>
    <t>10.6124</t>
  </si>
  <si>
    <t>10.484</t>
  </si>
  <si>
    <t>10.4026</t>
  </si>
  <si>
    <t>10.2289</t>
  </si>
  <si>
    <t>10.133</t>
  </si>
  <si>
    <t>9.969</t>
  </si>
  <si>
    <t>10.1575</t>
  </si>
  <si>
    <t>10.0853</t>
  </si>
  <si>
    <t>10.2729</t>
  </si>
  <si>
    <t>10.2088</t>
  </si>
  <si>
    <t>10.1395</t>
  </si>
  <si>
    <t>10.3007</t>
  </si>
  <si>
    <t>9.9694</t>
  </si>
  <si>
    <t>9.9213</t>
  </si>
  <si>
    <t>9.725</t>
  </si>
  <si>
    <t>9.3688</t>
  </si>
  <si>
    <t>9.2876</t>
  </si>
  <si>
    <t>8.7015</t>
  </si>
  <si>
    <t>8.4863</t>
  </si>
  <si>
    <t>8.4647</t>
  </si>
  <si>
    <t>8.5631</t>
  </si>
  <si>
    <t>8.741</t>
  </si>
  <si>
    <t>8.9465</t>
  </si>
  <si>
    <t>8.8638</t>
  </si>
  <si>
    <t>8.8299</t>
  </si>
  <si>
    <t>9.0245</t>
  </si>
  <si>
    <t>8.8921</t>
  </si>
  <si>
    <t>9.0735</t>
  </si>
  <si>
    <t>9.4189</t>
  </si>
  <si>
    <t>9.4951</t>
  </si>
  <si>
    <t>9.7636</t>
  </si>
  <si>
    <t>9.4053</t>
  </si>
  <si>
    <t>9.7035</t>
  </si>
  <si>
    <t>9.7914</t>
  </si>
  <si>
    <t>9.8076</t>
  </si>
  <si>
    <t>9.7989</t>
  </si>
  <si>
    <t>9.6775</t>
  </si>
  <si>
    <t>9.6622</t>
  </si>
  <si>
    <t>9.6348</t>
  </si>
  <si>
    <t>9.4892</t>
  </si>
  <si>
    <t>9.3603</t>
  </si>
  <si>
    <t>9.3134</t>
  </si>
  <si>
    <t>9.3822</t>
  </si>
  <si>
    <t>9.4609</t>
  </si>
  <si>
    <t>9.3266</t>
  </si>
  <si>
    <t>9.1764</t>
  </si>
  <si>
    <t>8.9568</t>
  </si>
  <si>
    <t>8.8963</t>
  </si>
  <si>
    <t>9.0861</t>
  </si>
  <si>
    <t>9.0873</t>
  </si>
  <si>
    <t>9.2689</t>
  </si>
  <si>
    <t>9.212</t>
  </si>
  <si>
    <t>9.2972</t>
  </si>
  <si>
    <t>9.3971</t>
  </si>
  <si>
    <t>9.6105</t>
  </si>
  <si>
    <t>9.5566</t>
  </si>
  <si>
    <t>9.7381</t>
  </si>
  <si>
    <t>9.6773</t>
  </si>
  <si>
    <t>9.5849</t>
  </si>
  <si>
    <t>9.6439</t>
  </si>
  <si>
    <t>9.5713</t>
  </si>
  <si>
    <t>9.3137</t>
  </si>
  <si>
    <t>9.2152</t>
  </si>
  <si>
    <t>9.2246</t>
  </si>
  <si>
    <t>9.1578</t>
  </si>
  <si>
    <t>9.167</t>
  </si>
  <si>
    <t>9.2878</t>
  </si>
  <si>
    <t>9.4407</t>
  </si>
  <si>
    <t>9.4263</t>
  </si>
  <si>
    <t>9.2764</t>
  </si>
  <si>
    <t>9.2549</t>
  </si>
  <si>
    <t>9.1115</t>
  </si>
  <si>
    <t>9.0745</t>
  </si>
  <si>
    <t>9.268</t>
  </si>
  <si>
    <t>9.3576</t>
  </si>
  <si>
    <t>9.3568</t>
  </si>
  <si>
    <t>9.4304</t>
  </si>
  <si>
    <t>9.4894</t>
  </si>
  <si>
    <t>9.5689</t>
  </si>
  <si>
    <t>9.4873</t>
  </si>
  <si>
    <t>9.1689</t>
  </si>
  <si>
    <t>9.1413</t>
  </si>
  <si>
    <t>8.7371</t>
  </si>
  <si>
    <t>8.7492</t>
  </si>
  <si>
    <t>8.7563</t>
  </si>
  <si>
    <t>8.6374</t>
  </si>
  <si>
    <t>8.6734</t>
  </si>
  <si>
    <t>8.8115</t>
  </si>
  <si>
    <t>8.9442</t>
  </si>
  <si>
    <t>9.0371</t>
  </si>
  <si>
    <t>9.286</t>
  </si>
  <si>
    <t>9.6871</t>
  </si>
  <si>
    <t>9.8504</t>
  </si>
  <si>
    <t>9.9305</t>
  </si>
  <si>
    <t>10.0527</t>
  </si>
  <si>
    <t>10.0355</t>
  </si>
  <si>
    <t>9.9505</t>
  </si>
  <si>
    <t>10.1083</t>
  </si>
  <si>
    <t>10.0051</t>
  </si>
  <si>
    <t>10.0108</t>
  </si>
  <si>
    <t>10.0291</t>
  </si>
  <si>
    <t>10.2205</t>
  </si>
  <si>
    <t>10.2239</t>
  </si>
  <si>
    <t>10.2799</t>
  </si>
  <si>
    <t>10.457</t>
  </si>
  <si>
    <t>10.4788</t>
  </si>
  <si>
    <t>10.5902</t>
  </si>
  <si>
    <t>10.6781</t>
  </si>
  <si>
    <t>10.4927</t>
  </si>
  <si>
    <t>10.6216</t>
  </si>
  <si>
    <t>10.583</t>
  </si>
  <si>
    <t>10.0679</t>
  </si>
  <si>
    <t>9.9998</t>
  </si>
  <si>
    <t>10.1515</t>
  </si>
  <si>
    <t>10.2051</t>
  </si>
  <si>
    <t>10.1586</t>
  </si>
  <si>
    <t>10.3601</t>
  </si>
  <si>
    <t>10.1704</t>
  </si>
  <si>
    <t>10.1379</t>
  </si>
  <si>
    <t>10.0362</t>
  </si>
  <si>
    <t>9.836</t>
  </si>
  <si>
    <t>9.7979</t>
  </si>
  <si>
    <t>9.651</t>
  </si>
  <si>
    <t>9.7884</t>
  </si>
  <si>
    <t>9.8623</t>
  </si>
  <si>
    <t>9.8932</t>
  </si>
  <si>
    <t>9.806</t>
  </si>
  <si>
    <t>9.7191</t>
  </si>
  <si>
    <t>9.619</t>
  </si>
  <si>
    <t>9.7114</t>
  </si>
  <si>
    <t>9.3665</t>
  </si>
  <si>
    <t>9.4467</t>
  </si>
  <si>
    <t>9.3353</t>
  </si>
  <si>
    <t>9.2516</t>
  </si>
  <si>
    <t>9.2892</t>
  </si>
  <si>
    <t>9.5892</t>
  </si>
  <si>
    <t>9.5652</t>
  </si>
  <si>
    <t>9.5047</t>
  </si>
  <si>
    <t>9.5282</t>
  </si>
  <si>
    <t>9.5188</t>
  </si>
  <si>
    <t>9.5928</t>
  </si>
  <si>
    <t>9.6282</t>
  </si>
  <si>
    <t>9.7744</t>
  </si>
  <si>
    <t>9.8028</t>
  </si>
  <si>
    <t>9.893</t>
  </si>
  <si>
    <t>9.7951</t>
  </si>
  <si>
    <t>9.8154</t>
  </si>
  <si>
    <t>9.8462</t>
  </si>
  <si>
    <t>9.9355</t>
  </si>
  <si>
    <t>9.9387</t>
  </si>
  <si>
    <t>9.8828</t>
  </si>
  <si>
    <t>9.9789</t>
  </si>
  <si>
    <t>9.8398</t>
  </si>
  <si>
    <t>9.7678</t>
  </si>
  <si>
    <t>9.899</t>
  </si>
  <si>
    <t>9.9919</t>
  </si>
  <si>
    <t>9.9474</t>
  </si>
  <si>
    <t>9.9134</t>
  </si>
  <si>
    <t>9.8844</t>
  </si>
  <si>
    <t>10.2346</t>
  </si>
  <si>
    <t>10.3359</t>
  </si>
  <si>
    <t>10.3709</t>
  </si>
  <si>
    <t>10.4359</t>
  </si>
  <si>
    <t>10.492</t>
  </si>
  <si>
    <t>10.449</t>
  </si>
  <si>
    <t>10.4156</t>
  </si>
  <si>
    <t>10.3226</t>
  </si>
  <si>
    <t>10.3612</t>
  </si>
  <si>
    <t>10.3774</t>
  </si>
  <si>
    <t>10.4477</t>
  </si>
  <si>
    <t>10.6206</t>
  </si>
  <si>
    <t>10.8581</t>
  </si>
  <si>
    <t>10.9042</t>
  </si>
  <si>
    <t>11.1738</t>
  </si>
  <si>
    <t>10.9908</t>
  </si>
  <si>
    <t>10.6041</t>
  </si>
  <si>
    <t>10.4416</t>
  </si>
  <si>
    <t>10.5755</t>
  </si>
  <si>
    <t>10.5314</t>
  </si>
  <si>
    <t>10.6612</t>
  </si>
  <si>
    <t>10.8351</t>
  </si>
  <si>
    <t>10.8027</t>
  </si>
  <si>
    <t>12.119</t>
  </si>
  <si>
    <t>11.5041</t>
  </si>
  <si>
    <t>11.0468</t>
  </si>
  <si>
    <t>10.2479</t>
  </si>
  <si>
    <t>9.67</t>
  </si>
  <si>
    <t>9.8606</t>
  </si>
  <si>
    <t>9.7879</t>
  </si>
  <si>
    <t>9.7074</t>
  </si>
  <si>
    <t>9.6365</t>
  </si>
  <si>
    <t>10.3615</t>
  </si>
  <si>
    <t>10.3938</t>
  </si>
  <si>
    <t>10.5163</t>
  </si>
  <si>
    <t>10.5534</t>
  </si>
  <si>
    <t>10.5432</t>
  </si>
  <si>
    <t>10.1752</t>
  </si>
  <si>
    <t>10.1273</t>
  </si>
  <si>
    <t>10.2892</t>
  </si>
  <si>
    <t>10.4923</t>
  </si>
  <si>
    <t>10.6021</t>
  </si>
  <si>
    <t>10.6031</t>
  </si>
  <si>
    <t>10.5556</t>
  </si>
  <si>
    <t>10.6499</t>
  </si>
  <si>
    <t>10.4737</t>
  </si>
  <si>
    <t>10.4059</t>
  </si>
  <si>
    <t>10.5967</t>
  </si>
  <si>
    <t>10.7899</t>
  </si>
  <si>
    <t>10.8251</t>
  </si>
  <si>
    <t>10.995</t>
  </si>
  <si>
    <t>11.059</t>
  </si>
  <si>
    <t>11.0059</t>
  </si>
  <si>
    <t>11.7453</t>
  </si>
  <si>
    <t>11.1966</t>
  </si>
  <si>
    <t>11.1985</t>
  </si>
  <si>
    <t>10.8044</t>
  </si>
  <si>
    <t>10.5158</t>
  </si>
  <si>
    <t>10.7782</t>
  </si>
  <si>
    <t>10.7078</t>
  </si>
  <si>
    <t>10.6928</t>
  </si>
  <si>
    <t>10.3999</t>
  </si>
  <si>
    <t>10.7841</t>
  </si>
  <si>
    <t>10.8691</t>
  </si>
  <si>
    <t>10.7306</t>
  </si>
  <si>
    <t>10.7415</t>
  </si>
  <si>
    <t>10.7672</t>
  </si>
  <si>
    <t>10.7002</t>
  </si>
  <si>
    <t>10.7395</t>
  </si>
  <si>
    <t>10.6866</t>
  </si>
  <si>
    <t>10.7445</t>
  </si>
  <si>
    <t>10.4316</t>
  </si>
  <si>
    <t>10.0809</t>
  </si>
  <si>
    <t>10.0951</t>
  </si>
  <si>
    <t>10.1528</t>
  </si>
  <si>
    <t>10.0351</t>
  </si>
  <si>
    <t>10.1388</t>
  </si>
  <si>
    <t>10.1488</t>
  </si>
  <si>
    <t>9.8664</t>
  </si>
  <si>
    <t>9.8979</t>
  </si>
  <si>
    <t>9.8781</t>
  </si>
  <si>
    <t>10.4998</t>
  </si>
  <si>
    <t>10.3641</t>
  </si>
  <si>
    <t>10.9743</t>
  </si>
  <si>
    <t>10.9571</t>
  </si>
  <si>
    <t>11.3157</t>
  </si>
  <si>
    <t>11.1685</t>
  </si>
  <si>
    <t>11.0873</t>
  </si>
  <si>
    <t>10.9415</t>
  </si>
  <si>
    <t>11.1875</t>
  </si>
  <si>
    <t>11.072</t>
  </si>
  <si>
    <t>11.0496</t>
  </si>
  <si>
    <t>11.0104</t>
  </si>
  <si>
    <t>10.834</t>
  </si>
  <si>
    <t>10.831</t>
  </si>
  <si>
    <t>11.0107</t>
  </si>
  <si>
    <t>10.9528</t>
  </si>
  <si>
    <t>10.8731</t>
  </si>
  <si>
    <t>11.1198</t>
  </si>
  <si>
    <t>11.0643</t>
  </si>
  <si>
    <t>10.8712</t>
  </si>
  <si>
    <t>10.3195</t>
  </si>
  <si>
    <t>10.3119</t>
  </si>
  <si>
    <t>10.3031</t>
  </si>
  <si>
    <t>10.4864</t>
  </si>
  <si>
    <t>10.7212</t>
  </si>
  <si>
    <t>10.8166</t>
  </si>
  <si>
    <t>11.1679</t>
  </si>
  <si>
    <t>11.1806</t>
  </si>
  <si>
    <t>11.2964</t>
  </si>
  <si>
    <t>11.4941</t>
  </si>
  <si>
    <t>11.9668</t>
  </si>
  <si>
    <t>12.1391</t>
  </si>
  <si>
    <t>12.1362</t>
  </si>
  <si>
    <t>12.0335</t>
  </si>
  <si>
    <t>13.2013</t>
  </si>
  <si>
    <t>13.5525</t>
  </si>
  <si>
    <t>13.6348</t>
  </si>
  <si>
    <t>13.9256</t>
  </si>
  <si>
    <t>13.762</t>
  </si>
  <si>
    <t>13.9964</t>
  </si>
  <si>
    <t>14.015</t>
  </si>
  <si>
    <t>14.1764</t>
  </si>
  <si>
    <t>14.0561</t>
  </si>
  <si>
    <t>14.6434</t>
  </si>
  <si>
    <t>14.399</t>
  </si>
  <si>
    <t>14.9654</t>
  </si>
  <si>
    <t>14.4808</t>
  </si>
  <si>
    <t>13.5715</t>
  </si>
  <si>
    <t>13.4892</t>
  </si>
  <si>
    <t>13.5984</t>
  </si>
  <si>
    <t>13.9094</t>
  </si>
  <si>
    <t>13.6613</t>
  </si>
  <si>
    <t>13.6437</t>
  </si>
  <si>
    <t>13.4966</t>
  </si>
  <si>
    <t>13.8497</t>
  </si>
  <si>
    <t>13.5092</t>
  </si>
  <si>
    <t>13.1113</t>
  </si>
  <si>
    <t>13.1503</t>
  </si>
  <si>
    <t>13.3998</t>
  </si>
  <si>
    <t>14.1213</t>
  </si>
  <si>
    <t>15.0561</t>
  </si>
  <si>
    <t>14.8416</t>
  </si>
  <si>
    <t>15.6817</t>
  </si>
  <si>
    <t>15.116</t>
  </si>
  <si>
    <t>14.8175</t>
  </si>
  <si>
    <t>14.4352</t>
  </si>
  <si>
    <t>14.4895</t>
  </si>
  <si>
    <t>14.2278</t>
  </si>
  <si>
    <t>14.7369</t>
  </si>
  <si>
    <t>14.6384</t>
  </si>
  <si>
    <t>15.1029</t>
  </si>
  <si>
    <t>15.0113</t>
  </si>
  <si>
    <t>14.8073</t>
  </si>
  <si>
    <t>14.9204</t>
  </si>
  <si>
    <t>14.4751</t>
  </si>
  <si>
    <t>14.2458</t>
  </si>
  <si>
    <t>14.001</t>
  </si>
  <si>
    <t>13.874</t>
  </si>
  <si>
    <t>13.7307</t>
  </si>
  <si>
    <t>13.5987</t>
  </si>
  <si>
    <t>12.674</t>
  </si>
  <si>
    <t>12.3045</t>
  </si>
  <si>
    <t>12.4125</t>
  </si>
  <si>
    <t>12.796</t>
  </si>
  <si>
    <t>13.1694</t>
  </si>
  <si>
    <t>13.5682</t>
  </si>
  <si>
    <t>13.6802</t>
  </si>
  <si>
    <t>13.7766</t>
  </si>
  <si>
    <t>14.4108</t>
  </si>
  <si>
    <t>14.4445</t>
  </si>
  <si>
    <t>14.7238</t>
  </si>
  <si>
    <t>14.8001</t>
  </si>
  <si>
    <t>14.8788</t>
  </si>
  <si>
    <t>14.8585</t>
  </si>
  <si>
    <t>13.6934</t>
  </si>
  <si>
    <t>14.3544</t>
  </si>
  <si>
    <t>15.036</t>
  </si>
  <si>
    <t>15.1482</t>
  </si>
  <si>
    <t>14.9828</t>
  </si>
  <si>
    <t>10.0115</t>
  </si>
  <si>
    <t>9.7425</t>
  </si>
  <si>
    <t>9.5669</t>
  </si>
  <si>
    <t>9.4203</t>
  </si>
  <si>
    <t>8.8927</t>
  </si>
  <si>
    <t>8.9141</t>
  </si>
  <si>
    <t>9.06</t>
  </si>
  <si>
    <t>9.1797</t>
  </si>
  <si>
    <t>9.1263</t>
  </si>
  <si>
    <t>8.9646</t>
  </si>
  <si>
    <t>8.7322</t>
  </si>
  <si>
    <t>8.7381</t>
  </si>
  <si>
    <t>8.9016</t>
  </si>
  <si>
    <t>8.834</t>
  </si>
  <si>
    <t>9.1402</t>
  </si>
  <si>
    <t>9.0813</t>
  </si>
  <si>
    <t>8.9391</t>
  </si>
  <si>
    <t>8.8738</t>
  </si>
  <si>
    <t>8.9887</t>
  </si>
  <si>
    <t>8.7792</t>
  </si>
  <si>
    <t>8.9873</t>
  </si>
  <si>
    <t>9.1113</t>
  </si>
  <si>
    <t>8.8526</t>
  </si>
  <si>
    <t>8.8197</t>
  </si>
  <si>
    <t>8.5146</t>
  </si>
  <si>
    <t>8.2401</t>
  </si>
  <si>
    <t>8.2347</t>
  </si>
  <si>
    <t>8.1715</t>
  </si>
  <si>
    <t>8.2101</t>
  </si>
  <si>
    <t>8.2327</t>
  </si>
  <si>
    <t>8.2293</t>
  </si>
  <si>
    <t>8.2389</t>
  </si>
  <si>
    <t>8.0254</t>
  </si>
  <si>
    <t>7.9572</t>
  </si>
  <si>
    <t>7.6495</t>
  </si>
  <si>
    <t>7.6358</t>
  </si>
  <si>
    <t>7.8345</t>
  </si>
  <si>
    <t>7.865</t>
  </si>
  <si>
    <t>7.7936</t>
  </si>
  <si>
    <t>7.8451</t>
  </si>
  <si>
    <t>7.8898</t>
  </si>
  <si>
    <t>7.8259</t>
  </si>
  <si>
    <t>7.7523</t>
  </si>
  <si>
    <t>7.5041</t>
  </si>
  <si>
    <t>7.7771</t>
  </si>
  <si>
    <t>7.4631</t>
  </si>
  <si>
    <t>7.4516</t>
  </si>
  <si>
    <t>7.4897</t>
  </si>
  <si>
    <t>7.3943</t>
  </si>
  <si>
    <t>7.3519</t>
  </si>
  <si>
    <t>7.3584</t>
  </si>
  <si>
    <t>7.4734</t>
  </si>
  <si>
    <t>7.2659</t>
  </si>
  <si>
    <t>7.462</t>
  </si>
  <si>
    <t>7.7275</t>
  </si>
  <si>
    <t>7.8351</t>
  </si>
  <si>
    <t>7.9163</t>
  </si>
  <si>
    <t>7.9779</t>
  </si>
  <si>
    <t>7.9198</t>
  </si>
  <si>
    <t>7.7932</t>
  </si>
  <si>
    <t>8.0688</t>
  </si>
  <si>
    <t>8.1271</t>
  </si>
  <si>
    <t>8.0523</t>
  </si>
  <si>
    <t>8.0189</t>
  </si>
  <si>
    <t>8.3033</t>
  </si>
  <si>
    <t>8.3818</t>
  </si>
  <si>
    <t>8.4107</t>
  </si>
  <si>
    <t>8.5649</t>
  </si>
  <si>
    <t>8.7208</t>
  </si>
  <si>
    <t>9.0456</t>
  </si>
  <si>
    <t>9.3501</t>
  </si>
  <si>
    <t>9.0895</t>
  </si>
  <si>
    <t>9.5972</t>
  </si>
  <si>
    <t>10.734</t>
  </si>
  <si>
    <t>10.8005</t>
  </si>
  <si>
    <t>10.1795</t>
  </si>
  <si>
    <t>10.0093</t>
  </si>
  <si>
    <t>10.0625</t>
  </si>
  <si>
    <t>10.0675</t>
  </si>
  <si>
    <t>10.1141</t>
  </si>
  <si>
    <t>9.4649</t>
  </si>
  <si>
    <t>9.0825</t>
  </si>
  <si>
    <t>9.0581</t>
  </si>
  <si>
    <t>8.9324</t>
  </si>
  <si>
    <t>8.8492</t>
  </si>
  <si>
    <t>8.7875</t>
  </si>
  <si>
    <t>9.0663</t>
  </si>
  <si>
    <t>8.9444</t>
  </si>
  <si>
    <t>9.0904</t>
  </si>
  <si>
    <t>8.5453</t>
  </si>
  <si>
    <t>8.5699</t>
  </si>
  <si>
    <t>8.5544</t>
  </si>
  <si>
    <t>8.4291</t>
  </si>
  <si>
    <t>8.3527</t>
  </si>
  <si>
    <t>8.4712</t>
  </si>
  <si>
    <t>8.3846</t>
  </si>
  <si>
    <t>8.4303</t>
  </si>
  <si>
    <t>8.2636</t>
  </si>
  <si>
    <t>8.5588</t>
  </si>
  <si>
    <t>8.4771</t>
  </si>
  <si>
    <t>8.3432</t>
  </si>
  <si>
    <t>8.4481</t>
  </si>
  <si>
    <t>8.4186</t>
  </si>
  <si>
    <t>8.5076</t>
  </si>
  <si>
    <t>8.7892</t>
  </si>
  <si>
    <t>8.8582</t>
  </si>
  <si>
    <t>8.9401</t>
  </si>
  <si>
    <t>8.9903</t>
  </si>
  <si>
    <t>8.5868</t>
  </si>
  <si>
    <t>8.3056</t>
  </si>
  <si>
    <t>8.1903</t>
  </si>
  <si>
    <t>8.2464</t>
  </si>
  <si>
    <t>8.1532</t>
  </si>
  <si>
    <t>8.1205</t>
  </si>
  <si>
    <t>8.2781</t>
  </si>
  <si>
    <t>8.5162</t>
  </si>
  <si>
    <t>8.368</t>
  </si>
  <si>
    <t>8.2662</t>
  </si>
  <si>
    <t>8.017</t>
  </si>
  <si>
    <t>8.0594</t>
  </si>
  <si>
    <t>8.0166</t>
  </si>
  <si>
    <t>7.9918</t>
  </si>
  <si>
    <t>7.9044</t>
  </si>
  <si>
    <t>8.0128</t>
  </si>
  <si>
    <t>8.0764</t>
  </si>
  <si>
    <t>8.1994</t>
  </si>
  <si>
    <t>8.2847</t>
  </si>
  <si>
    <t>8.3565</t>
  </si>
  <si>
    <t>8.3944</t>
  </si>
  <si>
    <t>8.37</t>
  </si>
  <si>
    <t>8.3878</t>
  </si>
  <si>
    <t>8.5364</t>
  </si>
  <si>
    <t>8.5974</t>
  </si>
  <si>
    <t>8.9358</t>
  </si>
  <si>
    <t>9.1174</t>
  </si>
  <si>
    <t>9.3232</t>
  </si>
  <si>
    <t>9.2205</t>
  </si>
  <si>
    <t>9.0019</t>
  </si>
  <si>
    <t>8.8522</t>
  </si>
  <si>
    <t>8.1909</t>
  </si>
  <si>
    <t>8.3652</t>
  </si>
  <si>
    <t>8.3545</t>
  </si>
  <si>
    <t>8.8163</t>
  </si>
  <si>
    <t>9.0333</t>
  </si>
  <si>
    <t>8.8474</t>
  </si>
  <si>
    <t>17.6624</t>
  </si>
  <si>
    <t>17.4913</t>
  </si>
  <si>
    <t>17.5802</t>
  </si>
  <si>
    <t>16.2424</t>
  </si>
  <si>
    <t>14.9256</t>
  </si>
  <si>
    <t>14.9351</t>
  </si>
  <si>
    <t>14.4309</t>
  </si>
  <si>
    <t>14.4328</t>
  </si>
  <si>
    <t>14.4824</t>
  </si>
  <si>
    <t>14.7946</t>
  </si>
  <si>
    <t>15.6168</t>
  </si>
  <si>
    <t>15.5215</t>
  </si>
  <si>
    <t>15.4194</t>
  </si>
  <si>
    <t>14.9066</t>
  </si>
  <si>
    <t>15.2848</t>
  </si>
  <si>
    <t>15.0815</t>
  </si>
  <si>
    <t>14.7763</t>
  </si>
  <si>
    <t>15.153</t>
  </si>
  <si>
    <t>15.9695</t>
  </si>
  <si>
    <t>16.1918</t>
  </si>
  <si>
    <t>16.0958</t>
  </si>
  <si>
    <t>15.7978</t>
  </si>
  <si>
    <t>16.0984</t>
  </si>
  <si>
    <t>15.9016</t>
  </si>
  <si>
    <t>15.7252</t>
  </si>
  <si>
    <t>15.9119</t>
  </si>
  <si>
    <t>16.0999</t>
  </si>
  <si>
    <t>16.2244</t>
  </si>
  <si>
    <t>16.4879</t>
  </si>
  <si>
    <t>16.6651</t>
  </si>
  <si>
    <t>16.3961</t>
  </si>
  <si>
    <t>16.7667</t>
  </si>
  <si>
    <t>16.1535</t>
  </si>
  <si>
    <t>16.3108</t>
  </si>
  <si>
    <t>15.8607</t>
  </si>
  <si>
    <t>15.5072</t>
  </si>
  <si>
    <t>15.6257</t>
  </si>
  <si>
    <t>15.569</t>
  </si>
  <si>
    <t>15.6143</t>
  </si>
  <si>
    <t>15.1308</t>
  </si>
  <si>
    <t>15.9039</t>
  </si>
  <si>
    <t>15.9211</t>
  </si>
  <si>
    <t>15.7144</t>
  </si>
  <si>
    <t>15.3438</t>
  </si>
  <si>
    <t>15.3683</t>
  </si>
  <si>
    <t>15.1922</t>
  </si>
  <si>
    <t>15.1743</t>
  </si>
  <si>
    <t>15.3853</t>
  </si>
  <si>
    <t>15.493</t>
  </si>
  <si>
    <t>15.3146</t>
  </si>
  <si>
    <t>15.0462</t>
  </si>
  <si>
    <t>15.0627</t>
  </si>
  <si>
    <t>14.9809</t>
  </si>
  <si>
    <t>14.844</t>
  </si>
  <si>
    <t>15.0274</t>
  </si>
  <si>
    <t>15.0415</t>
  </si>
  <si>
    <t>14.5725</t>
  </si>
  <si>
    <t>14.6328</t>
  </si>
  <si>
    <t>14.4077</t>
  </si>
  <si>
    <t>14.2689</t>
  </si>
  <si>
    <t>14.138</t>
  </si>
  <si>
    <t>14.3569</t>
  </si>
  <si>
    <t>14.6162</t>
  </si>
  <si>
    <t>15.1824</t>
  </si>
  <si>
    <t>15.157</t>
  </si>
  <si>
    <t>15.2856</t>
  </si>
  <si>
    <t>15.1992</t>
  </si>
  <si>
    <t>15.6382</t>
  </si>
  <si>
    <t>15.7019</t>
  </si>
  <si>
    <t>16.138</t>
  </si>
  <si>
    <t>16.1961</t>
  </si>
  <si>
    <t>16.024</t>
  </si>
  <si>
    <t>15.7475</t>
  </si>
  <si>
    <t>16.0718</t>
  </si>
  <si>
    <t>15.7103</t>
  </si>
  <si>
    <t>15.6451</t>
  </si>
  <si>
    <t>16.0009</t>
  </si>
  <si>
    <t>15.9323</t>
  </si>
  <si>
    <t>16.5456</t>
  </si>
  <si>
    <t>16.6001</t>
  </si>
  <si>
    <t>16.8696</t>
  </si>
  <si>
    <t>17.1746</t>
  </si>
  <si>
    <t>17.6245</t>
  </si>
  <si>
    <t>17.8254</t>
  </si>
  <si>
    <t>19.1631</t>
  </si>
  <si>
    <t>19.5476</t>
  </si>
  <si>
    <t>19.2644</t>
  </si>
  <si>
    <t>20.0027</t>
  </si>
  <si>
    <t>20.8252</t>
  </si>
  <si>
    <t>21.2404</t>
  </si>
  <si>
    <t>21.433</t>
  </si>
  <si>
    <t>22.0805</t>
  </si>
  <si>
    <t>23.6957</t>
  </si>
  <si>
    <t>23.8803</t>
  </si>
  <si>
    <t>23.1562</t>
  </si>
  <si>
    <t>23.0239</t>
  </si>
  <si>
    <t>22.7125</t>
  </si>
  <si>
    <t>23.308</t>
  </si>
  <si>
    <t>23.1232</t>
  </si>
  <si>
    <t>23.5882</t>
  </si>
  <si>
    <t>23.9849</t>
  </si>
  <si>
    <t>24.6367</t>
  </si>
  <si>
    <t>24.5041</t>
  </si>
  <si>
    <t>24.7773</t>
  </si>
  <si>
    <t>24.4243</t>
  </si>
  <si>
    <t>22.3949</t>
  </si>
  <si>
    <t>22.053</t>
  </si>
  <si>
    <t>22.0946</t>
  </si>
  <si>
    <t>22.7726</t>
  </si>
  <si>
    <t>22.3714</t>
  </si>
  <si>
    <t>22.9333</t>
  </si>
  <si>
    <t>22.5112</t>
  </si>
  <si>
    <t>22.3772</t>
  </si>
  <si>
    <t>21.6371</t>
  </si>
  <si>
    <t>21.1073</t>
  </si>
  <si>
    <t>21.6229</t>
  </si>
  <si>
    <t>22.1874</t>
  </si>
  <si>
    <t>24.1602</t>
  </si>
  <si>
    <t>26.0079</t>
  </si>
  <si>
    <t>26.5755</t>
  </si>
  <si>
    <t>27.3517</t>
  </si>
  <si>
    <t>26.2012</t>
  </si>
  <si>
    <t>25.0485</t>
  </si>
  <si>
    <t>25.7407</t>
  </si>
  <si>
    <t>26.5814</t>
  </si>
  <si>
    <t>25.4154</t>
  </si>
  <si>
    <t>26.2963</t>
  </si>
  <si>
    <t>26.1668</t>
  </si>
  <si>
    <t>28.2101</t>
  </si>
  <si>
    <t>26.8446</t>
  </si>
  <si>
    <t>26.4973</t>
  </si>
  <si>
    <t>25.8392</t>
  </si>
  <si>
    <t>25.2232</t>
  </si>
  <si>
    <t>25.5942</t>
  </si>
  <si>
    <t>25.5795</t>
  </si>
  <si>
    <t>25.1933</t>
  </si>
  <si>
    <t>25.3063</t>
  </si>
  <si>
    <t>24.0482</t>
  </si>
  <si>
    <t>21.6759</t>
  </si>
  <si>
    <t>21.0839</t>
  </si>
  <si>
    <t>21.2071</t>
  </si>
  <si>
    <t>21.1658</t>
  </si>
  <si>
    <t>21.6939</t>
  </si>
  <si>
    <t>21.7525</t>
  </si>
  <si>
    <t>21.6998</t>
  </si>
  <si>
    <t>22.1456</t>
  </si>
  <si>
    <t>22.5994</t>
  </si>
  <si>
    <t>22.1698</t>
  </si>
  <si>
    <t>21.6636</t>
  </si>
  <si>
    <t>22.1831</t>
  </si>
  <si>
    <t>22.3613</t>
  </si>
  <si>
    <t>22.7241</t>
  </si>
  <si>
    <t>21.8666</t>
  </si>
  <si>
    <t>22.3112</t>
  </si>
  <si>
    <t>22.5582</t>
  </si>
  <si>
    <t>22.169</t>
  </si>
  <si>
    <t>21.8592</t>
  </si>
  <si>
    <t>21.8435</t>
  </si>
  <si>
    <t>21.5825</t>
  </si>
  <si>
    <t>21.564</t>
  </si>
  <si>
    <t>21.6798</t>
  </si>
  <si>
    <t>22.0148</t>
  </si>
  <si>
    <t>22.8169</t>
  </si>
  <si>
    <t>23.5754</t>
  </si>
  <si>
    <t>23.9514</t>
  </si>
  <si>
    <t>24.3868</t>
  </si>
  <si>
    <t>23.944</t>
  </si>
  <si>
    <t>15.634</t>
  </si>
  <si>
    <t>16.0561</t>
  </si>
  <si>
    <t>16.3333</t>
  </si>
  <si>
    <t>16.474</t>
  </si>
  <si>
    <t>16.6756</t>
  </si>
  <si>
    <t>16.2827</t>
  </si>
  <si>
    <t>15.9177</t>
  </si>
  <si>
    <t>16.1785</t>
  </si>
  <si>
    <t>16.3035</t>
  </si>
  <si>
    <t>16.1125</t>
  </si>
  <si>
    <t>16.8508</t>
  </si>
  <si>
    <t>16.9659</t>
  </si>
  <si>
    <t>16.6201</t>
  </si>
  <si>
    <t>16.4184</t>
  </si>
  <si>
    <t>16.3874</t>
  </si>
  <si>
    <t>15.4126</t>
  </si>
  <si>
    <t>15.14</t>
  </si>
  <si>
    <t>14.9889</t>
  </si>
  <si>
    <t>14.2563</t>
  </si>
  <si>
    <t>14.2723</t>
  </si>
  <si>
    <t>14.5932</t>
  </si>
  <si>
    <t>14.6722</t>
  </si>
  <si>
    <t>14.6408</t>
  </si>
  <si>
    <t>14.2917</t>
  </si>
  <si>
    <t>14.4094</t>
  </si>
  <si>
    <t>14.1267</t>
  </si>
  <si>
    <t>14.3182</t>
  </si>
  <si>
    <t>14.7283</t>
  </si>
  <si>
    <t>14.9008</t>
  </si>
  <si>
    <t>14.8959</t>
  </si>
  <si>
    <t>14.8454</t>
  </si>
  <si>
    <t>14.9936</t>
  </si>
  <si>
    <t>15.037</t>
  </si>
  <si>
    <t>14.8787</t>
  </si>
  <si>
    <t>14.4591</t>
  </si>
  <si>
    <t>14.8843</t>
  </si>
  <si>
    <t>14.1048</t>
  </si>
  <si>
    <t>13.9933</t>
  </si>
  <si>
    <t>13.8662</t>
  </si>
  <si>
    <t>13.4762</t>
  </si>
  <si>
    <t>13.5773</t>
  </si>
  <si>
    <t>13.755</t>
  </si>
  <si>
    <t>14.1517</t>
  </si>
  <si>
    <t>14.2662</t>
  </si>
  <si>
    <t>14.6946</t>
  </si>
  <si>
    <t>15.0972</t>
  </si>
  <si>
    <t>15.4145</t>
  </si>
  <si>
    <t>15.3195</t>
  </si>
  <si>
    <t>15.4398</t>
  </si>
  <si>
    <t>15.2225</t>
  </si>
  <si>
    <t>14.8358</t>
  </si>
  <si>
    <t>16.1062</t>
  </si>
  <si>
    <t>16.2127</t>
  </si>
  <si>
    <t>16.2077</t>
  </si>
  <si>
    <t>15.9234</t>
  </si>
  <si>
    <t>16.0303</t>
  </si>
  <si>
    <t>16.3796</t>
  </si>
  <si>
    <t>16.2624</t>
  </si>
  <si>
    <t>16.7692</t>
  </si>
  <si>
    <t>16.8867</t>
  </si>
  <si>
    <t>17.4902</t>
  </si>
  <si>
    <t>17.4555</t>
  </si>
  <si>
    <t>17.2796</t>
  </si>
  <si>
    <t>17.4354</t>
  </si>
  <si>
    <t>17.4779</t>
  </si>
  <si>
    <t>17.3034</t>
  </si>
  <si>
    <t>16.5529</t>
  </si>
  <si>
    <t>16.7876</t>
  </si>
  <si>
    <t>17.5641</t>
  </si>
  <si>
    <t>18.3013</t>
  </si>
  <si>
    <t>18.8148</t>
  </si>
  <si>
    <t>18.2361</t>
  </si>
  <si>
    <t>17.0841</t>
  </si>
  <si>
    <t>16.7666</t>
  </si>
  <si>
    <t>16.4328</t>
  </si>
  <si>
    <t>16.265</t>
  </si>
  <si>
    <t>16.1253</t>
  </si>
  <si>
    <t>16.4789</t>
  </si>
  <si>
    <t>16.3828</t>
  </si>
  <si>
    <t>16.7259</t>
  </si>
  <si>
    <t>15.2479</t>
  </si>
  <si>
    <t>14.4934</t>
  </si>
  <si>
    <t>14.7616</t>
  </si>
  <si>
    <t>14.5322</t>
  </si>
  <si>
    <t>14.3396</t>
  </si>
  <si>
    <t>14.3276</t>
  </si>
  <si>
    <t>14.2257</t>
  </si>
  <si>
    <t>14.1243</t>
  </si>
  <si>
    <t>14.1996</t>
  </si>
  <si>
    <t>15.0968</t>
  </si>
  <si>
    <t>14.7743</t>
  </si>
  <si>
    <t>14.5098</t>
  </si>
  <si>
    <t>14.3322</t>
  </si>
  <si>
    <t>14.7952</t>
  </si>
  <si>
    <t>14.792</t>
  </si>
  <si>
    <t>14.627</t>
  </si>
  <si>
    <t>14.6152</t>
  </si>
  <si>
    <t>14.933</t>
  </si>
  <si>
    <t>14.5065</t>
  </si>
  <si>
    <t>14.2483</t>
  </si>
  <si>
    <t>14.4981</t>
  </si>
  <si>
    <t>14.6644</t>
  </si>
  <si>
    <t>14.5474</t>
  </si>
  <si>
    <t>14.4994</t>
  </si>
  <si>
    <t>14.7877</t>
  </si>
  <si>
    <t>16.2065</t>
  </si>
  <si>
    <t>15.865</t>
  </si>
  <si>
    <t>15.5597</t>
  </si>
  <si>
    <t>15.368</t>
  </si>
  <si>
    <t>15.7845</t>
  </si>
  <si>
    <t>16.1145</t>
  </si>
  <si>
    <t>16.0425</t>
  </si>
  <si>
    <t>16.2126</t>
  </si>
  <si>
    <t>16.3912</t>
  </si>
  <si>
    <t>16.5899</t>
  </si>
  <si>
    <t>16.7193</t>
  </si>
  <si>
    <t>16.7364</t>
  </si>
  <si>
    <t>16.4715</t>
  </si>
  <si>
    <t>16.5355</t>
  </si>
  <si>
    <t>16.6496</t>
  </si>
  <si>
    <t>16.3572</t>
  </si>
  <si>
    <t>16.2502</t>
  </si>
  <si>
    <t>16.9928</t>
  </si>
  <si>
    <t>17.0871</t>
  </si>
  <si>
    <t>17.3407</t>
  </si>
  <si>
    <t>17.2119</t>
  </si>
  <si>
    <t>16.8357</t>
  </si>
  <si>
    <t>16.0201</t>
  </si>
  <si>
    <t>15.9345</t>
  </si>
  <si>
    <t>16.2442</t>
  </si>
  <si>
    <t>16.2318</t>
  </si>
  <si>
    <t>16.1908</t>
  </si>
  <si>
    <t>15.8688</t>
  </si>
  <si>
    <t>16.1275</t>
  </si>
  <si>
    <r>
      <rPr>
        <b/>
        <sz val="9"/>
        <color theme="0"/>
        <rFont val="微软雅黑"/>
        <family val="2"/>
        <charset val="134"/>
      </rPr>
      <t>每股股价</t>
    </r>
    <r>
      <rPr>
        <b/>
        <sz val="9"/>
        <color theme="0"/>
        <rFont val="Arial"/>
        <family val="2"/>
      </rPr>
      <t>20200331</t>
    </r>
    <phoneticPr fontId="22" type="noConversion"/>
  </si>
  <si>
    <t>16.54</t>
  </si>
  <si>
    <t>17.26</t>
  </si>
  <si>
    <t>17.35</t>
  </si>
  <si>
    <t>17.49</t>
  </si>
  <si>
    <t>17.51</t>
  </si>
  <si>
    <t>17.31</t>
  </si>
  <si>
    <t>17.78</t>
  </si>
  <si>
    <t>17.12</t>
  </si>
  <si>
    <t>17.59</t>
  </si>
  <si>
    <t>17.18</t>
  </si>
  <si>
    <t>16.4</t>
  </si>
  <si>
    <t>16.73</t>
  </si>
  <si>
    <t>15.75</t>
  </si>
  <si>
    <t>14.18</t>
  </si>
  <si>
    <t>13.66</t>
  </si>
  <si>
    <t>14.23</t>
  </si>
  <si>
    <t>14.58</t>
  </si>
  <si>
    <t>14.88</t>
  </si>
  <si>
    <t>15.01</t>
  </si>
  <si>
    <t>15.08</t>
  </si>
  <si>
    <t>14.97</t>
  </si>
  <si>
    <t>15.56</t>
  </si>
  <si>
    <t>16.14</t>
  </si>
  <si>
    <t>15.71</t>
  </si>
  <si>
    <t>16.53</t>
  </si>
  <si>
    <t>18.18</t>
  </si>
  <si>
    <t>19.4</t>
  </si>
  <si>
    <t>21.1</t>
  </si>
  <si>
    <t>20.11</t>
  </si>
  <si>
    <t>19.02</t>
  </si>
  <si>
    <t>17.73</t>
  </si>
  <si>
    <t>18.28</t>
  </si>
  <si>
    <t>18.14</t>
  </si>
  <si>
    <t>17.89</t>
  </si>
  <si>
    <t>18.66</t>
  </si>
  <si>
    <t>18.39</t>
  </si>
  <si>
    <t>18.44</t>
  </si>
  <si>
    <t>18.81</t>
  </si>
  <si>
    <t>18.06</t>
  </si>
  <si>
    <t>18.23</t>
  </si>
  <si>
    <t>19</t>
  </si>
  <si>
    <t>17.52</t>
  </si>
  <si>
    <t>15.77</t>
  </si>
  <si>
    <t>15.8</t>
  </si>
  <si>
    <t>16.01</t>
  </si>
  <si>
    <t>15.5</t>
  </si>
  <si>
    <t>15.03</t>
  </si>
  <si>
    <t>14.24</t>
  </si>
  <si>
    <t>14.07</t>
  </si>
  <si>
    <t>9.03</t>
  </si>
  <si>
    <t>9.22</t>
  </si>
  <si>
    <t>9.36</t>
  </si>
  <si>
    <t>9.63</t>
  </si>
  <si>
    <t>9.76</t>
  </si>
  <si>
    <t>9.5</t>
  </si>
  <si>
    <t>9.3</t>
  </si>
  <si>
    <t>9.4</t>
  </si>
  <si>
    <t>9.55</t>
  </si>
  <si>
    <t>9.43</t>
  </si>
  <si>
    <t>9.54</t>
  </si>
  <si>
    <t>9.39</t>
  </si>
  <si>
    <t>9.91</t>
  </si>
  <si>
    <t>10.05</t>
  </si>
  <si>
    <t>10.16</t>
  </si>
  <si>
    <t>10.03</t>
  </si>
  <si>
    <t>9.2</t>
  </si>
  <si>
    <t>10.12</t>
  </si>
  <si>
    <t>10.5</t>
  </si>
  <si>
    <t>11.05</t>
  </si>
  <si>
    <t>11.04</t>
  </si>
  <si>
    <t>10.61</t>
  </si>
  <si>
    <t>11.12</t>
  </si>
  <si>
    <t>10.59</t>
  </si>
  <si>
    <t>10.95</t>
  </si>
  <si>
    <t>11.46</t>
  </si>
  <si>
    <t>11.73</t>
  </si>
  <si>
    <t>11.14</t>
  </si>
  <si>
    <t>11.63</t>
  </si>
  <si>
    <t>11.68</t>
  </si>
  <si>
    <t>11.72</t>
  </si>
  <si>
    <t>12.57</t>
  </si>
  <si>
    <t>12.09</t>
  </si>
  <si>
    <t>12.38</t>
  </si>
  <si>
    <t>11.1</t>
  </si>
  <si>
    <t>10.94</t>
  </si>
  <si>
    <t>10.83</t>
  </si>
  <si>
    <t>10.74</t>
  </si>
  <si>
    <t>10.56</t>
  </si>
  <si>
    <t>10.47</t>
  </si>
  <si>
    <t>10.36</t>
  </si>
  <si>
    <t>10.21</t>
  </si>
  <si>
    <t>9.65</t>
  </si>
  <si>
    <t>9.72</t>
  </si>
  <si>
    <t>8.94</t>
  </si>
  <si>
    <t>9.12</t>
  </si>
  <si>
    <t>9.25</t>
  </si>
  <si>
    <t>9.05</t>
  </si>
  <si>
    <t>8.9</t>
  </si>
  <si>
    <t>8.48</t>
  </si>
  <si>
    <t>8.39</t>
  </si>
  <si>
    <t>9.51</t>
  </si>
  <si>
    <t>9.75</t>
  </si>
  <si>
    <t>9.6</t>
  </si>
  <si>
    <t>9.68</t>
  </si>
  <si>
    <t>9.46</t>
  </si>
  <si>
    <t>9.79</t>
  </si>
  <si>
    <t>9.78</t>
  </si>
  <si>
    <t>8.8</t>
  </si>
  <si>
    <t>8.09</t>
  </si>
  <si>
    <t>10.77</t>
  </si>
  <si>
    <t>11.85</t>
  </si>
  <si>
    <t>12.15</t>
  </si>
  <si>
    <t>13.37</t>
  </si>
  <si>
    <t>12.21</t>
  </si>
  <si>
    <t>12.76</t>
  </si>
  <si>
    <t>14.04</t>
  </si>
  <si>
    <t>14.1</t>
  </si>
  <si>
    <t>12.69</t>
  </si>
  <si>
    <t>13.01</t>
  </si>
  <si>
    <t>13.59</t>
  </si>
  <si>
    <t>13.4</t>
  </si>
  <si>
    <t>14.74</t>
  </si>
  <si>
    <t>13.27</t>
  </si>
  <si>
    <t>12.74</t>
  </si>
  <si>
    <t>12.01</t>
  </si>
  <si>
    <t>12.54</t>
  </si>
  <si>
    <t>13.23</t>
  </si>
  <si>
    <t>13.44</t>
  </si>
  <si>
    <t>14.05</t>
  </si>
  <si>
    <t>14.5</t>
  </si>
  <si>
    <t>14.48</t>
  </si>
  <si>
    <t>13.03</t>
  </si>
  <si>
    <t>12.41</t>
  </si>
  <si>
    <t>13</t>
  </si>
  <si>
    <t>13.85</t>
  </si>
  <si>
    <t>13.69</t>
  </si>
  <si>
    <t>12.32</t>
  </si>
  <si>
    <t>11.75</t>
  </si>
  <si>
    <t>11.11</t>
  </si>
  <si>
    <t>10.8</t>
  </si>
  <si>
    <t>10.24</t>
  </si>
  <si>
    <t>10.29</t>
  </si>
  <si>
    <r>
      <t xml:space="preserve">2019.04.01-2019.09.31 </t>
    </r>
    <r>
      <rPr>
        <b/>
        <sz val="9"/>
        <color theme="0"/>
        <rFont val="微软雅黑"/>
        <family val="2"/>
        <charset val="134"/>
      </rPr>
      <t>净利润</t>
    </r>
    <phoneticPr fontId="22" type="noConversion"/>
  </si>
  <si>
    <t>2019.10.01-2020.03.31</t>
    <phoneticPr fontId="22" type="noConversion"/>
  </si>
  <si>
    <r>
      <t>2019.3-2020.3 12</t>
    </r>
    <r>
      <rPr>
        <sz val="9"/>
        <color theme="1"/>
        <rFont val="宋体"/>
        <family val="2"/>
        <charset val="134"/>
      </rPr>
      <t>个月归属于母公司净利润</t>
    </r>
    <phoneticPr fontId="22" type="noConversion"/>
  </si>
  <si>
    <t>***</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</si>
</sst>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 #,##0.00_ ;_ * \-#,##0.00_ ;_ * &quot;-&quot;??_ ;_ @_ "/>
    <numFmt numFmtId="176" formatCode="_-* #,##0.00_-;\-* #,##0.00_-;_-* &quot;-&quot;??_-;_-@_-"/>
    <numFmt numFmtId="177" formatCode="_(* #,##0.00_);_(* \(#,##0.00\);_(* &quot;-&quot;??_);_(@_)"/>
    <numFmt numFmtId="178" formatCode="_-* #,##0_-;\-* #,##0_-;_-* &quot;-&quot;??_-;_-@_-"/>
    <numFmt numFmtId="179" formatCode="_(* #,##0_);_(* \(#,##0\);_(* &quot;-&quot;_);@_)"/>
    <numFmt numFmtId="180" formatCode="[$-409]d\-mmm\-yy;@"/>
    <numFmt numFmtId="181" formatCode="0.0\x"/>
    <numFmt numFmtId="182" formatCode="_(* #,##0.0_);_(* \(#,##0.0\);_(* &quot;-&quot;?_);@_)"/>
    <numFmt numFmtId="183" formatCode="_(* #,##0.0000_);_(* \(#,##0.0000\);_(* &quot;-&quot;??_);_(@_)"/>
    <numFmt numFmtId="184" formatCode="0.0000%"/>
    <numFmt numFmtId="185" formatCode="[$-F800]dddd\,\ mmmm\ dd\,\ yyyy"/>
    <numFmt numFmtId="186" formatCode="yyyy&quot;年&quot;m&quot;月&quot;d&quot;日&quot;;@"/>
    <numFmt numFmtId="187" formatCode="0.0%"/>
    <numFmt numFmtId="188" formatCode="yyyy\-m\-d;@"/>
    <numFmt numFmtId="189" formatCode="#,##0.00;[Red]#,##0.00"/>
  </numFmts>
  <fonts count="40" x14ac:knownFonts="1">
    <font>
      <sz val="11"/>
      <color theme="1"/>
      <name val="等线"/>
      <family val="2"/>
      <scheme val="minor"/>
    </font>
    <font>
      <sz val="9"/>
      <color theme="1"/>
      <name val="Arial"/>
      <family val="2"/>
    </font>
    <font>
      <sz val="11"/>
      <color theme="1"/>
      <name val="等线"/>
      <family val="2"/>
      <charset val="134"/>
      <scheme val="minor"/>
    </font>
    <font>
      <sz val="11"/>
      <color theme="1"/>
      <name val="等线"/>
      <family val="2"/>
      <charset val="134"/>
      <scheme val="minor"/>
    </font>
    <font>
      <sz val="11"/>
      <color theme="1"/>
      <name val="等线"/>
      <family val="2"/>
      <scheme val="minor"/>
    </font>
    <font>
      <sz val="9"/>
      <color theme="1"/>
      <name val="Arial"/>
      <family val="2"/>
    </font>
    <font>
      <sz val="10"/>
      <name val="Arial"/>
      <family val="2"/>
    </font>
    <font>
      <b/>
      <sz val="9"/>
      <color theme="0"/>
      <name val="Arial"/>
      <family val="2"/>
    </font>
    <font>
      <b/>
      <sz val="9"/>
      <color theme="2"/>
      <name val="Arial"/>
      <family val="2"/>
    </font>
    <font>
      <sz val="10"/>
      <name val="Verdana"/>
      <family val="2"/>
    </font>
    <font>
      <sz val="9"/>
      <color theme="2"/>
      <name val="Arial"/>
      <family val="2"/>
    </font>
    <font>
      <b/>
      <sz val="9"/>
      <color theme="1"/>
      <name val="Arial"/>
      <family val="2"/>
    </font>
    <font>
      <sz val="9"/>
      <color rgb="FFFF0000"/>
      <name val="Arial"/>
      <family val="2"/>
    </font>
    <font>
      <sz val="9"/>
      <name val="Arial"/>
      <family val="2"/>
    </font>
    <font>
      <b/>
      <i/>
      <sz val="9"/>
      <color rgb="FF502800"/>
      <name val="Arial"/>
      <family val="2"/>
    </font>
    <font>
      <b/>
      <vertAlign val="superscript"/>
      <sz val="9"/>
      <color theme="1"/>
      <name val="Arial"/>
      <family val="2"/>
    </font>
    <font>
      <sz val="7"/>
      <color rgb="FFFFB400"/>
      <name val="Tahoma"/>
      <family val="2"/>
    </font>
    <font>
      <i/>
      <sz val="9"/>
      <color rgb="FF502800"/>
      <name val="Arial"/>
      <family val="2"/>
    </font>
    <font>
      <b/>
      <sz val="9"/>
      <color rgb="FFFF0000"/>
      <name val="Arial"/>
      <family val="2"/>
    </font>
    <font>
      <b/>
      <sz val="9"/>
      <color theme="3"/>
      <name val="Arial"/>
      <family val="2"/>
    </font>
    <font>
      <b/>
      <sz val="9"/>
      <color indexed="81"/>
      <name val="Tahoma"/>
      <family val="2"/>
    </font>
    <font>
      <sz val="12"/>
      <name val="宋体"/>
      <family val="3"/>
      <charset val="134"/>
    </font>
    <font>
      <sz val="9"/>
      <name val="等线"/>
      <family val="3"/>
      <charset val="134"/>
      <scheme val="minor"/>
    </font>
    <font>
      <b/>
      <sz val="9"/>
      <name val="Arial"/>
      <family val="2"/>
    </font>
    <font>
      <b/>
      <sz val="9"/>
      <color indexed="24"/>
      <name val="Arial"/>
      <family val="2"/>
    </font>
    <font>
      <sz val="10"/>
      <name val="Tms Rmn"/>
      <family val="1"/>
    </font>
    <font>
      <vertAlign val="superscript"/>
      <sz val="9"/>
      <name val="Arial"/>
      <family val="2"/>
    </font>
    <font>
      <sz val="9"/>
      <color rgb="FF0070C0"/>
      <name val="Arial"/>
      <family val="2"/>
    </font>
    <font>
      <sz val="11"/>
      <color indexed="8"/>
      <name val="等线"/>
      <family val="2"/>
      <scheme val="minor"/>
    </font>
    <font>
      <b/>
      <sz val="9"/>
      <color indexed="9"/>
      <name val="Arial"/>
      <family val="2"/>
    </font>
    <font>
      <sz val="9"/>
      <color indexed="8"/>
      <name val="Arial"/>
      <family val="2"/>
    </font>
    <font>
      <b/>
      <i/>
      <sz val="9"/>
      <color theme="1"/>
      <name val="Arial"/>
      <family val="2"/>
    </font>
    <font>
      <sz val="9"/>
      <color rgb="FF0000FF"/>
      <name val="Arial"/>
      <family val="2"/>
    </font>
    <font>
      <b/>
      <sz val="9"/>
      <color rgb="FF0000FF"/>
      <name val="Arial"/>
      <family val="2"/>
    </font>
    <font>
      <b/>
      <sz val="9"/>
      <color theme="0"/>
      <name val="微软雅黑"/>
      <family val="2"/>
      <charset val="134"/>
    </font>
    <font>
      <b/>
      <sz val="9"/>
      <color theme="0"/>
      <name val="Arial"/>
      <family val="2"/>
      <charset val="134"/>
    </font>
    <font>
      <sz val="12"/>
      <color rgb="FF000000"/>
      <name val="宋体"/>
      <family val="3"/>
      <charset val="134"/>
    </font>
    <font>
      <sz val="9"/>
      <color theme="1"/>
      <name val="Arial Unicode MS"/>
      <family val="2"/>
      <charset val="134"/>
    </font>
    <font>
      <sz val="9"/>
      <color theme="1"/>
      <name val="宋体"/>
      <family val="2"/>
      <charset val="134"/>
    </font>
    <font>
      <sz val="9"/>
      <color theme="1"/>
      <name val="微软雅黑"/>
      <family val="2"/>
      <charset val="134"/>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79998168889431442"/>
        <bgColor indexed="64"/>
      </patternFill>
    </fill>
    <fill>
      <patternFill patternType="solid">
        <fgColor indexed="23"/>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s>
  <borders count="33">
    <border>
      <left/>
      <right/>
      <top/>
      <bottom/>
      <diagonal/>
    </border>
    <border>
      <left/>
      <right/>
      <top/>
      <bottom style="thin">
        <color indexed="64"/>
      </bottom>
      <diagonal/>
    </border>
    <border>
      <left/>
      <right/>
      <top/>
      <bottom style="thin">
        <color theme="3"/>
      </bottom>
      <diagonal/>
    </border>
    <border>
      <left/>
      <right/>
      <top style="thin">
        <color theme="3"/>
      </top>
      <bottom style="thin">
        <color theme="3"/>
      </bottom>
      <diagonal/>
    </border>
    <border>
      <left/>
      <right/>
      <top style="thin">
        <color theme="3"/>
      </top>
      <bottom style="thin">
        <color indexed="64"/>
      </bottom>
      <diagonal/>
    </border>
    <border>
      <left/>
      <right/>
      <top style="thin">
        <color indexed="64"/>
      </top>
      <bottom style="thin">
        <color indexed="64"/>
      </bottom>
      <diagonal/>
    </border>
    <border>
      <left/>
      <right/>
      <top style="thin">
        <color theme="3"/>
      </top>
      <bottom/>
      <diagonal/>
    </border>
    <border>
      <left style="dashDot">
        <color theme="3"/>
      </left>
      <right/>
      <top/>
      <bottom style="thin">
        <color theme="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medium">
        <color indexed="24"/>
      </bottom>
      <diagonal/>
    </border>
    <border>
      <left style="medium">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s>
  <cellStyleXfs count="19">
    <xf numFmtId="0" fontId="0" fillId="0" borderId="0"/>
    <xf numFmtId="176" fontId="4" fillId="0" borderId="0" applyFont="0" applyFill="0" applyBorder="0" applyAlignment="0" applyProtection="0"/>
    <xf numFmtId="9" fontId="4" fillId="0" borderId="0" applyFont="0" applyFill="0" applyBorder="0" applyAlignment="0" applyProtection="0"/>
    <xf numFmtId="179" fontId="6" fillId="0" borderId="0"/>
    <xf numFmtId="177" fontId="9" fillId="0" borderId="0" applyFont="0" applyFill="0" applyBorder="0" applyAlignment="0" applyProtection="0"/>
    <xf numFmtId="179" fontId="9" fillId="0" borderId="0">
      <protection locked="0"/>
    </xf>
    <xf numFmtId="182" fontId="13" fillId="0" borderId="0" applyAlignment="0" applyProtection="0"/>
    <xf numFmtId="180" fontId="9" fillId="0" borderId="0"/>
    <xf numFmtId="0" fontId="21" fillId="0" borderId="0">
      <alignment vertical="center"/>
    </xf>
    <xf numFmtId="185" fontId="3" fillId="0" borderId="0">
      <alignment vertical="center"/>
    </xf>
    <xf numFmtId="185" fontId="6" fillId="0" borderId="0"/>
    <xf numFmtId="49" fontId="24" fillId="0" borderId="25" applyNumberFormat="0" applyAlignment="0" applyProtection="0">
      <alignment horizontal="left" wrapText="1"/>
    </xf>
    <xf numFmtId="185" fontId="6" fillId="0" borderId="0"/>
    <xf numFmtId="9" fontId="3" fillId="0" borderId="0" applyFont="0" applyFill="0" applyBorder="0" applyAlignment="0" applyProtection="0">
      <alignment vertical="center"/>
    </xf>
    <xf numFmtId="185" fontId="25" fillId="0" borderId="0">
      <alignment horizontal="right"/>
      <protection locked="0"/>
    </xf>
    <xf numFmtId="185" fontId="6" fillId="0" borderId="0"/>
    <xf numFmtId="9" fontId="21" fillId="0" borderId="0" applyFont="0" applyFill="0" applyBorder="0" applyAlignment="0" applyProtection="0">
      <alignment vertical="center"/>
    </xf>
    <xf numFmtId="0" fontId="28" fillId="0" borderId="0"/>
    <xf numFmtId="0" fontId="2" fillId="0" borderId="0">
      <alignment vertical="center"/>
    </xf>
  </cellStyleXfs>
  <cellXfs count="230">
    <xf numFmtId="0" fontId="0" fillId="0" borderId="0" xfId="0"/>
    <xf numFmtId="0" fontId="5" fillId="0" borderId="0" xfId="0" applyFont="1"/>
    <xf numFmtId="14" fontId="5" fillId="0" borderId="0" xfId="0" applyNumberFormat="1" applyFont="1"/>
    <xf numFmtId="180" fontId="7" fillId="2" borderId="0" xfId="3" applyNumberFormat="1" applyFont="1" applyFill="1" applyBorder="1"/>
    <xf numFmtId="180" fontId="8" fillId="2" borderId="0" xfId="3" applyNumberFormat="1" applyFont="1" applyFill="1" applyBorder="1"/>
    <xf numFmtId="181" fontId="5" fillId="0" borderId="0" xfId="4" applyNumberFormat="1" applyFont="1" applyFill="1" applyBorder="1" applyAlignment="1">
      <alignment horizontal="right" vertical="center"/>
    </xf>
    <xf numFmtId="0" fontId="5" fillId="0" borderId="0" xfId="0" applyFont="1" applyProtection="1">
      <protection locked="0"/>
    </xf>
    <xf numFmtId="179" fontId="7" fillId="2" borderId="0" xfId="5" quotePrefix="1" applyFont="1" applyFill="1">
      <protection locked="0"/>
    </xf>
    <xf numFmtId="14" fontId="7" fillId="2" borderId="0" xfId="3" applyNumberFormat="1" applyFont="1" applyFill="1" applyBorder="1" applyAlignment="1">
      <alignment horizontal="left"/>
    </xf>
    <xf numFmtId="179" fontId="10" fillId="3" borderId="0" xfId="5" applyFont="1" applyFill="1">
      <protection locked="0"/>
    </xf>
    <xf numFmtId="14" fontId="8" fillId="3" borderId="0" xfId="3" applyNumberFormat="1" applyFont="1" applyFill="1" applyBorder="1"/>
    <xf numFmtId="180" fontId="10" fillId="3" borderId="0" xfId="3" applyNumberFormat="1" applyFont="1" applyFill="1" applyBorder="1" applyAlignment="1">
      <alignment horizontal="left" indent="1"/>
    </xf>
    <xf numFmtId="180" fontId="10" fillId="3" borderId="0" xfId="3" applyNumberFormat="1" applyFont="1" applyFill="1" applyBorder="1"/>
    <xf numFmtId="9" fontId="11" fillId="3" borderId="0" xfId="3" applyNumberFormat="1" applyFont="1" applyFill="1" applyBorder="1" applyAlignment="1">
      <alignment horizontal="right"/>
    </xf>
    <xf numFmtId="0" fontId="12" fillId="0" borderId="0" xfId="0" applyFont="1" applyProtection="1">
      <protection locked="0"/>
    </xf>
    <xf numFmtId="180" fontId="8" fillId="3" borderId="0" xfId="3" applyNumberFormat="1" applyFont="1" applyFill="1" applyBorder="1" applyAlignment="1">
      <alignment horizontal="right"/>
    </xf>
    <xf numFmtId="180" fontId="14" fillId="0" borderId="0" xfId="6" applyNumberFormat="1" applyFont="1" applyFill="1" applyBorder="1" applyAlignment="1">
      <alignment vertical="center"/>
    </xf>
    <xf numFmtId="9" fontId="11" fillId="4" borderId="0" xfId="3" applyNumberFormat="1" applyFont="1" applyFill="1" applyBorder="1" applyAlignment="1">
      <alignment horizontal="center"/>
    </xf>
    <xf numFmtId="14" fontId="11" fillId="5" borderId="0" xfId="3" applyNumberFormat="1" applyFont="1" applyFill="1" applyBorder="1" applyAlignment="1">
      <alignment horizontal="center" vertical="center"/>
    </xf>
    <xf numFmtId="179" fontId="7" fillId="2" borderId="2" xfId="3" applyNumberFormat="1" applyFont="1" applyFill="1" applyBorder="1" applyAlignment="1">
      <alignment vertical="center"/>
    </xf>
    <xf numFmtId="179" fontId="7" fillId="2" borderId="2" xfId="3" applyNumberFormat="1" applyFont="1" applyFill="1" applyBorder="1" applyAlignment="1">
      <alignment horizontal="left" vertical="center"/>
    </xf>
    <xf numFmtId="179" fontId="7" fillId="2" borderId="2" xfId="3" applyNumberFormat="1" applyFont="1" applyFill="1" applyBorder="1" applyAlignment="1">
      <alignment vertical="center" wrapText="1"/>
    </xf>
    <xf numFmtId="179" fontId="7" fillId="2" borderId="2" xfId="3" applyNumberFormat="1" applyFont="1" applyFill="1" applyBorder="1" applyAlignment="1">
      <alignment horizontal="right" vertical="center" wrapText="1"/>
    </xf>
    <xf numFmtId="179" fontId="7" fillId="2" borderId="1" xfId="3" applyNumberFormat="1" applyFont="1" applyFill="1" applyBorder="1" applyAlignment="1">
      <alignment horizontal="right" vertical="center"/>
    </xf>
    <xf numFmtId="179" fontId="7" fillId="2" borderId="2" xfId="3" applyNumberFormat="1" applyFont="1" applyFill="1" applyBorder="1" applyAlignment="1">
      <alignment horizontal="right" vertical="center"/>
    </xf>
    <xf numFmtId="179" fontId="7" fillId="2" borderId="0" xfId="3" applyNumberFormat="1" applyFont="1" applyFill="1" applyBorder="1" applyAlignment="1">
      <alignment horizontal="right" vertical="center"/>
    </xf>
    <xf numFmtId="179" fontId="7" fillId="2" borderId="0" xfId="3" applyNumberFormat="1" applyFont="1" applyFill="1" applyBorder="1" applyAlignment="1">
      <alignment horizontal="center" vertical="center"/>
    </xf>
    <xf numFmtId="179" fontId="7" fillId="2" borderId="2" xfId="3" applyNumberFormat="1" applyFont="1" applyFill="1" applyBorder="1" applyAlignment="1">
      <alignment horizontal="center" vertical="center"/>
    </xf>
    <xf numFmtId="179" fontId="7" fillId="6" borderId="2" xfId="3" applyNumberFormat="1" applyFont="1" applyFill="1" applyBorder="1" applyAlignment="1">
      <alignment vertical="center"/>
    </xf>
    <xf numFmtId="179" fontId="7" fillId="6" borderId="2" xfId="3" applyNumberFormat="1" applyFont="1" applyFill="1" applyBorder="1" applyAlignment="1">
      <alignment horizontal="center" vertical="center"/>
    </xf>
    <xf numFmtId="179" fontId="7" fillId="6" borderId="1" xfId="3" applyNumberFormat="1" applyFont="1" applyFill="1" applyBorder="1" applyAlignment="1">
      <alignment horizontal="center" vertical="center"/>
    </xf>
    <xf numFmtId="1" fontId="5" fillId="0" borderId="0" xfId="3" applyNumberFormat="1" applyFont="1" applyBorder="1" applyAlignment="1">
      <alignment horizontal="center" vertical="center"/>
    </xf>
    <xf numFmtId="179" fontId="5" fillId="0" borderId="3" xfId="7" applyNumberFormat="1" applyFont="1" applyBorder="1" applyAlignment="1">
      <alignment horizontal="left" vertical="center" indent="1"/>
    </xf>
    <xf numFmtId="179" fontId="5" fillId="0" borderId="4" xfId="7" applyNumberFormat="1" applyFont="1" applyBorder="1" applyAlignment="1">
      <alignment horizontal="left" vertical="center" indent="1"/>
    </xf>
    <xf numFmtId="180" fontId="5" fillId="0" borderId="4" xfId="4" applyNumberFormat="1" applyFont="1" applyFill="1" applyBorder="1" applyAlignment="1">
      <alignment vertical="top" wrapText="1"/>
    </xf>
    <xf numFmtId="176" fontId="5" fillId="0" borderId="4" xfId="1" applyNumberFormat="1" applyFont="1" applyBorder="1" applyAlignment="1">
      <alignment horizontal="right" vertical="center"/>
    </xf>
    <xf numFmtId="176" fontId="5" fillId="0" borderId="4" xfId="1" applyNumberFormat="1" applyFont="1" applyFill="1" applyBorder="1" applyAlignment="1">
      <alignment horizontal="right" vertical="center"/>
    </xf>
    <xf numFmtId="3" fontId="5" fillId="0" borderId="1" xfId="4" applyNumberFormat="1" applyFont="1" applyFill="1" applyBorder="1" applyAlignment="1">
      <alignment horizontal="right" vertical="center"/>
    </xf>
    <xf numFmtId="3" fontId="5" fillId="0" borderId="3" xfId="4" applyNumberFormat="1" applyFont="1" applyFill="1" applyBorder="1" applyAlignment="1">
      <alignment horizontal="right" vertical="center"/>
    </xf>
    <xf numFmtId="181" fontId="5" fillId="0" borderId="4" xfId="4" applyNumberFormat="1" applyFont="1" applyFill="1" applyBorder="1" applyAlignment="1">
      <alignment horizontal="right" vertical="center"/>
    </xf>
    <xf numFmtId="181" fontId="5" fillId="0" borderId="3" xfId="4" applyNumberFormat="1" applyFont="1" applyFill="1" applyBorder="1" applyAlignment="1">
      <alignment horizontal="right" vertical="center"/>
    </xf>
    <xf numFmtId="0" fontId="16" fillId="0" borderId="0" xfId="0" applyFont="1" applyProtection="1">
      <protection locked="0"/>
    </xf>
    <xf numFmtId="176" fontId="5" fillId="0" borderId="1" xfId="1" applyNumberFormat="1" applyFont="1" applyFill="1" applyBorder="1" applyAlignment="1">
      <alignment horizontal="right" vertical="center"/>
    </xf>
    <xf numFmtId="3" fontId="5" fillId="0" borderId="5" xfId="4" applyNumberFormat="1" applyFont="1" applyFill="1" applyBorder="1" applyAlignment="1">
      <alignment horizontal="right" vertical="center"/>
    </xf>
    <xf numFmtId="1" fontId="5" fillId="0" borderId="0" xfId="3" applyNumberFormat="1" applyFont="1" applyFill="1" applyBorder="1" applyAlignment="1">
      <alignment horizontal="center" vertical="center"/>
    </xf>
    <xf numFmtId="179" fontId="5" fillId="0" borderId="3" xfId="7" applyNumberFormat="1" applyFont="1" applyFill="1" applyBorder="1" applyAlignment="1">
      <alignment horizontal="left" vertical="center" indent="1"/>
    </xf>
    <xf numFmtId="180" fontId="5" fillId="0" borderId="3" xfId="7" applyNumberFormat="1" applyFont="1" applyFill="1" applyBorder="1" applyAlignment="1">
      <alignment horizontal="left" vertical="center"/>
    </xf>
    <xf numFmtId="179" fontId="5" fillId="0" borderId="0" xfId="7" applyNumberFormat="1" applyFont="1" applyBorder="1" applyAlignment="1">
      <alignment horizontal="left" vertical="center" indent="1"/>
    </xf>
    <xf numFmtId="180" fontId="5" fillId="0" borderId="0" xfId="7" applyNumberFormat="1" applyFont="1" applyBorder="1" applyAlignment="1">
      <alignment horizontal="left" vertical="center"/>
    </xf>
    <xf numFmtId="180" fontId="5" fillId="0" borderId="0" xfId="4" applyNumberFormat="1" applyFont="1" applyFill="1" applyBorder="1" applyAlignment="1">
      <alignment vertical="top" wrapText="1"/>
    </xf>
    <xf numFmtId="176" fontId="5" fillId="0" borderId="6" xfId="1" applyNumberFormat="1" applyFont="1" applyBorder="1" applyAlignment="1">
      <alignment horizontal="right" vertical="center"/>
    </xf>
    <xf numFmtId="3" fontId="5" fillId="0" borderId="6" xfId="4" applyNumberFormat="1" applyFont="1" applyBorder="1" applyAlignment="1">
      <alignment horizontal="right" vertical="center"/>
    </xf>
    <xf numFmtId="3" fontId="5" fillId="0" borderId="0" xfId="4" applyNumberFormat="1" applyFont="1" applyBorder="1" applyAlignment="1">
      <alignment horizontal="right" vertical="center"/>
    </xf>
    <xf numFmtId="181" fontId="5" fillId="0" borderId="6" xfId="4" applyNumberFormat="1" applyFont="1" applyFill="1" applyBorder="1" applyAlignment="1">
      <alignment horizontal="right" vertical="center"/>
    </xf>
    <xf numFmtId="179" fontId="7" fillId="2" borderId="7" xfId="3" applyNumberFormat="1" applyFont="1" applyFill="1" applyBorder="1" applyAlignment="1">
      <alignment horizontal="right" vertical="center"/>
    </xf>
    <xf numFmtId="179" fontId="7" fillId="6" borderId="4" xfId="3" applyNumberFormat="1" applyFont="1" applyFill="1" applyBorder="1" applyAlignment="1">
      <alignment horizontal="center" vertical="center"/>
    </xf>
    <xf numFmtId="0" fontId="5" fillId="0" borderId="0" xfId="0" applyNumberFormat="1" applyFont="1" applyAlignment="1" applyProtection="1">
      <alignment horizontal="center" vertical="center"/>
      <protection locked="0"/>
    </xf>
    <xf numFmtId="0" fontId="5" fillId="0" borderId="4" xfId="0" applyFont="1" applyBorder="1" applyAlignment="1" applyProtection="1">
      <alignment vertical="center"/>
      <protection locked="0"/>
    </xf>
    <xf numFmtId="0" fontId="5" fillId="0" borderId="4" xfId="7" applyNumberFormat="1" applyFont="1" applyBorder="1" applyAlignment="1">
      <alignment horizontal="left" vertical="center"/>
    </xf>
    <xf numFmtId="3" fontId="5" fillId="0" borderId="1" xfId="4" applyNumberFormat="1" applyFont="1" applyBorder="1" applyAlignment="1">
      <alignment horizontal="right" vertical="center"/>
    </xf>
    <xf numFmtId="181" fontId="5" fillId="0" borderId="1" xfId="4" applyNumberFormat="1" applyFont="1" applyFill="1" applyBorder="1" applyAlignment="1">
      <alignment horizontal="right" vertical="center"/>
    </xf>
    <xf numFmtId="0" fontId="5" fillId="0" borderId="0" xfId="0" applyFont="1" applyBorder="1" applyAlignment="1" applyProtection="1">
      <alignment vertical="center"/>
      <protection locked="0"/>
    </xf>
    <xf numFmtId="180" fontId="5" fillId="0" borderId="0" xfId="7" applyNumberFormat="1" applyFont="1" applyBorder="1" applyAlignment="1">
      <alignment horizontal="center" vertical="center"/>
    </xf>
    <xf numFmtId="180" fontId="5" fillId="0" borderId="0" xfId="4" applyNumberFormat="1" applyFont="1" applyFill="1" applyBorder="1" applyAlignment="1">
      <alignment vertical="center" wrapText="1"/>
    </xf>
    <xf numFmtId="179" fontId="5" fillId="0" borderId="0" xfId="7" applyNumberFormat="1" applyFont="1" applyBorder="1" applyAlignment="1">
      <alignment vertical="center"/>
    </xf>
    <xf numFmtId="179" fontId="11" fillId="0" borderId="0" xfId="3" applyNumberFormat="1" applyFont="1" applyFill="1" applyBorder="1" applyAlignment="1">
      <alignment vertical="center"/>
    </xf>
    <xf numFmtId="179" fontId="11" fillId="5" borderId="8" xfId="3" applyNumberFormat="1" applyFont="1" applyFill="1" applyBorder="1" applyAlignment="1">
      <alignment vertical="center"/>
    </xf>
    <xf numFmtId="181" fontId="5" fillId="5" borderId="9" xfId="4" applyNumberFormat="1" applyFont="1" applyFill="1" applyBorder="1" applyAlignment="1">
      <alignment horizontal="right" vertical="center"/>
    </xf>
    <xf numFmtId="181" fontId="5" fillId="5" borderId="10" xfId="4" applyNumberFormat="1" applyFont="1" applyFill="1" applyBorder="1" applyAlignment="1">
      <alignment horizontal="right" vertical="center"/>
    </xf>
    <xf numFmtId="180" fontId="17" fillId="0" borderId="0" xfId="6" applyNumberFormat="1" applyFont="1" applyFill="1" applyBorder="1" applyAlignment="1">
      <alignment vertical="center"/>
    </xf>
    <xf numFmtId="179" fontId="11" fillId="5" borderId="11" xfId="3" applyNumberFormat="1" applyFont="1" applyFill="1" applyBorder="1" applyAlignment="1">
      <alignment vertical="center"/>
    </xf>
    <xf numFmtId="181" fontId="5" fillId="5" borderId="0" xfId="4" applyNumberFormat="1" applyFont="1" applyFill="1" applyBorder="1" applyAlignment="1">
      <alignment horizontal="right" vertical="center"/>
    </xf>
    <xf numFmtId="181" fontId="5" fillId="5" borderId="12" xfId="4" applyNumberFormat="1" applyFont="1" applyFill="1" applyBorder="1" applyAlignment="1">
      <alignment horizontal="right" vertical="center"/>
    </xf>
    <xf numFmtId="3" fontId="11" fillId="0" borderId="0" xfId="3" applyNumberFormat="1" applyFont="1" applyBorder="1" applyAlignment="1">
      <alignment horizontal="left" vertical="center"/>
    </xf>
    <xf numFmtId="3" fontId="11" fillId="0" borderId="11" xfId="3" applyNumberFormat="1" applyFont="1" applyBorder="1" applyAlignment="1">
      <alignment horizontal="left" vertical="center"/>
    </xf>
    <xf numFmtId="181" fontId="5" fillId="0" borderId="12" xfId="4" applyNumberFormat="1" applyFont="1" applyFill="1" applyBorder="1" applyAlignment="1">
      <alignment horizontal="right" vertical="center"/>
    </xf>
    <xf numFmtId="176" fontId="5" fillId="0" borderId="0" xfId="1" applyFont="1" applyFill="1" applyBorder="1" applyAlignment="1">
      <alignment horizontal="right" vertical="center"/>
    </xf>
    <xf numFmtId="179" fontId="11" fillId="0" borderId="13" xfId="3" applyNumberFormat="1" applyFont="1" applyFill="1" applyBorder="1" applyAlignment="1">
      <alignment vertical="center"/>
    </xf>
    <xf numFmtId="181" fontId="5" fillId="0" borderId="14" xfId="4" applyNumberFormat="1" applyFont="1" applyFill="1" applyBorder="1" applyAlignment="1">
      <alignment horizontal="right" vertical="center"/>
    </xf>
    <xf numFmtId="181" fontId="5" fillId="0" borderId="15" xfId="4" applyNumberFormat="1" applyFont="1" applyFill="1" applyBorder="1" applyAlignment="1">
      <alignment horizontal="right" vertical="center"/>
    </xf>
    <xf numFmtId="183" fontId="5" fillId="0" borderId="0" xfId="1" applyNumberFormat="1" applyFont="1"/>
    <xf numFmtId="10" fontId="5" fillId="0" borderId="0" xfId="2" applyNumberFormat="1" applyFont="1"/>
    <xf numFmtId="180" fontId="18" fillId="0" borderId="0" xfId="4" applyNumberFormat="1" applyFont="1" applyFill="1" applyBorder="1" applyAlignment="1">
      <alignment vertical="center" wrapText="1"/>
    </xf>
    <xf numFmtId="181" fontId="18" fillId="0" borderId="0" xfId="0" applyNumberFormat="1" applyFont="1" applyAlignment="1" applyProtection="1">
      <alignment vertical="center"/>
      <protection locked="0"/>
    </xf>
    <xf numFmtId="181" fontId="11" fillId="0" borderId="0" xfId="0" applyNumberFormat="1" applyFont="1" applyProtection="1">
      <protection locked="0"/>
    </xf>
    <xf numFmtId="181" fontId="11" fillId="0" borderId="0" xfId="0" applyNumberFormat="1" applyFont="1" applyBorder="1" applyProtection="1">
      <protection locked="0"/>
    </xf>
    <xf numFmtId="180" fontId="19" fillId="0" borderId="0" xfId="4" applyNumberFormat="1" applyFont="1" applyFill="1" applyBorder="1" applyAlignment="1">
      <alignment vertical="center" wrapText="1"/>
    </xf>
    <xf numFmtId="181" fontId="19" fillId="0" borderId="0" xfId="0" applyNumberFormat="1" applyFont="1" applyAlignment="1" applyProtection="1">
      <alignment vertical="center"/>
      <protection locked="0"/>
    </xf>
    <xf numFmtId="0" fontId="18" fillId="0" borderId="0" xfId="0" applyFont="1" applyProtection="1">
      <protection locked="0"/>
    </xf>
    <xf numFmtId="0" fontId="5" fillId="0" borderId="22" xfId="0" applyFont="1" applyBorder="1" applyProtection="1">
      <protection locked="0"/>
    </xf>
    <xf numFmtId="0" fontId="16" fillId="0" borderId="0" xfId="0" applyFont="1" applyFill="1" applyProtection="1">
      <protection locked="0"/>
    </xf>
    <xf numFmtId="0" fontId="5" fillId="0" borderId="0" xfId="0" applyFont="1" applyFill="1" applyProtection="1">
      <protection locked="0"/>
    </xf>
    <xf numFmtId="179" fontId="5" fillId="0" borderId="4" xfId="7" applyNumberFormat="1" applyFont="1" applyFill="1" applyBorder="1" applyAlignment="1">
      <alignment horizontal="left" vertical="center" indent="1"/>
    </xf>
    <xf numFmtId="0" fontId="12" fillId="0" borderId="0" xfId="0" applyFont="1"/>
    <xf numFmtId="184" fontId="5" fillId="0" borderId="0" xfId="0" applyNumberFormat="1" applyFont="1"/>
    <xf numFmtId="178" fontId="5" fillId="0" borderId="0" xfId="1" applyNumberFormat="1" applyFont="1"/>
    <xf numFmtId="0" fontId="5" fillId="0" borderId="1" xfId="0" applyFont="1" applyBorder="1"/>
    <xf numFmtId="0" fontId="5" fillId="0" borderId="0" xfId="0" applyFont="1" applyBorder="1" applyAlignment="1">
      <alignment horizontal="left" wrapText="1"/>
    </xf>
    <xf numFmtId="179" fontId="11" fillId="0" borderId="3" xfId="7" applyNumberFormat="1" applyFont="1" applyBorder="1" applyAlignment="1">
      <alignment horizontal="left" vertical="center" indent="1"/>
    </xf>
    <xf numFmtId="178" fontId="11" fillId="0" borderId="21" xfId="1" applyNumberFormat="1" applyFont="1" applyBorder="1" applyAlignment="1">
      <alignment horizontal="left"/>
    </xf>
    <xf numFmtId="186" fontId="23" fillId="0" borderId="0" xfId="10" applyNumberFormat="1" applyFont="1" applyFill="1" applyBorder="1" applyAlignment="1">
      <alignment horizontal="left" wrapText="1"/>
    </xf>
    <xf numFmtId="185" fontId="13" fillId="0" borderId="0" xfId="10" applyFont="1"/>
    <xf numFmtId="185" fontId="23" fillId="0" borderId="0" xfId="10" applyFont="1" applyAlignment="1">
      <alignment vertical="center"/>
    </xf>
    <xf numFmtId="185" fontId="23" fillId="8" borderId="21" xfId="11" applyNumberFormat="1" applyFont="1" applyFill="1" applyBorder="1" applyAlignment="1"/>
    <xf numFmtId="14" fontId="23" fillId="8" borderId="22" xfId="11" applyNumberFormat="1" applyFont="1" applyFill="1" applyBorder="1" applyAlignment="1">
      <alignment wrapText="1"/>
    </xf>
    <xf numFmtId="185" fontId="13" fillId="0" borderId="23" xfId="12" applyFont="1" applyFill="1" applyBorder="1" applyAlignment="1"/>
    <xf numFmtId="2" fontId="13" fillId="0" borderId="24" xfId="12" applyNumberFormat="1" applyFont="1" applyFill="1" applyBorder="1" applyAlignment="1">
      <alignment horizontal="right"/>
    </xf>
    <xf numFmtId="176" fontId="13" fillId="0" borderId="24" xfId="1" applyFont="1" applyFill="1" applyBorder="1" applyAlignment="1">
      <alignment horizontal="right"/>
    </xf>
    <xf numFmtId="187" fontId="13" fillId="0" borderId="24" xfId="13" applyNumberFormat="1" applyFont="1" applyFill="1" applyBorder="1" applyAlignment="1">
      <alignment horizontal="right"/>
    </xf>
    <xf numFmtId="187" fontId="12" fillId="0" borderId="24" xfId="13" applyNumberFormat="1" applyFont="1" applyFill="1" applyBorder="1" applyAlignment="1">
      <alignment horizontal="right"/>
    </xf>
    <xf numFmtId="4" fontId="13" fillId="0" borderId="24" xfId="14" applyNumberFormat="1" applyFont="1" applyFill="1" applyBorder="1" applyAlignment="1" applyProtection="1">
      <alignment horizontal="right"/>
    </xf>
    <xf numFmtId="10" fontId="27" fillId="0" borderId="24" xfId="12" applyNumberFormat="1" applyFont="1" applyFill="1" applyBorder="1" applyAlignment="1">
      <alignment horizontal="right"/>
    </xf>
    <xf numFmtId="185" fontId="13" fillId="0" borderId="24" xfId="10" applyFont="1" applyBorder="1" applyAlignment="1">
      <alignment horizontal="right" vertical="center"/>
    </xf>
    <xf numFmtId="185" fontId="13" fillId="0" borderId="23" xfId="15" applyFont="1" applyFill="1" applyBorder="1" applyAlignment="1">
      <alignment horizontal="left"/>
    </xf>
    <xf numFmtId="185" fontId="23" fillId="0" borderId="21" xfId="12" applyFont="1" applyFill="1" applyBorder="1" applyAlignment="1"/>
    <xf numFmtId="187" fontId="18" fillId="7" borderId="26" xfId="16" applyNumberFormat="1" applyFont="1" applyFill="1" applyBorder="1" applyAlignment="1">
      <alignment horizontal="right"/>
    </xf>
    <xf numFmtId="0" fontId="29" fillId="9" borderId="27" xfId="17" applyFont="1" applyFill="1" applyBorder="1" applyAlignment="1">
      <alignment horizontal="center" vertical="center"/>
    </xf>
    <xf numFmtId="0" fontId="30" fillId="0" borderId="0" xfId="17" applyFont="1"/>
    <xf numFmtId="0" fontId="30" fillId="0" borderId="0" xfId="17" applyNumberFormat="1" applyFont="1"/>
    <xf numFmtId="14" fontId="5" fillId="0" borderId="28" xfId="0" applyNumberFormat="1" applyFont="1" applyFill="1" applyBorder="1"/>
    <xf numFmtId="14" fontId="5" fillId="0" borderId="16" xfId="1" applyNumberFormat="1" applyFont="1" applyFill="1" applyBorder="1"/>
    <xf numFmtId="14" fontId="5" fillId="0" borderId="18" xfId="1" applyNumberFormat="1" applyFont="1" applyFill="1" applyBorder="1"/>
    <xf numFmtId="14" fontId="5" fillId="0" borderId="17" xfId="1" applyNumberFormat="1" applyFont="1" applyFill="1" applyBorder="1"/>
    <xf numFmtId="0" fontId="11" fillId="0" borderId="0" xfId="0" applyFont="1"/>
    <xf numFmtId="0" fontId="5" fillId="0" borderId="29" xfId="0" applyFont="1" applyFill="1" applyBorder="1"/>
    <xf numFmtId="10" fontId="5" fillId="0" borderId="23" xfId="2" applyNumberFormat="1" applyFont="1" applyFill="1" applyBorder="1"/>
    <xf numFmtId="0" fontId="5" fillId="7" borderId="30" xfId="0" applyFont="1" applyFill="1" applyBorder="1"/>
    <xf numFmtId="10" fontId="12" fillId="7" borderId="19" xfId="2" applyNumberFormat="1" applyFont="1" applyFill="1" applyBorder="1"/>
    <xf numFmtId="0" fontId="5" fillId="0" borderId="0" xfId="0" applyFont="1" applyFill="1" applyAlignment="1">
      <alignment horizontal="left"/>
    </xf>
    <xf numFmtId="188" fontId="5" fillId="0" borderId="21" xfId="0" applyNumberFormat="1" applyFont="1" applyBorder="1" applyAlignment="1">
      <alignment horizontal="center" vertical="center"/>
    </xf>
    <xf numFmtId="0" fontId="5" fillId="0" borderId="5" xfId="0" applyFont="1" applyFill="1" applyBorder="1" applyAlignment="1">
      <alignment horizontal="center" vertical="center"/>
    </xf>
    <xf numFmtId="0" fontId="5" fillId="0" borderId="22" xfId="0" applyFont="1" applyFill="1" applyBorder="1"/>
    <xf numFmtId="189" fontId="5" fillId="0" borderId="0" xfId="0" applyNumberFormat="1" applyFont="1" applyAlignment="1">
      <alignment horizontal="right"/>
    </xf>
    <xf numFmtId="178" fontId="11" fillId="0" borderId="0" xfId="1" applyNumberFormat="1" applyFont="1"/>
    <xf numFmtId="0" fontId="12" fillId="0" borderId="0" xfId="0" applyFont="1" applyBorder="1"/>
    <xf numFmtId="9" fontId="11" fillId="5" borderId="1" xfId="3" applyNumberFormat="1" applyFont="1" applyFill="1" applyBorder="1" applyAlignment="1">
      <alignment horizontal="center" vertical="center"/>
    </xf>
    <xf numFmtId="0" fontId="5" fillId="7" borderId="0" xfId="0" applyFont="1" applyFill="1"/>
    <xf numFmtId="0" fontId="11" fillId="7" borderId="0" xfId="0" applyFont="1" applyFill="1"/>
    <xf numFmtId="0" fontId="31" fillId="0" borderId="0" xfId="0" applyFont="1"/>
    <xf numFmtId="179" fontId="11" fillId="5" borderId="16" xfId="3" applyNumberFormat="1" applyFont="1" applyFill="1" applyBorder="1" applyAlignment="1">
      <alignment vertical="center"/>
    </xf>
    <xf numFmtId="181" fontId="5" fillId="0" borderId="18" xfId="0" applyNumberFormat="1" applyFont="1" applyBorder="1"/>
    <xf numFmtId="179" fontId="11" fillId="5" borderId="19" xfId="3" applyNumberFormat="1" applyFont="1" applyFill="1" applyBorder="1" applyAlignment="1">
      <alignment vertical="center"/>
    </xf>
    <xf numFmtId="181" fontId="5" fillId="0" borderId="20" xfId="0" applyNumberFormat="1" applyFont="1" applyBorder="1"/>
    <xf numFmtId="176" fontId="11" fillId="0" borderId="0" xfId="1" applyFont="1"/>
    <xf numFmtId="0" fontId="5" fillId="10" borderId="0" xfId="0" applyFont="1" applyFill="1"/>
    <xf numFmtId="0" fontId="18" fillId="0" borderId="0" xfId="0" applyFont="1"/>
    <xf numFmtId="181" fontId="11" fillId="0" borderId="3" xfId="4" applyNumberFormat="1" applyFont="1" applyFill="1" applyBorder="1" applyAlignment="1">
      <alignment horizontal="left" vertical="center"/>
    </xf>
    <xf numFmtId="181" fontId="11" fillId="0" borderId="3" xfId="4" applyNumberFormat="1" applyFont="1" applyFill="1" applyBorder="1" applyAlignment="1">
      <alignment horizontal="right" vertical="center"/>
    </xf>
    <xf numFmtId="0" fontId="11" fillId="0" borderId="1" xfId="0" applyFont="1" applyBorder="1"/>
    <xf numFmtId="10" fontId="5" fillId="0" borderId="0" xfId="2" applyNumberFormat="1" applyFont="1" applyProtection="1">
      <protection locked="0"/>
    </xf>
    <xf numFmtId="178" fontId="11" fillId="0" borderId="0" xfId="1" applyNumberFormat="1" applyFont="1" applyProtection="1">
      <protection locked="0"/>
    </xf>
    <xf numFmtId="14" fontId="5" fillId="0" borderId="0" xfId="0" applyNumberFormat="1" applyFont="1" applyProtection="1">
      <protection locked="0"/>
    </xf>
    <xf numFmtId="187" fontId="11" fillId="0" borderId="0" xfId="2" applyNumberFormat="1" applyFont="1" applyProtection="1">
      <protection locked="0"/>
    </xf>
    <xf numFmtId="0" fontId="5" fillId="10" borderId="1" xfId="0" applyFont="1" applyFill="1" applyBorder="1"/>
    <xf numFmtId="0" fontId="11" fillId="11" borderId="0" xfId="0" applyFont="1" applyFill="1"/>
    <xf numFmtId="0" fontId="5" fillId="11" borderId="0" xfId="0" applyFont="1" applyFill="1"/>
    <xf numFmtId="0" fontId="12" fillId="11" borderId="0" xfId="0" applyFont="1" applyFill="1"/>
    <xf numFmtId="0" fontId="11" fillId="12" borderId="0" xfId="0" applyFont="1" applyFill="1" applyProtection="1">
      <protection locked="0"/>
    </xf>
    <xf numFmtId="179" fontId="10" fillId="12" borderId="0" xfId="5" applyFont="1" applyFill="1">
      <protection locked="0"/>
    </xf>
    <xf numFmtId="14" fontId="8" fillId="12" borderId="0" xfId="3" applyNumberFormat="1" applyFont="1" applyFill="1" applyBorder="1"/>
    <xf numFmtId="180" fontId="10" fillId="12" borderId="0" xfId="3" applyNumberFormat="1" applyFont="1" applyFill="1" applyBorder="1" applyAlignment="1">
      <alignment horizontal="left" indent="1"/>
    </xf>
    <xf numFmtId="180" fontId="10" fillId="12" borderId="0" xfId="3" applyNumberFormat="1" applyFont="1" applyFill="1" applyBorder="1"/>
    <xf numFmtId="9" fontId="11" fillId="12" borderId="0" xfId="3" applyNumberFormat="1" applyFont="1" applyFill="1" applyBorder="1" applyAlignment="1">
      <alignment horizontal="right"/>
    </xf>
    <xf numFmtId="0" fontId="12" fillId="12" borderId="0" xfId="0" applyFont="1" applyFill="1" applyProtection="1">
      <protection locked="0"/>
    </xf>
    <xf numFmtId="180" fontId="8" fillId="12" borderId="0" xfId="3" applyNumberFormat="1" applyFont="1" applyFill="1" applyBorder="1" applyAlignment="1">
      <alignment horizontal="right"/>
    </xf>
    <xf numFmtId="181" fontId="5" fillId="12" borderId="0" xfId="4" applyNumberFormat="1" applyFont="1" applyFill="1" applyBorder="1" applyAlignment="1">
      <alignment horizontal="right" vertical="center"/>
    </xf>
    <xf numFmtId="0" fontId="5" fillId="12" borderId="0" xfId="0" applyFont="1" applyFill="1" applyProtection="1">
      <protection locked="0"/>
    </xf>
    <xf numFmtId="179" fontId="5" fillId="12" borderId="0" xfId="7" applyNumberFormat="1" applyFont="1" applyFill="1" applyBorder="1" applyAlignment="1">
      <alignment vertical="center"/>
    </xf>
    <xf numFmtId="179" fontId="5" fillId="12" borderId="0" xfId="7" applyNumberFormat="1" applyFont="1" applyFill="1" applyBorder="1" applyAlignment="1">
      <alignment horizontal="left" vertical="center" indent="1"/>
    </xf>
    <xf numFmtId="0" fontId="5" fillId="11" borderId="0" xfId="0" applyFont="1" applyFill="1" applyProtection="1">
      <protection locked="0"/>
    </xf>
    <xf numFmtId="0" fontId="11" fillId="7" borderId="0" xfId="0" applyFont="1" applyFill="1" applyProtection="1">
      <protection locked="0"/>
    </xf>
    <xf numFmtId="0" fontId="5" fillId="7" borderId="0" xfId="0" applyFont="1" applyFill="1" applyProtection="1">
      <protection locked="0"/>
    </xf>
    <xf numFmtId="0" fontId="1" fillId="0" borderId="0" xfId="0" applyFont="1"/>
    <xf numFmtId="0" fontId="32" fillId="0" borderId="0" xfId="0" applyFont="1"/>
    <xf numFmtId="43" fontId="33" fillId="7" borderId="0" xfId="0" applyNumberFormat="1" applyFont="1" applyFill="1"/>
    <xf numFmtId="0" fontId="11" fillId="0" borderId="0" xfId="0" applyFont="1" applyAlignment="1">
      <alignment wrapText="1"/>
    </xf>
    <xf numFmtId="178" fontId="1" fillId="0" borderId="0" xfId="1" applyNumberFormat="1" applyFont="1"/>
    <xf numFmtId="176" fontId="1" fillId="0" borderId="0" xfId="1" applyFont="1"/>
    <xf numFmtId="0" fontId="1" fillId="0" borderId="0" xfId="0" applyFont="1" applyProtection="1">
      <protection locked="0"/>
    </xf>
    <xf numFmtId="14" fontId="1" fillId="0" borderId="0" xfId="0" applyNumberFormat="1" applyFont="1" applyProtection="1">
      <protection locked="0"/>
    </xf>
    <xf numFmtId="176" fontId="1" fillId="0" borderId="0" xfId="1" applyFont="1" applyProtection="1">
      <protection locked="0"/>
    </xf>
    <xf numFmtId="9" fontId="1" fillId="0" borderId="0" xfId="0" applyNumberFormat="1" applyFont="1" applyProtection="1">
      <protection locked="0"/>
    </xf>
    <xf numFmtId="9" fontId="1" fillId="0" borderId="0" xfId="0" applyNumberFormat="1" applyFont="1" applyFill="1" applyProtection="1">
      <protection locked="0"/>
    </xf>
    <xf numFmtId="9" fontId="5" fillId="0" borderId="0" xfId="0" applyNumberFormat="1" applyFont="1"/>
    <xf numFmtId="10" fontId="1" fillId="0" borderId="0" xfId="0" applyNumberFormat="1" applyFont="1"/>
    <xf numFmtId="9" fontId="11" fillId="0" borderId="0" xfId="2" applyFont="1"/>
    <xf numFmtId="179" fontId="1" fillId="0" borderId="3" xfId="7" applyNumberFormat="1" applyFont="1" applyBorder="1" applyAlignment="1">
      <alignment horizontal="left" vertical="center" indent="1"/>
    </xf>
    <xf numFmtId="179" fontId="7" fillId="0" borderId="0" xfId="3" applyNumberFormat="1" applyFont="1" applyFill="1" applyBorder="1" applyAlignment="1">
      <alignment horizontal="center" vertical="center"/>
    </xf>
    <xf numFmtId="180" fontId="7" fillId="0" borderId="0" xfId="0" applyNumberFormat="1" applyFont="1" applyFill="1" applyProtection="1">
      <protection locked="0"/>
    </xf>
    <xf numFmtId="0" fontId="18" fillId="0" borderId="0" xfId="0" applyFont="1" applyAlignment="1" applyProtection="1">
      <alignment horizontal="left" vertical="center"/>
      <protection locked="0"/>
    </xf>
    <xf numFmtId="0" fontId="5" fillId="0" borderId="19" xfId="0" applyFont="1" applyBorder="1" applyAlignment="1" applyProtection="1">
      <alignment horizontal="left" vertical="top" wrapText="1"/>
      <protection locked="0"/>
    </xf>
    <xf numFmtId="0" fontId="5" fillId="0" borderId="20" xfId="0" applyFont="1" applyBorder="1" applyAlignment="1" applyProtection="1">
      <alignment horizontal="left" vertical="top" wrapText="1"/>
      <protection locked="0"/>
    </xf>
    <xf numFmtId="0" fontId="1" fillId="0" borderId="0" xfId="0" applyFont="1" applyAlignment="1">
      <alignment wrapText="1"/>
    </xf>
    <xf numFmtId="9" fontId="5" fillId="10" borderId="0" xfId="0" applyNumberFormat="1" applyFont="1" applyFill="1"/>
    <xf numFmtId="178" fontId="5" fillId="10" borderId="0" xfId="1" applyNumberFormat="1" applyFont="1" applyFill="1"/>
    <xf numFmtId="43" fontId="5" fillId="0" borderId="0" xfId="0" applyNumberFormat="1" applyFont="1"/>
    <xf numFmtId="179" fontId="35" fillId="2" borderId="2" xfId="3" applyNumberFormat="1" applyFont="1" applyFill="1" applyBorder="1" applyAlignment="1">
      <alignment horizontal="right" vertical="center" wrapText="1"/>
    </xf>
    <xf numFmtId="4" fontId="36" fillId="0" borderId="0" xfId="0" applyNumberFormat="1" applyFont="1"/>
    <xf numFmtId="188" fontId="0" fillId="0" borderId="31" xfId="0" applyNumberFormat="1" applyBorder="1"/>
    <xf numFmtId="0" fontId="0" fillId="0" borderId="31" xfId="0" applyBorder="1"/>
    <xf numFmtId="188" fontId="0" fillId="0" borderId="32" xfId="0" applyNumberFormat="1" applyBorder="1"/>
    <xf numFmtId="0" fontId="0" fillId="0" borderId="32" xfId="0" applyBorder="1"/>
    <xf numFmtId="4" fontId="0" fillId="0" borderId="0" xfId="0" applyNumberFormat="1" applyAlignment="1">
      <alignment vertical="center"/>
    </xf>
    <xf numFmtId="188" fontId="37" fillId="0" borderId="0" xfId="0" applyNumberFormat="1" applyFont="1" applyBorder="1"/>
    <xf numFmtId="0" fontId="37" fillId="0" borderId="0" xfId="0" applyFont="1" applyBorder="1"/>
    <xf numFmtId="0" fontId="37" fillId="0" borderId="0" xfId="0" applyFont="1" applyBorder="1" applyAlignment="1">
      <alignment horizontal="right"/>
    </xf>
    <xf numFmtId="2" fontId="37" fillId="0" borderId="0" xfId="0" applyNumberFormat="1" applyFont="1" applyBorder="1"/>
    <xf numFmtId="10" fontId="37" fillId="0" borderId="0" xfId="2" applyNumberFormat="1" applyFont="1" applyBorder="1"/>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18" xfId="0" applyFont="1" applyBorder="1" applyAlignment="1">
      <alignment horizontal="left" vertical="center" wrapText="1"/>
    </xf>
    <xf numFmtId="0" fontId="5" fillId="0" borderId="23" xfId="0" applyFont="1" applyBorder="1" applyAlignment="1">
      <alignment horizontal="left" vertical="center" wrapText="1"/>
    </xf>
    <xf numFmtId="0" fontId="5" fillId="0" borderId="0" xfId="0" applyFont="1" applyBorder="1" applyAlignment="1">
      <alignment horizontal="left" vertical="center" wrapText="1"/>
    </xf>
    <xf numFmtId="0" fontId="5" fillId="0" borderId="24" xfId="0" applyFont="1" applyBorder="1" applyAlignment="1">
      <alignment horizontal="left" vertical="center" wrapText="1"/>
    </xf>
    <xf numFmtId="0" fontId="5" fillId="0" borderId="19" xfId="0" applyFont="1" applyBorder="1" applyAlignment="1">
      <alignment horizontal="left" vertical="center" wrapText="1"/>
    </xf>
    <xf numFmtId="0" fontId="5" fillId="0" borderId="1" xfId="0" applyFont="1" applyBorder="1" applyAlignment="1">
      <alignment horizontal="left" vertical="center" wrapText="1"/>
    </xf>
    <xf numFmtId="0" fontId="5" fillId="0" borderId="20" xfId="0" applyFont="1" applyBorder="1" applyAlignment="1">
      <alignment horizontal="left" vertical="center" wrapText="1"/>
    </xf>
    <xf numFmtId="9" fontId="11" fillId="5" borderId="1" xfId="3" applyNumberFormat="1" applyFont="1" applyFill="1" applyBorder="1" applyAlignment="1">
      <alignment horizontal="center" vertical="center"/>
    </xf>
    <xf numFmtId="0" fontId="18" fillId="0" borderId="0" xfId="0" applyFont="1" applyAlignment="1" applyProtection="1">
      <alignment horizontal="left" vertical="center"/>
      <protection locked="0"/>
    </xf>
    <xf numFmtId="0" fontId="5" fillId="0" borderId="16" xfId="0" applyFont="1" applyBorder="1" applyAlignment="1" applyProtection="1">
      <alignment horizontal="left" vertical="top" wrapText="1"/>
      <protection locked="0"/>
    </xf>
    <xf numFmtId="0" fontId="5" fillId="0" borderId="18" xfId="0" applyFont="1" applyBorder="1" applyAlignment="1" applyProtection="1">
      <alignment horizontal="left" vertical="top" wrapText="1"/>
      <protection locked="0"/>
    </xf>
    <xf numFmtId="0" fontId="5" fillId="0" borderId="19" xfId="0" applyFont="1" applyBorder="1" applyAlignment="1" applyProtection="1">
      <alignment horizontal="left" vertical="top" wrapText="1"/>
      <protection locked="0"/>
    </xf>
    <xf numFmtId="0" fontId="5" fillId="0" borderId="20" xfId="0" applyFont="1" applyBorder="1" applyAlignment="1" applyProtection="1">
      <alignment horizontal="left" vertical="top" wrapText="1"/>
      <protection locked="0"/>
    </xf>
    <xf numFmtId="0" fontId="11" fillId="0" borderId="21" xfId="0" applyFont="1" applyFill="1" applyBorder="1" applyAlignment="1">
      <alignment horizontal="center"/>
    </xf>
    <xf numFmtId="0" fontId="11" fillId="0" borderId="5" xfId="0" applyFont="1" applyFill="1" applyBorder="1" applyAlignment="1">
      <alignment horizontal="center"/>
    </xf>
    <xf numFmtId="0" fontId="11" fillId="0" borderId="22" xfId="0" applyFont="1" applyFill="1" applyBorder="1" applyAlignment="1">
      <alignment horizontal="center"/>
    </xf>
    <xf numFmtId="0" fontId="11" fillId="0" borderId="21" xfId="0" applyFont="1" applyFill="1" applyBorder="1" applyAlignment="1">
      <alignment horizontal="left"/>
    </xf>
    <xf numFmtId="0" fontId="11" fillId="0" borderId="5" xfId="0" applyFont="1" applyFill="1" applyBorder="1" applyAlignment="1">
      <alignment horizontal="left"/>
    </xf>
    <xf numFmtId="0" fontId="11" fillId="0" borderId="22" xfId="0" applyFont="1" applyFill="1" applyBorder="1" applyAlignment="1">
      <alignment horizontal="left"/>
    </xf>
    <xf numFmtId="0" fontId="39" fillId="0" borderId="0" xfId="0" applyFont="1" applyAlignment="1">
      <alignment horizontal="right"/>
    </xf>
  </cellXfs>
  <cellStyles count="19">
    <cellStyle name="$10d0" xfId="14" xr:uid="{00000000-0005-0000-0000-000000000000}"/>
    <cellStyle name="Brand Default 2" xfId="6" xr:uid="{00000000-0005-0000-0000-000001000000}"/>
    <cellStyle name="Brand Subtitle with Underline" xfId="11" xr:uid="{00000000-0005-0000-0000-000002000000}"/>
    <cellStyle name="Comma 53" xfId="4" xr:uid="{00000000-0005-0000-0000-000003000000}"/>
    <cellStyle name="Normal 2" xfId="17" xr:uid="{00000000-0005-0000-0000-000004000000}"/>
    <cellStyle name="Normal 20 2" xfId="3" xr:uid="{00000000-0005-0000-0000-000005000000}"/>
    <cellStyle name="Normal 4 5" xfId="7" xr:uid="{00000000-0005-0000-0000-000006000000}"/>
    <cellStyle name="Normal 73" xfId="5" xr:uid="{00000000-0005-0000-0000-000007000000}"/>
    <cellStyle name="Normal_G600036 CMB_Project Lavender_WACC_20081104" xfId="12" xr:uid="{00000000-0005-0000-0000-000008000000}"/>
    <cellStyle name="Normal_Lianhua_WACC_20080317" xfId="15" xr:uid="{00000000-0005-0000-0000-000009000000}"/>
    <cellStyle name="Percent 2 2 2" xfId="16" xr:uid="{00000000-0005-0000-0000-00000A000000}"/>
    <cellStyle name="百分比" xfId="2" builtinId="5"/>
    <cellStyle name="百分比 3" xfId="13" xr:uid="{00000000-0005-0000-0000-00000C000000}"/>
    <cellStyle name="常规" xfId="0" builtinId="0"/>
    <cellStyle name="常规 10 10 2" xfId="8" xr:uid="{00000000-0005-0000-0000-00000E000000}"/>
    <cellStyle name="常规 2" xfId="18" xr:uid="{00000000-0005-0000-0000-00000F000000}"/>
    <cellStyle name="常规 2 2 3" xfId="10" xr:uid="{00000000-0005-0000-0000-000010000000}"/>
    <cellStyle name="常规 6" xfId="9" xr:uid="{00000000-0005-0000-0000-00001100000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an wei" id="{74DFC5D5-4AD7-4D8A-9C23-95EE3F032EEE}" userId="a28622c26a5885da" providerId="Windows Live"/>
</personList>
</file>

<file path=xl/theme/theme1.xml><?xml version="1.0" encoding="utf-8"?>
<a:theme xmlns:a="http://schemas.openxmlformats.org/drawingml/2006/main" name="Office Theme">
  <a:themeElements>
    <a:clrScheme name="PwC Burgundy">
      <a:dk1>
        <a:srgbClr val="000000"/>
      </a:dk1>
      <a:lt1>
        <a:srgbClr val="FFFFFF"/>
      </a:lt1>
      <a:dk2>
        <a:srgbClr val="A32020"/>
      </a:dk2>
      <a:lt2>
        <a:srgbClr val="FFFFFF"/>
      </a:lt2>
      <a:accent1>
        <a:srgbClr val="A32020"/>
      </a:accent1>
      <a:accent2>
        <a:srgbClr val="E0301E"/>
      </a:accent2>
      <a:accent3>
        <a:srgbClr val="602320"/>
      </a:accent3>
      <a:accent4>
        <a:srgbClr val="DB536A"/>
      </a:accent4>
      <a:accent5>
        <a:srgbClr val="DC6900"/>
      </a:accent5>
      <a:accent6>
        <a:srgbClr val="FFB600"/>
      </a:accent6>
      <a:hlink>
        <a:srgbClr val="A32020"/>
      </a:hlink>
      <a:folHlink>
        <a:srgbClr val="A3202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9" dT="2020-05-25T09:18:28.69" personId="{74DFC5D5-4AD7-4D8A-9C23-95EE3F032EEE}" id="{5F57336E-3E69-45DD-93E9-901C2F39EBCA}">
    <text>未经审计报告</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F33"/>
  <sheetViews>
    <sheetView showGridLines="0" zoomScale="110" zoomScaleNormal="110" workbookViewId="0">
      <selection activeCell="D9" sqref="D9"/>
    </sheetView>
  </sheetViews>
  <sheetFormatPr defaultColWidth="8.88671875" defaultRowHeight="11.4" x14ac:dyDescent="0.2"/>
  <cols>
    <col min="1" max="1" width="2.109375" style="1" customWidth="1"/>
    <col min="2" max="2" width="12.6640625" style="1" bestFit="1" customWidth="1"/>
    <col min="3" max="3" width="22.109375" style="1" customWidth="1"/>
    <col min="4" max="4" width="16.88671875" style="1" customWidth="1"/>
    <col min="5" max="5" width="9" style="1" bestFit="1" customWidth="1"/>
    <col min="6" max="6" width="14.6640625" style="1" bestFit="1" customWidth="1"/>
    <col min="7" max="11" width="8.88671875" style="1"/>
    <col min="12" max="12" width="13.109375" style="1" bestFit="1" customWidth="1"/>
    <col min="13" max="16384" width="8.88671875" style="1"/>
  </cols>
  <sheetData>
    <row r="2" spans="2:6" x14ac:dyDescent="0.2">
      <c r="B2" s="173" t="s">
        <v>141</v>
      </c>
    </row>
    <row r="3" spans="2:6" x14ac:dyDescent="0.2">
      <c r="B3" s="144"/>
      <c r="C3" s="173" t="s">
        <v>142</v>
      </c>
    </row>
    <row r="5" spans="2:6" x14ac:dyDescent="0.2">
      <c r="B5" s="1" t="s">
        <v>0</v>
      </c>
      <c r="C5" s="2">
        <v>43921</v>
      </c>
    </row>
    <row r="6" spans="2:6" x14ac:dyDescent="0.2">
      <c r="B6" s="1" t="s">
        <v>114</v>
      </c>
      <c r="C6" s="2">
        <v>43458</v>
      </c>
    </row>
    <row r="7" spans="2:6" ht="13.2" x14ac:dyDescent="0.3">
      <c r="B7" s="1" t="s">
        <v>1</v>
      </c>
      <c r="C7" s="229" t="s">
        <v>1816</v>
      </c>
    </row>
    <row r="10" spans="2:6" x14ac:dyDescent="0.2">
      <c r="B10" s="1" t="s">
        <v>3</v>
      </c>
      <c r="C10" s="95">
        <v>1288650</v>
      </c>
    </row>
    <row r="11" spans="2:6" x14ac:dyDescent="0.2">
      <c r="B11" s="1" t="s">
        <v>58</v>
      </c>
      <c r="C11" s="94">
        <v>2.5773000000000001E-2</v>
      </c>
    </row>
    <row r="12" spans="2:6" x14ac:dyDescent="0.2">
      <c r="B12" s="1" t="s">
        <v>4</v>
      </c>
      <c r="C12" s="95">
        <v>50000000</v>
      </c>
      <c r="D12" s="195">
        <f>C12/C11</f>
        <v>1940014744.1120553</v>
      </c>
    </row>
    <row r="13" spans="2:6" x14ac:dyDescent="0.2">
      <c r="C13" s="95"/>
    </row>
    <row r="14" spans="2:6" x14ac:dyDescent="0.2">
      <c r="B14" s="93" t="s">
        <v>60</v>
      </c>
      <c r="C14" s="95"/>
      <c r="D14" s="95"/>
    </row>
    <row r="15" spans="2:6" x14ac:dyDescent="0.2">
      <c r="B15" s="208" t="s">
        <v>61</v>
      </c>
      <c r="C15" s="209"/>
      <c r="D15" s="209"/>
      <c r="E15" s="209"/>
      <c r="F15" s="210"/>
    </row>
    <row r="16" spans="2:6" x14ac:dyDescent="0.2">
      <c r="B16" s="211"/>
      <c r="C16" s="212"/>
      <c r="D16" s="212"/>
      <c r="E16" s="212"/>
      <c r="F16" s="213"/>
    </row>
    <row r="17" spans="2:6" x14ac:dyDescent="0.2">
      <c r="B17" s="211"/>
      <c r="C17" s="212"/>
      <c r="D17" s="212"/>
      <c r="E17" s="212"/>
      <c r="F17" s="213"/>
    </row>
    <row r="18" spans="2:6" x14ac:dyDescent="0.2">
      <c r="B18" s="211"/>
      <c r="C18" s="212"/>
      <c r="D18" s="212"/>
      <c r="E18" s="212"/>
      <c r="F18" s="213"/>
    </row>
    <row r="19" spans="2:6" x14ac:dyDescent="0.2">
      <c r="B19" s="214"/>
      <c r="C19" s="215"/>
      <c r="D19" s="215"/>
      <c r="E19" s="215"/>
      <c r="F19" s="216"/>
    </row>
    <row r="20" spans="2:6" x14ac:dyDescent="0.2">
      <c r="B20" s="97"/>
      <c r="C20" s="97"/>
      <c r="D20" s="97"/>
      <c r="E20" s="97"/>
      <c r="F20" s="97"/>
    </row>
    <row r="22" spans="2:6" x14ac:dyDescent="0.2">
      <c r="B22" s="93" t="s">
        <v>110</v>
      </c>
    </row>
    <row r="24" spans="2:6" x14ac:dyDescent="0.2">
      <c r="C24" s="93" t="s">
        <v>106</v>
      </c>
    </row>
    <row r="25" spans="2:6" ht="12" x14ac:dyDescent="0.25">
      <c r="B25" s="148" t="s">
        <v>112</v>
      </c>
      <c r="C25" s="148" t="s">
        <v>103</v>
      </c>
      <c r="D25" s="148" t="s">
        <v>102</v>
      </c>
    </row>
    <row r="26" spans="2:6" x14ac:dyDescent="0.2">
      <c r="B26" s="1" t="s">
        <v>104</v>
      </c>
      <c r="C26" s="193">
        <v>0.4</v>
      </c>
      <c r="D26" s="95">
        <f>上市情景!C52</f>
        <v>51393501.464156777</v>
      </c>
    </row>
    <row r="27" spans="2:6" x14ac:dyDescent="0.2">
      <c r="B27" s="1" t="s">
        <v>113</v>
      </c>
      <c r="C27" s="193">
        <v>0.4</v>
      </c>
      <c r="D27" s="95">
        <f>非上市情景!C51</f>
        <v>43105978.65035861</v>
      </c>
      <c r="E27" s="134" t="s">
        <v>108</v>
      </c>
    </row>
    <row r="28" spans="2:6" x14ac:dyDescent="0.2">
      <c r="B28" s="1" t="s">
        <v>109</v>
      </c>
      <c r="C28" s="193">
        <v>0.2</v>
      </c>
      <c r="D28" s="194">
        <v>55000000</v>
      </c>
      <c r="E28" s="134" t="s">
        <v>107</v>
      </c>
    </row>
    <row r="29" spans="2:6" x14ac:dyDescent="0.2">
      <c r="B29" s="96" t="s">
        <v>105</v>
      </c>
      <c r="C29" s="153"/>
      <c r="D29" s="96">
        <v>0</v>
      </c>
    </row>
    <row r="30" spans="2:6" ht="12" x14ac:dyDescent="0.25">
      <c r="B30" s="137" t="s">
        <v>111</v>
      </c>
      <c r="C30" s="137"/>
      <c r="D30" s="174">
        <f>SUMPRODUCT(C26:C29,D26:D29)</f>
        <v>48799792.045806155</v>
      </c>
    </row>
    <row r="33" spans="4:5" x14ac:dyDescent="0.2">
      <c r="D33" s="195">
        <f>D30-C12</f>
        <v>-1200207.9541938454</v>
      </c>
      <c r="E33" s="1">
        <f>D33/C12</f>
        <v>-2.4004159083876909E-2</v>
      </c>
    </row>
  </sheetData>
  <mergeCells count="1">
    <mergeCell ref="B15:F19"/>
  </mergeCells>
  <phoneticPr fontId="2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L51"/>
  <sheetViews>
    <sheetView showGridLines="0" topLeftCell="A34" zoomScale="114" zoomScaleNormal="100" workbookViewId="0">
      <selection activeCell="G33" sqref="G33"/>
    </sheetView>
  </sheetViews>
  <sheetFormatPr defaultColWidth="8.88671875" defaultRowHeight="11.4" x14ac:dyDescent="0.2"/>
  <cols>
    <col min="1" max="1" width="5.44140625" style="1" customWidth="1"/>
    <col min="2" max="2" width="32.44140625" style="1" bestFit="1" customWidth="1"/>
    <col min="3" max="3" width="16.44140625" style="1" bestFit="1" customWidth="1"/>
    <col min="4" max="5" width="8.88671875" style="1"/>
    <col min="6" max="6" width="73" style="1" customWidth="1"/>
    <col min="7" max="7" width="13.109375" style="1" customWidth="1"/>
    <col min="8" max="8" width="40.88671875" style="1" bestFit="1" customWidth="1"/>
    <col min="9" max="9" width="20" style="1" customWidth="1"/>
    <col min="10" max="10" width="17" style="1" bestFit="1" customWidth="1"/>
    <col min="11" max="11" width="14.6640625" style="1" bestFit="1" customWidth="1"/>
    <col min="12" max="12" width="17" style="1" bestFit="1" customWidth="1"/>
    <col min="13" max="16384" width="8.88671875" style="1"/>
  </cols>
  <sheetData>
    <row r="2" spans="1:11" s="155" customFormat="1" ht="12" x14ac:dyDescent="0.25">
      <c r="A2" s="154">
        <v>1</v>
      </c>
      <c r="B2" s="154" t="s">
        <v>115</v>
      </c>
    </row>
    <row r="3" spans="1:11" x14ac:dyDescent="0.2">
      <c r="B3" s="1" t="s">
        <v>116</v>
      </c>
      <c r="C3" s="95">
        <f>lead!C12</f>
        <v>50000000</v>
      </c>
    </row>
    <row r="4" spans="1:11" x14ac:dyDescent="0.2">
      <c r="B4" s="1" t="s">
        <v>117</v>
      </c>
      <c r="C4" s="2">
        <f>lead!C6</f>
        <v>43458</v>
      </c>
    </row>
    <row r="5" spans="1:11" x14ac:dyDescent="0.2">
      <c r="B5" s="1" t="s">
        <v>58</v>
      </c>
      <c r="C5" s="81">
        <f>lead!C11</f>
        <v>2.5773000000000001E-2</v>
      </c>
    </row>
    <row r="6" spans="1:11" x14ac:dyDescent="0.2">
      <c r="B6" s="1" t="s">
        <v>118</v>
      </c>
      <c r="C6" s="95">
        <f>'2019财报'!H44</f>
        <v>68000500.709999993</v>
      </c>
    </row>
    <row r="8" spans="1:11" x14ac:dyDescent="0.2">
      <c r="B8" s="138" t="s">
        <v>115</v>
      </c>
      <c r="C8" s="40">
        <f>C3/C5/C6</f>
        <v>28.529418516866322</v>
      </c>
      <c r="E8" s="172" t="s">
        <v>143</v>
      </c>
    </row>
    <row r="11" spans="1:11" s="155" customFormat="1" ht="12" x14ac:dyDescent="0.25">
      <c r="A11" s="154">
        <v>2</v>
      </c>
      <c r="B11" s="154" t="s">
        <v>124</v>
      </c>
      <c r="I11" s="156" t="s">
        <v>123</v>
      </c>
    </row>
    <row r="12" spans="1:11" ht="13.95" customHeight="1" x14ac:dyDescent="0.25">
      <c r="A12" s="1">
        <v>2.1</v>
      </c>
      <c r="B12" s="123" t="s">
        <v>119</v>
      </c>
      <c r="D12" s="10"/>
      <c r="E12" s="11"/>
      <c r="F12" s="13" t="s">
        <v>120</v>
      </c>
      <c r="G12" s="17">
        <v>0.2</v>
      </c>
      <c r="H12" s="135"/>
      <c r="I12" s="18">
        <v>43465</v>
      </c>
      <c r="J12" s="15"/>
      <c r="K12" s="15"/>
    </row>
    <row r="13" spans="1:11" ht="24" x14ac:dyDescent="0.2">
      <c r="B13" s="16" t="s">
        <v>8</v>
      </c>
      <c r="C13" s="19" t="s">
        <v>9</v>
      </c>
      <c r="D13" s="20" t="s">
        <v>10</v>
      </c>
      <c r="E13" s="20" t="s">
        <v>11</v>
      </c>
      <c r="F13" s="21" t="s">
        <v>12</v>
      </c>
      <c r="G13" s="22" t="s">
        <v>121</v>
      </c>
      <c r="H13" s="25" t="s">
        <v>16</v>
      </c>
      <c r="I13" s="26" t="s">
        <v>17</v>
      </c>
      <c r="J13" s="27" t="s">
        <v>18</v>
      </c>
      <c r="K13" s="187"/>
    </row>
    <row r="14" spans="1:11" ht="12" x14ac:dyDescent="0.2">
      <c r="B14" s="16"/>
      <c r="C14" s="28"/>
      <c r="D14" s="28"/>
      <c r="E14" s="28"/>
      <c r="F14" s="28"/>
      <c r="G14" s="29" t="s">
        <v>19</v>
      </c>
      <c r="H14" s="30" t="s">
        <v>122</v>
      </c>
      <c r="I14" s="30" t="s">
        <v>23</v>
      </c>
      <c r="J14" s="29" t="s">
        <v>24</v>
      </c>
      <c r="K14" s="187"/>
    </row>
    <row r="15" spans="1:11" ht="79.8" x14ac:dyDescent="0.2">
      <c r="B15" s="44">
        <v>1</v>
      </c>
      <c r="C15" s="45" t="s">
        <v>37</v>
      </c>
      <c r="D15" s="46" t="s">
        <v>38</v>
      </c>
      <c r="E15" s="45" t="s">
        <v>25</v>
      </c>
      <c r="F15" s="34" t="s">
        <v>39</v>
      </c>
      <c r="G15" s="36">
        <v>7.58</v>
      </c>
      <c r="H15" s="37">
        <v>118070393.02</v>
      </c>
      <c r="I15" s="37">
        <f>6.15*100000000</f>
        <v>615000000</v>
      </c>
      <c r="J15" s="40">
        <f>G15*(1-$G$12)/(H15/I15)</f>
        <v>31.585903160060472</v>
      </c>
      <c r="K15" s="5"/>
    </row>
    <row r="16" spans="1:11" ht="57" x14ac:dyDescent="0.2">
      <c r="B16" s="31">
        <v>2</v>
      </c>
      <c r="C16" s="45" t="s">
        <v>41</v>
      </c>
      <c r="D16" s="46" t="s">
        <v>42</v>
      </c>
      <c r="E16" s="33" t="s">
        <v>25</v>
      </c>
      <c r="F16" s="34" t="s">
        <v>40</v>
      </c>
      <c r="G16" s="36">
        <v>14.11</v>
      </c>
      <c r="H16" s="37">
        <v>479070711.85000002</v>
      </c>
      <c r="I16" s="37">
        <f>13.09*100000000</f>
        <v>1309000000</v>
      </c>
      <c r="J16" s="40">
        <f>G16*(1-$G$12)/(H16/I16)</f>
        <v>30.84302929507086</v>
      </c>
      <c r="K16" s="5"/>
    </row>
    <row r="17" spans="1:12" ht="34.200000000000003" x14ac:dyDescent="0.2">
      <c r="B17" s="31">
        <v>3</v>
      </c>
      <c r="C17" s="45" t="s">
        <v>44</v>
      </c>
      <c r="D17" s="46" t="s">
        <v>45</v>
      </c>
      <c r="E17" s="33" t="s">
        <v>25</v>
      </c>
      <c r="F17" s="34" t="s">
        <v>43</v>
      </c>
      <c r="G17" s="36">
        <v>10.23</v>
      </c>
      <c r="H17" s="37">
        <v>95415587.939999998</v>
      </c>
      <c r="I17" s="37">
        <f>4.47*100000000</f>
        <v>447000000</v>
      </c>
      <c r="J17" s="40">
        <f>G17*(1-$G$12)/(H17/I17)</f>
        <v>38.340150482543898</v>
      </c>
      <c r="K17" s="5"/>
    </row>
    <row r="18" spans="1:12" ht="22.8" x14ac:dyDescent="0.2">
      <c r="B18" s="31">
        <v>4</v>
      </c>
      <c r="C18" s="45" t="s">
        <v>47</v>
      </c>
      <c r="D18" s="46" t="s">
        <v>48</v>
      </c>
      <c r="E18" s="33" t="s">
        <v>25</v>
      </c>
      <c r="F18" s="34" t="s">
        <v>46</v>
      </c>
      <c r="G18" s="42">
        <v>7.8</v>
      </c>
      <c r="H18" s="43">
        <v>430196411.04000002</v>
      </c>
      <c r="I18" s="37">
        <f>23.07*100000000</f>
        <v>2307000000</v>
      </c>
      <c r="J18" s="40">
        <f>G18*(1-$G$12)/(H18/I18)</f>
        <v>33.463040672976419</v>
      </c>
      <c r="K18" s="5"/>
    </row>
    <row r="19" spans="1:12" ht="45.6" x14ac:dyDescent="0.2">
      <c r="B19" s="31">
        <v>5</v>
      </c>
      <c r="C19" s="45" t="s">
        <v>49</v>
      </c>
      <c r="D19" s="46" t="s">
        <v>51</v>
      </c>
      <c r="E19" s="33" t="s">
        <v>25</v>
      </c>
      <c r="F19" s="34" t="s">
        <v>50</v>
      </c>
      <c r="G19" s="42">
        <v>17.239999999999998</v>
      </c>
      <c r="H19" s="43">
        <v>105144924.39</v>
      </c>
      <c r="I19" s="37">
        <f>2.47*100000000</f>
        <v>247000000.00000003</v>
      </c>
      <c r="J19" s="40">
        <f>G19*(1-$G$12)/(H19/I19)</f>
        <v>32.399319508417406</v>
      </c>
      <c r="K19" s="5"/>
    </row>
    <row r="21" spans="1:12" ht="12" x14ac:dyDescent="0.2">
      <c r="I21" s="139" t="s">
        <v>29</v>
      </c>
      <c r="J21" s="140">
        <f>AVERAGE(J15:J19)</f>
        <v>33.326288623813809</v>
      </c>
    </row>
    <row r="22" spans="1:12" ht="12" x14ac:dyDescent="0.2">
      <c r="I22" s="141" t="s">
        <v>31</v>
      </c>
      <c r="J22" s="142">
        <f>MEDIAN(J15:J19)</f>
        <v>32.399319508417406</v>
      </c>
    </row>
    <row r="25" spans="1:12" ht="12" x14ac:dyDescent="0.25">
      <c r="A25" s="1">
        <v>2.2000000000000002</v>
      </c>
      <c r="B25" s="123" t="s">
        <v>125</v>
      </c>
    </row>
    <row r="26" spans="1:12" x14ac:dyDescent="0.2">
      <c r="H26" s="14" t="s">
        <v>62</v>
      </c>
    </row>
    <row r="27" spans="1:12" ht="12" x14ac:dyDescent="0.25">
      <c r="B27" s="16"/>
      <c r="C27" s="9"/>
      <c r="D27" s="10"/>
      <c r="E27" s="11"/>
      <c r="F27" s="13" t="s">
        <v>120</v>
      </c>
      <c r="G27" s="17">
        <f>G12</f>
        <v>0.2</v>
      </c>
      <c r="H27" s="217"/>
      <c r="I27" s="217"/>
      <c r="J27" s="217"/>
      <c r="K27" s="18">
        <f>lead!C5</f>
        <v>43921</v>
      </c>
      <c r="L27" s="15"/>
    </row>
    <row r="28" spans="1:12" ht="24" x14ac:dyDescent="0.2">
      <c r="B28" s="16" t="s">
        <v>8</v>
      </c>
      <c r="C28" s="19" t="s">
        <v>9</v>
      </c>
      <c r="D28" s="20" t="s">
        <v>10</v>
      </c>
      <c r="E28" s="20" t="s">
        <v>11</v>
      </c>
      <c r="F28" s="21" t="s">
        <v>12</v>
      </c>
      <c r="G28" s="196" t="s">
        <v>1670</v>
      </c>
      <c r="H28" s="23" t="s">
        <v>1813</v>
      </c>
      <c r="I28" s="24" t="s">
        <v>1814</v>
      </c>
      <c r="J28" s="25" t="s">
        <v>16</v>
      </c>
      <c r="K28" s="26" t="s">
        <v>17</v>
      </c>
      <c r="L28" s="27" t="s">
        <v>18</v>
      </c>
    </row>
    <row r="29" spans="1:12" ht="12" x14ac:dyDescent="0.2">
      <c r="B29" s="16"/>
      <c r="C29" s="28"/>
      <c r="D29" s="28"/>
      <c r="E29" s="28"/>
      <c r="F29" s="28"/>
      <c r="G29" s="29" t="s">
        <v>19</v>
      </c>
      <c r="H29" s="30" t="s">
        <v>20</v>
      </c>
      <c r="I29" s="29" t="s">
        <v>21</v>
      </c>
      <c r="J29" s="30" t="s">
        <v>22</v>
      </c>
      <c r="K29" s="30" t="s">
        <v>23</v>
      </c>
      <c r="L29" s="29" t="s">
        <v>24</v>
      </c>
    </row>
    <row r="30" spans="1:12" ht="79.8" x14ac:dyDescent="0.2">
      <c r="B30" s="44">
        <v>1</v>
      </c>
      <c r="C30" s="45" t="s">
        <v>37</v>
      </c>
      <c r="D30" s="46" t="s">
        <v>38</v>
      </c>
      <c r="E30" s="45" t="s">
        <v>25</v>
      </c>
      <c r="F30" s="34" t="s">
        <v>39</v>
      </c>
      <c r="G30" s="36">
        <v>10.29</v>
      </c>
      <c r="H30" s="37">
        <v>51443683.890000001</v>
      </c>
      <c r="I30" s="38">
        <f>J30-H30</f>
        <v>-187689310.19999999</v>
      </c>
      <c r="J30" s="37">
        <v>-136245626.31</v>
      </c>
      <c r="K30" s="37">
        <v>615001387</v>
      </c>
      <c r="L30" s="40">
        <f>G30*(1-$G$27)/(J30/K30)</f>
        <v>-37.158561011454751</v>
      </c>
    </row>
    <row r="31" spans="1:12" ht="57" x14ac:dyDescent="0.2">
      <c r="B31" s="31">
        <v>2</v>
      </c>
      <c r="C31" s="32" t="s">
        <v>41</v>
      </c>
      <c r="D31" s="46" t="s">
        <v>42</v>
      </c>
      <c r="E31" s="33" t="s">
        <v>25</v>
      </c>
      <c r="F31" s="34" t="s">
        <v>40</v>
      </c>
      <c r="G31" s="36">
        <v>14.07</v>
      </c>
      <c r="H31" s="37">
        <v>11703603.810000001</v>
      </c>
      <c r="I31" s="38">
        <f t="shared" ref="I31:I34" si="0">J31-H31</f>
        <v>169184525.03</v>
      </c>
      <c r="J31" s="37">
        <v>180888128.84</v>
      </c>
      <c r="K31" s="37">
        <v>1961563170</v>
      </c>
      <c r="L31" s="40">
        <f>G31*(1-$G$27)/(J31/K31)</f>
        <v>122.06082943701482</v>
      </c>
    </row>
    <row r="32" spans="1:12" ht="34.200000000000003" x14ac:dyDescent="0.2">
      <c r="B32" s="31">
        <v>3</v>
      </c>
      <c r="C32" s="186" t="s">
        <v>44</v>
      </c>
      <c r="D32" s="46" t="s">
        <v>45</v>
      </c>
      <c r="E32" s="33" t="s">
        <v>25</v>
      </c>
      <c r="F32" s="34" t="s">
        <v>43</v>
      </c>
      <c r="G32" s="36">
        <v>8.39</v>
      </c>
      <c r="H32" s="37">
        <v>93379310.609999999</v>
      </c>
      <c r="I32" s="38">
        <f t="shared" si="0"/>
        <v>-313514897.85000002</v>
      </c>
      <c r="J32" s="37">
        <v>-220135587.24000001</v>
      </c>
      <c r="K32" s="37">
        <v>675667508</v>
      </c>
      <c r="L32" s="40">
        <f>G32*(1-$G$27)/(J32/K32)</f>
        <v>-20.601304725672033</v>
      </c>
    </row>
    <row r="33" spans="1:12" ht="22.8" x14ac:dyDescent="0.2">
      <c r="B33" s="31">
        <v>4</v>
      </c>
      <c r="C33" s="186" t="s">
        <v>47</v>
      </c>
      <c r="D33" s="46" t="s">
        <v>48</v>
      </c>
      <c r="E33" s="33" t="s">
        <v>25</v>
      </c>
      <c r="F33" s="34" t="s">
        <v>46</v>
      </c>
      <c r="G33" s="42">
        <v>11.17</v>
      </c>
      <c r="H33" s="37">
        <v>526589558.99000001</v>
      </c>
      <c r="I33" s="38">
        <f t="shared" si="0"/>
        <v>30172526.169999957</v>
      </c>
      <c r="J33" s="43">
        <v>556762085.15999997</v>
      </c>
      <c r="K33" s="37">
        <v>2305324840</v>
      </c>
      <c r="L33" s="40">
        <f>G33*(1-$G$27)/(J33/K33)</f>
        <v>37.00033339073358</v>
      </c>
    </row>
    <row r="34" spans="1:12" ht="45.6" x14ac:dyDescent="0.2">
      <c r="B34" s="31">
        <v>5</v>
      </c>
      <c r="C34" s="186" t="s">
        <v>49</v>
      </c>
      <c r="D34" s="46" t="s">
        <v>51</v>
      </c>
      <c r="E34" s="33" t="s">
        <v>25</v>
      </c>
      <c r="F34" s="34" t="s">
        <v>50</v>
      </c>
      <c r="G34" s="42">
        <v>16.100000000000001</v>
      </c>
      <c r="H34" s="37">
        <v>100996925.40000001</v>
      </c>
      <c r="I34" s="38">
        <f t="shared" si="0"/>
        <v>40659373.710000008</v>
      </c>
      <c r="J34" s="43">
        <v>141656299.11000001</v>
      </c>
      <c r="K34" s="37">
        <v>243880020</v>
      </c>
      <c r="L34" s="40">
        <f>G34*(1-$G$27)/(J34/K34)</f>
        <v>22.174620382823864</v>
      </c>
    </row>
    <row r="37" spans="1:12" ht="12" x14ac:dyDescent="0.2">
      <c r="I37" s="139" t="s">
        <v>29</v>
      </c>
      <c r="J37" s="140">
        <f>AVERAGE(L30:L34)</f>
        <v>24.695183494689093</v>
      </c>
    </row>
    <row r="38" spans="1:12" ht="12" x14ac:dyDescent="0.2">
      <c r="I38" s="141" t="s">
        <v>31</v>
      </c>
      <c r="J38" s="142">
        <f>MEDIAN(L30:L34)</f>
        <v>22.174620382823864</v>
      </c>
    </row>
    <row r="39" spans="1:12" ht="12" x14ac:dyDescent="0.25">
      <c r="A39" s="1">
        <v>2.2999999999999998</v>
      </c>
      <c r="B39" s="123" t="s">
        <v>126</v>
      </c>
    </row>
    <row r="41" spans="1:12" ht="12" x14ac:dyDescent="0.25">
      <c r="B41" s="123" t="s">
        <v>127</v>
      </c>
      <c r="C41" s="143">
        <f>J38/J22</f>
        <v>0.68441623834299525</v>
      </c>
      <c r="D41" s="172" t="s">
        <v>156</v>
      </c>
    </row>
    <row r="42" spans="1:12" ht="12" x14ac:dyDescent="0.2">
      <c r="B42" s="146" t="s">
        <v>129</v>
      </c>
      <c r="C42" s="147">
        <f>C41*C8</f>
        <v>19.525997303426642</v>
      </c>
    </row>
    <row r="44" spans="1:12" s="136" customFormat="1" ht="12" x14ac:dyDescent="0.25">
      <c r="A44" s="137">
        <v>3</v>
      </c>
      <c r="B44" s="137" t="s">
        <v>140</v>
      </c>
    </row>
    <row r="46" spans="1:12" ht="12" x14ac:dyDescent="0.25">
      <c r="B46" s="123" t="s">
        <v>63</v>
      </c>
      <c r="C46" s="2">
        <f>lead!C5</f>
        <v>43921</v>
      </c>
    </row>
    <row r="47" spans="1:12" ht="15.6" x14ac:dyDescent="0.25">
      <c r="B47" s="123" t="s">
        <v>128</v>
      </c>
      <c r="C47" s="197">
        <v>85656300</v>
      </c>
      <c r="D47" s="145"/>
    </row>
    <row r="48" spans="1:12" ht="24" x14ac:dyDescent="0.25">
      <c r="B48" s="175" t="s">
        <v>157</v>
      </c>
      <c r="C48" s="133">
        <f>C47*C42</f>
        <v>1672524682.8215034</v>
      </c>
    </row>
    <row r="50" spans="2:3" x14ac:dyDescent="0.2">
      <c r="B50" s="1" t="str">
        <f>B5</f>
        <v>持股比例</v>
      </c>
      <c r="C50" s="81">
        <f>C5</f>
        <v>2.5773000000000001E-2</v>
      </c>
    </row>
    <row r="51" spans="2:3" ht="12" x14ac:dyDescent="0.25">
      <c r="B51" s="123" t="s">
        <v>133</v>
      </c>
      <c r="C51" s="133">
        <f>C50*C48</f>
        <v>43105978.65035861</v>
      </c>
    </row>
  </sheetData>
  <mergeCells count="1">
    <mergeCell ref="H27:J27"/>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P52"/>
  <sheetViews>
    <sheetView showGridLines="0" topLeftCell="A31" workbookViewId="0">
      <selection activeCell="C37" sqref="C37"/>
    </sheetView>
  </sheetViews>
  <sheetFormatPr defaultColWidth="8.88671875" defaultRowHeight="11.4" outlineLevelCol="1" x14ac:dyDescent="0.2"/>
  <cols>
    <col min="1" max="1" width="4.33203125" style="6" bestFit="1" customWidth="1"/>
    <col min="2" max="2" width="18.44140625" style="6" customWidth="1"/>
    <col min="3" max="3" width="25.6640625" style="6" customWidth="1"/>
    <col min="4" max="4" width="16.6640625" style="6" customWidth="1"/>
    <col min="5" max="5" width="16.109375" style="6" customWidth="1"/>
    <col min="6" max="6" width="58.33203125" style="6" customWidth="1"/>
    <col min="7" max="7" width="15" style="6" bestFit="1" customWidth="1"/>
    <col min="8" max="8" width="40.44140625" style="6" bestFit="1" customWidth="1" outlineLevel="1"/>
    <col min="9" max="9" width="20.33203125" style="6" customWidth="1" outlineLevel="1"/>
    <col min="10" max="10" width="19.33203125" style="6" bestFit="1" customWidth="1"/>
    <col min="11" max="11" width="16.33203125" style="6" customWidth="1"/>
    <col min="12" max="12" width="36" style="6" customWidth="1"/>
    <col min="13" max="13" width="1.33203125" style="6" customWidth="1"/>
    <col min="14" max="14" width="6.6640625" style="6" customWidth="1"/>
    <col min="15" max="15" width="11.6640625" style="6" customWidth="1"/>
    <col min="16" max="16" width="12.33203125" style="6" customWidth="1"/>
    <col min="17" max="17" width="11.33203125" style="6" bestFit="1" customWidth="1"/>
    <col min="18" max="16384" width="8.88671875" style="6"/>
  </cols>
  <sheetData>
    <row r="2" spans="1:16" ht="12" x14ac:dyDescent="0.25">
      <c r="B2" s="3" t="s">
        <v>5</v>
      </c>
      <c r="C2" s="4"/>
      <c r="D2" s="4"/>
      <c r="E2" s="4"/>
      <c r="F2" s="4"/>
      <c r="G2" s="4"/>
      <c r="H2" s="4"/>
      <c r="I2" s="4"/>
      <c r="J2" s="4"/>
      <c r="K2" s="4"/>
      <c r="L2" s="4"/>
      <c r="M2" s="4"/>
      <c r="N2" s="5"/>
    </row>
    <row r="3" spans="1:16" ht="12" x14ac:dyDescent="0.25">
      <c r="B3" s="7" t="s">
        <v>6</v>
      </c>
      <c r="C3" s="4"/>
      <c r="D3" s="8">
        <f>lead!C5</f>
        <v>43921</v>
      </c>
      <c r="E3" s="4"/>
      <c r="F3" s="4"/>
      <c r="G3" s="4"/>
      <c r="H3" s="4"/>
      <c r="I3" s="4"/>
      <c r="J3" s="4"/>
      <c r="K3" s="4"/>
      <c r="L3" s="4"/>
      <c r="M3" s="4"/>
      <c r="N3" s="5"/>
    </row>
    <row r="4" spans="1:16" ht="12" x14ac:dyDescent="0.25">
      <c r="B4" s="6" t="s">
        <v>36</v>
      </c>
      <c r="C4" s="9"/>
      <c r="D4" s="10"/>
      <c r="E4" s="11"/>
      <c r="F4" s="12"/>
      <c r="G4" s="13"/>
      <c r="I4" s="12"/>
      <c r="J4" s="15"/>
      <c r="K4" s="15"/>
      <c r="L4" s="15"/>
      <c r="M4" s="15"/>
      <c r="N4" s="5"/>
    </row>
    <row r="5" spans="1:16" ht="12" x14ac:dyDescent="0.25">
      <c r="C5" s="9"/>
      <c r="D5" s="10"/>
      <c r="E5" s="11"/>
      <c r="F5" s="12"/>
      <c r="G5" s="13"/>
      <c r="I5" s="12"/>
      <c r="J5" s="15"/>
      <c r="K5" s="15"/>
      <c r="L5" s="15"/>
      <c r="M5" s="15"/>
      <c r="N5" s="5"/>
    </row>
    <row r="6" spans="1:16" s="166" customFormat="1" ht="12" x14ac:dyDescent="0.25">
      <c r="A6" s="157">
        <v>1</v>
      </c>
      <c r="B6" s="157" t="s">
        <v>135</v>
      </c>
      <c r="C6" s="158"/>
      <c r="D6" s="159"/>
      <c r="E6" s="160"/>
      <c r="F6" s="161"/>
      <c r="G6" s="162"/>
      <c r="H6" s="163" t="s">
        <v>62</v>
      </c>
      <c r="I6" s="161"/>
      <c r="J6" s="164"/>
      <c r="K6" s="164"/>
      <c r="L6" s="164"/>
      <c r="M6" s="164"/>
      <c r="N6" s="165"/>
    </row>
    <row r="7" spans="1:16" ht="13.8" x14ac:dyDescent="0.25">
      <c r="B7" s="16"/>
      <c r="C7" s="9"/>
      <c r="D7" s="10"/>
      <c r="E7" s="11"/>
      <c r="F7" s="13" t="s">
        <v>7</v>
      </c>
      <c r="G7" s="17">
        <v>0</v>
      </c>
      <c r="H7" s="217"/>
      <c r="I7" s="217"/>
      <c r="J7" s="217"/>
      <c r="K7" s="18">
        <f>D3</f>
        <v>43921</v>
      </c>
      <c r="L7" s="15"/>
      <c r="M7" s="15"/>
      <c r="N7" s="5"/>
    </row>
    <row r="8" spans="1:16" ht="12" x14ac:dyDescent="0.2">
      <c r="B8" s="16" t="s">
        <v>8</v>
      </c>
      <c r="C8" s="19" t="s">
        <v>9</v>
      </c>
      <c r="D8" s="20" t="s">
        <v>10</v>
      </c>
      <c r="E8" s="20" t="s">
        <v>11</v>
      </c>
      <c r="F8" s="21" t="s">
        <v>12</v>
      </c>
      <c r="G8" s="196" t="s">
        <v>1670</v>
      </c>
      <c r="H8" s="23" t="s">
        <v>1813</v>
      </c>
      <c r="I8" s="24" t="s">
        <v>1814</v>
      </c>
      <c r="J8" s="25" t="s">
        <v>16</v>
      </c>
      <c r="K8" s="26" t="s">
        <v>17</v>
      </c>
      <c r="L8" s="27" t="s">
        <v>18</v>
      </c>
      <c r="M8" s="19"/>
      <c r="N8" s="5"/>
    </row>
    <row r="9" spans="1:16" ht="12" x14ac:dyDescent="0.2">
      <c r="B9" s="16"/>
      <c r="C9" s="28"/>
      <c r="D9" s="28"/>
      <c r="E9" s="28"/>
      <c r="F9" s="28"/>
      <c r="G9" s="29" t="s">
        <v>19</v>
      </c>
      <c r="H9" s="30" t="s">
        <v>20</v>
      </c>
      <c r="I9" s="29" t="s">
        <v>21</v>
      </c>
      <c r="J9" s="30" t="s">
        <v>22</v>
      </c>
      <c r="K9" s="30" t="s">
        <v>23</v>
      </c>
      <c r="L9" s="29" t="s">
        <v>24</v>
      </c>
      <c r="M9" s="29"/>
      <c r="N9" s="5"/>
    </row>
    <row r="10" spans="1:16" s="91" customFormat="1" ht="102.6" x14ac:dyDescent="0.2">
      <c r="B10" s="44">
        <v>1</v>
      </c>
      <c r="C10" s="45" t="s">
        <v>37</v>
      </c>
      <c r="D10" s="46" t="s">
        <v>38</v>
      </c>
      <c r="E10" s="45" t="s">
        <v>25</v>
      </c>
      <c r="F10" s="34" t="s">
        <v>39</v>
      </c>
      <c r="G10" s="36">
        <v>10.29</v>
      </c>
      <c r="H10" s="37">
        <v>51443683.890000001</v>
      </c>
      <c r="I10" s="38">
        <f>J10-H10</f>
        <v>-187689310.19999999</v>
      </c>
      <c r="J10" s="37">
        <v>-136245626.31</v>
      </c>
      <c r="K10" s="37">
        <v>615001387</v>
      </c>
      <c r="L10" s="40">
        <f>G10*(1-$G$7)/(J10/K10)</f>
        <v>-46.448201264318442</v>
      </c>
      <c r="M10" s="5"/>
      <c r="N10" s="5"/>
      <c r="O10" s="90"/>
      <c r="P10" s="90"/>
    </row>
    <row r="11" spans="1:16" ht="68.400000000000006" x14ac:dyDescent="0.2">
      <c r="B11" s="31">
        <v>2</v>
      </c>
      <c r="C11" s="32" t="s">
        <v>41</v>
      </c>
      <c r="D11" s="46" t="s">
        <v>42</v>
      </c>
      <c r="E11" s="33" t="s">
        <v>25</v>
      </c>
      <c r="F11" s="34" t="s">
        <v>40</v>
      </c>
      <c r="G11" s="36">
        <v>14.07</v>
      </c>
      <c r="H11" s="37">
        <v>11703603.810000001</v>
      </c>
      <c r="I11" s="38">
        <f t="shared" ref="I11:I14" si="0">J11-H11</f>
        <v>169184525.03</v>
      </c>
      <c r="J11" s="37">
        <v>180888128.84</v>
      </c>
      <c r="K11" s="37">
        <v>1961563170</v>
      </c>
      <c r="L11" s="39">
        <f>G11*(1-$G$7)/(J11/K11)</f>
        <v>152.57603679626851</v>
      </c>
      <c r="M11" s="5"/>
      <c r="N11" s="5"/>
      <c r="O11" s="41"/>
      <c r="P11" s="41"/>
    </row>
    <row r="12" spans="1:16" ht="34.200000000000003" x14ac:dyDescent="0.2">
      <c r="B12" s="31">
        <v>3</v>
      </c>
      <c r="C12" s="98" t="s">
        <v>44</v>
      </c>
      <c r="D12" s="46" t="s">
        <v>45</v>
      </c>
      <c r="E12" s="33" t="s">
        <v>25</v>
      </c>
      <c r="F12" s="34" t="s">
        <v>43</v>
      </c>
      <c r="G12" s="36">
        <v>8.39</v>
      </c>
      <c r="H12" s="37">
        <v>93379310.609999999</v>
      </c>
      <c r="I12" s="38">
        <f t="shared" si="0"/>
        <v>-313514897.85000002</v>
      </c>
      <c r="J12" s="37">
        <v>-220135587.24000001</v>
      </c>
      <c r="K12" s="37">
        <v>675667508</v>
      </c>
      <c r="L12" s="39">
        <f>G12*(1-$G$7)/(J12/K12)</f>
        <v>-25.751630907090039</v>
      </c>
      <c r="M12" s="5"/>
      <c r="N12" s="5"/>
      <c r="O12" s="41"/>
      <c r="P12" s="41"/>
    </row>
    <row r="13" spans="1:16" ht="22.8" x14ac:dyDescent="0.2">
      <c r="B13" s="31">
        <v>4</v>
      </c>
      <c r="C13" s="32" t="s">
        <v>47</v>
      </c>
      <c r="D13" s="46" t="s">
        <v>48</v>
      </c>
      <c r="E13" s="33" t="s">
        <v>25</v>
      </c>
      <c r="F13" s="34" t="s">
        <v>46</v>
      </c>
      <c r="G13" s="42">
        <v>11.17</v>
      </c>
      <c r="H13" s="37">
        <v>526589558.99000001</v>
      </c>
      <c r="I13" s="38">
        <f t="shared" si="0"/>
        <v>30172526.169999957</v>
      </c>
      <c r="J13" s="43">
        <v>556762085.15999997</v>
      </c>
      <c r="K13" s="37">
        <v>2305324840</v>
      </c>
      <c r="L13" s="39">
        <f>G13*(1-$G$7)/(J13/K13)</f>
        <v>46.250416738416973</v>
      </c>
      <c r="M13" s="5"/>
      <c r="N13" s="5"/>
      <c r="O13" s="41"/>
      <c r="P13" s="41"/>
    </row>
    <row r="14" spans="1:16" ht="57" x14ac:dyDescent="0.2">
      <c r="B14" s="31">
        <v>5</v>
      </c>
      <c r="C14" s="98" t="s">
        <v>49</v>
      </c>
      <c r="D14" s="46" t="s">
        <v>51</v>
      </c>
      <c r="E14" s="33" t="s">
        <v>25</v>
      </c>
      <c r="F14" s="34" t="s">
        <v>50</v>
      </c>
      <c r="G14" s="42">
        <v>16.100000000000001</v>
      </c>
      <c r="H14" s="37">
        <v>100996925.40000001</v>
      </c>
      <c r="I14" s="38">
        <f t="shared" si="0"/>
        <v>40659373.710000008</v>
      </c>
      <c r="J14" s="43">
        <v>141656299.11000001</v>
      </c>
      <c r="K14" s="37">
        <v>243880020</v>
      </c>
      <c r="L14" s="39">
        <f>G14*(1-$G$7)/(J14/K14)</f>
        <v>27.718275478529829</v>
      </c>
      <c r="M14" s="5"/>
      <c r="N14" s="5"/>
      <c r="O14" s="41"/>
      <c r="P14" s="41"/>
    </row>
    <row r="15" spans="1:16" s="91" customFormat="1" x14ac:dyDescent="0.2">
      <c r="B15" s="44"/>
      <c r="C15" s="45"/>
      <c r="D15" s="46"/>
      <c r="E15" s="92"/>
      <c r="F15" s="34"/>
      <c r="G15" s="42"/>
      <c r="H15" s="37"/>
      <c r="I15" s="38"/>
      <c r="J15" s="43"/>
      <c r="K15" s="37"/>
      <c r="L15" s="39"/>
      <c r="M15" s="5"/>
      <c r="N15" s="5"/>
      <c r="O15" s="90"/>
      <c r="P15" s="90"/>
    </row>
    <row r="16" spans="1:16" x14ac:dyDescent="0.2">
      <c r="B16" s="31"/>
      <c r="C16" s="47"/>
      <c r="D16" s="48"/>
      <c r="E16" s="47"/>
      <c r="F16" s="49"/>
      <c r="G16" s="50"/>
      <c r="H16" s="51"/>
      <c r="I16" s="51"/>
      <c r="J16" s="51"/>
      <c r="K16" s="52"/>
      <c r="L16" s="53"/>
      <c r="M16" s="5"/>
      <c r="N16" s="5"/>
    </row>
    <row r="17" spans="1:14" ht="12" x14ac:dyDescent="0.2">
      <c r="B17" s="16" t="s">
        <v>26</v>
      </c>
      <c r="C17" s="19" t="s">
        <v>9</v>
      </c>
      <c r="D17" s="20" t="s">
        <v>10</v>
      </c>
      <c r="E17" s="20" t="s">
        <v>11</v>
      </c>
      <c r="F17" s="21" t="s">
        <v>12</v>
      </c>
      <c r="G17" s="22" t="s">
        <v>13</v>
      </c>
      <c r="H17" s="54" t="s">
        <v>14</v>
      </c>
      <c r="I17" s="54" t="s">
        <v>15</v>
      </c>
      <c r="J17" s="24" t="s">
        <v>16</v>
      </c>
      <c r="K17" s="27" t="s">
        <v>17</v>
      </c>
      <c r="L17" s="27" t="s">
        <v>27</v>
      </c>
      <c r="M17" s="19"/>
      <c r="N17" s="5"/>
    </row>
    <row r="18" spans="1:14" ht="12" x14ac:dyDescent="0.2">
      <c r="B18" s="16"/>
      <c r="C18" s="28"/>
      <c r="D18" s="28"/>
      <c r="E18" s="28"/>
      <c r="F18" s="28"/>
      <c r="G18" s="29" t="s">
        <v>19</v>
      </c>
      <c r="H18" s="55" t="s">
        <v>20</v>
      </c>
      <c r="I18" s="55" t="s">
        <v>21</v>
      </c>
      <c r="J18" s="55" t="s">
        <v>22</v>
      </c>
      <c r="K18" s="55" t="s">
        <v>23</v>
      </c>
      <c r="L18" s="55" t="s">
        <v>28</v>
      </c>
      <c r="M18" s="29"/>
      <c r="N18" s="5"/>
    </row>
    <row r="19" spans="1:14" ht="34.200000000000003" x14ac:dyDescent="0.2">
      <c r="B19" s="56">
        <v>1</v>
      </c>
      <c r="C19" s="57" t="s">
        <v>2</v>
      </c>
      <c r="D19" s="58" t="s">
        <v>52</v>
      </c>
      <c r="E19" s="33" t="s">
        <v>25</v>
      </c>
      <c r="F19" s="34" t="s">
        <v>53</v>
      </c>
      <c r="G19" s="35">
        <f>lead!C12/lead!C10</f>
        <v>38.800294882241104</v>
      </c>
      <c r="H19" s="59">
        <v>-3088553.3881022148</v>
      </c>
      <c r="I19" s="37">
        <f>J19-H19</f>
        <v>88744853.388102204</v>
      </c>
      <c r="J19" s="59">
        <f>8565.63*10000</f>
        <v>85656299.999999985</v>
      </c>
      <c r="K19" s="59" t="e">
        <f>#REF!</f>
        <v>#REF!</v>
      </c>
      <c r="L19" s="60" t="e">
        <f>G19/(J19/$K$19)</f>
        <v>#REF!</v>
      </c>
      <c r="M19" s="5"/>
      <c r="N19" s="5"/>
    </row>
    <row r="20" spans="1:14" ht="12" thickBot="1" x14ac:dyDescent="0.25">
      <c r="B20" s="31"/>
      <c r="C20" s="61"/>
      <c r="D20" s="62"/>
      <c r="E20" s="47"/>
      <c r="F20" s="63"/>
      <c r="G20" s="52"/>
      <c r="H20" s="52"/>
      <c r="I20" s="52"/>
      <c r="J20" s="52"/>
      <c r="K20" s="52"/>
      <c r="L20" s="5"/>
      <c r="M20" s="5"/>
      <c r="N20" s="5"/>
    </row>
    <row r="21" spans="1:14" ht="12" x14ac:dyDescent="0.2">
      <c r="C21" s="64"/>
      <c r="D21" s="64"/>
      <c r="E21" s="47"/>
      <c r="F21" s="65"/>
      <c r="G21" s="5"/>
      <c r="H21" s="5"/>
      <c r="I21" s="52"/>
      <c r="J21" s="5"/>
      <c r="K21" s="66" t="s">
        <v>29</v>
      </c>
      <c r="L21" s="67">
        <f>AVERAGE(L$10:L$14)</f>
        <v>30.868979368361369</v>
      </c>
      <c r="M21" s="68"/>
      <c r="N21" s="5"/>
    </row>
    <row r="22" spans="1:14" ht="12" x14ac:dyDescent="0.2">
      <c r="B22" s="69" t="s">
        <v>30</v>
      </c>
      <c r="C22" s="64"/>
      <c r="D22" s="64"/>
      <c r="E22" s="47"/>
      <c r="F22" s="65"/>
      <c r="G22" s="5"/>
      <c r="H22" s="5"/>
      <c r="I22" s="52"/>
      <c r="J22" s="5"/>
      <c r="K22" s="70" t="s">
        <v>31</v>
      </c>
      <c r="L22" s="71">
        <f>MEDIAN(L$10:L$14)</f>
        <v>27.718275478529829</v>
      </c>
      <c r="M22" s="72"/>
      <c r="N22" s="5"/>
    </row>
    <row r="23" spans="1:14" ht="12" x14ac:dyDescent="0.2">
      <c r="B23" s="69"/>
      <c r="C23" s="64"/>
      <c r="D23" s="64"/>
      <c r="E23" s="47"/>
      <c r="F23" s="73"/>
      <c r="G23" s="5"/>
      <c r="H23" s="5"/>
      <c r="I23" s="52"/>
      <c r="J23" s="5"/>
      <c r="K23" s="74" t="s">
        <v>32</v>
      </c>
      <c r="L23" s="5">
        <f>MAX(L10:L14)</f>
        <v>152.57603679626851</v>
      </c>
      <c r="M23" s="75"/>
      <c r="N23" s="5"/>
    </row>
    <row r="24" spans="1:14" ht="12.6" thickBot="1" x14ac:dyDescent="0.25">
      <c r="B24" s="6" t="s">
        <v>134</v>
      </c>
      <c r="C24" s="64"/>
      <c r="D24" s="64"/>
      <c r="E24" s="47"/>
      <c r="F24" s="65"/>
      <c r="G24" s="76"/>
      <c r="H24" s="5"/>
      <c r="I24" s="52"/>
      <c r="J24" s="5"/>
      <c r="K24" s="77" t="s">
        <v>33</v>
      </c>
      <c r="L24" s="78">
        <f>MIN(L10:L14)</f>
        <v>-46.448201264318442</v>
      </c>
      <c r="M24" s="79"/>
      <c r="N24" s="5"/>
    </row>
    <row r="25" spans="1:14" ht="12" x14ac:dyDescent="0.25">
      <c r="C25" s="64"/>
      <c r="D25" s="64"/>
      <c r="E25" s="47"/>
      <c r="G25" s="80"/>
      <c r="I25" s="52"/>
      <c r="J25" s="188"/>
      <c r="K25" s="82" t="s">
        <v>34</v>
      </c>
      <c r="L25" s="83">
        <f>L22</f>
        <v>27.718275478529829</v>
      </c>
      <c r="M25" s="84"/>
      <c r="N25" s="172" t="s">
        <v>156</v>
      </c>
    </row>
    <row r="26" spans="1:14" ht="12" x14ac:dyDescent="0.25">
      <c r="B26" s="69"/>
      <c r="C26" s="64"/>
      <c r="D26" s="64"/>
      <c r="E26" s="47"/>
      <c r="I26" s="52"/>
      <c r="J26" s="188"/>
      <c r="K26" s="86"/>
      <c r="L26" s="87"/>
      <c r="M26" s="84"/>
      <c r="N26" s="85"/>
    </row>
    <row r="27" spans="1:14" s="166" customFormat="1" ht="12" x14ac:dyDescent="0.25">
      <c r="A27" s="157">
        <v>2</v>
      </c>
      <c r="B27" s="157" t="s">
        <v>137</v>
      </c>
      <c r="C27" s="167"/>
      <c r="D27" s="167"/>
      <c r="E27" s="168"/>
      <c r="J27" s="218" t="s">
        <v>35</v>
      </c>
      <c r="K27" s="219" t="s">
        <v>136</v>
      </c>
      <c r="L27" s="220"/>
    </row>
    <row r="28" spans="1:14" ht="22.2" customHeight="1" x14ac:dyDescent="0.2">
      <c r="B28" s="192" t="s">
        <v>158</v>
      </c>
      <c r="C28" s="64">
        <f>K30</f>
        <v>2374244919.8715944</v>
      </c>
      <c r="D28" s="64"/>
      <c r="E28" s="47"/>
      <c r="J28" s="218"/>
      <c r="K28" s="221"/>
      <c r="L28" s="222"/>
    </row>
    <row r="29" spans="1:14" ht="6.6" customHeight="1" x14ac:dyDescent="0.25">
      <c r="B29" s="175"/>
      <c r="C29" s="64"/>
      <c r="D29" s="64"/>
      <c r="E29" s="47"/>
      <c r="J29" s="189"/>
      <c r="K29" s="190"/>
      <c r="L29" s="191"/>
    </row>
    <row r="30" spans="1:14" ht="12" x14ac:dyDescent="0.25">
      <c r="B30" s="6" t="s">
        <v>58</v>
      </c>
      <c r="C30" s="149">
        <f>lead!C11</f>
        <v>2.5773000000000001E-2</v>
      </c>
      <c r="J30" s="88" t="s">
        <v>59</v>
      </c>
      <c r="K30" s="99">
        <f>J19*L25</f>
        <v>2374244919.8715944</v>
      </c>
      <c r="L30" s="89"/>
    </row>
    <row r="31" spans="1:14" ht="12" x14ac:dyDescent="0.25">
      <c r="B31" s="123" t="s">
        <v>130</v>
      </c>
      <c r="C31" s="150">
        <f>C28*C30</f>
        <v>61191414.319850609</v>
      </c>
    </row>
    <row r="33" spans="1:4" s="169" customFormat="1" ht="12" x14ac:dyDescent="0.25">
      <c r="A33" s="154">
        <v>3</v>
      </c>
      <c r="B33" s="154" t="s">
        <v>131</v>
      </c>
    </row>
    <row r="35" spans="1:4" x14ac:dyDescent="0.2">
      <c r="B35" s="1" t="s">
        <v>63</v>
      </c>
      <c r="C35" s="151">
        <f>lead!C5</f>
        <v>43921</v>
      </c>
    </row>
    <row r="36" spans="1:4" x14ac:dyDescent="0.2">
      <c r="B36" s="1"/>
      <c r="C36" s="151"/>
    </row>
    <row r="37" spans="1:4" x14ac:dyDescent="0.2">
      <c r="B37" s="178" t="s">
        <v>145</v>
      </c>
      <c r="C37" s="179">
        <v>44926</v>
      </c>
      <c r="D37" s="14" t="s">
        <v>146</v>
      </c>
    </row>
    <row r="38" spans="1:4" x14ac:dyDescent="0.2">
      <c r="B38" s="1"/>
      <c r="C38" s="151"/>
    </row>
    <row r="39" spans="1:4" x14ac:dyDescent="0.2">
      <c r="B39" s="178" t="s">
        <v>147</v>
      </c>
      <c r="C39" s="179">
        <v>45291</v>
      </c>
      <c r="D39" s="14" t="s">
        <v>146</v>
      </c>
    </row>
    <row r="40" spans="1:4" x14ac:dyDescent="0.2">
      <c r="B40" s="178" t="s">
        <v>148</v>
      </c>
      <c r="C40" s="180">
        <f>YEARFRAC($C$37,C39,3)</f>
        <v>1</v>
      </c>
      <c r="D40" s="14"/>
    </row>
    <row r="41" spans="1:4" x14ac:dyDescent="0.2">
      <c r="B41" s="178" t="s">
        <v>149</v>
      </c>
      <c r="C41" s="181">
        <v>0.5</v>
      </c>
      <c r="D41" s="14" t="s">
        <v>146</v>
      </c>
    </row>
    <row r="42" spans="1:4" x14ac:dyDescent="0.2">
      <c r="B42" s="1"/>
      <c r="C42" s="151"/>
    </row>
    <row r="43" spans="1:4" x14ac:dyDescent="0.2">
      <c r="B43" s="178" t="s">
        <v>150</v>
      </c>
      <c r="C43" s="179">
        <v>45382</v>
      </c>
      <c r="D43" s="14" t="s">
        <v>146</v>
      </c>
    </row>
    <row r="44" spans="1:4" x14ac:dyDescent="0.2">
      <c r="B44" s="178" t="s">
        <v>151</v>
      </c>
      <c r="C44" s="180">
        <f>YEARFRAC($C$37,C43,3)</f>
        <v>1.2493150684931507</v>
      </c>
      <c r="D44" s="14"/>
    </row>
    <row r="45" spans="1:4" x14ac:dyDescent="0.2">
      <c r="B45" s="178" t="s">
        <v>152</v>
      </c>
      <c r="C45" s="182">
        <v>0.5</v>
      </c>
      <c r="D45" s="14" t="s">
        <v>146</v>
      </c>
    </row>
    <row r="46" spans="1:4" x14ac:dyDescent="0.2">
      <c r="B46" s="1"/>
      <c r="C46" s="151"/>
    </row>
    <row r="48" spans="1:4" ht="12" x14ac:dyDescent="0.25">
      <c r="B48" s="123" t="s">
        <v>132</v>
      </c>
      <c r="C48" s="152">
        <f>DLOM_BSmodel!C22</f>
        <v>0.16011907821707866</v>
      </c>
    </row>
    <row r="50" spans="1:3" s="171" customFormat="1" ht="12" x14ac:dyDescent="0.25">
      <c r="A50" s="170">
        <v>4</v>
      </c>
      <c r="B50" s="137" t="s">
        <v>139</v>
      </c>
    </row>
    <row r="52" spans="1:3" ht="12" x14ac:dyDescent="0.25">
      <c r="B52" s="123" t="s">
        <v>133</v>
      </c>
      <c r="C52" s="150">
        <f>C31*(1-C48)</f>
        <v>51393501.464156777</v>
      </c>
    </row>
  </sheetData>
  <mergeCells count="3">
    <mergeCell ref="H7:J7"/>
    <mergeCell ref="J27:J28"/>
    <mergeCell ref="K27:L28"/>
  </mergeCells>
  <phoneticPr fontId="22"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G44:H57"/>
  <sheetViews>
    <sheetView showGridLines="0" topLeftCell="A28" zoomScaleNormal="100" workbookViewId="0">
      <selection activeCell="H44" sqref="H44"/>
    </sheetView>
  </sheetViews>
  <sheetFormatPr defaultColWidth="8.88671875" defaultRowHeight="11.4" x14ac:dyDescent="0.2"/>
  <cols>
    <col min="1" max="6" width="8.88671875" style="172"/>
    <col min="7" max="7" width="36.44140625" style="172" customWidth="1"/>
    <col min="8" max="8" width="16.33203125" style="172" bestFit="1" customWidth="1"/>
    <col min="9" max="16" width="8.88671875" style="172"/>
    <col min="17" max="17" width="15.6640625" style="172" bestFit="1" customWidth="1"/>
    <col min="18" max="16384" width="8.88671875" style="172"/>
  </cols>
  <sheetData>
    <row r="44" spans="7:8" x14ac:dyDescent="0.2">
      <c r="G44" s="172" t="s">
        <v>1815</v>
      </c>
      <c r="H44" s="176">
        <v>68000500.709999993</v>
      </c>
    </row>
    <row r="45" spans="7:8" x14ac:dyDescent="0.2">
      <c r="H45" s="176"/>
    </row>
    <row r="46" spans="7:8" x14ac:dyDescent="0.2">
      <c r="H46" s="176"/>
    </row>
    <row r="47" spans="7:8" x14ac:dyDescent="0.2">
      <c r="H47" s="176"/>
    </row>
    <row r="48" spans="7:8" ht="12" x14ac:dyDescent="0.25">
      <c r="G48" s="123"/>
      <c r="H48" s="133"/>
    </row>
    <row r="49" spans="7:8" x14ac:dyDescent="0.2">
      <c r="H49" s="177"/>
    </row>
    <row r="50" spans="7:8" x14ac:dyDescent="0.2">
      <c r="H50" s="177"/>
    </row>
    <row r="51" spans="7:8" x14ac:dyDescent="0.2">
      <c r="H51" s="177"/>
    </row>
    <row r="52" spans="7:8" x14ac:dyDescent="0.2">
      <c r="H52" s="177"/>
    </row>
    <row r="53" spans="7:8" ht="13.8" x14ac:dyDescent="0.2">
      <c r="G53" s="172" t="s">
        <v>54</v>
      </c>
      <c r="H53" s="202">
        <v>1971450358.47</v>
      </c>
    </row>
    <row r="54" spans="7:8" x14ac:dyDescent="0.2">
      <c r="G54" s="172" t="s">
        <v>55</v>
      </c>
      <c r="H54" s="176">
        <v>50000000</v>
      </c>
    </row>
    <row r="56" spans="7:8" x14ac:dyDescent="0.2">
      <c r="G56" s="172" t="s">
        <v>57</v>
      </c>
      <c r="H56" s="172">
        <f>H44/H54</f>
        <v>1.3600100141999998</v>
      </c>
    </row>
    <row r="57" spans="7:8" x14ac:dyDescent="0.2">
      <c r="G57" s="172" t="s">
        <v>56</v>
      </c>
      <c r="H57" s="172">
        <f>H53/H54</f>
        <v>39.429007169400002</v>
      </c>
    </row>
  </sheetData>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F43"/>
  <sheetViews>
    <sheetView showGridLines="0" workbookViewId="0">
      <selection activeCell="E13" sqref="E13"/>
    </sheetView>
  </sheetViews>
  <sheetFormatPr defaultColWidth="8.88671875" defaultRowHeight="11.4" x14ac:dyDescent="0.2"/>
  <cols>
    <col min="1" max="1" width="1.6640625" style="1" customWidth="1"/>
    <col min="2" max="2" width="48.88671875" style="1" customWidth="1"/>
    <col min="3" max="3" width="14.6640625" style="1" customWidth="1"/>
    <col min="4" max="4" width="8.88671875" style="1"/>
    <col min="5" max="5" width="48.88671875" style="1" bestFit="1" customWidth="1"/>
    <col min="6" max="6" width="9.88671875" style="1" customWidth="1"/>
    <col min="7" max="16384" width="8.88671875" style="1"/>
  </cols>
  <sheetData>
    <row r="1" spans="2:6" x14ac:dyDescent="0.2">
      <c r="B1" s="101"/>
      <c r="C1" s="101"/>
      <c r="E1" s="101"/>
      <c r="F1" s="101"/>
    </row>
    <row r="2" spans="2:6" ht="12" x14ac:dyDescent="0.25">
      <c r="B2" s="102" t="s">
        <v>64</v>
      </c>
      <c r="C2" s="100" t="s">
        <v>138</v>
      </c>
    </row>
    <row r="3" spans="2:6" ht="12" x14ac:dyDescent="0.25">
      <c r="B3" s="103" t="s">
        <v>65</v>
      </c>
      <c r="C3" s="104" t="s">
        <v>66</v>
      </c>
    </row>
    <row r="4" spans="2:6" x14ac:dyDescent="0.2">
      <c r="B4" s="105" t="s">
        <v>67</v>
      </c>
      <c r="C4" s="106">
        <v>100</v>
      </c>
    </row>
    <row r="5" spans="2:6" x14ac:dyDescent="0.2">
      <c r="B5" s="105" t="s">
        <v>68</v>
      </c>
      <c r="C5" s="106">
        <f>C4</f>
        <v>100</v>
      </c>
    </row>
    <row r="6" spans="2:6" x14ac:dyDescent="0.2">
      <c r="B6" s="105" t="s">
        <v>69</v>
      </c>
      <c r="C6" s="107">
        <f>上市情景!C40*上市情景!C41+上市情景!C44*上市情景!C45</f>
        <v>1.1246575342465754</v>
      </c>
      <c r="D6" s="172" t="s">
        <v>153</v>
      </c>
    </row>
    <row r="7" spans="2:6" x14ac:dyDescent="0.2">
      <c r="B7" s="105" t="s">
        <v>70</v>
      </c>
      <c r="C7" s="108">
        <f>TREND(D28:D29,C28:C29,C6)/100</f>
        <v>1.7157335616438354E-2</v>
      </c>
    </row>
    <row r="8" spans="2:6" x14ac:dyDescent="0.2">
      <c r="B8" s="105" t="s">
        <v>71</v>
      </c>
      <c r="C8" s="109">
        <f>股价信息!B8</f>
        <v>0.40767389676187171</v>
      </c>
    </row>
    <row r="9" spans="2:6" x14ac:dyDescent="0.2">
      <c r="B9" s="105" t="s">
        <v>23</v>
      </c>
      <c r="C9" s="110">
        <f>EXP(1)</f>
        <v>2.7182818284590451</v>
      </c>
    </row>
    <row r="10" spans="2:6" ht="13.2" x14ac:dyDescent="0.2">
      <c r="B10" s="105" t="s">
        <v>85</v>
      </c>
      <c r="C10" s="111">
        <v>0</v>
      </c>
    </row>
    <row r="11" spans="2:6" x14ac:dyDescent="0.2">
      <c r="B11" s="105"/>
      <c r="C11" s="112"/>
    </row>
    <row r="12" spans="2:6" x14ac:dyDescent="0.2">
      <c r="B12" s="113" t="s">
        <v>72</v>
      </c>
      <c r="C12" s="110">
        <f>LN(C4/C5)</f>
        <v>0</v>
      </c>
    </row>
    <row r="13" spans="2:6" x14ac:dyDescent="0.2">
      <c r="B13" s="113" t="s">
        <v>73</v>
      </c>
      <c r="C13" s="110">
        <f>(C7-C10+C8*C8/2)*C6</f>
        <v>0.11275404663775368</v>
      </c>
    </row>
    <row r="14" spans="2:6" x14ac:dyDescent="0.2">
      <c r="B14" s="113" t="s">
        <v>74</v>
      </c>
      <c r="C14" s="110">
        <f>(C12+C13)/(C6^0.5*C8)</f>
        <v>0.26080089903063064</v>
      </c>
    </row>
    <row r="15" spans="2:6" x14ac:dyDescent="0.2">
      <c r="B15" s="113" t="s">
        <v>75</v>
      </c>
      <c r="C15" s="110">
        <f>C14-C6^0.5*C8</f>
        <v>-0.17153674649455181</v>
      </c>
    </row>
    <row r="16" spans="2:6" x14ac:dyDescent="0.2">
      <c r="B16" s="113"/>
      <c r="C16" s="110"/>
    </row>
    <row r="17" spans="2:4" x14ac:dyDescent="0.2">
      <c r="B17" s="113" t="s">
        <v>76</v>
      </c>
      <c r="C17" s="110">
        <f>NORMSDIST(-C14)</f>
        <v>0.39712302555352774</v>
      </c>
    </row>
    <row r="18" spans="2:4" x14ac:dyDescent="0.2">
      <c r="B18" s="113" t="s">
        <v>77</v>
      </c>
      <c r="C18" s="110">
        <f>NORMSDIST(-C15)</f>
        <v>0.56809913045356919</v>
      </c>
    </row>
    <row r="19" spans="2:4" x14ac:dyDescent="0.2">
      <c r="B19" s="113" t="s">
        <v>78</v>
      </c>
      <c r="C19" s="110">
        <f>EXP(C7*(-C6))</f>
        <v>0.98088885178490848</v>
      </c>
    </row>
    <row r="20" spans="2:4" x14ac:dyDescent="0.2">
      <c r="B20" s="113" t="s">
        <v>79</v>
      </c>
      <c r="C20" s="110">
        <f>EXP(C10*(-C6))</f>
        <v>1</v>
      </c>
    </row>
    <row r="21" spans="2:4" x14ac:dyDescent="0.2">
      <c r="B21" s="113" t="s">
        <v>80</v>
      </c>
      <c r="C21" s="110">
        <f>C5*C19*C18-C4*C17*C20</f>
        <v>16.011907821707865</v>
      </c>
    </row>
    <row r="22" spans="2:4" ht="12" x14ac:dyDescent="0.25">
      <c r="B22" s="114" t="s">
        <v>81</v>
      </c>
      <c r="C22" s="115">
        <f>C21/C4</f>
        <v>0.16011907821707866</v>
      </c>
    </row>
    <row r="25" spans="2:4" x14ac:dyDescent="0.2">
      <c r="B25" s="1" t="s">
        <v>63</v>
      </c>
      <c r="D25" s="1">
        <v>20200331</v>
      </c>
    </row>
    <row r="26" spans="2:4" ht="12" x14ac:dyDescent="0.2">
      <c r="B26" s="116" t="s">
        <v>82</v>
      </c>
      <c r="C26" s="116" t="s">
        <v>83</v>
      </c>
      <c r="D26" s="116" t="s">
        <v>84</v>
      </c>
    </row>
    <row r="27" spans="2:4" x14ac:dyDescent="0.2">
      <c r="B27" s="117" t="s">
        <v>144</v>
      </c>
      <c r="C27" s="117">
        <v>0</v>
      </c>
      <c r="D27" s="117">
        <v>1.29</v>
      </c>
    </row>
    <row r="28" spans="2:4" x14ac:dyDescent="0.2">
      <c r="B28" s="117" t="s">
        <v>144</v>
      </c>
      <c r="C28" s="117">
        <v>1</v>
      </c>
      <c r="D28" s="117">
        <v>1.6870000000000001</v>
      </c>
    </row>
    <row r="29" spans="2:4" x14ac:dyDescent="0.2">
      <c r="B29" s="117" t="s">
        <v>144</v>
      </c>
      <c r="C29" s="117">
        <v>2</v>
      </c>
      <c r="D29" s="117">
        <v>1.9175</v>
      </c>
    </row>
    <row r="30" spans="2:4" x14ac:dyDescent="0.2">
      <c r="B30" s="117" t="s">
        <v>144</v>
      </c>
      <c r="C30" s="117">
        <v>3</v>
      </c>
      <c r="D30" s="117">
        <v>2.0230000000000001</v>
      </c>
    </row>
    <row r="31" spans="2:4" x14ac:dyDescent="0.2">
      <c r="B31" s="117" t="s">
        <v>144</v>
      </c>
      <c r="C31" s="117">
        <v>4</v>
      </c>
      <c r="D31" s="117">
        <v>2.1873</v>
      </c>
    </row>
    <row r="32" spans="2:4" x14ac:dyDescent="0.2">
      <c r="B32" s="117" t="s">
        <v>144</v>
      </c>
      <c r="C32" s="117">
        <v>5</v>
      </c>
      <c r="D32" s="117">
        <v>2.3672</v>
      </c>
    </row>
    <row r="33" spans="2:4" x14ac:dyDescent="0.2">
      <c r="B33" s="117"/>
      <c r="C33" s="117"/>
      <c r="D33" s="118"/>
    </row>
    <row r="34" spans="2:4" x14ac:dyDescent="0.2">
      <c r="B34" s="117"/>
      <c r="C34" s="117"/>
      <c r="D34" s="118"/>
    </row>
    <row r="35" spans="2:4" x14ac:dyDescent="0.2">
      <c r="B35" s="117"/>
      <c r="C35" s="117"/>
      <c r="D35" s="118"/>
    </row>
    <row r="36" spans="2:4" x14ac:dyDescent="0.2">
      <c r="B36" s="117"/>
      <c r="C36" s="117"/>
      <c r="D36" s="118"/>
    </row>
    <row r="37" spans="2:4" x14ac:dyDescent="0.2">
      <c r="B37" s="117"/>
      <c r="C37" s="117"/>
      <c r="D37" s="118"/>
    </row>
    <row r="38" spans="2:4" x14ac:dyDescent="0.2">
      <c r="B38" s="117"/>
      <c r="C38" s="117"/>
      <c r="D38" s="118"/>
    </row>
    <row r="39" spans="2:4" x14ac:dyDescent="0.2">
      <c r="B39" s="117"/>
      <c r="C39" s="117"/>
      <c r="D39" s="118"/>
    </row>
    <row r="40" spans="2:4" x14ac:dyDescent="0.2">
      <c r="B40" s="117"/>
      <c r="C40" s="117"/>
      <c r="D40" s="118"/>
    </row>
    <row r="41" spans="2:4" x14ac:dyDescent="0.2">
      <c r="B41" s="117"/>
      <c r="C41" s="117"/>
      <c r="D41" s="118"/>
    </row>
    <row r="42" spans="2:4" x14ac:dyDescent="0.2">
      <c r="B42" s="117"/>
      <c r="C42" s="117"/>
      <c r="D42" s="118"/>
    </row>
    <row r="43" spans="2:4" x14ac:dyDescent="0.2">
      <c r="B43" s="117"/>
      <c r="C43" s="117"/>
      <c r="D43" s="118"/>
    </row>
  </sheetData>
  <phoneticPr fontId="2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V368"/>
  <sheetViews>
    <sheetView showGridLines="0" tabSelected="1" workbookViewId="0">
      <selection activeCell="P314" sqref="P314"/>
    </sheetView>
  </sheetViews>
  <sheetFormatPr defaultColWidth="9" defaultRowHeight="11.4" outlineLevelRow="1" x14ac:dyDescent="0.2"/>
  <cols>
    <col min="1" max="1" width="9" style="1" bestFit="1" customWidth="1"/>
    <col min="2" max="2" width="7.33203125" style="1" customWidth="1"/>
    <col min="3" max="3" width="4.44140625" style="1" customWidth="1"/>
    <col min="4" max="4" width="11" style="1" bestFit="1" customWidth="1"/>
    <col min="5" max="5" width="10.33203125" style="1" bestFit="1" customWidth="1"/>
    <col min="6" max="6" width="9.33203125" style="1" bestFit="1" customWidth="1"/>
    <col min="7" max="7" width="8.88671875" style="1"/>
    <col min="8" max="9" width="10.6640625" style="1" customWidth="1"/>
    <col min="10" max="10" width="10.109375" style="1" customWidth="1"/>
    <col min="11" max="11" width="8.88671875" style="1"/>
    <col min="12" max="12" width="11.33203125" style="1" bestFit="1" customWidth="1"/>
    <col min="13" max="13" width="10.33203125" style="1" bestFit="1" customWidth="1"/>
    <col min="14" max="14" width="9.33203125" style="1" bestFit="1" customWidth="1"/>
    <col min="15" max="15" width="8.88671875" style="1"/>
    <col min="16" max="16" width="11.33203125" style="1" bestFit="1" customWidth="1"/>
    <col min="17" max="17" width="10.33203125" style="1" bestFit="1" customWidth="1"/>
    <col min="18" max="18" width="9.33203125" style="1" bestFit="1" customWidth="1"/>
    <col min="19" max="19" width="8.88671875" style="1"/>
    <col min="20" max="20" width="11" style="1" bestFit="1" customWidth="1"/>
    <col min="21" max="21" width="10.33203125" style="1" bestFit="1" customWidth="1"/>
    <col min="22" max="22" width="18.6640625" style="1" customWidth="1"/>
    <col min="23" max="23" width="8.88671875" style="1"/>
    <col min="24" max="16384" width="9" style="1"/>
  </cols>
  <sheetData>
    <row r="1" spans="1:22" ht="12" x14ac:dyDescent="0.25">
      <c r="D1" s="223" t="s">
        <v>94</v>
      </c>
      <c r="E1" s="224"/>
      <c r="F1" s="225"/>
      <c r="H1" s="223" t="s">
        <v>95</v>
      </c>
      <c r="I1" s="224"/>
      <c r="J1" s="225"/>
      <c r="L1" s="223" t="s">
        <v>96</v>
      </c>
      <c r="M1" s="224"/>
      <c r="N1" s="225"/>
      <c r="P1" s="223" t="s">
        <v>97</v>
      </c>
      <c r="Q1" s="224"/>
      <c r="R1" s="225"/>
      <c r="T1" s="226" t="s">
        <v>98</v>
      </c>
      <c r="U1" s="227"/>
      <c r="V1" s="228"/>
    </row>
    <row r="2" spans="1:22" x14ac:dyDescent="0.2">
      <c r="A2" s="172" t="s">
        <v>87</v>
      </c>
      <c r="B2" s="172" t="s">
        <v>154</v>
      </c>
      <c r="C2" s="172"/>
      <c r="D2" s="119" t="s">
        <v>86</v>
      </c>
      <c r="E2" s="120">
        <f>上市情景!C35-(上市情景!C39-上市情景!C37)</f>
        <v>43556</v>
      </c>
      <c r="F2" s="121">
        <f>上市情景!C35-(上市情景!C43-上市情景!C37)</f>
        <v>43465</v>
      </c>
      <c r="H2" s="119" t="s">
        <v>86</v>
      </c>
      <c r="I2" s="122">
        <f>E2</f>
        <v>43556</v>
      </c>
      <c r="J2" s="121">
        <f>F2</f>
        <v>43465</v>
      </c>
      <c r="L2" s="119" t="s">
        <v>86</v>
      </c>
      <c r="M2" s="122">
        <f>I2</f>
        <v>43556</v>
      </c>
      <c r="N2" s="121">
        <f>J2</f>
        <v>43465</v>
      </c>
      <c r="P2" s="119" t="s">
        <v>86</v>
      </c>
      <c r="Q2" s="122">
        <f>M2</f>
        <v>43556</v>
      </c>
      <c r="R2" s="121">
        <f>N2</f>
        <v>43465</v>
      </c>
      <c r="T2" s="119" t="s">
        <v>86</v>
      </c>
      <c r="U2" s="122">
        <f>Q2</f>
        <v>43556</v>
      </c>
      <c r="V2" s="121">
        <f>R2</f>
        <v>43465</v>
      </c>
    </row>
    <row r="3" spans="1:22" x14ac:dyDescent="0.2">
      <c r="A3" s="184">
        <f>AVERAGE(E4,I4,M4,Q4,U4,)</f>
        <v>0.3718882315456567</v>
      </c>
      <c r="B3" s="183">
        <f>上市情景!C41</f>
        <v>0.5</v>
      </c>
      <c r="C3" s="183"/>
      <c r="D3" s="124" t="s">
        <v>88</v>
      </c>
      <c r="E3" s="125">
        <f>_xlfn.STDEV.S(F67:F310)</f>
        <v>3.8775733246627191E-2</v>
      </c>
      <c r="F3" s="125">
        <f>_xlfn.STDEV.S(F8:F310)</f>
        <v>3.6463453510835894E-2</v>
      </c>
      <c r="H3" s="124" t="s">
        <v>88</v>
      </c>
      <c r="I3" s="125">
        <f>_xlfn.STDEV.S(J67:J310)</f>
        <v>3.659838050197995E-2</v>
      </c>
      <c r="J3" s="125">
        <f>_xlfn.STDEV.S(J8:J310)</f>
        <v>3.4784429788489474E-2</v>
      </c>
      <c r="L3" s="124" t="s">
        <v>88</v>
      </c>
      <c r="M3" s="125">
        <f>_xlfn.STDEV.S(N67:N310)</f>
        <v>1.7378527441950526E-2</v>
      </c>
      <c r="N3" s="125">
        <f>_xlfn.STDEV.S(N8:N310)</f>
        <v>1.8613664857289023E-2</v>
      </c>
      <c r="P3" s="124" t="s">
        <v>88</v>
      </c>
      <c r="Q3" s="125">
        <f>_xlfn.STDEV.S(R67:R310)</f>
        <v>2.2755853980256171E-2</v>
      </c>
      <c r="R3" s="125">
        <f>_xlfn.STDEV.S(R8:R310)</f>
        <v>2.4128296249267753E-2</v>
      </c>
      <c r="T3" s="124" t="s">
        <v>88</v>
      </c>
      <c r="U3" s="125">
        <f>_xlfn.STDEV.S(V67:V310)</f>
        <v>2.5613166432748875E-2</v>
      </c>
      <c r="V3" s="125">
        <f>_xlfn.STDEV.S(V8:V310)</f>
        <v>2.6244382197253679E-2</v>
      </c>
    </row>
    <row r="4" spans="1:22" x14ac:dyDescent="0.2">
      <c r="A4" s="172"/>
      <c r="D4" s="126" t="s">
        <v>89</v>
      </c>
      <c r="E4" s="127">
        <f>SQRT(250)*E3</f>
        <v>0.61309817501228736</v>
      </c>
      <c r="F4" s="127">
        <f>SQRT(250)*F3</f>
        <v>0.57653782224952299</v>
      </c>
      <c r="H4" s="126" t="s">
        <v>89</v>
      </c>
      <c r="I4" s="127">
        <f>SQRT(250)*I3</f>
        <v>0.57867120529876592</v>
      </c>
      <c r="J4" s="127">
        <f>SQRT(250)*J3</f>
        <v>0.54999012620917886</v>
      </c>
      <c r="L4" s="126" t="s">
        <v>89</v>
      </c>
      <c r="M4" s="127">
        <f>SQRT(250)*M3</f>
        <v>0.27477864548151637</v>
      </c>
      <c r="N4" s="127">
        <f>SQRT(250)*N3</f>
        <v>0.2943078827603316</v>
      </c>
      <c r="P4" s="126" t="s">
        <v>89</v>
      </c>
      <c r="Q4" s="127">
        <f>SQRT(250)*Q3</f>
        <v>0.35980164339908893</v>
      </c>
      <c r="R4" s="127">
        <f>SQRT(250)*R3</f>
        <v>0.38150186103491956</v>
      </c>
      <c r="T4" s="126" t="s">
        <v>89</v>
      </c>
      <c r="U4" s="127">
        <f>SQRT(250)*U3</f>
        <v>0.40497972008228195</v>
      </c>
      <c r="V4" s="127">
        <f>SQRT(250)*V3</f>
        <v>0.41496011763648016</v>
      </c>
    </row>
    <row r="5" spans="1:22" x14ac:dyDescent="0.2">
      <c r="A5" s="172" t="s">
        <v>90</v>
      </c>
      <c r="B5" s="172" t="s">
        <v>154</v>
      </c>
      <c r="C5" s="172"/>
      <c r="D5" s="128"/>
      <c r="H5" s="128"/>
      <c r="L5" s="128"/>
      <c r="P5" s="128"/>
      <c r="T5" s="128"/>
    </row>
    <row r="6" spans="1:22" x14ac:dyDescent="0.2">
      <c r="A6" s="184">
        <f>AVERAGE(F4,J4,N4,R4,V4)</f>
        <v>0.44345956197808667</v>
      </c>
      <c r="B6" s="183">
        <f>上市情景!C45</f>
        <v>0.5</v>
      </c>
      <c r="C6" s="183"/>
      <c r="D6" s="129" t="s">
        <v>91</v>
      </c>
      <c r="E6" s="130" t="s">
        <v>92</v>
      </c>
      <c r="F6" s="131" t="s">
        <v>93</v>
      </c>
      <c r="H6" s="129" t="s">
        <v>91</v>
      </c>
      <c r="I6" s="130" t="s">
        <v>92</v>
      </c>
      <c r="J6" s="131" t="s">
        <v>93</v>
      </c>
      <c r="L6" s="129" t="s">
        <v>91</v>
      </c>
      <c r="M6" s="130" t="s">
        <v>92</v>
      </c>
      <c r="N6" s="131" t="s">
        <v>93</v>
      </c>
      <c r="P6" s="129" t="s">
        <v>91</v>
      </c>
      <c r="Q6" s="130" t="s">
        <v>92</v>
      </c>
      <c r="R6" s="131" t="s">
        <v>93</v>
      </c>
      <c r="T6" s="129" t="s">
        <v>99</v>
      </c>
      <c r="U6" s="130" t="s">
        <v>100</v>
      </c>
      <c r="V6" s="131" t="s">
        <v>101</v>
      </c>
    </row>
    <row r="7" spans="1:22" ht="13.8" x14ac:dyDescent="0.25">
      <c r="D7" s="2">
        <v>43381</v>
      </c>
      <c r="E7" s="132" t="s">
        <v>1369</v>
      </c>
      <c r="H7" s="2">
        <v>43381</v>
      </c>
      <c r="I7" s="132" t="s">
        <v>1067</v>
      </c>
      <c r="L7" s="2">
        <v>43381</v>
      </c>
      <c r="M7" s="132" t="s">
        <v>765</v>
      </c>
      <c r="P7" s="2">
        <v>43381</v>
      </c>
      <c r="Q7" s="132" t="s">
        <v>462</v>
      </c>
      <c r="T7" s="198">
        <v>43381</v>
      </c>
      <c r="U7" s="199" t="s">
        <v>159</v>
      </c>
    </row>
    <row r="8" spans="1:22" ht="13.8" x14ac:dyDescent="0.25">
      <c r="A8" s="123" t="s">
        <v>155</v>
      </c>
      <c r="B8" s="185">
        <f>A3*B3+A6*B6</f>
        <v>0.40767389676187171</v>
      </c>
      <c r="C8" s="185"/>
      <c r="D8" s="2">
        <v>43382</v>
      </c>
      <c r="E8" s="132" t="s">
        <v>1370</v>
      </c>
      <c r="F8" s="81">
        <f>LN(E8/E7)</f>
        <v>-9.7344718261067227E-3</v>
      </c>
      <c r="H8" s="2">
        <v>43382</v>
      </c>
      <c r="I8" s="132" t="s">
        <v>1068</v>
      </c>
      <c r="J8" s="81">
        <f>LN(I8/I7)</f>
        <v>-5.2070975416789268E-2</v>
      </c>
      <c r="L8" s="2">
        <v>43382</v>
      </c>
      <c r="M8" s="132" t="s">
        <v>766</v>
      </c>
      <c r="N8" s="81">
        <f>LN(M8/M7)</f>
        <v>-4.4970983581112373E-2</v>
      </c>
      <c r="P8" s="2">
        <v>43382</v>
      </c>
      <c r="Q8" s="132" t="s">
        <v>463</v>
      </c>
      <c r="R8" s="81">
        <f>LN(Q8/Q7)</f>
        <v>-2.4755767574255832E-2</v>
      </c>
      <c r="T8" s="198">
        <v>43382</v>
      </c>
      <c r="U8" s="199" t="s">
        <v>160</v>
      </c>
      <c r="V8" s="81">
        <f>LN(U8/U7)</f>
        <v>-1.6834284478211663E-2</v>
      </c>
    </row>
    <row r="9" spans="1:22" ht="13.8" outlineLevel="1" x14ac:dyDescent="0.25">
      <c r="D9" s="2">
        <v>43383</v>
      </c>
      <c r="E9" s="132" t="s">
        <v>1371</v>
      </c>
      <c r="F9" s="81">
        <f t="shared" ref="F9:F72" si="0">LN(E9/E8)</f>
        <v>5.0696543007525312E-3</v>
      </c>
      <c r="H9" s="2">
        <v>43383</v>
      </c>
      <c r="I9" s="132" t="s">
        <v>1069</v>
      </c>
      <c r="J9" s="81">
        <f t="shared" ref="J9:J72" si="1">LN(I9/I8)</f>
        <v>-4.0562700306060837E-2</v>
      </c>
      <c r="L9" s="2">
        <v>43383</v>
      </c>
      <c r="M9" s="132" t="s">
        <v>767</v>
      </c>
      <c r="N9" s="81">
        <f t="shared" ref="N9:N72" si="2">LN(M9/M8)</f>
        <v>-8.0692080484471296E-3</v>
      </c>
      <c r="P9" s="2">
        <v>43383</v>
      </c>
      <c r="Q9" s="132" t="s">
        <v>464</v>
      </c>
      <c r="R9" s="81">
        <f t="shared" ref="R9:R72" si="3">LN(Q9/Q8)</f>
        <v>-6.8312341855486548E-3</v>
      </c>
      <c r="T9" s="198">
        <v>43383</v>
      </c>
      <c r="U9" s="199" t="s">
        <v>161</v>
      </c>
      <c r="V9" s="81">
        <f t="shared" ref="V9:V72" si="4">LN(U9/U8)</f>
        <v>-5.9297199198597769E-3</v>
      </c>
    </row>
    <row r="10" spans="1:22" ht="13.8" outlineLevel="1" x14ac:dyDescent="0.25">
      <c r="D10" s="2">
        <v>43384</v>
      </c>
      <c r="E10" s="132" t="s">
        <v>1372</v>
      </c>
      <c r="F10" s="81">
        <f t="shared" si="0"/>
        <v>-7.9148161690701491E-2</v>
      </c>
      <c r="H10" s="2">
        <v>43384</v>
      </c>
      <c r="I10" s="132" t="s">
        <v>1070</v>
      </c>
      <c r="J10" s="81">
        <f t="shared" si="1"/>
        <v>-7.5067986718237986E-2</v>
      </c>
      <c r="L10" s="2">
        <v>43384</v>
      </c>
      <c r="M10" s="132" t="s">
        <v>768</v>
      </c>
      <c r="N10" s="81">
        <f t="shared" si="2"/>
        <v>-7.382765744180389E-2</v>
      </c>
      <c r="P10" s="2">
        <v>43384</v>
      </c>
      <c r="Q10" s="132" t="s">
        <v>465</v>
      </c>
      <c r="R10" s="81">
        <f t="shared" si="3"/>
        <v>-8.6349329601227043E-2</v>
      </c>
      <c r="T10" s="198">
        <v>43384</v>
      </c>
      <c r="U10" s="199" t="s">
        <v>162</v>
      </c>
      <c r="V10" s="81">
        <f t="shared" si="4"/>
        <v>-7.6664829886993732E-2</v>
      </c>
    </row>
    <row r="11" spans="1:22" ht="13.8" outlineLevel="1" x14ac:dyDescent="0.25">
      <c r="D11" s="2">
        <v>43385</v>
      </c>
      <c r="E11" s="132" t="s">
        <v>1373</v>
      </c>
      <c r="F11" s="81">
        <f t="shared" si="0"/>
        <v>-8.4547247590242416E-2</v>
      </c>
      <c r="H11" s="2">
        <v>43385</v>
      </c>
      <c r="I11" s="132" t="s">
        <v>1071</v>
      </c>
      <c r="J11" s="81">
        <f t="shared" si="1"/>
        <v>-5.804449708005921E-2</v>
      </c>
      <c r="L11" s="2">
        <v>43385</v>
      </c>
      <c r="M11" s="132" t="s">
        <v>769</v>
      </c>
      <c r="N11" s="81">
        <f t="shared" si="2"/>
        <v>-4.7037650340718733E-3</v>
      </c>
      <c r="P11" s="2">
        <v>43385</v>
      </c>
      <c r="Q11" s="132" t="s">
        <v>466</v>
      </c>
      <c r="R11" s="81">
        <f t="shared" si="3"/>
        <v>-5.6468443725343688E-2</v>
      </c>
      <c r="T11" s="198">
        <v>43385</v>
      </c>
      <c r="U11" s="199" t="s">
        <v>163</v>
      </c>
      <c r="V11" s="81">
        <f t="shared" si="4"/>
        <v>-8.0819406741708663E-2</v>
      </c>
    </row>
    <row r="12" spans="1:22" ht="13.8" outlineLevel="1" x14ac:dyDescent="0.25">
      <c r="D12" s="2">
        <v>43388</v>
      </c>
      <c r="E12" s="132" t="s">
        <v>1374</v>
      </c>
      <c r="F12" s="81">
        <f t="shared" si="0"/>
        <v>6.3628785129057192E-4</v>
      </c>
      <c r="H12" s="2">
        <v>43388</v>
      </c>
      <c r="I12" s="132" t="s">
        <v>1072</v>
      </c>
      <c r="J12" s="81">
        <f t="shared" si="1"/>
        <v>1.9518709224915325E-2</v>
      </c>
      <c r="L12" s="2">
        <v>43388</v>
      </c>
      <c r="M12" s="132" t="s">
        <v>770</v>
      </c>
      <c r="N12" s="81">
        <f t="shared" si="2"/>
        <v>2.9061358196003903E-2</v>
      </c>
      <c r="P12" s="2">
        <v>43388</v>
      </c>
      <c r="Q12" s="132" t="s">
        <v>467</v>
      </c>
      <c r="R12" s="81">
        <f t="shared" si="3"/>
        <v>-3.855754444361488E-2</v>
      </c>
      <c r="T12" s="198">
        <v>43388</v>
      </c>
      <c r="U12" s="199" t="s">
        <v>164</v>
      </c>
      <c r="V12" s="81">
        <f t="shared" si="4"/>
        <v>4.5112780796233647E-2</v>
      </c>
    </row>
    <row r="13" spans="1:22" ht="13.8" outlineLevel="1" x14ac:dyDescent="0.25">
      <c r="D13" s="2">
        <v>43389</v>
      </c>
      <c r="E13" s="132" t="s">
        <v>1375</v>
      </c>
      <c r="F13" s="81">
        <f t="shared" si="0"/>
        <v>-3.4342406423724658E-2</v>
      </c>
      <c r="H13" s="2">
        <v>43389</v>
      </c>
      <c r="I13" s="132" t="s">
        <v>1073</v>
      </c>
      <c r="J13" s="81">
        <f t="shared" si="1"/>
        <v>-7.4000897536278063E-3</v>
      </c>
      <c r="L13" s="2">
        <v>43389</v>
      </c>
      <c r="M13" s="132" t="s">
        <v>771</v>
      </c>
      <c r="N13" s="81">
        <f t="shared" si="2"/>
        <v>4.8912474670602616E-3</v>
      </c>
      <c r="P13" s="2">
        <v>43389</v>
      </c>
      <c r="Q13" s="132" t="s">
        <v>468</v>
      </c>
      <c r="R13" s="81">
        <f t="shared" si="3"/>
        <v>-1.6738713006148126E-2</v>
      </c>
      <c r="T13" s="198">
        <v>43389</v>
      </c>
      <c r="U13" s="199" t="s">
        <v>165</v>
      </c>
      <c r="V13" s="81">
        <f t="shared" si="4"/>
        <v>2.3980933049798946E-2</v>
      </c>
    </row>
    <row r="14" spans="1:22" ht="13.8" outlineLevel="1" x14ac:dyDescent="0.25">
      <c r="D14" s="2">
        <v>43390</v>
      </c>
      <c r="E14" s="132" t="s">
        <v>1376</v>
      </c>
      <c r="F14" s="81">
        <f t="shared" si="0"/>
        <v>1.3165325323822758E-4</v>
      </c>
      <c r="H14" s="2">
        <v>43390</v>
      </c>
      <c r="I14" s="132" t="s">
        <v>1074</v>
      </c>
      <c r="J14" s="81">
        <f t="shared" si="1"/>
        <v>-8.2584476792816504E-3</v>
      </c>
      <c r="L14" s="2">
        <v>43390</v>
      </c>
      <c r="M14" s="132" t="s">
        <v>772</v>
      </c>
      <c r="N14" s="81">
        <f t="shared" si="2"/>
        <v>-1.31925299301757E-2</v>
      </c>
      <c r="P14" s="2">
        <v>43390</v>
      </c>
      <c r="Q14" s="132" t="s">
        <v>469</v>
      </c>
      <c r="R14" s="81">
        <f t="shared" si="3"/>
        <v>-2.8492072711335235E-3</v>
      </c>
      <c r="T14" s="198">
        <v>43390</v>
      </c>
      <c r="U14" s="199" t="s">
        <v>166</v>
      </c>
      <c r="V14" s="81">
        <f t="shared" si="4"/>
        <v>-3.9088393990084486E-3</v>
      </c>
    </row>
    <row r="15" spans="1:22" ht="13.8" outlineLevel="1" x14ac:dyDescent="0.25">
      <c r="D15" s="2">
        <v>43391</v>
      </c>
      <c r="E15" s="132" t="s">
        <v>1377</v>
      </c>
      <c r="F15" s="81">
        <f t="shared" si="0"/>
        <v>3.4307249231408398E-3</v>
      </c>
      <c r="H15" s="2">
        <v>43391</v>
      </c>
      <c r="I15" s="132" t="s">
        <v>1075</v>
      </c>
      <c r="J15" s="81">
        <f t="shared" si="1"/>
        <v>-7.3305091002398457E-3</v>
      </c>
      <c r="L15" s="2">
        <v>43391</v>
      </c>
      <c r="M15" s="132" t="s">
        <v>773</v>
      </c>
      <c r="N15" s="81">
        <f t="shared" si="2"/>
        <v>-4.8645987837700449E-3</v>
      </c>
      <c r="P15" s="2">
        <v>43391</v>
      </c>
      <c r="Q15" s="132" t="s">
        <v>470</v>
      </c>
      <c r="R15" s="81">
        <f t="shared" si="3"/>
        <v>-8.7527366981138E-3</v>
      </c>
      <c r="T15" s="198">
        <v>43391</v>
      </c>
      <c r="U15" s="199" t="s">
        <v>167</v>
      </c>
      <c r="V15" s="81">
        <f t="shared" si="4"/>
        <v>-1.4876954530616965E-2</v>
      </c>
    </row>
    <row r="16" spans="1:22" ht="13.8" outlineLevel="1" x14ac:dyDescent="0.25">
      <c r="D16" s="2">
        <v>43392</v>
      </c>
      <c r="E16" s="132" t="s">
        <v>1378</v>
      </c>
      <c r="F16" s="81">
        <f t="shared" si="0"/>
        <v>2.1328130246227147E-2</v>
      </c>
      <c r="H16" s="2">
        <v>43392</v>
      </c>
      <c r="I16" s="132" t="s">
        <v>1012</v>
      </c>
      <c r="J16" s="81">
        <f t="shared" si="1"/>
        <v>8.5350494358271602E-3</v>
      </c>
      <c r="L16" s="2">
        <v>43392</v>
      </c>
      <c r="M16" s="132" t="s">
        <v>774</v>
      </c>
      <c r="N16" s="81">
        <f t="shared" si="2"/>
        <v>9.9652565314025596E-3</v>
      </c>
      <c r="P16" s="2">
        <v>43392</v>
      </c>
      <c r="Q16" s="132" t="s">
        <v>471</v>
      </c>
      <c r="R16" s="81">
        <f t="shared" si="3"/>
        <v>2.6189288590676863E-3</v>
      </c>
      <c r="T16" s="198">
        <v>43392</v>
      </c>
      <c r="U16" s="199" t="s">
        <v>168</v>
      </c>
      <c r="V16" s="81">
        <f t="shared" si="4"/>
        <v>-2.586441988586494E-3</v>
      </c>
    </row>
    <row r="17" spans="4:22" ht="13.8" outlineLevel="1" x14ac:dyDescent="0.25">
      <c r="D17" s="2">
        <v>43395</v>
      </c>
      <c r="E17" s="132" t="s">
        <v>1379</v>
      </c>
      <c r="F17" s="81">
        <f t="shared" si="0"/>
        <v>5.4085008540922568E-2</v>
      </c>
      <c r="H17" s="2">
        <v>43395</v>
      </c>
      <c r="I17" s="132" t="s">
        <v>1076</v>
      </c>
      <c r="J17" s="81">
        <f t="shared" si="1"/>
        <v>6.4003992402608803E-2</v>
      </c>
      <c r="L17" s="2">
        <v>43395</v>
      </c>
      <c r="M17" s="132" t="s">
        <v>775</v>
      </c>
      <c r="N17" s="81">
        <f t="shared" si="2"/>
        <v>5.0377873376065807E-2</v>
      </c>
      <c r="P17" s="2">
        <v>43395</v>
      </c>
      <c r="Q17" s="132" t="s">
        <v>472</v>
      </c>
      <c r="R17" s="81">
        <f t="shared" si="3"/>
        <v>5.0004952610325289E-2</v>
      </c>
      <c r="T17" s="198">
        <v>43395</v>
      </c>
      <c r="U17" s="199" t="s">
        <v>169</v>
      </c>
      <c r="V17" s="81">
        <f t="shared" si="4"/>
        <v>5.4868404649497569E-2</v>
      </c>
    </row>
    <row r="18" spans="4:22" ht="13.8" outlineLevel="1" x14ac:dyDescent="0.25">
      <c r="D18" s="2">
        <v>43396</v>
      </c>
      <c r="E18" s="132" t="s">
        <v>1380</v>
      </c>
      <c r="F18" s="81">
        <f t="shared" si="0"/>
        <v>-6.1210982973987334E-3</v>
      </c>
      <c r="H18" s="2">
        <v>43396</v>
      </c>
      <c r="I18" s="132" t="s">
        <v>1077</v>
      </c>
      <c r="J18" s="81">
        <f t="shared" si="1"/>
        <v>3.1124605354080682E-3</v>
      </c>
      <c r="L18" s="2">
        <v>43396</v>
      </c>
      <c r="M18" s="132" t="s">
        <v>776</v>
      </c>
      <c r="N18" s="81">
        <f t="shared" si="2"/>
        <v>-4.1304487200997091E-3</v>
      </c>
      <c r="P18" s="2">
        <v>43396</v>
      </c>
      <c r="Q18" s="132" t="s">
        <v>473</v>
      </c>
      <c r="R18" s="81">
        <f t="shared" si="3"/>
        <v>-1.6502448457944581E-2</v>
      </c>
      <c r="T18" s="198">
        <v>43396</v>
      </c>
      <c r="U18" s="199" t="s">
        <v>170</v>
      </c>
      <c r="V18" s="81">
        <f t="shared" si="4"/>
        <v>1.7895030604299769E-2</v>
      </c>
    </row>
    <row r="19" spans="4:22" ht="13.8" outlineLevel="1" x14ac:dyDescent="0.25">
      <c r="D19" s="2">
        <v>43397</v>
      </c>
      <c r="E19" s="132" t="s">
        <v>1381</v>
      </c>
      <c r="F19" s="81">
        <f t="shared" si="0"/>
        <v>-6.5997026970347336E-3</v>
      </c>
      <c r="H19" s="2">
        <v>43397</v>
      </c>
      <c r="I19" s="132" t="s">
        <v>1078</v>
      </c>
      <c r="J19" s="81">
        <f t="shared" si="1"/>
        <v>1.1716959887305275E-2</v>
      </c>
      <c r="L19" s="2">
        <v>43397</v>
      </c>
      <c r="M19" s="132" t="s">
        <v>777</v>
      </c>
      <c r="N19" s="81">
        <f t="shared" si="2"/>
        <v>-4.048035527907075E-3</v>
      </c>
      <c r="P19" s="2">
        <v>43397</v>
      </c>
      <c r="Q19" s="132" t="s">
        <v>474</v>
      </c>
      <c r="R19" s="81">
        <f t="shared" si="3"/>
        <v>-1.5818331760035699E-2</v>
      </c>
      <c r="T19" s="198">
        <v>43397</v>
      </c>
      <c r="U19" s="199" t="s">
        <v>171</v>
      </c>
      <c r="V19" s="81">
        <f t="shared" si="4"/>
        <v>-3.0905229381904317E-3</v>
      </c>
    </row>
    <row r="20" spans="4:22" ht="13.8" outlineLevel="1" x14ac:dyDescent="0.25">
      <c r="D20" s="2">
        <v>43398</v>
      </c>
      <c r="E20" s="132" t="s">
        <v>1382</v>
      </c>
      <c r="F20" s="81">
        <f t="shared" si="0"/>
        <v>-3.3822388975494215E-2</v>
      </c>
      <c r="H20" s="2">
        <v>43398</v>
      </c>
      <c r="I20" s="132" t="s">
        <v>1079</v>
      </c>
      <c r="J20" s="81">
        <f t="shared" si="1"/>
        <v>3.5216484660785053E-3</v>
      </c>
      <c r="L20" s="2">
        <v>43398</v>
      </c>
      <c r="M20" s="132" t="s">
        <v>778</v>
      </c>
      <c r="N20" s="81">
        <f t="shared" si="2"/>
        <v>-8.0942079263293248E-2</v>
      </c>
      <c r="P20" s="2">
        <v>43398</v>
      </c>
      <c r="Q20" s="132" t="s">
        <v>475</v>
      </c>
      <c r="R20" s="81">
        <f t="shared" si="3"/>
        <v>-5.4807460945185134E-2</v>
      </c>
      <c r="T20" s="198">
        <v>43398</v>
      </c>
      <c r="U20" s="199" t="s">
        <v>172</v>
      </c>
      <c r="V20" s="81">
        <f t="shared" si="4"/>
        <v>-1.4217489554419944E-2</v>
      </c>
    </row>
    <row r="21" spans="4:22" ht="13.8" outlineLevel="1" x14ac:dyDescent="0.25">
      <c r="D21" s="2">
        <v>43399</v>
      </c>
      <c r="E21" s="132" t="s">
        <v>1383</v>
      </c>
      <c r="F21" s="81">
        <f t="shared" si="0"/>
        <v>2.5054802636787672E-2</v>
      </c>
      <c r="H21" s="2">
        <v>43399</v>
      </c>
      <c r="I21" s="132" t="s">
        <v>1080</v>
      </c>
      <c r="J21" s="81">
        <f t="shared" si="1"/>
        <v>-9.6698053665457634E-4</v>
      </c>
      <c r="L21" s="2">
        <v>43399</v>
      </c>
      <c r="M21" s="132" t="s">
        <v>779</v>
      </c>
      <c r="N21" s="81">
        <f t="shared" si="2"/>
        <v>-4.9501034293215349E-3</v>
      </c>
      <c r="P21" s="2">
        <v>43399</v>
      </c>
      <c r="Q21" s="132" t="s">
        <v>476</v>
      </c>
      <c r="R21" s="81">
        <f t="shared" si="3"/>
        <v>1.445594948411261E-2</v>
      </c>
      <c r="T21" s="198">
        <v>43399</v>
      </c>
      <c r="U21" s="199" t="s">
        <v>173</v>
      </c>
      <c r="V21" s="81">
        <f t="shared" si="4"/>
        <v>3.5639061201009258E-2</v>
      </c>
    </row>
    <row r="22" spans="4:22" ht="13.8" outlineLevel="1" x14ac:dyDescent="0.25">
      <c r="D22" s="2">
        <v>43402</v>
      </c>
      <c r="E22" s="132" t="s">
        <v>1384</v>
      </c>
      <c r="F22" s="81">
        <f t="shared" si="0"/>
        <v>-1.3390043404537923E-2</v>
      </c>
      <c r="H22" s="2">
        <v>43402</v>
      </c>
      <c r="I22" s="132" t="s">
        <v>1081</v>
      </c>
      <c r="J22" s="81">
        <f t="shared" si="1"/>
        <v>-3.5527715192404767E-2</v>
      </c>
      <c r="L22" s="2">
        <v>43402</v>
      </c>
      <c r="M22" s="132" t="s">
        <v>780</v>
      </c>
      <c r="N22" s="81">
        <f t="shared" si="2"/>
        <v>-8.2503326993081244E-3</v>
      </c>
      <c r="P22" s="2">
        <v>43402</v>
      </c>
      <c r="Q22" s="132" t="s">
        <v>477</v>
      </c>
      <c r="R22" s="81">
        <f t="shared" si="3"/>
        <v>-1.0128711160455205E-2</v>
      </c>
      <c r="T22" s="198">
        <v>43402</v>
      </c>
      <c r="U22" s="199" t="s">
        <v>174</v>
      </c>
      <c r="V22" s="81">
        <f t="shared" si="4"/>
        <v>-2.553781776581009E-2</v>
      </c>
    </row>
    <row r="23" spans="4:22" ht="13.8" outlineLevel="1" x14ac:dyDescent="0.25">
      <c r="D23" s="2">
        <v>43403</v>
      </c>
      <c r="E23" s="132" t="s">
        <v>1385</v>
      </c>
      <c r="F23" s="81">
        <f t="shared" si="0"/>
        <v>-2.0444281243867834E-2</v>
      </c>
      <c r="H23" s="2">
        <v>43403</v>
      </c>
      <c r="I23" s="132" t="s">
        <v>1082</v>
      </c>
      <c r="J23" s="81">
        <f t="shared" si="1"/>
        <v>-4.7186394657460053E-3</v>
      </c>
      <c r="L23" s="2">
        <v>43403</v>
      </c>
      <c r="M23" s="132" t="s">
        <v>781</v>
      </c>
      <c r="N23" s="81">
        <f t="shared" si="2"/>
        <v>-1.6916258379686504E-2</v>
      </c>
      <c r="P23" s="2">
        <v>43403</v>
      </c>
      <c r="Q23" s="132" t="s">
        <v>478</v>
      </c>
      <c r="R23" s="81">
        <f t="shared" si="3"/>
        <v>-2.8987536873252187E-2</v>
      </c>
      <c r="T23" s="198">
        <v>43403</v>
      </c>
      <c r="U23" s="199" t="s">
        <v>175</v>
      </c>
      <c r="V23" s="81">
        <f t="shared" si="4"/>
        <v>7.2500263300467084E-3</v>
      </c>
    </row>
    <row r="24" spans="4:22" ht="13.8" outlineLevel="1" x14ac:dyDescent="0.25">
      <c r="D24" s="2">
        <v>43404</v>
      </c>
      <c r="E24" s="132" t="s">
        <v>1386</v>
      </c>
      <c r="F24" s="81">
        <f t="shared" si="0"/>
        <v>2.5173986268824122E-2</v>
      </c>
      <c r="H24" s="2">
        <v>43404</v>
      </c>
      <c r="I24" s="132" t="s">
        <v>1083</v>
      </c>
      <c r="J24" s="81">
        <f t="shared" si="1"/>
        <v>1.5860053750369665E-2</v>
      </c>
      <c r="L24" s="2">
        <v>43404</v>
      </c>
      <c r="M24" s="132" t="s">
        <v>782</v>
      </c>
      <c r="N24" s="81">
        <f t="shared" si="2"/>
        <v>2.3578998390408473E-2</v>
      </c>
      <c r="P24" s="2">
        <v>43404</v>
      </c>
      <c r="Q24" s="132" t="s">
        <v>479</v>
      </c>
      <c r="R24" s="81">
        <f t="shared" si="3"/>
        <v>3.5165326173110092E-2</v>
      </c>
      <c r="T24" s="198">
        <v>43404</v>
      </c>
      <c r="U24" s="199" t="s">
        <v>176</v>
      </c>
      <c r="V24" s="81">
        <f t="shared" si="4"/>
        <v>9.7141776197482224E-3</v>
      </c>
    </row>
    <row r="25" spans="4:22" ht="13.8" outlineLevel="1" x14ac:dyDescent="0.25">
      <c r="D25" s="2">
        <v>43405</v>
      </c>
      <c r="E25" s="132" t="s">
        <v>1387</v>
      </c>
      <c r="F25" s="81">
        <f t="shared" si="0"/>
        <v>5.2482120878948546E-2</v>
      </c>
      <c r="H25" s="2">
        <v>43405</v>
      </c>
      <c r="I25" s="132" t="s">
        <v>1084</v>
      </c>
      <c r="J25" s="81">
        <f t="shared" si="1"/>
        <v>1.9546853369964957E-2</v>
      </c>
      <c r="L25" s="2">
        <v>43405</v>
      </c>
      <c r="M25" s="132" t="s">
        <v>783</v>
      </c>
      <c r="N25" s="81">
        <f t="shared" si="2"/>
        <v>2.0457977701838284E-2</v>
      </c>
      <c r="P25" s="2">
        <v>43405</v>
      </c>
      <c r="Q25" s="132" t="s">
        <v>480</v>
      </c>
      <c r="R25" s="81">
        <f t="shared" si="3"/>
        <v>2.2274579575805066E-2</v>
      </c>
      <c r="T25" s="198">
        <v>43405</v>
      </c>
      <c r="U25" s="199" t="s">
        <v>177</v>
      </c>
      <c r="V25" s="81">
        <f t="shared" si="4"/>
        <v>1.1655193230417147E-2</v>
      </c>
    </row>
    <row r="26" spans="4:22" ht="13.8" outlineLevel="1" x14ac:dyDescent="0.25">
      <c r="D26" s="2">
        <v>43406</v>
      </c>
      <c r="E26" s="132" t="s">
        <v>1388</v>
      </c>
      <c r="F26" s="81">
        <f t="shared" si="0"/>
        <v>1.3824288217141293E-2</v>
      </c>
      <c r="H26" s="2">
        <v>43406</v>
      </c>
      <c r="I26" s="132" t="s">
        <v>1085</v>
      </c>
      <c r="J26" s="81">
        <f t="shared" si="1"/>
        <v>1.0410439894012347E-2</v>
      </c>
      <c r="L26" s="2">
        <v>43406</v>
      </c>
      <c r="M26" s="132" t="s">
        <v>784</v>
      </c>
      <c r="N26" s="81">
        <f t="shared" si="2"/>
        <v>1.5761246054845655E-2</v>
      </c>
      <c r="P26" s="2">
        <v>43406</v>
      </c>
      <c r="Q26" s="132" t="s">
        <v>481</v>
      </c>
      <c r="R26" s="81">
        <f t="shared" si="3"/>
        <v>2.2865699979772856E-2</v>
      </c>
      <c r="T26" s="198">
        <v>43406</v>
      </c>
      <c r="U26" s="199" t="s">
        <v>178</v>
      </c>
      <c r="V26" s="81">
        <f t="shared" si="4"/>
        <v>2.7232644884704029E-2</v>
      </c>
    </row>
    <row r="27" spans="4:22" ht="13.8" outlineLevel="1" x14ac:dyDescent="0.25">
      <c r="D27" s="2">
        <v>43409</v>
      </c>
      <c r="E27" s="132" t="s">
        <v>1389</v>
      </c>
      <c r="F27" s="81">
        <f t="shared" si="0"/>
        <v>-5.9465728572989521E-3</v>
      </c>
      <c r="H27" s="2">
        <v>43409</v>
      </c>
      <c r="I27" s="132" t="s">
        <v>1086</v>
      </c>
      <c r="J27" s="81">
        <f t="shared" si="1"/>
        <v>9.4316488478309949E-5</v>
      </c>
      <c r="L27" s="2">
        <v>43409</v>
      </c>
      <c r="M27" s="132" t="s">
        <v>785</v>
      </c>
      <c r="N27" s="81">
        <f t="shared" si="2"/>
        <v>4.2213731813113518E-3</v>
      </c>
      <c r="P27" s="2">
        <v>43409</v>
      </c>
      <c r="Q27" s="132" t="s">
        <v>482</v>
      </c>
      <c r="R27" s="81">
        <f t="shared" si="3"/>
        <v>1.6412745310840481E-2</v>
      </c>
      <c r="T27" s="198">
        <v>43409</v>
      </c>
      <c r="U27" s="199" t="s">
        <v>179</v>
      </c>
      <c r="V27" s="81">
        <f t="shared" si="4"/>
        <v>1.6428425224286468E-2</v>
      </c>
    </row>
    <row r="28" spans="4:22" ht="13.8" outlineLevel="1" x14ac:dyDescent="0.25">
      <c r="D28" s="2">
        <v>43410</v>
      </c>
      <c r="E28" s="132" t="s">
        <v>1390</v>
      </c>
      <c r="F28" s="81">
        <f t="shared" si="0"/>
        <v>-1.8687678561083346E-2</v>
      </c>
      <c r="H28" s="2">
        <v>43410</v>
      </c>
      <c r="I28" s="132" t="s">
        <v>1087</v>
      </c>
      <c r="J28" s="81">
        <f t="shared" si="1"/>
        <v>-4.4898864104439993E-3</v>
      </c>
      <c r="L28" s="2">
        <v>43410</v>
      </c>
      <c r="M28" s="132" t="s">
        <v>786</v>
      </c>
      <c r="N28" s="81">
        <f t="shared" si="2"/>
        <v>2.301263737099854E-2</v>
      </c>
      <c r="P28" s="2">
        <v>43410</v>
      </c>
      <c r="Q28" s="132" t="s">
        <v>483</v>
      </c>
      <c r="R28" s="81">
        <f t="shared" si="3"/>
        <v>-2.8138919538112081E-2</v>
      </c>
      <c r="T28" s="198">
        <v>43410</v>
      </c>
      <c r="U28" s="199" t="s">
        <v>180</v>
      </c>
      <c r="V28" s="81">
        <f t="shared" si="4"/>
        <v>-1.6359753810109175E-2</v>
      </c>
    </row>
    <row r="29" spans="4:22" ht="13.8" outlineLevel="1" x14ac:dyDescent="0.25">
      <c r="D29" s="2">
        <v>43411</v>
      </c>
      <c r="E29" s="132" t="s">
        <v>1391</v>
      </c>
      <c r="F29" s="81">
        <f t="shared" si="0"/>
        <v>1.8849198338288818E-2</v>
      </c>
      <c r="H29" s="2">
        <v>43411</v>
      </c>
      <c r="I29" s="132" t="s">
        <v>1088</v>
      </c>
      <c r="J29" s="81">
        <f t="shared" si="1"/>
        <v>8.8939776582165168E-3</v>
      </c>
      <c r="L29" s="2">
        <v>43411</v>
      </c>
      <c r="M29" s="132" t="s">
        <v>787</v>
      </c>
      <c r="N29" s="81">
        <f t="shared" si="2"/>
        <v>2.1897447258757046E-3</v>
      </c>
      <c r="P29" s="2">
        <v>43411</v>
      </c>
      <c r="Q29" s="132" t="s">
        <v>484</v>
      </c>
      <c r="R29" s="81">
        <f t="shared" si="3"/>
        <v>2.0254166940034981E-2</v>
      </c>
      <c r="T29" s="198">
        <v>43411</v>
      </c>
      <c r="U29" s="199" t="s">
        <v>181</v>
      </c>
      <c r="V29" s="81">
        <f t="shared" si="4"/>
        <v>2.3521873817097329E-2</v>
      </c>
    </row>
    <row r="30" spans="4:22" ht="13.8" outlineLevel="1" x14ac:dyDescent="0.25">
      <c r="D30" s="2">
        <v>43412</v>
      </c>
      <c r="E30" s="132" t="s">
        <v>1392</v>
      </c>
      <c r="F30" s="81">
        <f t="shared" si="0"/>
        <v>-1.2300155075769304E-2</v>
      </c>
      <c r="H30" s="2">
        <v>43412</v>
      </c>
      <c r="I30" s="132" t="s">
        <v>1089</v>
      </c>
      <c r="J30" s="81">
        <f t="shared" si="1"/>
        <v>-1.6683149345385485E-2</v>
      </c>
      <c r="L30" s="2">
        <v>43412</v>
      </c>
      <c r="M30" s="132" t="s">
        <v>788</v>
      </c>
      <c r="N30" s="81">
        <f t="shared" si="2"/>
        <v>-1.355896554385181E-2</v>
      </c>
      <c r="P30" s="2">
        <v>43412</v>
      </c>
      <c r="Q30" s="132" t="s">
        <v>485</v>
      </c>
      <c r="R30" s="81">
        <f t="shared" si="3"/>
        <v>-2.9136134825286696E-3</v>
      </c>
      <c r="T30" s="198">
        <v>43412</v>
      </c>
      <c r="U30" s="199" t="s">
        <v>182</v>
      </c>
      <c r="V30" s="81">
        <f t="shared" si="4"/>
        <v>-8.5682477095339656E-3</v>
      </c>
    </row>
    <row r="31" spans="4:22" ht="13.8" outlineLevel="1" x14ac:dyDescent="0.25">
      <c r="D31" s="2">
        <v>43413</v>
      </c>
      <c r="E31" s="132" t="s">
        <v>1393</v>
      </c>
      <c r="F31" s="81">
        <f t="shared" si="0"/>
        <v>-1.1155211987674886E-2</v>
      </c>
      <c r="H31" s="2">
        <v>43413</v>
      </c>
      <c r="I31" s="132" t="s">
        <v>1090</v>
      </c>
      <c r="J31" s="81">
        <f t="shared" si="1"/>
        <v>-6.4944001131435553E-3</v>
      </c>
      <c r="L31" s="2">
        <v>43413</v>
      </c>
      <c r="M31" s="132" t="s">
        <v>789</v>
      </c>
      <c r="N31" s="81">
        <f t="shared" si="2"/>
        <v>-5.1955554099796779E-3</v>
      </c>
      <c r="P31" s="2">
        <v>43413</v>
      </c>
      <c r="Q31" s="132" t="s">
        <v>486</v>
      </c>
      <c r="R31" s="81">
        <f t="shared" si="3"/>
        <v>-9.9134858884461084E-4</v>
      </c>
      <c r="T31" s="198">
        <v>43413</v>
      </c>
      <c r="U31" s="199" t="s">
        <v>183</v>
      </c>
      <c r="V31" s="81">
        <f t="shared" si="4"/>
        <v>-8.7378339151965856E-3</v>
      </c>
    </row>
    <row r="32" spans="4:22" ht="13.8" outlineLevel="1" x14ac:dyDescent="0.25">
      <c r="D32" s="2">
        <v>43416</v>
      </c>
      <c r="E32" s="132" t="s">
        <v>1394</v>
      </c>
      <c r="F32" s="81">
        <f t="shared" si="0"/>
        <v>1.1802735860237595E-2</v>
      </c>
      <c r="H32" s="2">
        <v>43416</v>
      </c>
      <c r="I32" s="132" t="s">
        <v>1091</v>
      </c>
      <c r="J32" s="81">
        <f t="shared" si="1"/>
        <v>1.8169678911477836E-2</v>
      </c>
      <c r="L32" s="2">
        <v>43416</v>
      </c>
      <c r="M32" s="132" t="s">
        <v>790</v>
      </c>
      <c r="N32" s="81">
        <f t="shared" si="2"/>
        <v>1.1594631522080011E-2</v>
      </c>
      <c r="P32" s="2">
        <v>43416</v>
      </c>
      <c r="Q32" s="132" t="s">
        <v>487</v>
      </c>
      <c r="R32" s="81">
        <f t="shared" si="3"/>
        <v>1.4857947680139531E-2</v>
      </c>
      <c r="T32" s="198">
        <v>43416</v>
      </c>
      <c r="U32" s="199" t="s">
        <v>184</v>
      </c>
      <c r="V32" s="81">
        <f t="shared" si="4"/>
        <v>1.112977543280046E-2</v>
      </c>
    </row>
    <row r="33" spans="4:22" ht="13.8" outlineLevel="1" x14ac:dyDescent="0.25">
      <c r="D33" s="2">
        <v>43417</v>
      </c>
      <c r="E33" s="132" t="s">
        <v>1395</v>
      </c>
      <c r="F33" s="81">
        <f t="shared" si="0"/>
        <v>1.1745803824188801E-2</v>
      </c>
      <c r="H33" s="2">
        <v>43417</v>
      </c>
      <c r="I33" s="132" t="s">
        <v>1092</v>
      </c>
      <c r="J33" s="81">
        <f t="shared" si="1"/>
        <v>1.8067879493565118E-2</v>
      </c>
      <c r="L33" s="2">
        <v>43417</v>
      </c>
      <c r="M33" s="132" t="s">
        <v>791</v>
      </c>
      <c r="N33" s="81">
        <f t="shared" si="2"/>
        <v>7.6430242230393231E-3</v>
      </c>
      <c r="P33" s="2">
        <v>43417</v>
      </c>
      <c r="Q33" s="132" t="s">
        <v>488</v>
      </c>
      <c r="R33" s="81">
        <f t="shared" si="3"/>
        <v>1.1439051060006986E-2</v>
      </c>
      <c r="T33" s="198">
        <v>43417</v>
      </c>
      <c r="U33" s="199" t="s">
        <v>185</v>
      </c>
      <c r="V33" s="81">
        <f t="shared" si="4"/>
        <v>1.9991311859682757E-2</v>
      </c>
    </row>
    <row r="34" spans="4:22" ht="13.8" outlineLevel="1" x14ac:dyDescent="0.25">
      <c r="D34" s="2">
        <v>43418</v>
      </c>
      <c r="E34" s="132" t="s">
        <v>1396</v>
      </c>
      <c r="F34" s="81">
        <f t="shared" si="0"/>
        <v>7.7032211461905697E-3</v>
      </c>
      <c r="H34" s="2">
        <v>43418</v>
      </c>
      <c r="I34" s="132" t="s">
        <v>1093</v>
      </c>
      <c r="J34" s="81">
        <f t="shared" si="1"/>
        <v>3.2570003346699735E-3</v>
      </c>
      <c r="L34" s="2">
        <v>43418</v>
      </c>
      <c r="M34" s="132" t="s">
        <v>792</v>
      </c>
      <c r="N34" s="81">
        <f t="shared" si="2"/>
        <v>-5.6980211146377786E-3</v>
      </c>
      <c r="P34" s="2">
        <v>43418</v>
      </c>
      <c r="Q34" s="132" t="s">
        <v>489</v>
      </c>
      <c r="R34" s="81">
        <f t="shared" si="3"/>
        <v>4.8424526792627395E-3</v>
      </c>
      <c r="T34" s="198">
        <v>43418</v>
      </c>
      <c r="U34" s="199" t="s">
        <v>186</v>
      </c>
      <c r="V34" s="81">
        <f t="shared" si="4"/>
        <v>7.1978796315242894E-3</v>
      </c>
    </row>
    <row r="35" spans="4:22" ht="13.8" outlineLevel="1" x14ac:dyDescent="0.25">
      <c r="D35" s="2">
        <v>43419</v>
      </c>
      <c r="E35" s="132" t="s">
        <v>1397</v>
      </c>
      <c r="F35" s="81">
        <f t="shared" si="0"/>
        <v>1.6110496615589168E-2</v>
      </c>
      <c r="H35" s="2">
        <v>43419</v>
      </c>
      <c r="I35" s="132" t="s">
        <v>1094</v>
      </c>
      <c r="J35" s="81">
        <f t="shared" si="1"/>
        <v>1.5573112285551069E-2</v>
      </c>
      <c r="L35" s="2">
        <v>43419</v>
      </c>
      <c r="M35" s="132" t="s">
        <v>793</v>
      </c>
      <c r="N35" s="81">
        <f t="shared" si="2"/>
        <v>7.7297162466614449E-3</v>
      </c>
      <c r="P35" s="2">
        <v>43419</v>
      </c>
      <c r="Q35" s="132" t="s">
        <v>490</v>
      </c>
      <c r="R35" s="81">
        <f t="shared" si="3"/>
        <v>1.8959270640621934E-2</v>
      </c>
      <c r="T35" s="198">
        <v>43419</v>
      </c>
      <c r="U35" s="199" t="s">
        <v>187</v>
      </c>
      <c r="V35" s="81">
        <f t="shared" si="4"/>
        <v>1.3918372411257414E-2</v>
      </c>
    </row>
    <row r="36" spans="4:22" ht="13.8" outlineLevel="1" x14ac:dyDescent="0.25">
      <c r="D36" s="2">
        <v>43420</v>
      </c>
      <c r="E36" s="132" t="s">
        <v>1398</v>
      </c>
      <c r="F36" s="81">
        <f t="shared" si="0"/>
        <v>1.068993378897579E-2</v>
      </c>
      <c r="H36" s="2">
        <v>43420</v>
      </c>
      <c r="I36" s="132" t="s">
        <v>1095</v>
      </c>
      <c r="J36" s="81">
        <f t="shared" si="1"/>
        <v>5.8039520864984233E-3</v>
      </c>
      <c r="L36" s="2">
        <v>43420</v>
      </c>
      <c r="M36" s="132" t="s">
        <v>794</v>
      </c>
      <c r="N36" s="81">
        <f t="shared" si="2"/>
        <v>6.297361512304242E-3</v>
      </c>
      <c r="P36" s="2">
        <v>43420</v>
      </c>
      <c r="Q36" s="132" t="s">
        <v>491</v>
      </c>
      <c r="R36" s="81">
        <f t="shared" si="3"/>
        <v>9.9741684931693025E-3</v>
      </c>
      <c r="T36" s="198">
        <v>43420</v>
      </c>
      <c r="U36" s="199" t="s">
        <v>188</v>
      </c>
      <c r="V36" s="81">
        <f t="shared" si="4"/>
        <v>4.6878542710617949E-2</v>
      </c>
    </row>
    <row r="37" spans="4:22" ht="13.8" outlineLevel="1" x14ac:dyDescent="0.25">
      <c r="D37" s="2">
        <v>43423</v>
      </c>
      <c r="E37" s="132" t="s">
        <v>1399</v>
      </c>
      <c r="F37" s="81">
        <f t="shared" si="0"/>
        <v>-1.6273210669718968E-2</v>
      </c>
      <c r="H37" s="2">
        <v>43423</v>
      </c>
      <c r="I37" s="132" t="s">
        <v>1096</v>
      </c>
      <c r="J37" s="81">
        <f t="shared" si="1"/>
        <v>-4.8130834500497953E-3</v>
      </c>
      <c r="L37" s="2">
        <v>43423</v>
      </c>
      <c r="M37" s="132" t="s">
        <v>795</v>
      </c>
      <c r="N37" s="81">
        <f t="shared" si="2"/>
        <v>-7.1984168231841398E-3</v>
      </c>
      <c r="P37" s="2">
        <v>43423</v>
      </c>
      <c r="Q37" s="132" t="s">
        <v>492</v>
      </c>
      <c r="R37" s="81">
        <f t="shared" si="3"/>
        <v>7.0461027072009344E-3</v>
      </c>
      <c r="T37" s="198">
        <v>43423</v>
      </c>
      <c r="U37" s="199" t="s">
        <v>189</v>
      </c>
      <c r="V37" s="81">
        <f t="shared" si="4"/>
        <v>2.1352341040122805E-2</v>
      </c>
    </row>
    <row r="38" spans="4:22" ht="13.8" outlineLevel="1" x14ac:dyDescent="0.25">
      <c r="D38" s="2">
        <v>43424</v>
      </c>
      <c r="E38" s="132" t="s">
        <v>1400</v>
      </c>
      <c r="F38" s="81">
        <f t="shared" si="0"/>
        <v>2.2351274835137797E-2</v>
      </c>
      <c r="H38" s="2">
        <v>43424</v>
      </c>
      <c r="I38" s="132" t="s">
        <v>1097</v>
      </c>
      <c r="J38" s="81">
        <f t="shared" si="1"/>
        <v>6.5021667925655252E-2</v>
      </c>
      <c r="L38" s="2">
        <v>43424</v>
      </c>
      <c r="M38" s="132" t="s">
        <v>796</v>
      </c>
      <c r="N38" s="81">
        <f t="shared" si="2"/>
        <v>3.6330006996406428E-2</v>
      </c>
      <c r="P38" s="2">
        <v>43424</v>
      </c>
      <c r="Q38" s="132" t="s">
        <v>493</v>
      </c>
      <c r="R38" s="81">
        <f t="shared" si="3"/>
        <v>7.5954265079827402E-2</v>
      </c>
      <c r="T38" s="198">
        <v>43424</v>
      </c>
      <c r="U38" s="199" t="s">
        <v>190</v>
      </c>
      <c r="V38" s="81">
        <f t="shared" si="4"/>
        <v>3.5749074214817329E-2</v>
      </c>
    </row>
    <row r="39" spans="4:22" ht="13.8" outlineLevel="1" x14ac:dyDescent="0.25">
      <c r="D39" s="2">
        <v>43425</v>
      </c>
      <c r="E39" s="132" t="s">
        <v>1401</v>
      </c>
      <c r="F39" s="81">
        <f t="shared" si="0"/>
        <v>-3.7258032052269886E-2</v>
      </c>
      <c r="H39" s="2">
        <v>43425</v>
      </c>
      <c r="I39" s="132" t="s">
        <v>1098</v>
      </c>
      <c r="J39" s="81">
        <f t="shared" si="1"/>
        <v>-4.7842999783484351E-2</v>
      </c>
      <c r="L39" s="2">
        <v>43425</v>
      </c>
      <c r="M39" s="132" t="s">
        <v>797</v>
      </c>
      <c r="N39" s="81">
        <f t="shared" si="2"/>
        <v>-5.537187488212243E-3</v>
      </c>
      <c r="P39" s="2">
        <v>43425</v>
      </c>
      <c r="Q39" s="132" t="s">
        <v>494</v>
      </c>
      <c r="R39" s="81">
        <f t="shared" si="3"/>
        <v>-3.8529671040854384E-2</v>
      </c>
      <c r="T39" s="198">
        <v>43425</v>
      </c>
      <c r="U39" s="199" t="s">
        <v>191</v>
      </c>
      <c r="V39" s="81">
        <f t="shared" si="4"/>
        <v>-5.5446440072338905E-2</v>
      </c>
    </row>
    <row r="40" spans="4:22" ht="13.8" outlineLevel="1" x14ac:dyDescent="0.25">
      <c r="D40" s="2">
        <v>43426</v>
      </c>
      <c r="E40" s="132" t="s">
        <v>1402</v>
      </c>
      <c r="F40" s="81">
        <f t="shared" si="0"/>
        <v>9.6907206379023298E-3</v>
      </c>
      <c r="H40" s="2">
        <v>43426</v>
      </c>
      <c r="I40" s="132" t="s">
        <v>1099</v>
      </c>
      <c r="J40" s="81">
        <f t="shared" si="1"/>
        <v>1.6967997504427332E-4</v>
      </c>
      <c r="L40" s="2">
        <v>43426</v>
      </c>
      <c r="M40" s="132" t="s">
        <v>798</v>
      </c>
      <c r="N40" s="81">
        <f t="shared" si="2"/>
        <v>-4.7017678106578437E-3</v>
      </c>
      <c r="P40" s="2">
        <v>43426</v>
      </c>
      <c r="Q40" s="132" t="s">
        <v>495</v>
      </c>
      <c r="R40" s="81">
        <f t="shared" si="3"/>
        <v>2.6651515793294989E-2</v>
      </c>
      <c r="T40" s="198">
        <v>43426</v>
      </c>
      <c r="U40" s="199" t="s">
        <v>192</v>
      </c>
      <c r="V40" s="81">
        <f t="shared" si="4"/>
        <v>1.4006466227424496E-2</v>
      </c>
    </row>
    <row r="41" spans="4:22" ht="13.8" outlineLevel="1" x14ac:dyDescent="0.25">
      <c r="D41" s="2">
        <v>43427</v>
      </c>
      <c r="E41" s="132" t="s">
        <v>1403</v>
      </c>
      <c r="F41" s="81">
        <f t="shared" si="0"/>
        <v>-2.7983113668404707E-2</v>
      </c>
      <c r="H41" s="2">
        <v>43427</v>
      </c>
      <c r="I41" s="132" t="s">
        <v>1100</v>
      </c>
      <c r="J41" s="81">
        <f t="shared" si="1"/>
        <v>-3.5826382190671031E-2</v>
      </c>
      <c r="L41" s="2">
        <v>43427</v>
      </c>
      <c r="M41" s="132" t="s">
        <v>799</v>
      </c>
      <c r="N41" s="81">
        <f t="shared" si="2"/>
        <v>-3.979532497823051E-2</v>
      </c>
      <c r="P41" s="2">
        <v>43427</v>
      </c>
      <c r="Q41" s="132" t="s">
        <v>496</v>
      </c>
      <c r="R41" s="81">
        <f t="shared" si="3"/>
        <v>-4.7822013062249036E-2</v>
      </c>
      <c r="T41" s="198">
        <v>43427</v>
      </c>
      <c r="U41" s="199" t="s">
        <v>193</v>
      </c>
      <c r="V41" s="81">
        <f t="shared" si="4"/>
        <v>-4.9605191144219102E-2</v>
      </c>
    </row>
    <row r="42" spans="4:22" ht="13.8" outlineLevel="1" x14ac:dyDescent="0.25">
      <c r="D42" s="2">
        <v>43430</v>
      </c>
      <c r="E42" s="132" t="s">
        <v>1404</v>
      </c>
      <c r="F42" s="81">
        <f t="shared" si="0"/>
        <v>-2.2539919224391188E-2</v>
      </c>
      <c r="H42" s="2">
        <v>43430</v>
      </c>
      <c r="I42" s="132" t="s">
        <v>1101</v>
      </c>
      <c r="J42" s="81">
        <f t="shared" si="1"/>
        <v>-2.7074570521204492E-2</v>
      </c>
      <c r="L42" s="2">
        <v>43430</v>
      </c>
      <c r="M42" s="132" t="s">
        <v>800</v>
      </c>
      <c r="N42" s="81">
        <f t="shared" si="2"/>
        <v>-1.3072759032589507E-2</v>
      </c>
      <c r="P42" s="2">
        <v>43430</v>
      </c>
      <c r="Q42" s="132" t="s">
        <v>497</v>
      </c>
      <c r="R42" s="81">
        <f t="shared" si="3"/>
        <v>-1.0936821865957963E-2</v>
      </c>
      <c r="T42" s="198">
        <v>43430</v>
      </c>
      <c r="U42" s="199" t="s">
        <v>194</v>
      </c>
      <c r="V42" s="81">
        <f t="shared" si="4"/>
        <v>-1.3025475361433588E-2</v>
      </c>
    </row>
    <row r="43" spans="4:22" ht="13.8" outlineLevel="1" x14ac:dyDescent="0.25">
      <c r="D43" s="2">
        <v>43431</v>
      </c>
      <c r="E43" s="132" t="s">
        <v>1405</v>
      </c>
      <c r="F43" s="81">
        <f t="shared" si="0"/>
        <v>7.612562418960374E-3</v>
      </c>
      <c r="H43" s="2">
        <v>43431</v>
      </c>
      <c r="I43" s="132" t="s">
        <v>1102</v>
      </c>
      <c r="J43" s="81">
        <f t="shared" si="1"/>
        <v>2.4646687609052385E-2</v>
      </c>
      <c r="L43" s="2">
        <v>43431</v>
      </c>
      <c r="M43" s="132" t="s">
        <v>801</v>
      </c>
      <c r="N43" s="81">
        <f t="shared" si="2"/>
        <v>1.9412548683378726E-3</v>
      </c>
      <c r="P43" s="2">
        <v>43431</v>
      </c>
      <c r="Q43" s="132" t="s">
        <v>498</v>
      </c>
      <c r="R43" s="81">
        <f t="shared" si="3"/>
        <v>2.9918047880118991E-2</v>
      </c>
      <c r="T43" s="198">
        <v>43431</v>
      </c>
      <c r="U43" s="199" t="s">
        <v>195</v>
      </c>
      <c r="V43" s="81">
        <f t="shared" si="4"/>
        <v>1.6306489928762533E-2</v>
      </c>
    </row>
    <row r="44" spans="4:22" ht="13.8" outlineLevel="1" x14ac:dyDescent="0.25">
      <c r="D44" s="2">
        <v>43432</v>
      </c>
      <c r="E44" s="132" t="s">
        <v>1406</v>
      </c>
      <c r="F44" s="81">
        <f t="shared" si="0"/>
        <v>-3.635236911437655E-3</v>
      </c>
      <c r="H44" s="2">
        <v>43432</v>
      </c>
      <c r="I44" s="132" t="s">
        <v>1103</v>
      </c>
      <c r="J44" s="81">
        <f t="shared" si="1"/>
        <v>-6.5531277980941357E-3</v>
      </c>
      <c r="L44" s="2">
        <v>43432</v>
      </c>
      <c r="M44" s="132" t="s">
        <v>802</v>
      </c>
      <c r="N44" s="81">
        <f t="shared" si="2"/>
        <v>3.0281196176678532E-3</v>
      </c>
      <c r="P44" s="2">
        <v>43432</v>
      </c>
      <c r="Q44" s="132" t="s">
        <v>499</v>
      </c>
      <c r="R44" s="81">
        <f t="shared" si="3"/>
        <v>7.7533129156741277E-3</v>
      </c>
      <c r="T44" s="198">
        <v>43432</v>
      </c>
      <c r="U44" s="199" t="s">
        <v>196</v>
      </c>
      <c r="V44" s="81">
        <f t="shared" si="4"/>
        <v>6.0976940111920279E-2</v>
      </c>
    </row>
    <row r="45" spans="4:22" ht="13.8" outlineLevel="1" x14ac:dyDescent="0.25">
      <c r="D45" s="2">
        <v>43433</v>
      </c>
      <c r="E45" s="132" t="s">
        <v>1407</v>
      </c>
      <c r="F45" s="81">
        <f t="shared" si="0"/>
        <v>2.9054033323067576E-3</v>
      </c>
      <c r="H45" s="2">
        <v>43433</v>
      </c>
      <c r="I45" s="132" t="s">
        <v>1104</v>
      </c>
      <c r="J45" s="81">
        <f t="shared" si="1"/>
        <v>-1.4018300848023311E-3</v>
      </c>
      <c r="L45" s="2">
        <v>43433</v>
      </c>
      <c r="M45" s="132" t="s">
        <v>803</v>
      </c>
      <c r="N45" s="81">
        <f t="shared" si="2"/>
        <v>-6.8799452318175143E-4</v>
      </c>
      <c r="P45" s="2">
        <v>43433</v>
      </c>
      <c r="Q45" s="132" t="s">
        <v>500</v>
      </c>
      <c r="R45" s="81">
        <f t="shared" si="3"/>
        <v>-3.6639778450602879E-3</v>
      </c>
      <c r="T45" s="198">
        <v>43433</v>
      </c>
      <c r="U45" s="199" t="s">
        <v>197</v>
      </c>
      <c r="V45" s="81">
        <f t="shared" si="4"/>
        <v>-1.9140904346930724E-2</v>
      </c>
    </row>
    <row r="46" spans="4:22" ht="13.8" outlineLevel="1" x14ac:dyDescent="0.25">
      <c r="D46" s="2">
        <v>43434</v>
      </c>
      <c r="E46" s="132" t="s">
        <v>1408</v>
      </c>
      <c r="F46" s="81">
        <f t="shared" si="0"/>
        <v>-3.1454759554800246E-2</v>
      </c>
      <c r="H46" s="2">
        <v>43434</v>
      </c>
      <c r="I46" s="132" t="s">
        <v>1105</v>
      </c>
      <c r="J46" s="81">
        <f t="shared" si="1"/>
        <v>-2.7774427058185058E-2</v>
      </c>
      <c r="L46" s="2">
        <v>43434</v>
      </c>
      <c r="M46" s="132" t="s">
        <v>804</v>
      </c>
      <c r="N46" s="81">
        <f t="shared" si="2"/>
        <v>-3.396916809180868E-2</v>
      </c>
      <c r="P46" s="2">
        <v>43434</v>
      </c>
      <c r="Q46" s="132" t="s">
        <v>501</v>
      </c>
      <c r="R46" s="81">
        <f t="shared" si="3"/>
        <v>-3.4194171351150306E-2</v>
      </c>
      <c r="T46" s="198">
        <v>43434</v>
      </c>
      <c r="U46" s="199" t="s">
        <v>198</v>
      </c>
      <c r="V46" s="81">
        <f t="shared" si="4"/>
        <v>-6.6612135997485902E-2</v>
      </c>
    </row>
    <row r="47" spans="4:22" ht="13.8" outlineLevel="1" x14ac:dyDescent="0.25">
      <c r="D47" s="2">
        <v>43437</v>
      </c>
      <c r="E47" s="132" t="s">
        <v>1409</v>
      </c>
      <c r="F47" s="81">
        <f t="shared" si="0"/>
        <v>4.9831960683048238E-2</v>
      </c>
      <c r="H47" s="2">
        <v>43437</v>
      </c>
      <c r="I47" s="132" t="s">
        <v>1106</v>
      </c>
      <c r="J47" s="81">
        <f t="shared" si="1"/>
        <v>3.6276636407506412E-2</v>
      </c>
      <c r="L47" s="2">
        <v>43437</v>
      </c>
      <c r="M47" s="132" t="s">
        <v>805</v>
      </c>
      <c r="N47" s="81">
        <f t="shared" si="2"/>
        <v>5.0453977766413492E-2</v>
      </c>
      <c r="P47" s="2">
        <v>43437</v>
      </c>
      <c r="Q47" s="132" t="s">
        <v>502</v>
      </c>
      <c r="R47" s="81">
        <f t="shared" si="3"/>
        <v>3.9421215411018257E-2</v>
      </c>
      <c r="T47" s="198">
        <v>43437</v>
      </c>
      <c r="U47" s="199" t="s">
        <v>199</v>
      </c>
      <c r="V47" s="81">
        <f t="shared" si="4"/>
        <v>3.9528205415641414E-2</v>
      </c>
    </row>
    <row r="48" spans="4:22" ht="13.8" outlineLevel="1" x14ac:dyDescent="0.25">
      <c r="D48" s="2">
        <v>43438</v>
      </c>
      <c r="E48" s="132" t="s">
        <v>1410</v>
      </c>
      <c r="F48" s="81">
        <f t="shared" si="0"/>
        <v>1.0809113385490915E-3</v>
      </c>
      <c r="H48" s="2">
        <v>43438</v>
      </c>
      <c r="I48" s="132" t="s">
        <v>1107</v>
      </c>
      <c r="J48" s="81">
        <f t="shared" si="1"/>
        <v>7.8510738931607173E-3</v>
      </c>
      <c r="L48" s="2">
        <v>43438</v>
      </c>
      <c r="M48" s="132" t="s">
        <v>806</v>
      </c>
      <c r="N48" s="81">
        <f t="shared" si="2"/>
        <v>-8.8173848750436941E-4</v>
      </c>
      <c r="P48" s="2">
        <v>43438</v>
      </c>
      <c r="Q48" s="132" t="s">
        <v>503</v>
      </c>
      <c r="R48" s="81">
        <f t="shared" si="3"/>
        <v>1.0555930250101084E-2</v>
      </c>
      <c r="T48" s="198">
        <v>43438</v>
      </c>
      <c r="U48" s="199" t="s">
        <v>200</v>
      </c>
      <c r="V48" s="81">
        <f t="shared" si="4"/>
        <v>-6.1476636047566738E-3</v>
      </c>
    </row>
    <row r="49" spans="4:22" ht="13.8" outlineLevel="1" x14ac:dyDescent="0.25">
      <c r="D49" s="2">
        <v>43439</v>
      </c>
      <c r="E49" s="132" t="s">
        <v>1411</v>
      </c>
      <c r="F49" s="81">
        <f t="shared" si="0"/>
        <v>-1.3067784068711853E-2</v>
      </c>
      <c r="H49" s="2">
        <v>43439</v>
      </c>
      <c r="I49" s="132" t="s">
        <v>1108</v>
      </c>
      <c r="J49" s="81">
        <f t="shared" si="1"/>
        <v>-1.2824427950943297E-2</v>
      </c>
      <c r="L49" s="2">
        <v>43439</v>
      </c>
      <c r="M49" s="132" t="s">
        <v>807</v>
      </c>
      <c r="N49" s="81">
        <f t="shared" si="2"/>
        <v>-1.6460481341477536E-2</v>
      </c>
      <c r="P49" s="2">
        <v>43439</v>
      </c>
      <c r="Q49" s="132" t="s">
        <v>504</v>
      </c>
      <c r="R49" s="81">
        <f t="shared" si="3"/>
        <v>-3.9819193857933786E-3</v>
      </c>
      <c r="T49" s="198">
        <v>43439</v>
      </c>
      <c r="U49" s="199" t="s">
        <v>201</v>
      </c>
      <c r="V49" s="81">
        <f t="shared" si="4"/>
        <v>-1.4253957480199423E-2</v>
      </c>
    </row>
    <row r="50" spans="4:22" ht="13.8" outlineLevel="1" x14ac:dyDescent="0.25">
      <c r="D50" s="2">
        <v>43440</v>
      </c>
      <c r="E50" s="132" t="s">
        <v>1412</v>
      </c>
      <c r="F50" s="81">
        <f t="shared" si="0"/>
        <v>-2.386600579264039E-2</v>
      </c>
      <c r="H50" s="2">
        <v>43440</v>
      </c>
      <c r="I50" s="132" t="s">
        <v>1109</v>
      </c>
      <c r="J50" s="81">
        <f t="shared" si="1"/>
        <v>1.0152710667599468E-3</v>
      </c>
      <c r="L50" s="2">
        <v>43440</v>
      </c>
      <c r="M50" s="132" t="s">
        <v>808</v>
      </c>
      <c r="N50" s="81">
        <f t="shared" si="2"/>
        <v>-9.9921808899359893E-3</v>
      </c>
      <c r="P50" s="2">
        <v>43440</v>
      </c>
      <c r="Q50" s="132" t="s">
        <v>505</v>
      </c>
      <c r="R50" s="81">
        <f t="shared" si="3"/>
        <v>-1.2561742206211078E-2</v>
      </c>
      <c r="T50" s="198">
        <v>43440</v>
      </c>
      <c r="U50" s="199" t="s">
        <v>202</v>
      </c>
      <c r="V50" s="81">
        <f t="shared" si="4"/>
        <v>-1.6073943515174584E-2</v>
      </c>
    </row>
    <row r="51" spans="4:22" ht="13.8" outlineLevel="1" x14ac:dyDescent="0.25">
      <c r="D51" s="2">
        <v>43441</v>
      </c>
      <c r="E51" s="132" t="s">
        <v>1413</v>
      </c>
      <c r="F51" s="81">
        <f t="shared" si="0"/>
        <v>1.5954627132020313E-3</v>
      </c>
      <c r="H51" s="2">
        <v>43441</v>
      </c>
      <c r="I51" s="132" t="s">
        <v>1110</v>
      </c>
      <c r="J51" s="81">
        <f t="shared" si="1"/>
        <v>2.3897318044017496E-3</v>
      </c>
      <c r="L51" s="2">
        <v>43441</v>
      </c>
      <c r="M51" s="132" t="s">
        <v>809</v>
      </c>
      <c r="N51" s="81">
        <f t="shared" si="2"/>
        <v>-1.3127235732472798E-5</v>
      </c>
      <c r="P51" s="2">
        <v>43441</v>
      </c>
      <c r="Q51" s="132" t="s">
        <v>506</v>
      </c>
      <c r="R51" s="81">
        <f t="shared" si="3"/>
        <v>-1.0982013626798568E-2</v>
      </c>
      <c r="T51" s="198">
        <v>43441</v>
      </c>
      <c r="U51" s="199" t="s">
        <v>203</v>
      </c>
      <c r="V51" s="81">
        <f t="shared" si="4"/>
        <v>-3.0787719677654811E-3</v>
      </c>
    </row>
    <row r="52" spans="4:22" ht="13.8" outlineLevel="1" x14ac:dyDescent="0.25">
      <c r="D52" s="2">
        <v>43444</v>
      </c>
      <c r="E52" s="132" t="s">
        <v>1414</v>
      </c>
      <c r="F52" s="81">
        <f t="shared" si="0"/>
        <v>-1.1524808111570504E-2</v>
      </c>
      <c r="H52" s="2">
        <v>43444</v>
      </c>
      <c r="I52" s="132" t="s">
        <v>1111</v>
      </c>
      <c r="J52" s="81">
        <f t="shared" si="1"/>
        <v>-6.2420430554088772E-3</v>
      </c>
      <c r="L52" s="2">
        <v>43444</v>
      </c>
      <c r="M52" s="132" t="s">
        <v>810</v>
      </c>
      <c r="N52" s="81">
        <f t="shared" si="2"/>
        <v>-7.8943443159960464E-3</v>
      </c>
      <c r="P52" s="2">
        <v>43444</v>
      </c>
      <c r="Q52" s="132" t="s">
        <v>507</v>
      </c>
      <c r="R52" s="81">
        <f t="shared" si="3"/>
        <v>-3.1961376146235954E-2</v>
      </c>
      <c r="T52" s="198">
        <v>43444</v>
      </c>
      <c r="U52" s="199" t="s">
        <v>204</v>
      </c>
      <c r="V52" s="81">
        <f t="shared" si="4"/>
        <v>-7.725489785052957E-3</v>
      </c>
    </row>
    <row r="53" spans="4:22" ht="13.8" outlineLevel="1" x14ac:dyDescent="0.25">
      <c r="D53" s="2">
        <v>43445</v>
      </c>
      <c r="E53" s="132" t="s">
        <v>1415</v>
      </c>
      <c r="F53" s="81">
        <f t="shared" si="0"/>
        <v>-1.1789308661343592E-3</v>
      </c>
      <c r="H53" s="2">
        <v>43445</v>
      </c>
      <c r="I53" s="132" t="s">
        <v>1112</v>
      </c>
      <c r="J53" s="81">
        <f t="shared" si="1"/>
        <v>3.6661001802208637E-3</v>
      </c>
      <c r="L53" s="2">
        <v>43445</v>
      </c>
      <c r="M53" s="132" t="s">
        <v>811</v>
      </c>
      <c r="N53" s="81">
        <f t="shared" si="2"/>
        <v>9.2586546982867373E-3</v>
      </c>
      <c r="P53" s="2">
        <v>43445</v>
      </c>
      <c r="Q53" s="132" t="s">
        <v>508</v>
      </c>
      <c r="R53" s="81">
        <f t="shared" si="3"/>
        <v>1.0567912280779893E-2</v>
      </c>
      <c r="T53" s="198">
        <v>43445</v>
      </c>
      <c r="U53" s="199" t="s">
        <v>205</v>
      </c>
      <c r="V53" s="81">
        <f t="shared" si="4"/>
        <v>-1.2780227962719722E-3</v>
      </c>
    </row>
    <row r="54" spans="4:22" ht="13.8" outlineLevel="1" x14ac:dyDescent="0.25">
      <c r="D54" s="2">
        <v>43446</v>
      </c>
      <c r="E54" s="132" t="s">
        <v>1416</v>
      </c>
      <c r="F54" s="81">
        <f t="shared" si="0"/>
        <v>1.3809300715618219E-2</v>
      </c>
      <c r="H54" s="2">
        <v>43446</v>
      </c>
      <c r="I54" s="132" t="s">
        <v>1113</v>
      </c>
      <c r="J54" s="81">
        <f t="shared" si="1"/>
        <v>-4.9379128715235148E-3</v>
      </c>
      <c r="L54" s="2">
        <v>43446</v>
      </c>
      <c r="M54" s="132" t="s">
        <v>812</v>
      </c>
      <c r="N54" s="81">
        <f t="shared" si="2"/>
        <v>2.3569166742066854E-3</v>
      </c>
      <c r="P54" s="2">
        <v>43446</v>
      </c>
      <c r="Q54" s="132" t="s">
        <v>509</v>
      </c>
      <c r="R54" s="81">
        <f t="shared" si="3"/>
        <v>6.2403490096540172E-3</v>
      </c>
      <c r="T54" s="198">
        <v>43446</v>
      </c>
      <c r="U54" s="199" t="s">
        <v>206</v>
      </c>
      <c r="V54" s="81">
        <f t="shared" si="4"/>
        <v>-1.0656446936914298E-2</v>
      </c>
    </row>
    <row r="55" spans="4:22" ht="13.8" outlineLevel="1" x14ac:dyDescent="0.25">
      <c r="D55" s="2">
        <v>43447</v>
      </c>
      <c r="E55" s="132" t="s">
        <v>1417</v>
      </c>
      <c r="F55" s="81">
        <f t="shared" si="0"/>
        <v>6.9758009177503175E-3</v>
      </c>
      <c r="H55" s="2">
        <v>43447</v>
      </c>
      <c r="I55" s="132" t="s">
        <v>1114</v>
      </c>
      <c r="J55" s="81">
        <f t="shared" si="1"/>
        <v>5.4033755498211211E-3</v>
      </c>
      <c r="L55" s="2">
        <v>43447</v>
      </c>
      <c r="M55" s="132" t="s">
        <v>813</v>
      </c>
      <c r="N55" s="81">
        <f t="shared" si="2"/>
        <v>1.2038000915996562E-2</v>
      </c>
      <c r="P55" s="2">
        <v>43447</v>
      </c>
      <c r="Q55" s="132" t="s">
        <v>510</v>
      </c>
      <c r="R55" s="81">
        <f t="shared" si="3"/>
        <v>1.844109184570358E-2</v>
      </c>
      <c r="T55" s="198">
        <v>43447</v>
      </c>
      <c r="U55" s="199" t="s">
        <v>207</v>
      </c>
      <c r="V55" s="81">
        <f t="shared" si="4"/>
        <v>1.4247767042488652E-3</v>
      </c>
    </row>
    <row r="56" spans="4:22" ht="13.8" outlineLevel="1" x14ac:dyDescent="0.25">
      <c r="D56" s="2">
        <v>43448</v>
      </c>
      <c r="E56" s="132" t="s">
        <v>1418</v>
      </c>
      <c r="F56" s="81">
        <f t="shared" si="0"/>
        <v>-1.1581687255288093E-2</v>
      </c>
      <c r="H56" s="2">
        <v>43448</v>
      </c>
      <c r="I56" s="132" t="s">
        <v>1115</v>
      </c>
      <c r="J56" s="81">
        <f t="shared" si="1"/>
        <v>-2.9554334849596738E-2</v>
      </c>
      <c r="L56" s="2">
        <v>43448</v>
      </c>
      <c r="M56" s="132" t="s">
        <v>814</v>
      </c>
      <c r="N56" s="81">
        <f t="shared" si="2"/>
        <v>-1.6770542965075699E-2</v>
      </c>
      <c r="P56" s="2">
        <v>43448</v>
      </c>
      <c r="Q56" s="132" t="s">
        <v>511</v>
      </c>
      <c r="R56" s="81">
        <f t="shared" si="3"/>
        <v>-1.2200350042592558E-2</v>
      </c>
      <c r="T56" s="198">
        <v>43448</v>
      </c>
      <c r="U56" s="199" t="s">
        <v>208</v>
      </c>
      <c r="V56" s="81">
        <f t="shared" si="4"/>
        <v>-2.9066594413484609E-2</v>
      </c>
    </row>
    <row r="57" spans="4:22" ht="13.8" outlineLevel="1" x14ac:dyDescent="0.25">
      <c r="D57" s="2">
        <v>43451</v>
      </c>
      <c r="E57" s="132" t="s">
        <v>1419</v>
      </c>
      <c r="F57" s="81">
        <f t="shared" si="0"/>
        <v>-1.768115413972858E-2</v>
      </c>
      <c r="H57" s="2">
        <v>43451</v>
      </c>
      <c r="I57" s="132" t="s">
        <v>1116</v>
      </c>
      <c r="J57" s="81">
        <f t="shared" si="1"/>
        <v>-3.4197116519105737E-2</v>
      </c>
      <c r="L57" s="2">
        <v>43451</v>
      </c>
      <c r="M57" s="132" t="s">
        <v>815</v>
      </c>
      <c r="N57" s="81">
        <f t="shared" si="2"/>
        <v>-1.6762574886529772E-2</v>
      </c>
      <c r="P57" s="2">
        <v>43451</v>
      </c>
      <c r="Q57" s="132" t="s">
        <v>512</v>
      </c>
      <c r="R57" s="81">
        <f t="shared" si="3"/>
        <v>-3.1692853295662134E-2</v>
      </c>
      <c r="T57" s="198">
        <v>43451</v>
      </c>
      <c r="U57" s="199" t="s">
        <v>209</v>
      </c>
      <c r="V57" s="81">
        <f t="shared" si="4"/>
        <v>-6.5005348234630786E-3</v>
      </c>
    </row>
    <row r="58" spans="4:22" ht="13.8" outlineLevel="1" x14ac:dyDescent="0.25">
      <c r="D58" s="2">
        <v>43452</v>
      </c>
      <c r="E58" s="132" t="s">
        <v>1420</v>
      </c>
      <c r="F58" s="81">
        <f t="shared" si="0"/>
        <v>1.0960215518823794E-3</v>
      </c>
      <c r="H58" s="2">
        <v>43452</v>
      </c>
      <c r="I58" s="132" t="s">
        <v>1117</v>
      </c>
      <c r="J58" s="81">
        <f t="shared" si="1"/>
        <v>1.4076132379686435E-3</v>
      </c>
      <c r="L58" s="2">
        <v>43452</v>
      </c>
      <c r="M58" s="132" t="s">
        <v>816</v>
      </c>
      <c r="N58" s="81">
        <f t="shared" si="2"/>
        <v>4.9054337959757643E-3</v>
      </c>
      <c r="P58" s="2">
        <v>43452</v>
      </c>
      <c r="Q58" s="132" t="s">
        <v>513</v>
      </c>
      <c r="R58" s="81">
        <f t="shared" si="3"/>
        <v>5.8004794524876155E-2</v>
      </c>
      <c r="T58" s="198">
        <v>43452</v>
      </c>
      <c r="U58" s="199" t="s">
        <v>210</v>
      </c>
      <c r="V58" s="81">
        <f t="shared" si="4"/>
        <v>9.2228533468369546E-3</v>
      </c>
    </row>
    <row r="59" spans="4:22" ht="13.8" outlineLevel="1" x14ac:dyDescent="0.25">
      <c r="D59" s="2">
        <v>43453</v>
      </c>
      <c r="E59" s="132" t="s">
        <v>1421</v>
      </c>
      <c r="F59" s="81">
        <f t="shared" si="0"/>
        <v>-5.4454327798753172E-3</v>
      </c>
      <c r="H59" s="2">
        <v>43453</v>
      </c>
      <c r="I59" s="132" t="s">
        <v>1118</v>
      </c>
      <c r="J59" s="81">
        <f t="shared" si="1"/>
        <v>5.6993719040726691E-3</v>
      </c>
      <c r="L59" s="2">
        <v>43453</v>
      </c>
      <c r="M59" s="132" t="s">
        <v>817</v>
      </c>
      <c r="N59" s="81">
        <f t="shared" si="2"/>
        <v>-7.0055863941562591E-3</v>
      </c>
      <c r="P59" s="2">
        <v>43453</v>
      </c>
      <c r="Q59" s="132" t="s">
        <v>514</v>
      </c>
      <c r="R59" s="81">
        <f t="shared" si="3"/>
        <v>-3.9551062105316767E-2</v>
      </c>
      <c r="T59" s="198">
        <v>43453</v>
      </c>
      <c r="U59" s="199" t="s">
        <v>211</v>
      </c>
      <c r="V59" s="81">
        <f t="shared" si="4"/>
        <v>2.7013031788197276E-3</v>
      </c>
    </row>
    <row r="60" spans="4:22" ht="13.8" outlineLevel="1" x14ac:dyDescent="0.25">
      <c r="D60" s="2">
        <v>43454</v>
      </c>
      <c r="E60" s="132" t="s">
        <v>1422</v>
      </c>
      <c r="F60" s="81">
        <f t="shared" si="0"/>
        <v>-9.1803131927940401E-3</v>
      </c>
      <c r="H60" s="2">
        <v>43454</v>
      </c>
      <c r="I60" s="132" t="s">
        <v>1119</v>
      </c>
      <c r="J60" s="81">
        <f t="shared" si="1"/>
        <v>-1.166058219309473E-2</v>
      </c>
      <c r="L60" s="2">
        <v>43454</v>
      </c>
      <c r="M60" s="132" t="s">
        <v>818</v>
      </c>
      <c r="N60" s="81">
        <f t="shared" si="2"/>
        <v>1.5980786300260778E-2</v>
      </c>
      <c r="P60" s="2">
        <v>43454</v>
      </c>
      <c r="Q60" s="132" t="s">
        <v>515</v>
      </c>
      <c r="R60" s="81">
        <f t="shared" si="3"/>
        <v>-1.5736589732855948E-2</v>
      </c>
      <c r="T60" s="198">
        <v>43454</v>
      </c>
      <c r="U60" s="199" t="s">
        <v>212</v>
      </c>
      <c r="V60" s="81">
        <f t="shared" si="4"/>
        <v>2.4222312689517879E-3</v>
      </c>
    </row>
    <row r="61" spans="4:22" ht="13.8" outlineLevel="1" x14ac:dyDescent="0.25">
      <c r="D61" s="2">
        <v>43455</v>
      </c>
      <c r="E61" s="132" t="s">
        <v>1423</v>
      </c>
      <c r="F61" s="81">
        <f t="shared" si="0"/>
        <v>1.2279458243877106E-2</v>
      </c>
      <c r="H61" s="2">
        <v>43455</v>
      </c>
      <c r="I61" s="132" t="s">
        <v>1120</v>
      </c>
      <c r="J61" s="81">
        <f t="shared" si="1"/>
        <v>1.0280700643939772E-2</v>
      </c>
      <c r="L61" s="2">
        <v>43455</v>
      </c>
      <c r="M61" s="132" t="s">
        <v>819</v>
      </c>
      <c r="N61" s="81">
        <f t="shared" si="2"/>
        <v>-1.3747015315991692E-2</v>
      </c>
      <c r="P61" s="2">
        <v>43455</v>
      </c>
      <c r="Q61" s="132" t="s">
        <v>516</v>
      </c>
      <c r="R61" s="81">
        <f t="shared" si="3"/>
        <v>-6.2859557742193303E-3</v>
      </c>
      <c r="T61" s="198">
        <v>43455</v>
      </c>
      <c r="U61" s="199" t="s">
        <v>213</v>
      </c>
      <c r="V61" s="81">
        <f t="shared" si="4"/>
        <v>-9.98512588596321E-3</v>
      </c>
    </row>
    <row r="62" spans="4:22" ht="13.8" outlineLevel="1" x14ac:dyDescent="0.25">
      <c r="D62" s="2">
        <v>43458</v>
      </c>
      <c r="E62" s="132" t="s">
        <v>1424</v>
      </c>
      <c r="F62" s="81">
        <f t="shared" si="0"/>
        <v>9.378461489096911E-4</v>
      </c>
      <c r="H62" s="2">
        <v>43458</v>
      </c>
      <c r="I62" s="132" t="s">
        <v>1121</v>
      </c>
      <c r="J62" s="81">
        <f t="shared" si="1"/>
        <v>9.85823932833202E-4</v>
      </c>
      <c r="L62" s="2">
        <v>43458</v>
      </c>
      <c r="M62" s="132" t="s">
        <v>820</v>
      </c>
      <c r="N62" s="81">
        <f t="shared" si="2"/>
        <v>1.2243533285574487E-2</v>
      </c>
      <c r="P62" s="2">
        <v>43458</v>
      </c>
      <c r="Q62" s="132" t="s">
        <v>517</v>
      </c>
      <c r="R62" s="81">
        <f t="shared" si="3"/>
        <v>5.0491897306037935E-3</v>
      </c>
      <c r="T62" s="198">
        <v>43458</v>
      </c>
      <c r="U62" s="199" t="s">
        <v>214</v>
      </c>
      <c r="V62" s="81">
        <f t="shared" si="4"/>
        <v>1.8497888842553489E-2</v>
      </c>
    </row>
    <row r="63" spans="4:22" ht="13.8" outlineLevel="1" x14ac:dyDescent="0.25">
      <c r="D63" s="2">
        <v>43459</v>
      </c>
      <c r="E63" s="132" t="s">
        <v>1425</v>
      </c>
      <c r="F63" s="81">
        <f t="shared" si="0"/>
        <v>-3.1676856653570201E-2</v>
      </c>
      <c r="H63" s="2">
        <v>43459</v>
      </c>
      <c r="I63" s="132" t="s">
        <v>1122</v>
      </c>
      <c r="J63" s="81">
        <f t="shared" si="1"/>
        <v>-2.8220426627854293E-2</v>
      </c>
      <c r="L63" s="2">
        <v>43459</v>
      </c>
      <c r="M63" s="132" t="s">
        <v>821</v>
      </c>
      <c r="N63" s="81">
        <f t="shared" si="2"/>
        <v>-1.9592267594832589E-2</v>
      </c>
      <c r="P63" s="2">
        <v>43459</v>
      </c>
      <c r="Q63" s="132" t="s">
        <v>518</v>
      </c>
      <c r="R63" s="81">
        <f t="shared" si="3"/>
        <v>-2.5823722373316434E-2</v>
      </c>
      <c r="T63" s="198">
        <v>43459</v>
      </c>
      <c r="U63" s="199" t="s">
        <v>215</v>
      </c>
      <c r="V63" s="81">
        <f t="shared" si="4"/>
        <v>-2.2418033062119275E-2</v>
      </c>
    </row>
    <row r="64" spans="4:22" ht="13.8" outlineLevel="1" x14ac:dyDescent="0.25">
      <c r="D64" s="2">
        <v>43460</v>
      </c>
      <c r="E64" s="132" t="s">
        <v>1426</v>
      </c>
      <c r="F64" s="81">
        <f t="shared" si="0"/>
        <v>4.1293933420111124E-3</v>
      </c>
      <c r="H64" s="2">
        <v>43460</v>
      </c>
      <c r="I64" s="132" t="s">
        <v>1123</v>
      </c>
      <c r="J64" s="81">
        <f t="shared" si="1"/>
        <v>3.1875681578954099E-3</v>
      </c>
      <c r="L64" s="2">
        <v>43460</v>
      </c>
      <c r="M64" s="132" t="s">
        <v>822</v>
      </c>
      <c r="N64" s="81">
        <f t="shared" si="2"/>
        <v>3.0944170022649615E-2</v>
      </c>
      <c r="P64" s="2">
        <v>43460</v>
      </c>
      <c r="Q64" s="132" t="s">
        <v>519</v>
      </c>
      <c r="R64" s="81">
        <f t="shared" si="3"/>
        <v>8.2058559942686411E-3</v>
      </c>
      <c r="T64" s="198">
        <v>43460</v>
      </c>
      <c r="U64" s="199" t="s">
        <v>216</v>
      </c>
      <c r="V64" s="81">
        <f t="shared" si="4"/>
        <v>1.3701375722112779E-2</v>
      </c>
    </row>
    <row r="65" spans="4:22" ht="13.8" outlineLevel="1" x14ac:dyDescent="0.25">
      <c r="D65" s="2">
        <v>43461</v>
      </c>
      <c r="E65" s="132" t="s">
        <v>1427</v>
      </c>
      <c r="F65" s="81">
        <f t="shared" si="0"/>
        <v>-1.5502798388385662E-2</v>
      </c>
      <c r="H65" s="2">
        <v>43461</v>
      </c>
      <c r="I65" s="132" t="s">
        <v>1124</v>
      </c>
      <c r="J65" s="81">
        <f t="shared" si="1"/>
        <v>-2.0024278535632589E-3</v>
      </c>
      <c r="L65" s="2">
        <v>43461</v>
      </c>
      <c r="M65" s="132" t="s">
        <v>823</v>
      </c>
      <c r="N65" s="81">
        <f t="shared" si="2"/>
        <v>8.1616131575446005E-3</v>
      </c>
      <c r="P65" s="2">
        <v>43461</v>
      </c>
      <c r="Q65" s="132" t="s">
        <v>520</v>
      </c>
      <c r="R65" s="81">
        <f t="shared" si="3"/>
        <v>-4.9978521108279099E-3</v>
      </c>
      <c r="T65" s="198">
        <v>43461</v>
      </c>
      <c r="U65" s="199" t="s">
        <v>217</v>
      </c>
      <c r="V65" s="81">
        <f t="shared" si="4"/>
        <v>3.3980087995585213E-4</v>
      </c>
    </row>
    <row r="66" spans="4:22" ht="13.8" outlineLevel="1" x14ac:dyDescent="0.25">
      <c r="D66" s="2">
        <v>43462</v>
      </c>
      <c r="E66" s="132" t="s">
        <v>1428</v>
      </c>
      <c r="F66" s="81">
        <f t="shared" si="0"/>
        <v>-9.6804421669061426E-3</v>
      </c>
      <c r="H66" s="2">
        <v>43462</v>
      </c>
      <c r="I66" s="132" t="s">
        <v>1125</v>
      </c>
      <c r="J66" s="81">
        <f t="shared" si="1"/>
        <v>6.1036023789048439E-2</v>
      </c>
      <c r="L66" s="2">
        <v>43462</v>
      </c>
      <c r="M66" s="132" t="s">
        <v>824</v>
      </c>
      <c r="N66" s="81">
        <f t="shared" si="2"/>
        <v>1.6368028056860402E-2</v>
      </c>
      <c r="P66" s="2">
        <v>43462</v>
      </c>
      <c r="Q66" s="132" t="s">
        <v>521</v>
      </c>
      <c r="R66" s="81">
        <f t="shared" si="3"/>
        <v>4.1601682006785608E-2</v>
      </c>
      <c r="T66" s="198">
        <v>43462</v>
      </c>
      <c r="U66" s="199" t="s">
        <v>218</v>
      </c>
      <c r="V66" s="81">
        <f t="shared" si="4"/>
        <v>3.9372279381479955E-2</v>
      </c>
    </row>
    <row r="67" spans="4:22" ht="13.8" outlineLevel="1" x14ac:dyDescent="0.25">
      <c r="D67" s="2">
        <v>43467</v>
      </c>
      <c r="E67" s="132" t="s">
        <v>1429</v>
      </c>
      <c r="F67" s="81">
        <f t="shared" si="0"/>
        <v>-9.2161359755247793E-3</v>
      </c>
      <c r="H67" s="2">
        <v>43467</v>
      </c>
      <c r="I67" s="132" t="s">
        <v>1126</v>
      </c>
      <c r="J67" s="81">
        <f t="shared" si="1"/>
        <v>-1.300829792545434E-2</v>
      </c>
      <c r="L67" s="2">
        <v>43467</v>
      </c>
      <c r="M67" s="132" t="s">
        <v>825</v>
      </c>
      <c r="N67" s="81">
        <f t="shared" si="2"/>
        <v>3.3740251767866783E-2</v>
      </c>
      <c r="P67" s="2">
        <v>43467</v>
      </c>
      <c r="Q67" s="132" t="s">
        <v>522</v>
      </c>
      <c r="R67" s="81">
        <f t="shared" si="3"/>
        <v>-2.7547080591539437E-2</v>
      </c>
      <c r="T67" s="198">
        <v>43467</v>
      </c>
      <c r="U67" s="199" t="s">
        <v>219</v>
      </c>
      <c r="V67" s="81">
        <f t="shared" si="4"/>
        <v>5.7581482947764934E-3</v>
      </c>
    </row>
    <row r="68" spans="4:22" ht="13.8" outlineLevel="1" x14ac:dyDescent="0.25">
      <c r="D68" s="2">
        <v>43468</v>
      </c>
      <c r="E68" s="132" t="s">
        <v>1430</v>
      </c>
      <c r="F68" s="81">
        <f t="shared" si="0"/>
        <v>1.5364455129101841E-2</v>
      </c>
      <c r="H68" s="2">
        <v>43468</v>
      </c>
      <c r="I68" s="132" t="s">
        <v>1127</v>
      </c>
      <c r="J68" s="81">
        <f t="shared" si="1"/>
        <v>5.7208264168368016E-2</v>
      </c>
      <c r="L68" s="2">
        <v>43468</v>
      </c>
      <c r="M68" s="132" t="s">
        <v>826</v>
      </c>
      <c r="N68" s="81">
        <f t="shared" si="2"/>
        <v>1.770519250097902E-2</v>
      </c>
      <c r="P68" s="2">
        <v>43468</v>
      </c>
      <c r="Q68" s="132" t="s">
        <v>523</v>
      </c>
      <c r="R68" s="81">
        <f t="shared" si="3"/>
        <v>4.3503763310964005E-2</v>
      </c>
      <c r="T68" s="198">
        <v>43468</v>
      </c>
      <c r="U68" s="199" t="s">
        <v>220</v>
      </c>
      <c r="V68" s="81">
        <f t="shared" si="4"/>
        <v>3.4446984984010109E-2</v>
      </c>
    </row>
    <row r="69" spans="4:22" ht="13.8" outlineLevel="1" x14ac:dyDescent="0.25">
      <c r="D69" s="2">
        <v>43469</v>
      </c>
      <c r="E69" s="132" t="s">
        <v>1431</v>
      </c>
      <c r="F69" s="81">
        <f t="shared" si="0"/>
        <v>1.7899839738594533E-2</v>
      </c>
      <c r="H69" s="2">
        <v>43469</v>
      </c>
      <c r="I69" s="132" t="s">
        <v>1128</v>
      </c>
      <c r="J69" s="81">
        <f t="shared" si="1"/>
        <v>-1.5685276385819804E-3</v>
      </c>
      <c r="L69" s="2">
        <v>43469</v>
      </c>
      <c r="M69" s="132" t="s">
        <v>827</v>
      </c>
      <c r="N69" s="81">
        <f t="shared" si="2"/>
        <v>-7.4538427514227266E-3</v>
      </c>
      <c r="P69" s="2">
        <v>43469</v>
      </c>
      <c r="Q69" s="132" t="s">
        <v>524</v>
      </c>
      <c r="R69" s="81">
        <f t="shared" si="3"/>
        <v>-1.8303232249555115E-2</v>
      </c>
      <c r="T69" s="198">
        <v>43469</v>
      </c>
      <c r="U69" s="199" t="s">
        <v>221</v>
      </c>
      <c r="V69" s="81">
        <f t="shared" si="4"/>
        <v>2.6833037456134516E-2</v>
      </c>
    </row>
    <row r="70" spans="4:22" ht="13.8" outlineLevel="1" x14ac:dyDescent="0.25">
      <c r="D70" s="2">
        <v>43472</v>
      </c>
      <c r="E70" s="132" t="s">
        <v>1432</v>
      </c>
      <c r="F70" s="81">
        <f t="shared" si="0"/>
        <v>3.8006359620898295E-2</v>
      </c>
      <c r="H70" s="2">
        <v>43472</v>
      </c>
      <c r="I70" s="132" t="s">
        <v>1129</v>
      </c>
      <c r="J70" s="81">
        <f t="shared" si="1"/>
        <v>3.2203493985864265E-2</v>
      </c>
      <c r="L70" s="2">
        <v>43472</v>
      </c>
      <c r="M70" s="132" t="s">
        <v>828</v>
      </c>
      <c r="N70" s="81">
        <f t="shared" si="2"/>
        <v>3.4114769344314434E-2</v>
      </c>
      <c r="P70" s="2">
        <v>43472</v>
      </c>
      <c r="Q70" s="132" t="s">
        <v>525</v>
      </c>
      <c r="R70" s="81">
        <f t="shared" si="3"/>
        <v>3.3451025253330921E-2</v>
      </c>
      <c r="T70" s="198">
        <v>43472</v>
      </c>
      <c r="U70" s="199" t="s">
        <v>222</v>
      </c>
      <c r="V70" s="81">
        <f t="shared" si="4"/>
        <v>3.3437162949537386E-2</v>
      </c>
    </row>
    <row r="71" spans="4:22" ht="13.8" outlineLevel="1" x14ac:dyDescent="0.25">
      <c r="D71" s="2">
        <v>43473</v>
      </c>
      <c r="E71" s="132" t="s">
        <v>1433</v>
      </c>
      <c r="F71" s="81">
        <f t="shared" si="0"/>
        <v>-1.6743907878371018E-3</v>
      </c>
      <c r="H71" s="2">
        <v>43473</v>
      </c>
      <c r="I71" s="132" t="s">
        <v>1130</v>
      </c>
      <c r="J71" s="81">
        <f t="shared" si="1"/>
        <v>-1.3093826161743321E-2</v>
      </c>
      <c r="L71" s="2">
        <v>43473</v>
      </c>
      <c r="M71" s="132" t="s">
        <v>829</v>
      </c>
      <c r="N71" s="81">
        <f t="shared" si="2"/>
        <v>-1.2991044057865339E-2</v>
      </c>
      <c r="P71" s="2">
        <v>43473</v>
      </c>
      <c r="Q71" s="132" t="s">
        <v>526</v>
      </c>
      <c r="R71" s="81">
        <f t="shared" si="3"/>
        <v>-1.3620426469419373E-2</v>
      </c>
      <c r="T71" s="198">
        <v>43473</v>
      </c>
      <c r="U71" s="199" t="s">
        <v>223</v>
      </c>
      <c r="V71" s="81">
        <f t="shared" si="4"/>
        <v>-2.5054251883939699E-2</v>
      </c>
    </row>
    <row r="72" spans="4:22" ht="13.8" outlineLevel="1" x14ac:dyDescent="0.25">
      <c r="D72" s="2">
        <v>43474</v>
      </c>
      <c r="E72" s="132" t="s">
        <v>1434</v>
      </c>
      <c r="F72" s="81">
        <f t="shared" si="0"/>
        <v>8.4487372936087705E-3</v>
      </c>
      <c r="H72" s="2">
        <v>43474</v>
      </c>
      <c r="I72" s="132" t="s">
        <v>1131</v>
      </c>
      <c r="J72" s="81">
        <f t="shared" si="1"/>
        <v>-7.2970066499235047E-3</v>
      </c>
      <c r="L72" s="2">
        <v>43474</v>
      </c>
      <c r="M72" s="132" t="s">
        <v>830</v>
      </c>
      <c r="N72" s="81">
        <f t="shared" si="2"/>
        <v>-4.4959480737722631E-3</v>
      </c>
      <c r="P72" s="2">
        <v>43474</v>
      </c>
      <c r="Q72" s="132" t="s">
        <v>527</v>
      </c>
      <c r="R72" s="81">
        <f t="shared" si="3"/>
        <v>-1.1419892698436612E-2</v>
      </c>
      <c r="T72" s="198">
        <v>43474</v>
      </c>
      <c r="U72" s="199" t="s">
        <v>224</v>
      </c>
      <c r="V72" s="81">
        <f t="shared" si="4"/>
        <v>-8.1996590752735684E-3</v>
      </c>
    </row>
    <row r="73" spans="4:22" ht="13.8" outlineLevel="1" x14ac:dyDescent="0.25">
      <c r="D73" s="2">
        <v>43475</v>
      </c>
      <c r="E73" s="132" t="s">
        <v>1435</v>
      </c>
      <c r="F73" s="81">
        <f t="shared" ref="F73:F136" si="5">LN(E73/E72)</f>
        <v>-5.6684138549355874E-3</v>
      </c>
      <c r="H73" s="2">
        <v>43475</v>
      </c>
      <c r="I73" s="132" t="s">
        <v>1132</v>
      </c>
      <c r="J73" s="81">
        <f t="shared" ref="J73:J136" si="6">LN(I73/I72)</f>
        <v>-1.3237410029273354E-2</v>
      </c>
      <c r="L73" s="2">
        <v>43475</v>
      </c>
      <c r="M73" s="132" t="s">
        <v>831</v>
      </c>
      <c r="N73" s="81">
        <f t="shared" ref="N73:N136" si="7">LN(M73/M72)</f>
        <v>-1.2335638114423838E-2</v>
      </c>
      <c r="P73" s="2">
        <v>43475</v>
      </c>
      <c r="Q73" s="132" t="s">
        <v>528</v>
      </c>
      <c r="R73" s="81">
        <f t="shared" ref="R73:R136" si="8">LN(Q73/Q72)</f>
        <v>-1.2020244885314769E-3</v>
      </c>
      <c r="T73" s="198">
        <v>43475</v>
      </c>
      <c r="U73" s="199" t="s">
        <v>225</v>
      </c>
      <c r="V73" s="81">
        <f t="shared" ref="V73:V136" si="9">LN(U73/U72)</f>
        <v>-9.6109147128400213E-3</v>
      </c>
    </row>
    <row r="74" spans="4:22" ht="13.8" outlineLevel="1" x14ac:dyDescent="0.25">
      <c r="D74" s="2">
        <v>43476</v>
      </c>
      <c r="E74" s="132" t="s">
        <v>1436</v>
      </c>
      <c r="F74" s="81">
        <f t="shared" si="5"/>
        <v>2.8473844091599122E-2</v>
      </c>
      <c r="H74" s="2">
        <v>43476</v>
      </c>
      <c r="I74" s="132" t="s">
        <v>1133</v>
      </c>
      <c r="J74" s="81">
        <f t="shared" si="6"/>
        <v>2.2234184488696171E-2</v>
      </c>
      <c r="L74" s="2">
        <v>43476</v>
      </c>
      <c r="M74" s="132" t="s">
        <v>832</v>
      </c>
      <c r="N74" s="81">
        <f t="shared" si="7"/>
        <v>1.9107713466084385E-2</v>
      </c>
      <c r="P74" s="2">
        <v>43476</v>
      </c>
      <c r="Q74" s="132" t="s">
        <v>529</v>
      </c>
      <c r="R74" s="81">
        <f t="shared" si="8"/>
        <v>6.6547411173488386E-3</v>
      </c>
      <c r="T74" s="198">
        <v>43476</v>
      </c>
      <c r="U74" s="199" t="s">
        <v>226</v>
      </c>
      <c r="V74" s="81">
        <f t="shared" si="9"/>
        <v>5.8155571748824256E-2</v>
      </c>
    </row>
    <row r="75" spans="4:22" ht="13.8" outlineLevel="1" x14ac:dyDescent="0.25">
      <c r="D75" s="2">
        <v>43479</v>
      </c>
      <c r="E75" s="132" t="s">
        <v>1437</v>
      </c>
      <c r="F75" s="81">
        <f t="shared" si="5"/>
        <v>4.0650851605288961E-3</v>
      </c>
      <c r="H75" s="2">
        <v>43479</v>
      </c>
      <c r="I75" s="132" t="s">
        <v>1134</v>
      </c>
      <c r="J75" s="81">
        <f t="shared" si="6"/>
        <v>-1.0377684725660048E-2</v>
      </c>
      <c r="L75" s="2">
        <v>43479</v>
      </c>
      <c r="M75" s="132" t="s">
        <v>833</v>
      </c>
      <c r="N75" s="81">
        <f t="shared" si="7"/>
        <v>-5.4905843353530229E-3</v>
      </c>
      <c r="P75" s="2">
        <v>43479</v>
      </c>
      <c r="Q75" s="132" t="s">
        <v>530</v>
      </c>
      <c r="R75" s="81">
        <f t="shared" si="8"/>
        <v>2.0107567849911714E-2</v>
      </c>
      <c r="T75" s="198">
        <v>43479</v>
      </c>
      <c r="U75" s="199" t="s">
        <v>227</v>
      </c>
      <c r="V75" s="81">
        <f t="shared" si="9"/>
        <v>7.5610852014089045E-4</v>
      </c>
    </row>
    <row r="76" spans="4:22" ht="13.8" outlineLevel="1" x14ac:dyDescent="0.25">
      <c r="D76" s="2">
        <v>43480</v>
      </c>
      <c r="E76" s="132" t="s">
        <v>1438</v>
      </c>
      <c r="F76" s="81">
        <f t="shared" si="5"/>
        <v>2.7395015285993723E-2</v>
      </c>
      <c r="H76" s="2">
        <v>43480</v>
      </c>
      <c r="I76" s="132" t="s">
        <v>1135</v>
      </c>
      <c r="J76" s="81">
        <f t="shared" si="6"/>
        <v>-2.0251706617775899E-3</v>
      </c>
      <c r="L76" s="2">
        <v>43480</v>
      </c>
      <c r="M76" s="132" t="s">
        <v>834</v>
      </c>
      <c r="N76" s="81">
        <f t="shared" si="7"/>
        <v>1.1961723914301744E-3</v>
      </c>
      <c r="P76" s="2">
        <v>43480</v>
      </c>
      <c r="Q76" s="132" t="s">
        <v>531</v>
      </c>
      <c r="R76" s="81">
        <f t="shared" si="8"/>
        <v>-1.0528439617315357E-2</v>
      </c>
      <c r="T76" s="198">
        <v>43480</v>
      </c>
      <c r="U76" s="199" t="s">
        <v>228</v>
      </c>
      <c r="V76" s="81">
        <f t="shared" si="9"/>
        <v>-2.9229061200371476E-3</v>
      </c>
    </row>
    <row r="77" spans="4:22" ht="13.8" outlineLevel="1" x14ac:dyDescent="0.25">
      <c r="D77" s="2">
        <v>43481</v>
      </c>
      <c r="E77" s="132" t="s">
        <v>1439</v>
      </c>
      <c r="F77" s="81">
        <f t="shared" si="5"/>
        <v>3.5937330885790547E-3</v>
      </c>
      <c r="H77" s="2">
        <v>43481</v>
      </c>
      <c r="I77" s="132" t="s">
        <v>1136</v>
      </c>
      <c r="J77" s="81">
        <f t="shared" si="6"/>
        <v>-3.5539475303503947E-3</v>
      </c>
      <c r="L77" s="2">
        <v>43481</v>
      </c>
      <c r="M77" s="132" t="s">
        <v>835</v>
      </c>
      <c r="N77" s="81">
        <f t="shared" si="7"/>
        <v>1.1708623901819112E-3</v>
      </c>
      <c r="P77" s="2">
        <v>43481</v>
      </c>
      <c r="Q77" s="132" t="s">
        <v>532</v>
      </c>
      <c r="R77" s="81">
        <f t="shared" si="8"/>
        <v>-3.8284185990362638E-3</v>
      </c>
      <c r="T77" s="198">
        <v>43481</v>
      </c>
      <c r="U77" s="199" t="s">
        <v>229</v>
      </c>
      <c r="V77" s="81">
        <f t="shared" si="9"/>
        <v>-1.3253934474020627E-2</v>
      </c>
    </row>
    <row r="78" spans="4:22" ht="13.8" outlineLevel="1" x14ac:dyDescent="0.25">
      <c r="D78" s="2">
        <v>43482</v>
      </c>
      <c r="E78" s="132" t="s">
        <v>1440</v>
      </c>
      <c r="F78" s="81">
        <f t="shared" si="5"/>
        <v>-1.0682874151376724E-2</v>
      </c>
      <c r="H78" s="2">
        <v>43482</v>
      </c>
      <c r="I78" s="132" t="s">
        <v>1137</v>
      </c>
      <c r="J78" s="81">
        <f t="shared" si="6"/>
        <v>-1.6150943447478697E-2</v>
      </c>
      <c r="L78" s="2">
        <v>43482</v>
      </c>
      <c r="M78" s="132" t="s">
        <v>836</v>
      </c>
      <c r="N78" s="81">
        <f t="shared" si="7"/>
        <v>-7.6592905768884355E-3</v>
      </c>
      <c r="P78" s="2">
        <v>43482</v>
      </c>
      <c r="Q78" s="132" t="s">
        <v>533</v>
      </c>
      <c r="R78" s="81">
        <f t="shared" si="8"/>
        <v>-1.9885896096241237E-2</v>
      </c>
      <c r="T78" s="198">
        <v>43482</v>
      </c>
      <c r="U78" s="199" t="s">
        <v>230</v>
      </c>
      <c r="V78" s="81">
        <f t="shared" si="9"/>
        <v>-2.1706611995999815E-2</v>
      </c>
    </row>
    <row r="79" spans="4:22" ht="13.8" outlineLevel="1" x14ac:dyDescent="0.25">
      <c r="D79" s="2">
        <v>43483</v>
      </c>
      <c r="E79" s="132" t="s">
        <v>1441</v>
      </c>
      <c r="F79" s="81">
        <f t="shared" si="5"/>
        <v>-1.7405975849570102E-2</v>
      </c>
      <c r="H79" s="2">
        <v>43483</v>
      </c>
      <c r="I79" s="132" t="s">
        <v>1138</v>
      </c>
      <c r="J79" s="81">
        <f t="shared" si="6"/>
        <v>-2.7694438210706284E-4</v>
      </c>
      <c r="L79" s="2">
        <v>43483</v>
      </c>
      <c r="M79" s="132" t="s">
        <v>837</v>
      </c>
      <c r="N79" s="81">
        <f t="shared" si="7"/>
        <v>-1.2629197673726859E-2</v>
      </c>
      <c r="P79" s="2">
        <v>43483</v>
      </c>
      <c r="Q79" s="132" t="s">
        <v>534</v>
      </c>
      <c r="R79" s="81">
        <f t="shared" si="8"/>
        <v>-1.0771279290670488E-2</v>
      </c>
      <c r="T79" s="198">
        <v>43483</v>
      </c>
      <c r="U79" s="199" t="s">
        <v>231</v>
      </c>
      <c r="V79" s="81">
        <f t="shared" si="9"/>
        <v>-4.2480381940457473E-3</v>
      </c>
    </row>
    <row r="80" spans="4:22" ht="13.8" outlineLevel="1" x14ac:dyDescent="0.25">
      <c r="D80" s="2">
        <v>43486</v>
      </c>
      <c r="E80" s="132" t="s">
        <v>1442</v>
      </c>
      <c r="F80" s="81">
        <f t="shared" si="5"/>
        <v>2.0384560919268033E-2</v>
      </c>
      <c r="H80" s="2">
        <v>43486</v>
      </c>
      <c r="I80" s="132" t="s">
        <v>1139</v>
      </c>
      <c r="J80" s="81">
        <f t="shared" si="6"/>
        <v>1.6455134424898224E-2</v>
      </c>
      <c r="L80" s="2">
        <v>43486</v>
      </c>
      <c r="M80" s="132" t="s">
        <v>838</v>
      </c>
      <c r="N80" s="81">
        <f t="shared" si="7"/>
        <v>1.4552529476281691E-2</v>
      </c>
      <c r="P80" s="2">
        <v>43486</v>
      </c>
      <c r="Q80" s="132" t="s">
        <v>535</v>
      </c>
      <c r="R80" s="81">
        <f t="shared" si="8"/>
        <v>4.2266938260145893E-3</v>
      </c>
      <c r="T80" s="198">
        <v>43486</v>
      </c>
      <c r="U80" s="199" t="s">
        <v>232</v>
      </c>
      <c r="V80" s="81">
        <f t="shared" si="9"/>
        <v>1.2390925725323356E-2</v>
      </c>
    </row>
    <row r="81" spans="4:22" ht="13.8" outlineLevel="1" x14ac:dyDescent="0.25">
      <c r="D81" s="2">
        <v>43487</v>
      </c>
      <c r="E81" s="132" t="s">
        <v>1443</v>
      </c>
      <c r="F81" s="81">
        <f t="shared" si="5"/>
        <v>-2.2749635230890887E-2</v>
      </c>
      <c r="H81" s="2">
        <v>43487</v>
      </c>
      <c r="I81" s="132" t="s">
        <v>1140</v>
      </c>
      <c r="J81" s="81">
        <f t="shared" si="6"/>
        <v>-5.27239594108908E-3</v>
      </c>
      <c r="L81" s="2">
        <v>43487</v>
      </c>
      <c r="M81" s="132" t="s">
        <v>839</v>
      </c>
      <c r="N81" s="81">
        <f t="shared" si="7"/>
        <v>-2.1326082376697246E-2</v>
      </c>
      <c r="P81" s="2">
        <v>43487</v>
      </c>
      <c r="Q81" s="132" t="s">
        <v>536</v>
      </c>
      <c r="R81" s="81">
        <f t="shared" si="8"/>
        <v>-3.6716357738656898E-3</v>
      </c>
      <c r="T81" s="198">
        <v>43487</v>
      </c>
      <c r="U81" s="199" t="s">
        <v>233</v>
      </c>
      <c r="V81" s="81">
        <f t="shared" si="9"/>
        <v>-1.9902298047353061E-2</v>
      </c>
    </row>
    <row r="82" spans="4:22" ht="13.8" outlineLevel="1" x14ac:dyDescent="0.25">
      <c r="D82" s="2">
        <v>43488</v>
      </c>
      <c r="E82" s="132" t="s">
        <v>1444</v>
      </c>
      <c r="F82" s="81">
        <f t="shared" si="5"/>
        <v>-4.1587792834339157E-3</v>
      </c>
      <c r="H82" s="2">
        <v>43488</v>
      </c>
      <c r="I82" s="132" t="s">
        <v>1141</v>
      </c>
      <c r="J82" s="81">
        <f t="shared" si="6"/>
        <v>-7.303282270371296E-3</v>
      </c>
      <c r="L82" s="2">
        <v>43488</v>
      </c>
      <c r="M82" s="132" t="s">
        <v>840</v>
      </c>
      <c r="N82" s="81">
        <f t="shared" si="7"/>
        <v>-5.5853008578749964E-3</v>
      </c>
      <c r="P82" s="2">
        <v>43488</v>
      </c>
      <c r="Q82" s="132" t="s">
        <v>537</v>
      </c>
      <c r="R82" s="81">
        <f t="shared" si="8"/>
        <v>-1.6095198081469596E-2</v>
      </c>
      <c r="T82" s="198">
        <v>43488</v>
      </c>
      <c r="U82" s="199" t="s">
        <v>234</v>
      </c>
      <c r="V82" s="81">
        <f t="shared" si="9"/>
        <v>-1.3940352233717686E-3</v>
      </c>
    </row>
    <row r="83" spans="4:22" ht="13.8" outlineLevel="1" x14ac:dyDescent="0.25">
      <c r="D83" s="2">
        <v>43489</v>
      </c>
      <c r="E83" s="132" t="s">
        <v>1445</v>
      </c>
      <c r="F83" s="81">
        <f t="shared" si="5"/>
        <v>2.2487201738919129E-2</v>
      </c>
      <c r="H83" s="2">
        <v>43489</v>
      </c>
      <c r="I83" s="132" t="s">
        <v>1142</v>
      </c>
      <c r="J83" s="81">
        <f t="shared" si="6"/>
        <v>2.2435453982144558E-2</v>
      </c>
      <c r="L83" s="2">
        <v>43489</v>
      </c>
      <c r="M83" s="132" t="s">
        <v>841</v>
      </c>
      <c r="N83" s="81">
        <f t="shared" si="7"/>
        <v>7.387092104714707E-3</v>
      </c>
      <c r="P83" s="2">
        <v>43489</v>
      </c>
      <c r="Q83" s="132" t="s">
        <v>538</v>
      </c>
      <c r="R83" s="81">
        <f t="shared" si="8"/>
        <v>2.112244189356122E-2</v>
      </c>
      <c r="T83" s="198">
        <v>43489</v>
      </c>
      <c r="U83" s="199" t="s">
        <v>235</v>
      </c>
      <c r="V83" s="81">
        <f t="shared" si="9"/>
        <v>3.8528617842496643E-2</v>
      </c>
    </row>
    <row r="84" spans="4:22" ht="13.8" outlineLevel="1" x14ac:dyDescent="0.25">
      <c r="D84" s="2">
        <v>43490</v>
      </c>
      <c r="E84" s="132" t="s">
        <v>1446</v>
      </c>
      <c r="F84" s="81">
        <f t="shared" si="5"/>
        <v>-4.2964754880769679E-3</v>
      </c>
      <c r="H84" s="2">
        <v>43490</v>
      </c>
      <c r="I84" s="132" t="s">
        <v>1143</v>
      </c>
      <c r="J84" s="81">
        <f t="shared" si="6"/>
        <v>-5.0035940868674474E-3</v>
      </c>
      <c r="L84" s="2">
        <v>43490</v>
      </c>
      <c r="M84" s="132" t="s">
        <v>842</v>
      </c>
      <c r="N84" s="81">
        <f t="shared" si="7"/>
        <v>-1.014199986525411E-2</v>
      </c>
      <c r="P84" s="2">
        <v>43490</v>
      </c>
      <c r="Q84" s="132" t="s">
        <v>539</v>
      </c>
      <c r="R84" s="81">
        <f t="shared" si="8"/>
        <v>-1.4361020401607659E-2</v>
      </c>
      <c r="T84" s="198">
        <v>43490</v>
      </c>
      <c r="U84" s="199" t="s">
        <v>236</v>
      </c>
      <c r="V84" s="81">
        <f t="shared" si="9"/>
        <v>-2.1098421909413862E-3</v>
      </c>
    </row>
    <row r="85" spans="4:22" ht="13.8" outlineLevel="1" x14ac:dyDescent="0.25">
      <c r="D85" s="2">
        <v>43493</v>
      </c>
      <c r="E85" s="132" t="s">
        <v>1447</v>
      </c>
      <c r="F85" s="81">
        <f t="shared" si="5"/>
        <v>3.7771710278841159E-2</v>
      </c>
      <c r="H85" s="2">
        <v>43493</v>
      </c>
      <c r="I85" s="132" t="s">
        <v>1144</v>
      </c>
      <c r="J85" s="81">
        <f t="shared" si="6"/>
        <v>-1.7606618338164317E-2</v>
      </c>
      <c r="L85" s="2">
        <v>43493</v>
      </c>
      <c r="M85" s="132" t="s">
        <v>843</v>
      </c>
      <c r="N85" s="81">
        <f t="shared" si="7"/>
        <v>1.6316241985163795E-3</v>
      </c>
      <c r="P85" s="2">
        <v>43493</v>
      </c>
      <c r="Q85" s="132" t="s">
        <v>540</v>
      </c>
      <c r="R85" s="81">
        <f t="shared" si="8"/>
        <v>-5.697399273574201E-2</v>
      </c>
      <c r="T85" s="198">
        <v>43493</v>
      </c>
      <c r="U85" s="199" t="s">
        <v>237</v>
      </c>
      <c r="V85" s="81">
        <f t="shared" si="9"/>
        <v>-2.677380829237333E-2</v>
      </c>
    </row>
    <row r="86" spans="4:22" ht="13.8" outlineLevel="1" x14ac:dyDescent="0.25">
      <c r="D86" s="2">
        <v>43494</v>
      </c>
      <c r="E86" s="132" t="s">
        <v>1448</v>
      </c>
      <c r="F86" s="81">
        <f t="shared" si="5"/>
        <v>3.2885139921646754E-3</v>
      </c>
      <c r="H86" s="2">
        <v>43494</v>
      </c>
      <c r="I86" s="132" t="s">
        <v>1145</v>
      </c>
      <c r="J86" s="81">
        <f t="shared" si="6"/>
        <v>-5.2081781356857461E-2</v>
      </c>
      <c r="L86" s="2">
        <v>43494</v>
      </c>
      <c r="M86" s="132" t="s">
        <v>844</v>
      </c>
      <c r="N86" s="81">
        <f t="shared" si="7"/>
        <v>-1.6286639929126732E-2</v>
      </c>
      <c r="P86" s="2">
        <v>43494</v>
      </c>
      <c r="Q86" s="132" t="s">
        <v>541</v>
      </c>
      <c r="R86" s="81">
        <f t="shared" si="8"/>
        <v>-2.5081159242791678E-2</v>
      </c>
      <c r="T86" s="198">
        <v>43494</v>
      </c>
      <c r="U86" s="199" t="s">
        <v>238</v>
      </c>
      <c r="V86" s="81">
        <f t="shared" si="9"/>
        <v>-5.3533434688089028E-2</v>
      </c>
    </row>
    <row r="87" spans="4:22" ht="13.8" outlineLevel="1" x14ac:dyDescent="0.25">
      <c r="D87" s="2">
        <v>43495</v>
      </c>
      <c r="E87" s="132" t="s">
        <v>1449</v>
      </c>
      <c r="F87" s="81">
        <f t="shared" si="5"/>
        <v>1.6104466106929779E-2</v>
      </c>
      <c r="H87" s="2">
        <v>43495</v>
      </c>
      <c r="I87" s="132" t="s">
        <v>1146</v>
      </c>
      <c r="J87" s="81">
        <f t="shared" si="6"/>
        <v>-7.3674111730329312E-4</v>
      </c>
      <c r="L87" s="2">
        <v>43495</v>
      </c>
      <c r="M87" s="132" t="s">
        <v>845</v>
      </c>
      <c r="N87" s="81">
        <f t="shared" si="7"/>
        <v>1.7810113826081907E-3</v>
      </c>
      <c r="P87" s="2">
        <v>43495</v>
      </c>
      <c r="Q87" s="132" t="s">
        <v>542</v>
      </c>
      <c r="R87" s="81">
        <f t="shared" si="8"/>
        <v>2.6228907507855857E-3</v>
      </c>
      <c r="T87" s="198">
        <v>43495</v>
      </c>
      <c r="U87" s="199" t="s">
        <v>239</v>
      </c>
      <c r="V87" s="81">
        <f t="shared" si="9"/>
        <v>3.7902278033182502E-3</v>
      </c>
    </row>
    <row r="88" spans="4:22" ht="13.8" outlineLevel="1" x14ac:dyDescent="0.25">
      <c r="D88" s="2">
        <v>43496</v>
      </c>
      <c r="E88" s="132" t="s">
        <v>730</v>
      </c>
      <c r="F88" s="81">
        <f t="shared" si="5"/>
        <v>-5.9931686234546465E-3</v>
      </c>
      <c r="H88" s="2">
        <v>43496</v>
      </c>
      <c r="I88" s="132" t="s">
        <v>1147</v>
      </c>
      <c r="J88" s="81">
        <f t="shared" si="6"/>
        <v>-8.5374732326119719E-4</v>
      </c>
      <c r="L88" s="2">
        <v>43496</v>
      </c>
      <c r="M88" s="132" t="s">
        <v>846</v>
      </c>
      <c r="N88" s="81">
        <f t="shared" si="7"/>
        <v>-3.2786898887298251E-2</v>
      </c>
      <c r="P88" s="2">
        <v>43496</v>
      </c>
      <c r="Q88" s="132" t="s">
        <v>543</v>
      </c>
      <c r="R88" s="81">
        <f t="shared" si="8"/>
        <v>-9.6948021566404911E-4</v>
      </c>
      <c r="T88" s="198">
        <v>43496</v>
      </c>
      <c r="U88" s="199" t="s">
        <v>240</v>
      </c>
      <c r="V88" s="81">
        <f t="shared" si="9"/>
        <v>-1.0795824983962039E-2</v>
      </c>
    </row>
    <row r="89" spans="4:22" ht="13.8" outlineLevel="1" x14ac:dyDescent="0.25">
      <c r="D89" s="2">
        <v>43497</v>
      </c>
      <c r="E89" s="132" t="s">
        <v>1450</v>
      </c>
      <c r="F89" s="81">
        <f t="shared" si="5"/>
        <v>2.3911531247780098E-2</v>
      </c>
      <c r="H89" s="2">
        <v>43497</v>
      </c>
      <c r="I89" s="132" t="s">
        <v>1148</v>
      </c>
      <c r="J89" s="81">
        <f t="shared" si="6"/>
        <v>1.7634358695629741E-2</v>
      </c>
      <c r="L89" s="2">
        <v>43497</v>
      </c>
      <c r="M89" s="132" t="s">
        <v>847</v>
      </c>
      <c r="N89" s="81">
        <f t="shared" si="7"/>
        <v>2.1913597397479216E-2</v>
      </c>
      <c r="P89" s="2">
        <v>43497</v>
      </c>
      <c r="Q89" s="132" t="s">
        <v>544</v>
      </c>
      <c r="R89" s="81">
        <f t="shared" si="8"/>
        <v>1.4462933663567806E-2</v>
      </c>
      <c r="T89" s="198">
        <v>43497</v>
      </c>
      <c r="U89" s="199" t="s">
        <v>241</v>
      </c>
      <c r="V89" s="81">
        <f t="shared" si="9"/>
        <v>2.4621950145625616E-2</v>
      </c>
    </row>
    <row r="90" spans="4:22" ht="13.8" outlineLevel="1" x14ac:dyDescent="0.25">
      <c r="D90" s="2">
        <v>43507</v>
      </c>
      <c r="E90" s="132" t="s">
        <v>1451</v>
      </c>
      <c r="F90" s="81">
        <f t="shared" si="5"/>
        <v>2.585843132961076E-2</v>
      </c>
      <c r="H90" s="2">
        <v>43507</v>
      </c>
      <c r="I90" s="132" t="s">
        <v>1149</v>
      </c>
      <c r="J90" s="81">
        <f t="shared" si="6"/>
        <v>2.2143910153957277E-2</v>
      </c>
      <c r="L90" s="2">
        <v>43507</v>
      </c>
      <c r="M90" s="132" t="s">
        <v>848</v>
      </c>
      <c r="N90" s="81">
        <f t="shared" si="7"/>
        <v>4.5165331757305339E-2</v>
      </c>
      <c r="P90" s="2">
        <v>43507</v>
      </c>
      <c r="Q90" s="132" t="s">
        <v>545</v>
      </c>
      <c r="R90" s="81">
        <f t="shared" si="8"/>
        <v>2.0633133390471119E-2</v>
      </c>
      <c r="T90" s="198">
        <v>43507</v>
      </c>
      <c r="U90" s="199" t="s">
        <v>242</v>
      </c>
      <c r="V90" s="81">
        <f t="shared" si="9"/>
        <v>2.0233359728974807E-2</v>
      </c>
    </row>
    <row r="91" spans="4:22" ht="13.8" outlineLevel="1" x14ac:dyDescent="0.25">
      <c r="D91" s="2">
        <v>43508</v>
      </c>
      <c r="E91" s="132" t="s">
        <v>1452</v>
      </c>
      <c r="F91" s="81">
        <f t="shared" si="5"/>
        <v>1.1334426939680184E-2</v>
      </c>
      <c r="H91" s="2">
        <v>43508</v>
      </c>
      <c r="I91" s="132" t="s">
        <v>1150</v>
      </c>
      <c r="J91" s="81">
        <f t="shared" si="6"/>
        <v>8.8589014584829033E-3</v>
      </c>
      <c r="L91" s="2">
        <v>43508</v>
      </c>
      <c r="M91" s="132" t="s">
        <v>849</v>
      </c>
      <c r="N91" s="81">
        <f t="shared" si="7"/>
        <v>9.304522900716929E-3</v>
      </c>
      <c r="P91" s="2">
        <v>43508</v>
      </c>
      <c r="Q91" s="132" t="s">
        <v>546</v>
      </c>
      <c r="R91" s="81">
        <f t="shared" si="8"/>
        <v>1.2512771932042456E-2</v>
      </c>
      <c r="T91" s="198">
        <v>43508</v>
      </c>
      <c r="U91" s="199" t="s">
        <v>243</v>
      </c>
      <c r="V91" s="81">
        <f t="shared" si="9"/>
        <v>1.5744317404654283E-2</v>
      </c>
    </row>
    <row r="92" spans="4:22" ht="13.8" outlineLevel="1" x14ac:dyDescent="0.25">
      <c r="D92" s="2">
        <v>43509</v>
      </c>
      <c r="E92" s="132" t="s">
        <v>1453</v>
      </c>
      <c r="F92" s="81">
        <f t="shared" si="5"/>
        <v>7.2362148421062908E-2</v>
      </c>
      <c r="H92" s="2">
        <v>43509</v>
      </c>
      <c r="I92" s="132" t="s">
        <v>1151</v>
      </c>
      <c r="J92" s="81">
        <f t="shared" si="6"/>
        <v>3.1961600690401555E-2</v>
      </c>
      <c r="L92" s="2">
        <v>43509</v>
      </c>
      <c r="M92" s="132" t="s">
        <v>850</v>
      </c>
      <c r="N92" s="81">
        <f t="shared" si="7"/>
        <v>1.6230915938009578E-2</v>
      </c>
      <c r="P92" s="2">
        <v>43509</v>
      </c>
      <c r="Q92" s="132" t="s">
        <v>547</v>
      </c>
      <c r="R92" s="81">
        <f t="shared" si="8"/>
        <v>3.6286023530141501E-2</v>
      </c>
      <c r="T92" s="198">
        <v>43509</v>
      </c>
      <c r="U92" s="199" t="s">
        <v>244</v>
      </c>
      <c r="V92" s="81">
        <f t="shared" si="9"/>
        <v>2.2089022891448699E-2</v>
      </c>
    </row>
    <row r="93" spans="4:22" ht="13.8" outlineLevel="1" x14ac:dyDescent="0.25">
      <c r="D93" s="2">
        <v>43510</v>
      </c>
      <c r="E93" s="132" t="s">
        <v>1454</v>
      </c>
      <c r="F93" s="81">
        <f t="shared" si="5"/>
        <v>1.9865961884800554E-2</v>
      </c>
      <c r="H93" s="2">
        <v>43510</v>
      </c>
      <c r="I93" s="132" t="s">
        <v>1152</v>
      </c>
      <c r="J93" s="81">
        <f t="shared" si="6"/>
        <v>1.1365417246864149E-3</v>
      </c>
      <c r="L93" s="2">
        <v>43510</v>
      </c>
      <c r="M93" s="132" t="s">
        <v>851</v>
      </c>
      <c r="N93" s="81">
        <f t="shared" si="7"/>
        <v>-6.6794028455606311E-3</v>
      </c>
      <c r="P93" s="2">
        <v>43510</v>
      </c>
      <c r="Q93" s="132" t="s">
        <v>548</v>
      </c>
      <c r="R93" s="81">
        <f t="shared" si="8"/>
        <v>1.8568719638741556E-3</v>
      </c>
      <c r="T93" s="198">
        <v>43510</v>
      </c>
      <c r="U93" s="199" t="s">
        <v>245</v>
      </c>
      <c r="V93" s="81">
        <f t="shared" si="9"/>
        <v>2.9630507787373726E-4</v>
      </c>
    </row>
    <row r="94" spans="4:22" ht="13.8" outlineLevel="1" x14ac:dyDescent="0.25">
      <c r="D94" s="2">
        <v>43511</v>
      </c>
      <c r="E94" s="132" t="s">
        <v>1455</v>
      </c>
      <c r="F94" s="81">
        <f t="shared" si="5"/>
        <v>-1.4593683716707426E-2</v>
      </c>
      <c r="H94" s="2">
        <v>43511</v>
      </c>
      <c r="I94" s="132" t="s">
        <v>1153</v>
      </c>
      <c r="J94" s="81">
        <f t="shared" si="6"/>
        <v>1.0303957338925701E-2</v>
      </c>
      <c r="L94" s="2">
        <v>43511</v>
      </c>
      <c r="M94" s="132" t="s">
        <v>852</v>
      </c>
      <c r="N94" s="81">
        <f t="shared" si="7"/>
        <v>1.1025417895246675E-2</v>
      </c>
      <c r="P94" s="2">
        <v>43511</v>
      </c>
      <c r="Q94" s="132" t="s">
        <v>549</v>
      </c>
      <c r="R94" s="81">
        <f t="shared" si="8"/>
        <v>8.4245822020873554E-3</v>
      </c>
      <c r="T94" s="198">
        <v>43511</v>
      </c>
      <c r="U94" s="199" t="s">
        <v>246</v>
      </c>
      <c r="V94" s="81">
        <f t="shared" si="9"/>
        <v>4.4458706599877704E-3</v>
      </c>
    </row>
    <row r="95" spans="4:22" ht="13.8" outlineLevel="1" x14ac:dyDescent="0.25">
      <c r="D95" s="2">
        <v>43514</v>
      </c>
      <c r="E95" s="132" t="s">
        <v>1456</v>
      </c>
      <c r="F95" s="81">
        <f t="shared" si="5"/>
        <v>3.7608431411870626E-2</v>
      </c>
      <c r="H95" s="2">
        <v>43514</v>
      </c>
      <c r="I95" s="132" t="s">
        <v>1154</v>
      </c>
      <c r="J95" s="81">
        <f t="shared" si="6"/>
        <v>1.7349769350294968E-2</v>
      </c>
      <c r="L95" s="2">
        <v>43514</v>
      </c>
      <c r="M95" s="132" t="s">
        <v>853</v>
      </c>
      <c r="N95" s="81">
        <f t="shared" si="7"/>
        <v>2.1175086677500884E-2</v>
      </c>
      <c r="P95" s="2">
        <v>43514</v>
      </c>
      <c r="Q95" s="132" t="s">
        <v>550</v>
      </c>
      <c r="R95" s="81">
        <f t="shared" si="8"/>
        <v>2.0831386029497113E-2</v>
      </c>
      <c r="T95" s="198">
        <v>43514</v>
      </c>
      <c r="U95" s="199" t="s">
        <v>247</v>
      </c>
      <c r="V95" s="81">
        <f t="shared" si="9"/>
        <v>2.2179963395380298E-2</v>
      </c>
    </row>
    <row r="96" spans="4:22" ht="13.8" outlineLevel="1" x14ac:dyDescent="0.25">
      <c r="D96" s="2">
        <v>43515</v>
      </c>
      <c r="E96" s="132" t="s">
        <v>1457</v>
      </c>
      <c r="F96" s="81">
        <f t="shared" si="5"/>
        <v>4.0296527406015206E-2</v>
      </c>
      <c r="H96" s="2">
        <v>43515</v>
      </c>
      <c r="I96" s="132" t="s">
        <v>1155</v>
      </c>
      <c r="J96" s="81">
        <f t="shared" si="6"/>
        <v>4.0302288586224866E-2</v>
      </c>
      <c r="L96" s="2">
        <v>43515</v>
      </c>
      <c r="M96" s="132" t="s">
        <v>854</v>
      </c>
      <c r="N96" s="81">
        <f t="shared" si="7"/>
        <v>1.4484232886512374E-2</v>
      </c>
      <c r="P96" s="2">
        <v>43515</v>
      </c>
      <c r="Q96" s="132" t="s">
        <v>551</v>
      </c>
      <c r="R96" s="81">
        <f t="shared" si="8"/>
        <v>3.0623072705317948E-2</v>
      </c>
      <c r="T96" s="198">
        <v>43515</v>
      </c>
      <c r="U96" s="199" t="s">
        <v>248</v>
      </c>
      <c r="V96" s="81">
        <f t="shared" si="9"/>
        <v>3.4120770220140657E-2</v>
      </c>
    </row>
    <row r="97" spans="4:22" ht="13.8" outlineLevel="1" x14ac:dyDescent="0.25">
      <c r="D97" s="2">
        <v>43516</v>
      </c>
      <c r="E97" s="132" t="s">
        <v>1458</v>
      </c>
      <c r="F97" s="81">
        <f t="shared" si="5"/>
        <v>1.9741236739798242E-2</v>
      </c>
      <c r="H97" s="2">
        <v>43516</v>
      </c>
      <c r="I97" s="132" t="s">
        <v>1156</v>
      </c>
      <c r="J97" s="81">
        <f t="shared" si="6"/>
        <v>1.4295498967268347E-2</v>
      </c>
      <c r="L97" s="2">
        <v>43516</v>
      </c>
      <c r="M97" s="132" t="s">
        <v>855</v>
      </c>
      <c r="N97" s="81">
        <f t="shared" si="7"/>
        <v>1.1673968944697067E-3</v>
      </c>
      <c r="P97" s="2">
        <v>43516</v>
      </c>
      <c r="Q97" s="132" t="s">
        <v>552</v>
      </c>
      <c r="R97" s="81">
        <f t="shared" si="8"/>
        <v>2.218598173552646E-2</v>
      </c>
      <c r="T97" s="198">
        <v>43516</v>
      </c>
      <c r="U97" s="199" t="s">
        <v>249</v>
      </c>
      <c r="V97" s="81">
        <f t="shared" si="9"/>
        <v>2.0322918671080083E-2</v>
      </c>
    </row>
    <row r="98" spans="4:22" ht="13.8" outlineLevel="1" x14ac:dyDescent="0.25">
      <c r="D98" s="2">
        <v>43517</v>
      </c>
      <c r="E98" s="132" t="s">
        <v>1459</v>
      </c>
      <c r="F98" s="81">
        <f t="shared" si="5"/>
        <v>9.0267617668708788E-3</v>
      </c>
      <c r="H98" s="2">
        <v>43517</v>
      </c>
      <c r="I98" s="132" t="s">
        <v>1157</v>
      </c>
      <c r="J98" s="81">
        <f t="shared" si="6"/>
        <v>-2.3892598763309116E-4</v>
      </c>
      <c r="L98" s="2">
        <v>43517</v>
      </c>
      <c r="M98" s="132" t="s">
        <v>354</v>
      </c>
      <c r="N98" s="81">
        <f t="shared" si="7"/>
        <v>6.8971629422607122E-3</v>
      </c>
      <c r="P98" s="2">
        <v>43517</v>
      </c>
      <c r="Q98" s="132" t="s">
        <v>553</v>
      </c>
      <c r="R98" s="81">
        <f t="shared" si="8"/>
        <v>2.2303034423180944E-3</v>
      </c>
      <c r="T98" s="198">
        <v>43517</v>
      </c>
      <c r="U98" s="199" t="s">
        <v>250</v>
      </c>
      <c r="V98" s="81">
        <f t="shared" si="9"/>
        <v>-1.4763217125290126E-3</v>
      </c>
    </row>
    <row r="99" spans="4:22" ht="13.8" outlineLevel="1" x14ac:dyDescent="0.25">
      <c r="D99" s="2">
        <v>43518</v>
      </c>
      <c r="E99" s="132" t="s">
        <v>1460</v>
      </c>
      <c r="F99" s="81">
        <f t="shared" si="5"/>
        <v>2.9763075725042984E-2</v>
      </c>
      <c r="H99" s="2">
        <v>43518</v>
      </c>
      <c r="I99" s="132" t="s">
        <v>1158</v>
      </c>
      <c r="J99" s="81">
        <f t="shared" si="6"/>
        <v>-8.4982948146459757E-3</v>
      </c>
      <c r="L99" s="2">
        <v>43518</v>
      </c>
      <c r="M99" s="132" t="s">
        <v>856</v>
      </c>
      <c r="N99" s="81">
        <f t="shared" si="7"/>
        <v>7.6467218407711725E-4</v>
      </c>
      <c r="P99" s="2">
        <v>43518</v>
      </c>
      <c r="Q99" s="132" t="s">
        <v>554</v>
      </c>
      <c r="R99" s="81">
        <f t="shared" si="8"/>
        <v>-9.3507946313506774E-3</v>
      </c>
      <c r="T99" s="198">
        <v>43518</v>
      </c>
      <c r="U99" s="199" t="s">
        <v>251</v>
      </c>
      <c r="V99" s="81">
        <f t="shared" si="9"/>
        <v>-3.2665796856754638E-3</v>
      </c>
    </row>
    <row r="100" spans="4:22" ht="13.8" outlineLevel="1" x14ac:dyDescent="0.25">
      <c r="D100" s="2">
        <v>43521</v>
      </c>
      <c r="E100" s="132" t="s">
        <v>1461</v>
      </c>
      <c r="F100" s="81">
        <f t="shared" si="5"/>
        <v>7.0598731000642928E-2</v>
      </c>
      <c r="H100" s="2">
        <v>43521</v>
      </c>
      <c r="I100" s="132" t="s">
        <v>1159</v>
      </c>
      <c r="J100" s="81">
        <f t="shared" si="6"/>
        <v>9.2620882601173765E-2</v>
      </c>
      <c r="L100" s="2">
        <v>43521</v>
      </c>
      <c r="M100" s="132" t="s">
        <v>857</v>
      </c>
      <c r="N100" s="81">
        <f t="shared" si="7"/>
        <v>6.5805127966560087E-2</v>
      </c>
      <c r="P100" s="2">
        <v>43521</v>
      </c>
      <c r="Q100" s="132" t="s">
        <v>555</v>
      </c>
      <c r="R100" s="81">
        <f t="shared" si="8"/>
        <v>2.9596051314719402E-2</v>
      </c>
      <c r="T100" s="198">
        <v>43521</v>
      </c>
      <c r="U100" s="199" t="s">
        <v>252</v>
      </c>
      <c r="V100" s="81">
        <f t="shared" si="9"/>
        <v>3.2588627979984568E-2</v>
      </c>
    </row>
    <row r="101" spans="4:22" ht="13.8" outlineLevel="1" x14ac:dyDescent="0.25">
      <c r="D101" s="2">
        <v>43522</v>
      </c>
      <c r="E101" s="132" t="s">
        <v>1462</v>
      </c>
      <c r="F101" s="81">
        <f t="shared" si="5"/>
        <v>7.7602541788787333E-3</v>
      </c>
      <c r="H101" s="2">
        <v>43522</v>
      </c>
      <c r="I101" s="132" t="s">
        <v>1160</v>
      </c>
      <c r="J101" s="81">
        <f t="shared" si="6"/>
        <v>2.6255722560860496E-2</v>
      </c>
      <c r="L101" s="2">
        <v>43522</v>
      </c>
      <c r="M101" s="132" t="s">
        <v>858</v>
      </c>
      <c r="N101" s="81">
        <f t="shared" si="7"/>
        <v>1.4347388436707719E-2</v>
      </c>
      <c r="P101" s="2">
        <v>43522</v>
      </c>
      <c r="Q101" s="132" t="s">
        <v>556</v>
      </c>
      <c r="R101" s="81">
        <f t="shared" si="8"/>
        <v>-5.4936784646168633E-3</v>
      </c>
      <c r="T101" s="198">
        <v>43522</v>
      </c>
      <c r="U101" s="199" t="s">
        <v>253</v>
      </c>
      <c r="V101" s="81">
        <f t="shared" si="9"/>
        <v>-5.7019685008379154E-3</v>
      </c>
    </row>
    <row r="102" spans="4:22" ht="13.8" outlineLevel="1" x14ac:dyDescent="0.25">
      <c r="D102" s="2">
        <v>43523</v>
      </c>
      <c r="E102" s="132" t="s">
        <v>1463</v>
      </c>
      <c r="F102" s="81">
        <f t="shared" si="5"/>
        <v>-3.0791288009795578E-2</v>
      </c>
      <c r="H102" s="2">
        <v>43523</v>
      </c>
      <c r="I102" s="132" t="s">
        <v>1161</v>
      </c>
      <c r="J102" s="81">
        <f t="shared" si="6"/>
        <v>6.0543159041374639E-3</v>
      </c>
      <c r="L102" s="2">
        <v>43523</v>
      </c>
      <c r="M102" s="132" t="s">
        <v>859</v>
      </c>
      <c r="N102" s="81">
        <f t="shared" si="7"/>
        <v>1.5749167519244933E-2</v>
      </c>
      <c r="P102" s="2">
        <v>43523</v>
      </c>
      <c r="Q102" s="132" t="s">
        <v>557</v>
      </c>
      <c r="R102" s="81">
        <f t="shared" si="8"/>
        <v>9.1806707748073729E-3</v>
      </c>
      <c r="T102" s="198">
        <v>43523</v>
      </c>
      <c r="U102" s="199" t="s">
        <v>254</v>
      </c>
      <c r="V102" s="81">
        <f t="shared" si="9"/>
        <v>1.0377772620736131E-2</v>
      </c>
    </row>
    <row r="103" spans="4:22" ht="13.8" outlineLevel="1" x14ac:dyDescent="0.25">
      <c r="D103" s="2">
        <v>43524</v>
      </c>
      <c r="E103" s="132" t="s">
        <v>1464</v>
      </c>
      <c r="F103" s="81">
        <f t="shared" si="5"/>
        <v>-5.7297564081388204E-3</v>
      </c>
      <c r="H103" s="2">
        <v>43524</v>
      </c>
      <c r="I103" s="132" t="s">
        <v>1162</v>
      </c>
      <c r="J103" s="81">
        <f t="shared" si="6"/>
        <v>2.1103524799868618E-2</v>
      </c>
      <c r="L103" s="2">
        <v>43524</v>
      </c>
      <c r="M103" s="132" t="s">
        <v>860</v>
      </c>
      <c r="N103" s="81">
        <f t="shared" si="7"/>
        <v>-1.2978852427165577E-3</v>
      </c>
      <c r="P103" s="2">
        <v>43524</v>
      </c>
      <c r="Q103" s="132" t="s">
        <v>558</v>
      </c>
      <c r="R103" s="81">
        <f t="shared" si="8"/>
        <v>-1.5861349908655172E-2</v>
      </c>
      <c r="T103" s="198">
        <v>43524</v>
      </c>
      <c r="U103" s="199" t="s">
        <v>255</v>
      </c>
      <c r="V103" s="81">
        <f t="shared" si="9"/>
        <v>-1.0078544200353073E-2</v>
      </c>
    </row>
    <row r="104" spans="4:22" ht="13.8" outlineLevel="1" x14ac:dyDescent="0.25">
      <c r="D104" s="2">
        <v>43525</v>
      </c>
      <c r="E104" s="132" t="s">
        <v>1465</v>
      </c>
      <c r="F104" s="81">
        <f t="shared" si="5"/>
        <v>-1.3617373119336314E-2</v>
      </c>
      <c r="H104" s="2">
        <v>43525</v>
      </c>
      <c r="I104" s="132" t="s">
        <v>1163</v>
      </c>
      <c r="J104" s="81">
        <f t="shared" si="6"/>
        <v>-1.1817702076074224E-2</v>
      </c>
      <c r="L104" s="2">
        <v>43525</v>
      </c>
      <c r="M104" s="132" t="s">
        <v>861</v>
      </c>
      <c r="N104" s="81">
        <f t="shared" si="7"/>
        <v>-1.0671538216191776E-2</v>
      </c>
      <c r="P104" s="2">
        <v>43525</v>
      </c>
      <c r="Q104" s="132" t="s">
        <v>559</v>
      </c>
      <c r="R104" s="81">
        <f t="shared" si="8"/>
        <v>-4.4769574833207204E-3</v>
      </c>
      <c r="T104" s="198">
        <v>43525</v>
      </c>
      <c r="U104" s="199" t="s">
        <v>256</v>
      </c>
      <c r="V104" s="81">
        <f t="shared" si="9"/>
        <v>-7.9922755942940064E-3</v>
      </c>
    </row>
    <row r="105" spans="4:22" ht="13.8" outlineLevel="1" x14ac:dyDescent="0.25">
      <c r="D105" s="2">
        <v>43528</v>
      </c>
      <c r="E105" s="132" t="s">
        <v>1466</v>
      </c>
      <c r="F105" s="81">
        <f t="shared" si="5"/>
        <v>2.5881215558538246E-2</v>
      </c>
      <c r="H105" s="2">
        <v>43528</v>
      </c>
      <c r="I105" s="132" t="s">
        <v>1164</v>
      </c>
      <c r="J105" s="81">
        <f t="shared" si="6"/>
        <v>1.6888982910934408E-2</v>
      </c>
      <c r="L105" s="2">
        <v>43528</v>
      </c>
      <c r="M105" s="132" t="s">
        <v>862</v>
      </c>
      <c r="N105" s="81">
        <f t="shared" si="7"/>
        <v>2.3090523224532065E-2</v>
      </c>
      <c r="P105" s="2">
        <v>43528</v>
      </c>
      <c r="Q105" s="132" t="s">
        <v>560</v>
      </c>
      <c r="R105" s="81">
        <f t="shared" si="8"/>
        <v>2.2341340931501256E-2</v>
      </c>
      <c r="T105" s="198">
        <v>43528</v>
      </c>
      <c r="U105" s="199" t="s">
        <v>257</v>
      </c>
      <c r="V105" s="81">
        <f t="shared" si="9"/>
        <v>1.3182441937433721E-2</v>
      </c>
    </row>
    <row r="106" spans="4:22" ht="13.8" outlineLevel="1" x14ac:dyDescent="0.25">
      <c r="D106" s="2">
        <v>43529</v>
      </c>
      <c r="E106" s="132" t="s">
        <v>1467</v>
      </c>
      <c r="F106" s="81">
        <f t="shared" si="5"/>
        <v>-7.9602067496983443E-3</v>
      </c>
      <c r="H106" s="2">
        <v>43529</v>
      </c>
      <c r="I106" s="132" t="s">
        <v>1165</v>
      </c>
      <c r="J106" s="81">
        <f t="shared" si="6"/>
        <v>1.3280309255292511E-3</v>
      </c>
      <c r="L106" s="2">
        <v>43529</v>
      </c>
      <c r="M106" s="132" t="s">
        <v>863</v>
      </c>
      <c r="N106" s="81">
        <f t="shared" si="7"/>
        <v>5.2382511235488406E-3</v>
      </c>
      <c r="P106" s="2">
        <v>43529</v>
      </c>
      <c r="Q106" s="132" t="s">
        <v>561</v>
      </c>
      <c r="R106" s="81">
        <f t="shared" si="8"/>
        <v>3.3212871517227099E-2</v>
      </c>
      <c r="T106" s="198">
        <v>43529</v>
      </c>
      <c r="U106" s="199" t="s">
        <v>258</v>
      </c>
      <c r="V106" s="81">
        <f t="shared" si="9"/>
        <v>2.9803877203462226E-2</v>
      </c>
    </row>
    <row r="107" spans="4:22" ht="13.8" outlineLevel="1" x14ac:dyDescent="0.25">
      <c r="D107" s="2">
        <v>43530</v>
      </c>
      <c r="E107" s="132" t="s">
        <v>1468</v>
      </c>
      <c r="F107" s="81">
        <f t="shared" si="5"/>
        <v>1.9910144458752728E-2</v>
      </c>
      <c r="H107" s="2">
        <v>43530</v>
      </c>
      <c r="I107" s="132" t="s">
        <v>1166</v>
      </c>
      <c r="J107" s="81">
        <f t="shared" si="6"/>
        <v>1.1450425552178572E-2</v>
      </c>
      <c r="L107" s="2">
        <v>43530</v>
      </c>
      <c r="M107" s="132" t="s">
        <v>864</v>
      </c>
      <c r="N107" s="81">
        <f t="shared" si="7"/>
        <v>6.3896701086745122E-3</v>
      </c>
      <c r="P107" s="2">
        <v>43530</v>
      </c>
      <c r="Q107" s="132" t="s">
        <v>562</v>
      </c>
      <c r="R107" s="81">
        <f t="shared" si="8"/>
        <v>1.4170267591238019E-2</v>
      </c>
      <c r="T107" s="198">
        <v>43530</v>
      </c>
      <c r="U107" s="199" t="s">
        <v>259</v>
      </c>
      <c r="V107" s="81">
        <f t="shared" si="9"/>
        <v>1.6251700879420215E-2</v>
      </c>
    </row>
    <row r="108" spans="4:22" ht="13.8" outlineLevel="1" x14ac:dyDescent="0.25">
      <c r="D108" s="2">
        <v>43531</v>
      </c>
      <c r="E108" s="132" t="s">
        <v>1469</v>
      </c>
      <c r="F108" s="81">
        <f t="shared" si="5"/>
        <v>1.6677878682991799E-2</v>
      </c>
      <c r="H108" s="2">
        <v>43531</v>
      </c>
      <c r="I108" s="132" t="s">
        <v>1167</v>
      </c>
      <c r="J108" s="81">
        <f t="shared" si="6"/>
        <v>-8.5221449098967523E-3</v>
      </c>
      <c r="L108" s="2">
        <v>43531</v>
      </c>
      <c r="M108" s="132" t="s">
        <v>865</v>
      </c>
      <c r="N108" s="81">
        <f t="shared" si="7"/>
        <v>-4.6229206680052318E-3</v>
      </c>
      <c r="P108" s="2">
        <v>43531</v>
      </c>
      <c r="Q108" s="132" t="s">
        <v>563</v>
      </c>
      <c r="R108" s="81">
        <f t="shared" si="8"/>
        <v>1.2728158047913741E-2</v>
      </c>
      <c r="T108" s="198">
        <v>43531</v>
      </c>
      <c r="U108" s="199" t="s">
        <v>260</v>
      </c>
      <c r="V108" s="81">
        <f t="shared" si="9"/>
        <v>1.1435847890287525E-2</v>
      </c>
    </row>
    <row r="109" spans="4:22" ht="13.8" outlineLevel="1" x14ac:dyDescent="0.25">
      <c r="D109" s="2">
        <v>43532</v>
      </c>
      <c r="E109" s="132" t="s">
        <v>1470</v>
      </c>
      <c r="F109" s="81">
        <f t="shared" si="5"/>
        <v>2.6812735451784617E-2</v>
      </c>
      <c r="H109" s="2">
        <v>43532</v>
      </c>
      <c r="I109" s="132" t="s">
        <v>1168</v>
      </c>
      <c r="J109" s="81">
        <f t="shared" si="6"/>
        <v>4.0933256747654564E-2</v>
      </c>
      <c r="L109" s="2">
        <v>43532</v>
      </c>
      <c r="M109" s="132" t="s">
        <v>866</v>
      </c>
      <c r="N109" s="81">
        <f t="shared" si="7"/>
        <v>1.4062296023296681E-2</v>
      </c>
      <c r="P109" s="2">
        <v>43532</v>
      </c>
      <c r="Q109" s="132" t="s">
        <v>564</v>
      </c>
      <c r="R109" s="81">
        <f t="shared" si="8"/>
        <v>8.5900366386868193E-3</v>
      </c>
      <c r="T109" s="198">
        <v>43532</v>
      </c>
      <c r="U109" s="199" t="s">
        <v>261</v>
      </c>
      <c r="V109" s="81">
        <f t="shared" si="9"/>
        <v>2.2457244285671869E-2</v>
      </c>
    </row>
    <row r="110" spans="4:22" ht="13.8" outlineLevel="1" x14ac:dyDescent="0.25">
      <c r="D110" s="2">
        <v>43535</v>
      </c>
      <c r="E110" s="132" t="s">
        <v>1471</v>
      </c>
      <c r="F110" s="81">
        <f t="shared" si="5"/>
        <v>-5.3967506361387039E-3</v>
      </c>
      <c r="H110" s="2">
        <v>43535</v>
      </c>
      <c r="I110" s="132" t="s">
        <v>1169</v>
      </c>
      <c r="J110" s="81">
        <f t="shared" si="6"/>
        <v>-1.6830962280554907E-2</v>
      </c>
      <c r="L110" s="2">
        <v>43535</v>
      </c>
      <c r="M110" s="132" t="s">
        <v>867</v>
      </c>
      <c r="N110" s="81">
        <f t="shared" si="7"/>
        <v>1.985803643130505E-3</v>
      </c>
      <c r="P110" s="2">
        <v>43535</v>
      </c>
      <c r="Q110" s="132" t="s">
        <v>565</v>
      </c>
      <c r="R110" s="81">
        <f t="shared" si="8"/>
        <v>2.5729297329425294E-2</v>
      </c>
      <c r="T110" s="198">
        <v>43535</v>
      </c>
      <c r="U110" s="199" t="s">
        <v>262</v>
      </c>
      <c r="V110" s="81">
        <f t="shared" si="9"/>
        <v>1.1687481824376438E-2</v>
      </c>
    </row>
    <row r="111" spans="4:22" ht="13.8" outlineLevel="1" x14ac:dyDescent="0.25">
      <c r="D111" s="2">
        <v>43536</v>
      </c>
      <c r="E111" s="132" t="s">
        <v>1472</v>
      </c>
      <c r="F111" s="81">
        <f t="shared" si="5"/>
        <v>1.1087460938258624E-2</v>
      </c>
      <c r="H111" s="2">
        <v>43536</v>
      </c>
      <c r="I111" s="132" t="s">
        <v>1170</v>
      </c>
      <c r="J111" s="81">
        <f t="shared" si="6"/>
        <v>3.858211025572824E-2</v>
      </c>
      <c r="L111" s="2">
        <v>43536</v>
      </c>
      <c r="M111" s="132" t="s">
        <v>868</v>
      </c>
      <c r="N111" s="81">
        <f t="shared" si="7"/>
        <v>2.2504658090390529E-2</v>
      </c>
      <c r="P111" s="2">
        <v>43536</v>
      </c>
      <c r="Q111" s="132" t="s">
        <v>566</v>
      </c>
      <c r="R111" s="81">
        <f t="shared" si="8"/>
        <v>2.400148510009149E-2</v>
      </c>
      <c r="T111" s="198">
        <v>43536</v>
      </c>
      <c r="U111" s="199" t="s">
        <v>263</v>
      </c>
      <c r="V111" s="81">
        <f t="shared" si="9"/>
        <v>0.10484633443157501</v>
      </c>
    </row>
    <row r="112" spans="4:22" ht="13.8" outlineLevel="1" x14ac:dyDescent="0.25">
      <c r="D112" s="2">
        <v>43537</v>
      </c>
      <c r="E112" s="132" t="s">
        <v>1473</v>
      </c>
      <c r="F112" s="81">
        <f t="shared" si="5"/>
        <v>-1.4349373069309833E-2</v>
      </c>
      <c r="H112" s="2">
        <v>43537</v>
      </c>
      <c r="I112" s="132" t="s">
        <v>1171</v>
      </c>
      <c r="J112" s="81">
        <f t="shared" si="6"/>
        <v>-3.2917235931655492E-2</v>
      </c>
      <c r="L112" s="2">
        <v>43537</v>
      </c>
      <c r="M112" s="132" t="s">
        <v>869</v>
      </c>
      <c r="N112" s="81">
        <f t="shared" si="7"/>
        <v>-5.6128274319872714E-3</v>
      </c>
      <c r="P112" s="2">
        <v>43537</v>
      </c>
      <c r="Q112" s="132" t="s">
        <v>567</v>
      </c>
      <c r="R112" s="81">
        <f t="shared" si="8"/>
        <v>6.1180938263850661E-3</v>
      </c>
      <c r="T112" s="198">
        <v>43537</v>
      </c>
      <c r="U112" s="199" t="s">
        <v>264</v>
      </c>
      <c r="V112" s="81">
        <f t="shared" si="9"/>
        <v>7.1455048901449852E-2</v>
      </c>
    </row>
    <row r="113" spans="4:22" ht="13.8" outlineLevel="1" x14ac:dyDescent="0.25">
      <c r="D113" s="2">
        <v>43538</v>
      </c>
      <c r="E113" s="132" t="s">
        <v>1474</v>
      </c>
      <c r="F113" s="81">
        <f t="shared" si="5"/>
        <v>-8.6745283990603939E-2</v>
      </c>
      <c r="H113" s="2">
        <v>43538</v>
      </c>
      <c r="I113" s="132" t="s">
        <v>1172</v>
      </c>
      <c r="J113" s="81">
        <f t="shared" si="6"/>
        <v>-6.4851628360934152E-2</v>
      </c>
      <c r="L113" s="2">
        <v>43538</v>
      </c>
      <c r="M113" s="132" t="s">
        <v>870</v>
      </c>
      <c r="N113" s="81">
        <f t="shared" si="7"/>
        <v>-5.1025179729903725E-2</v>
      </c>
      <c r="P113" s="2">
        <v>43538</v>
      </c>
      <c r="Q113" s="132" t="s">
        <v>568</v>
      </c>
      <c r="R113" s="81">
        <f t="shared" si="8"/>
        <v>-7.3098491999116708E-2</v>
      </c>
      <c r="T113" s="198">
        <v>43538</v>
      </c>
      <c r="U113" s="199" t="s">
        <v>265</v>
      </c>
      <c r="V113" s="81">
        <f t="shared" si="9"/>
        <v>-0.11754014145390719</v>
      </c>
    </row>
    <row r="114" spans="4:22" ht="13.8" outlineLevel="1" x14ac:dyDescent="0.25">
      <c r="D114" s="2">
        <v>43539</v>
      </c>
      <c r="E114" s="132" t="s">
        <v>1475</v>
      </c>
      <c r="F114" s="81">
        <f t="shared" si="5"/>
        <v>-1.5384607306804547E-2</v>
      </c>
      <c r="H114" s="2">
        <v>43539</v>
      </c>
      <c r="I114" s="132" t="s">
        <v>1173</v>
      </c>
      <c r="J114" s="81">
        <f t="shared" si="6"/>
        <v>-6.0826404156573031E-3</v>
      </c>
      <c r="L114" s="2">
        <v>43539</v>
      </c>
      <c r="M114" s="132" t="s">
        <v>871</v>
      </c>
      <c r="N114" s="81">
        <f t="shared" si="7"/>
        <v>-3.652532950973003E-3</v>
      </c>
      <c r="P114" s="2">
        <v>43539</v>
      </c>
      <c r="Q114" s="132" t="s">
        <v>569</v>
      </c>
      <c r="R114" s="81">
        <f t="shared" si="8"/>
        <v>-4.3975481233329788E-5</v>
      </c>
      <c r="T114" s="198">
        <v>43539</v>
      </c>
      <c r="U114" s="199" t="s">
        <v>266</v>
      </c>
      <c r="V114" s="81">
        <f t="shared" si="9"/>
        <v>-2.1913264270727394E-2</v>
      </c>
    </row>
    <row r="115" spans="4:22" ht="13.8" outlineLevel="1" x14ac:dyDescent="0.25">
      <c r="D115" s="2">
        <v>43542</v>
      </c>
      <c r="E115" s="132" t="s">
        <v>1476</v>
      </c>
      <c r="F115" s="81">
        <f t="shared" si="5"/>
        <v>1.8845877154118184E-3</v>
      </c>
      <c r="H115" s="2">
        <v>43542</v>
      </c>
      <c r="I115" s="132" t="s">
        <v>1174</v>
      </c>
      <c r="J115" s="81">
        <f t="shared" si="6"/>
        <v>8.062773488609995E-3</v>
      </c>
      <c r="L115" s="2">
        <v>43542</v>
      </c>
      <c r="M115" s="132" t="s">
        <v>872</v>
      </c>
      <c r="N115" s="81">
        <f t="shared" si="7"/>
        <v>5.0710669963807383E-3</v>
      </c>
      <c r="P115" s="2">
        <v>43542</v>
      </c>
      <c r="Q115" s="132" t="s">
        <v>570</v>
      </c>
      <c r="R115" s="81">
        <f t="shared" si="8"/>
        <v>-4.8874661904936773E-4</v>
      </c>
      <c r="T115" s="198">
        <v>43542</v>
      </c>
      <c r="U115" s="199" t="s">
        <v>267</v>
      </c>
      <c r="V115" s="81">
        <f t="shared" si="9"/>
        <v>-2.0474985498586007E-2</v>
      </c>
    </row>
    <row r="116" spans="4:22" ht="13.8" outlineLevel="1" x14ac:dyDescent="0.25">
      <c r="D116" s="2">
        <v>43543</v>
      </c>
      <c r="E116" s="132" t="s">
        <v>1477</v>
      </c>
      <c r="F116" s="81">
        <f t="shared" si="5"/>
        <v>3.0224824113104017E-2</v>
      </c>
      <c r="H116" s="2">
        <v>43543</v>
      </c>
      <c r="I116" s="132" t="s">
        <v>1175</v>
      </c>
      <c r="J116" s="81">
        <f t="shared" si="6"/>
        <v>2.2612731807152495E-2</v>
      </c>
      <c r="L116" s="2">
        <v>43543</v>
      </c>
      <c r="M116" s="132" t="s">
        <v>873</v>
      </c>
      <c r="N116" s="81">
        <f t="shared" si="7"/>
        <v>1.5613064361817315E-2</v>
      </c>
      <c r="P116" s="2">
        <v>43543</v>
      </c>
      <c r="Q116" s="132" t="s">
        <v>571</v>
      </c>
      <c r="R116" s="81">
        <f t="shared" si="8"/>
        <v>6.6168615081140395E-3</v>
      </c>
      <c r="T116" s="198">
        <v>43543</v>
      </c>
      <c r="U116" s="199" t="s">
        <v>268</v>
      </c>
      <c r="V116" s="81">
        <f t="shared" si="9"/>
        <v>2.3527168964129149E-2</v>
      </c>
    </row>
    <row r="117" spans="4:22" ht="13.8" outlineLevel="1" x14ac:dyDescent="0.25">
      <c r="D117" s="2">
        <v>43544</v>
      </c>
      <c r="E117" s="132" t="s">
        <v>1478</v>
      </c>
      <c r="F117" s="81">
        <f t="shared" si="5"/>
        <v>-1.7774701527210387E-2</v>
      </c>
      <c r="H117" s="2">
        <v>43544</v>
      </c>
      <c r="I117" s="132" t="s">
        <v>1176</v>
      </c>
      <c r="J117" s="81">
        <f t="shared" si="6"/>
        <v>-1.7997852580138623E-2</v>
      </c>
      <c r="L117" s="2">
        <v>43544</v>
      </c>
      <c r="M117" s="132" t="s">
        <v>874</v>
      </c>
      <c r="N117" s="81">
        <f t="shared" si="7"/>
        <v>-1.9536801846365248E-2</v>
      </c>
      <c r="P117" s="2">
        <v>43544</v>
      </c>
      <c r="Q117" s="132" t="s">
        <v>572</v>
      </c>
      <c r="R117" s="81">
        <f t="shared" si="8"/>
        <v>-2.475101274545808E-2</v>
      </c>
      <c r="T117" s="198">
        <v>43544</v>
      </c>
      <c r="U117" s="199" t="s">
        <v>269</v>
      </c>
      <c r="V117" s="81">
        <f t="shared" si="9"/>
        <v>-3.2998915821513951E-2</v>
      </c>
    </row>
    <row r="118" spans="4:22" ht="13.8" outlineLevel="1" x14ac:dyDescent="0.25">
      <c r="D118" s="2">
        <v>43545</v>
      </c>
      <c r="E118" s="132" t="s">
        <v>1479</v>
      </c>
      <c r="F118" s="81">
        <f t="shared" si="5"/>
        <v>2.4806645420394041E-2</v>
      </c>
      <c r="H118" s="2">
        <v>43545</v>
      </c>
      <c r="I118" s="132" t="s">
        <v>1177</v>
      </c>
      <c r="J118" s="81">
        <f t="shared" si="6"/>
        <v>-1.2891413614672263E-3</v>
      </c>
      <c r="L118" s="2">
        <v>43545</v>
      </c>
      <c r="M118" s="132" t="s">
        <v>875</v>
      </c>
      <c r="N118" s="81">
        <f t="shared" si="7"/>
        <v>1.4756365322081261E-2</v>
      </c>
      <c r="P118" s="2">
        <v>43545</v>
      </c>
      <c r="Q118" s="132" t="s">
        <v>573</v>
      </c>
      <c r="R118" s="81">
        <f t="shared" si="8"/>
        <v>1.1030197032248435E-2</v>
      </c>
      <c r="T118" s="198">
        <v>43545</v>
      </c>
      <c r="U118" s="199" t="s">
        <v>270</v>
      </c>
      <c r="V118" s="81">
        <f t="shared" si="9"/>
        <v>8.4884860756604102E-3</v>
      </c>
    </row>
    <row r="119" spans="4:22" ht="13.8" outlineLevel="1" x14ac:dyDescent="0.25">
      <c r="D119" s="2">
        <v>43546</v>
      </c>
      <c r="E119" s="132" t="s">
        <v>1480</v>
      </c>
      <c r="F119" s="81">
        <f t="shared" si="5"/>
        <v>-1.8577039643867446E-2</v>
      </c>
      <c r="H119" s="2">
        <v>43546</v>
      </c>
      <c r="I119" s="132" t="s">
        <v>1178</v>
      </c>
      <c r="J119" s="81">
        <f t="shared" si="6"/>
        <v>-1.0840074755242918E-2</v>
      </c>
      <c r="L119" s="2">
        <v>43546</v>
      </c>
      <c r="M119" s="132" t="s">
        <v>876</v>
      </c>
      <c r="N119" s="81">
        <f t="shared" si="7"/>
        <v>-3.5168602825693266E-3</v>
      </c>
      <c r="P119" s="2">
        <v>43546</v>
      </c>
      <c r="Q119" s="132" t="s">
        <v>574</v>
      </c>
      <c r="R119" s="81">
        <f t="shared" si="8"/>
        <v>-4.5893824199219578E-3</v>
      </c>
      <c r="T119" s="198">
        <v>43546</v>
      </c>
      <c r="U119" s="199" t="s">
        <v>271</v>
      </c>
      <c r="V119" s="81">
        <f t="shared" si="9"/>
        <v>-2.173358439457166E-2</v>
      </c>
    </row>
    <row r="120" spans="4:22" ht="13.8" outlineLevel="1" x14ac:dyDescent="0.25">
      <c r="D120" s="2">
        <v>43549</v>
      </c>
      <c r="E120" s="132" t="s">
        <v>1481</v>
      </c>
      <c r="F120" s="81">
        <f t="shared" si="5"/>
        <v>-5.9703797881168232E-3</v>
      </c>
      <c r="H120" s="2">
        <v>43549</v>
      </c>
      <c r="I120" s="132" t="s">
        <v>1179</v>
      </c>
      <c r="J120" s="81">
        <f t="shared" si="6"/>
        <v>2.5825769876404368E-2</v>
      </c>
      <c r="L120" s="2">
        <v>43549</v>
      </c>
      <c r="M120" s="132" t="s">
        <v>877</v>
      </c>
      <c r="N120" s="81">
        <f t="shared" si="7"/>
        <v>3.0596779264064018E-2</v>
      </c>
      <c r="P120" s="2">
        <v>43549</v>
      </c>
      <c r="Q120" s="132" t="s">
        <v>575</v>
      </c>
      <c r="R120" s="81">
        <f t="shared" si="8"/>
        <v>2.307270020060621E-2</v>
      </c>
      <c r="T120" s="198">
        <v>43549</v>
      </c>
      <c r="U120" s="199" t="s">
        <v>272</v>
      </c>
      <c r="V120" s="81">
        <f t="shared" si="9"/>
        <v>9.8004290791414393E-3</v>
      </c>
    </row>
    <row r="121" spans="4:22" ht="13.8" outlineLevel="1" x14ac:dyDescent="0.25">
      <c r="D121" s="2">
        <v>43550</v>
      </c>
      <c r="E121" s="132" t="s">
        <v>1482</v>
      </c>
      <c r="F121" s="81">
        <f t="shared" si="5"/>
        <v>-3.3633149442356264E-2</v>
      </c>
      <c r="H121" s="2">
        <v>43550</v>
      </c>
      <c r="I121" s="132" t="s">
        <v>1180</v>
      </c>
      <c r="J121" s="81">
        <f t="shared" si="6"/>
        <v>-2.4892636926128982E-2</v>
      </c>
      <c r="L121" s="2">
        <v>43550</v>
      </c>
      <c r="M121" s="132" t="s">
        <v>878</v>
      </c>
      <c r="N121" s="81">
        <f t="shared" si="7"/>
        <v>-3.3283167993082931E-2</v>
      </c>
      <c r="P121" s="2">
        <v>43550</v>
      </c>
      <c r="Q121" s="132" t="s">
        <v>576</v>
      </c>
      <c r="R121" s="81">
        <f t="shared" si="8"/>
        <v>-2.785717295931639E-2</v>
      </c>
      <c r="T121" s="198">
        <v>43550</v>
      </c>
      <c r="U121" s="199" t="s">
        <v>273</v>
      </c>
      <c r="V121" s="81">
        <f t="shared" si="9"/>
        <v>-1.9668284880355949E-2</v>
      </c>
    </row>
    <row r="122" spans="4:22" ht="13.8" outlineLevel="1" x14ac:dyDescent="0.25">
      <c r="D122" s="2">
        <v>43551</v>
      </c>
      <c r="E122" s="132" t="s">
        <v>1483</v>
      </c>
      <c r="F122" s="81">
        <f t="shared" si="5"/>
        <v>-2.4790481695778788E-2</v>
      </c>
      <c r="H122" s="2">
        <v>43551</v>
      </c>
      <c r="I122" s="132" t="s">
        <v>1181</v>
      </c>
      <c r="J122" s="81">
        <f t="shared" si="6"/>
        <v>-2.9896481017473966E-2</v>
      </c>
      <c r="L122" s="2">
        <v>43551</v>
      </c>
      <c r="M122" s="132" t="s">
        <v>879</v>
      </c>
      <c r="N122" s="81">
        <f t="shared" si="7"/>
        <v>-4.6883098653631002E-2</v>
      </c>
      <c r="P122" s="2">
        <v>43551</v>
      </c>
      <c r="Q122" s="132" t="s">
        <v>577</v>
      </c>
      <c r="R122" s="81">
        <f t="shared" si="8"/>
        <v>-2.9207990077982204E-2</v>
      </c>
      <c r="T122" s="198">
        <v>43551</v>
      </c>
      <c r="U122" s="199" t="s">
        <v>274</v>
      </c>
      <c r="V122" s="81">
        <f t="shared" si="9"/>
        <v>-1.2488321364957523E-2</v>
      </c>
    </row>
    <row r="123" spans="4:22" ht="13.8" outlineLevel="1" x14ac:dyDescent="0.25">
      <c r="D123" s="2">
        <v>43552</v>
      </c>
      <c r="E123" s="132" t="s">
        <v>1484</v>
      </c>
      <c r="F123" s="81">
        <f t="shared" si="5"/>
        <v>2.4133986064248426E-2</v>
      </c>
      <c r="H123" s="2">
        <v>43552</v>
      </c>
      <c r="I123" s="132" t="s">
        <v>1182</v>
      </c>
      <c r="J123" s="81">
        <f t="shared" si="6"/>
        <v>2.9701182464285211E-3</v>
      </c>
      <c r="L123" s="2">
        <v>43552</v>
      </c>
      <c r="M123" s="132" t="s">
        <v>880</v>
      </c>
      <c r="N123" s="81">
        <f t="shared" si="7"/>
        <v>3.039473800731346E-2</v>
      </c>
      <c r="P123" s="2">
        <v>43552</v>
      </c>
      <c r="Q123" s="132" t="s">
        <v>578</v>
      </c>
      <c r="R123" s="81">
        <f t="shared" si="8"/>
        <v>3.1319238890679187E-3</v>
      </c>
      <c r="T123" s="198">
        <v>43552</v>
      </c>
      <c r="U123" s="199" t="s">
        <v>275</v>
      </c>
      <c r="V123" s="81">
        <f t="shared" si="9"/>
        <v>1.458578007396876E-2</v>
      </c>
    </row>
    <row r="124" spans="4:22" ht="13.8" outlineLevel="1" x14ac:dyDescent="0.25">
      <c r="D124" s="2">
        <v>43553</v>
      </c>
      <c r="E124" s="132" t="s">
        <v>1485</v>
      </c>
      <c r="F124" s="81">
        <f t="shared" si="5"/>
        <v>2.5771621907335351E-2</v>
      </c>
      <c r="H124" s="2">
        <v>43553</v>
      </c>
      <c r="I124" s="132" t="s">
        <v>1183</v>
      </c>
      <c r="J124" s="81">
        <f t="shared" si="6"/>
        <v>1.8795209420588703E-2</v>
      </c>
      <c r="L124" s="2">
        <v>43553</v>
      </c>
      <c r="M124" s="132" t="s">
        <v>881</v>
      </c>
      <c r="N124" s="81">
        <f t="shared" si="7"/>
        <v>7.8399013712326493E-4</v>
      </c>
      <c r="P124" s="2">
        <v>43553</v>
      </c>
      <c r="Q124" s="132" t="s">
        <v>579</v>
      </c>
      <c r="R124" s="81">
        <f t="shared" si="8"/>
        <v>1.2722688947379275E-2</v>
      </c>
      <c r="T124" s="198">
        <v>43553</v>
      </c>
      <c r="U124" s="199" t="s">
        <v>276</v>
      </c>
      <c r="V124" s="81">
        <f t="shared" si="9"/>
        <v>9.8959829159071012E-3</v>
      </c>
    </row>
    <row r="125" spans="4:22" ht="13.8" outlineLevel="1" x14ac:dyDescent="0.25">
      <c r="D125" s="2">
        <v>43556</v>
      </c>
      <c r="E125" s="132" t="s">
        <v>1486</v>
      </c>
      <c r="F125" s="81">
        <f t="shared" si="5"/>
        <v>8.518209099482163E-2</v>
      </c>
      <c r="H125" s="2">
        <v>43556</v>
      </c>
      <c r="I125" s="132" t="s">
        <v>1184</v>
      </c>
      <c r="J125" s="81">
        <f t="shared" si="6"/>
        <v>5.2444514343420512E-2</v>
      </c>
      <c r="L125" s="2">
        <v>43556</v>
      </c>
      <c r="M125" s="132" t="s">
        <v>882</v>
      </c>
      <c r="N125" s="81">
        <f t="shared" si="7"/>
        <v>4.3394936073701346E-2</v>
      </c>
      <c r="P125" s="2">
        <v>43556</v>
      </c>
      <c r="Q125" s="132" t="s">
        <v>580</v>
      </c>
      <c r="R125" s="81">
        <f t="shared" si="8"/>
        <v>4.6984199339118599E-2</v>
      </c>
      <c r="T125" s="198">
        <v>43556</v>
      </c>
      <c r="U125" s="199" t="s">
        <v>277</v>
      </c>
      <c r="V125" s="81">
        <f t="shared" si="9"/>
        <v>5.1389229163663751E-2</v>
      </c>
    </row>
    <row r="126" spans="4:22" ht="13.8" outlineLevel="1" x14ac:dyDescent="0.25">
      <c r="D126" s="2">
        <v>43557</v>
      </c>
      <c r="E126" s="132" t="s">
        <v>1487</v>
      </c>
      <c r="F126" s="81">
        <f t="shared" si="5"/>
        <v>7.3693686845388226E-2</v>
      </c>
      <c r="H126" s="2">
        <v>43557</v>
      </c>
      <c r="I126" s="132" t="s">
        <v>1185</v>
      </c>
      <c r="J126" s="81">
        <f t="shared" si="6"/>
        <v>6.4098928875549951E-2</v>
      </c>
      <c r="L126" s="2">
        <v>43557</v>
      </c>
      <c r="M126" s="132" t="s">
        <v>883</v>
      </c>
      <c r="N126" s="81">
        <f t="shared" si="7"/>
        <v>3.9095764874680049E-2</v>
      </c>
      <c r="P126" s="2">
        <v>43557</v>
      </c>
      <c r="Q126" s="132" t="s">
        <v>581</v>
      </c>
      <c r="R126" s="81">
        <f t="shared" si="8"/>
        <v>0.11176016961648298</v>
      </c>
      <c r="T126" s="198">
        <v>43557</v>
      </c>
      <c r="U126" s="199" t="s">
        <v>278</v>
      </c>
      <c r="V126" s="81">
        <f t="shared" si="9"/>
        <v>3.263073290058402E-2</v>
      </c>
    </row>
    <row r="127" spans="4:22" ht="13.8" outlineLevel="1" x14ac:dyDescent="0.25">
      <c r="D127" s="2">
        <v>43558</v>
      </c>
      <c r="E127" s="132" t="s">
        <v>1488</v>
      </c>
      <c r="F127" s="81">
        <f t="shared" si="5"/>
        <v>2.1589400703030642E-2</v>
      </c>
      <c r="H127" s="2">
        <v>43558</v>
      </c>
      <c r="I127" s="132" t="s">
        <v>1186</v>
      </c>
      <c r="J127" s="81">
        <f t="shared" si="6"/>
        <v>-1.4349176052296719E-2</v>
      </c>
      <c r="L127" s="2">
        <v>43558</v>
      </c>
      <c r="M127" s="132" t="s">
        <v>884</v>
      </c>
      <c r="N127" s="81">
        <f t="shared" si="7"/>
        <v>-2.4337157531371368E-3</v>
      </c>
      <c r="P127" s="2">
        <v>43558</v>
      </c>
      <c r="Q127" s="132" t="s">
        <v>582</v>
      </c>
      <c r="R127" s="81">
        <f t="shared" si="8"/>
        <v>5.1695877714738436E-2</v>
      </c>
      <c r="T127" s="198">
        <v>43558</v>
      </c>
      <c r="U127" s="199" t="s">
        <v>279</v>
      </c>
      <c r="V127" s="81">
        <f t="shared" si="9"/>
        <v>-2.7960070148873424E-2</v>
      </c>
    </row>
    <row r="128" spans="4:22" ht="13.8" outlineLevel="1" x14ac:dyDescent="0.25">
      <c r="D128" s="2">
        <v>43559</v>
      </c>
      <c r="E128" s="132" t="s">
        <v>1489</v>
      </c>
      <c r="F128" s="81">
        <f t="shared" si="5"/>
        <v>2.8788945431051982E-2</v>
      </c>
      <c r="H128" s="2">
        <v>43559</v>
      </c>
      <c r="I128" s="132" t="s">
        <v>1187</v>
      </c>
      <c r="J128" s="81">
        <f t="shared" si="6"/>
        <v>5.5060378773741467E-2</v>
      </c>
      <c r="L128" s="2">
        <v>43559</v>
      </c>
      <c r="M128" s="132" t="s">
        <v>885</v>
      </c>
      <c r="N128" s="81">
        <f t="shared" si="7"/>
        <v>1.0067087885732722E-2</v>
      </c>
      <c r="P128" s="2">
        <v>43559</v>
      </c>
      <c r="Q128" s="132" t="s">
        <v>583</v>
      </c>
      <c r="R128" s="81">
        <f t="shared" si="8"/>
        <v>3.1607515875068957E-2</v>
      </c>
      <c r="T128" s="198">
        <v>43559</v>
      </c>
      <c r="U128" s="199" t="s">
        <v>280</v>
      </c>
      <c r="V128" s="81">
        <f t="shared" si="9"/>
        <v>2.0382267395811192E-2</v>
      </c>
    </row>
    <row r="129" spans="4:22" ht="13.8" outlineLevel="1" x14ac:dyDescent="0.25">
      <c r="D129" s="2">
        <v>43563</v>
      </c>
      <c r="E129" s="132" t="s">
        <v>1490</v>
      </c>
      <c r="F129" s="81">
        <f t="shared" si="5"/>
        <v>-4.2973472912605941E-2</v>
      </c>
      <c r="H129" s="2">
        <v>43563</v>
      </c>
      <c r="I129" s="132" t="s">
        <v>1188</v>
      </c>
      <c r="J129" s="81">
        <f t="shared" si="6"/>
        <v>-3.674064192551979E-2</v>
      </c>
      <c r="L129" s="2">
        <v>43563</v>
      </c>
      <c r="M129" s="132" t="s">
        <v>886</v>
      </c>
      <c r="N129" s="81">
        <f t="shared" si="7"/>
        <v>-1.2172843281498126E-2</v>
      </c>
      <c r="P129" s="2">
        <v>43563</v>
      </c>
      <c r="Q129" s="132" t="s">
        <v>584</v>
      </c>
      <c r="R129" s="81">
        <f t="shared" si="8"/>
        <v>-4.1252073349951297E-2</v>
      </c>
      <c r="T129" s="198">
        <v>43563</v>
      </c>
      <c r="U129" s="199" t="s">
        <v>281</v>
      </c>
      <c r="V129" s="81">
        <f t="shared" si="9"/>
        <v>-1.7347893918016659E-2</v>
      </c>
    </row>
    <row r="130" spans="4:22" ht="13.8" outlineLevel="1" x14ac:dyDescent="0.25">
      <c r="D130" s="2">
        <v>43564</v>
      </c>
      <c r="E130" s="132" t="s">
        <v>1491</v>
      </c>
      <c r="F130" s="81">
        <f t="shared" si="5"/>
        <v>-4.4991265746451028E-2</v>
      </c>
      <c r="H130" s="2">
        <v>43564</v>
      </c>
      <c r="I130" s="132" t="s">
        <v>1189</v>
      </c>
      <c r="J130" s="81">
        <f t="shared" si="6"/>
        <v>-1.9944870807386286E-2</v>
      </c>
      <c r="L130" s="2">
        <v>43564</v>
      </c>
      <c r="M130" s="132" t="s">
        <v>887</v>
      </c>
      <c r="N130" s="81">
        <f t="shared" si="7"/>
        <v>-7.7945105586256051E-3</v>
      </c>
      <c r="P130" s="2">
        <v>43564</v>
      </c>
      <c r="Q130" s="132" t="s">
        <v>585</v>
      </c>
      <c r="R130" s="81">
        <f t="shared" si="8"/>
        <v>-3.0485459545528729E-2</v>
      </c>
      <c r="T130" s="198">
        <v>43564</v>
      </c>
      <c r="U130" s="199" t="s">
        <v>282</v>
      </c>
      <c r="V130" s="81">
        <f t="shared" si="9"/>
        <v>-1.4742872602476219E-2</v>
      </c>
    </row>
    <row r="131" spans="4:22" ht="13.8" outlineLevel="1" x14ac:dyDescent="0.25">
      <c r="D131" s="2">
        <v>43565</v>
      </c>
      <c r="E131" s="132" t="s">
        <v>1492</v>
      </c>
      <c r="F131" s="81">
        <f t="shared" si="5"/>
        <v>2.7259451326937793E-2</v>
      </c>
      <c r="H131" s="2">
        <v>43565</v>
      </c>
      <c r="I131" s="132" t="s">
        <v>1190</v>
      </c>
      <c r="J131" s="81">
        <f t="shared" si="6"/>
        <v>-2.6139246447916504E-2</v>
      </c>
      <c r="L131" s="2">
        <v>43565</v>
      </c>
      <c r="M131" s="132" t="s">
        <v>888</v>
      </c>
      <c r="N131" s="81">
        <f t="shared" si="7"/>
        <v>-1.6838727602149252E-2</v>
      </c>
      <c r="P131" s="2">
        <v>43565</v>
      </c>
      <c r="Q131" s="132" t="s">
        <v>586</v>
      </c>
      <c r="R131" s="81">
        <f t="shared" si="8"/>
        <v>7.1702796895841171E-3</v>
      </c>
      <c r="T131" s="198">
        <v>43565</v>
      </c>
      <c r="U131" s="199" t="s">
        <v>283</v>
      </c>
      <c r="V131" s="81">
        <f t="shared" si="9"/>
        <v>-2.02930340388397E-2</v>
      </c>
    </row>
    <row r="132" spans="4:22" ht="13.8" outlineLevel="1" x14ac:dyDescent="0.25">
      <c r="D132" s="2">
        <v>43566</v>
      </c>
      <c r="E132" s="132" t="s">
        <v>1493</v>
      </c>
      <c r="F132" s="81">
        <f t="shared" si="5"/>
        <v>3.213832625396295E-2</v>
      </c>
      <c r="H132" s="2">
        <v>43566</v>
      </c>
      <c r="I132" s="132" t="s">
        <v>1191</v>
      </c>
      <c r="J132" s="81">
        <f t="shared" si="6"/>
        <v>3.7545809490407405E-3</v>
      </c>
      <c r="L132" s="2">
        <v>43566</v>
      </c>
      <c r="M132" s="132" t="s">
        <v>889</v>
      </c>
      <c r="N132" s="81">
        <f t="shared" si="7"/>
        <v>-9.4196228342045864E-3</v>
      </c>
      <c r="P132" s="2">
        <v>43566</v>
      </c>
      <c r="Q132" s="132" t="s">
        <v>587</v>
      </c>
      <c r="R132" s="81">
        <f t="shared" si="8"/>
        <v>-2.0056306649960103E-2</v>
      </c>
      <c r="T132" s="198">
        <v>43566</v>
      </c>
      <c r="U132" s="199" t="s">
        <v>284</v>
      </c>
      <c r="V132" s="81">
        <f t="shared" si="9"/>
        <v>5.1592948349958243E-3</v>
      </c>
    </row>
    <row r="133" spans="4:22" ht="13.8" outlineLevel="1" x14ac:dyDescent="0.25">
      <c r="D133" s="2">
        <v>43567</v>
      </c>
      <c r="E133" s="132" t="s">
        <v>1494</v>
      </c>
      <c r="F133" s="81">
        <f t="shared" si="5"/>
        <v>-4.4856433567380991E-2</v>
      </c>
      <c r="H133" s="2">
        <v>43567</v>
      </c>
      <c r="I133" s="132" t="s">
        <v>1192</v>
      </c>
      <c r="J133" s="81">
        <f t="shared" si="6"/>
        <v>-1.8226451982998458E-2</v>
      </c>
      <c r="L133" s="2">
        <v>43567</v>
      </c>
      <c r="M133" s="132" t="s">
        <v>890</v>
      </c>
      <c r="N133" s="81">
        <f t="shared" si="7"/>
        <v>-1.6317146425613535E-2</v>
      </c>
      <c r="P133" s="2">
        <v>43567</v>
      </c>
      <c r="Q133" s="132" t="s">
        <v>588</v>
      </c>
      <c r="R133" s="81">
        <f t="shared" si="8"/>
        <v>-2.1376373623961022E-2</v>
      </c>
      <c r="T133" s="198">
        <v>43567</v>
      </c>
      <c r="U133" s="199" t="s">
        <v>285</v>
      </c>
      <c r="V133" s="81">
        <f t="shared" si="9"/>
        <v>-2.5969760887712221E-2</v>
      </c>
    </row>
    <row r="134" spans="4:22" ht="13.8" outlineLevel="1" x14ac:dyDescent="0.25">
      <c r="D134" s="2">
        <v>43570</v>
      </c>
      <c r="E134" s="132" t="s">
        <v>1495</v>
      </c>
      <c r="F134" s="81">
        <f t="shared" si="5"/>
        <v>3.4072955364112888E-2</v>
      </c>
      <c r="H134" s="2">
        <v>43570</v>
      </c>
      <c r="I134" s="132" t="s">
        <v>1193</v>
      </c>
      <c r="J134" s="81">
        <f t="shared" si="6"/>
        <v>3.5156755368539079E-2</v>
      </c>
      <c r="L134" s="2">
        <v>43570</v>
      </c>
      <c r="M134" s="132" t="s">
        <v>891</v>
      </c>
      <c r="N134" s="81">
        <f t="shared" si="7"/>
        <v>1.8732070839177897E-2</v>
      </c>
      <c r="P134" s="2">
        <v>43570</v>
      </c>
      <c r="Q134" s="132" t="s">
        <v>589</v>
      </c>
      <c r="R134" s="81">
        <f t="shared" si="8"/>
        <v>2.0183716289724433E-2</v>
      </c>
      <c r="T134" s="198">
        <v>43570</v>
      </c>
      <c r="U134" s="199" t="s">
        <v>286</v>
      </c>
      <c r="V134" s="81">
        <f t="shared" si="9"/>
        <v>3.61623586221178E-2</v>
      </c>
    </row>
    <row r="135" spans="4:22" ht="13.8" outlineLevel="1" x14ac:dyDescent="0.25">
      <c r="D135" s="2">
        <v>43571</v>
      </c>
      <c r="E135" s="132" t="s">
        <v>1496</v>
      </c>
      <c r="F135" s="81">
        <f t="shared" si="5"/>
        <v>-4.9368132274204305E-3</v>
      </c>
      <c r="H135" s="2">
        <v>43571</v>
      </c>
      <c r="I135" s="132" t="s">
        <v>1194</v>
      </c>
      <c r="J135" s="81">
        <f t="shared" si="6"/>
        <v>-6.7063396233871331E-3</v>
      </c>
      <c r="L135" s="2">
        <v>43571</v>
      </c>
      <c r="M135" s="132" t="s">
        <v>892</v>
      </c>
      <c r="N135" s="81">
        <f t="shared" si="7"/>
        <v>-7.133430766775817E-3</v>
      </c>
      <c r="P135" s="2">
        <v>43571</v>
      </c>
      <c r="Q135" s="132" t="s">
        <v>590</v>
      </c>
      <c r="R135" s="81">
        <f t="shared" si="8"/>
        <v>-1.7518880211245921E-2</v>
      </c>
      <c r="T135" s="198">
        <v>43571</v>
      </c>
      <c r="U135" s="199" t="s">
        <v>287</v>
      </c>
      <c r="V135" s="81">
        <f t="shared" si="9"/>
        <v>-1.2173481490277178E-4</v>
      </c>
    </row>
    <row r="136" spans="4:22" ht="13.8" outlineLevel="1" x14ac:dyDescent="0.25">
      <c r="D136" s="2">
        <v>43572</v>
      </c>
      <c r="E136" s="132" t="s">
        <v>1497</v>
      </c>
      <c r="F136" s="81">
        <f t="shared" si="5"/>
        <v>7.5188638201204472E-2</v>
      </c>
      <c r="H136" s="2">
        <v>43572</v>
      </c>
      <c r="I136" s="132" t="s">
        <v>1195</v>
      </c>
      <c r="J136" s="81">
        <f t="shared" si="6"/>
        <v>3.1238565418064562E-2</v>
      </c>
      <c r="L136" s="2">
        <v>43572</v>
      </c>
      <c r="M136" s="132" t="s">
        <v>893</v>
      </c>
      <c r="N136" s="81">
        <f t="shared" si="7"/>
        <v>1.8430441818936608E-2</v>
      </c>
      <c r="P136" s="2">
        <v>43572</v>
      </c>
      <c r="Q136" s="132" t="s">
        <v>591</v>
      </c>
      <c r="R136" s="81">
        <f t="shared" si="8"/>
        <v>4.6623839160500315E-2</v>
      </c>
      <c r="T136" s="198">
        <v>43572</v>
      </c>
      <c r="U136" s="199" t="s">
        <v>288</v>
      </c>
      <c r="V136" s="81">
        <f t="shared" si="9"/>
        <v>2.5491041529292099E-2</v>
      </c>
    </row>
    <row r="137" spans="4:22" ht="13.8" outlineLevel="1" x14ac:dyDescent="0.25">
      <c r="D137" s="2">
        <v>43573</v>
      </c>
      <c r="E137" s="132" t="s">
        <v>1498</v>
      </c>
      <c r="F137" s="81">
        <f t="shared" ref="F137:F200" si="10">LN(E137/E136)</f>
        <v>-4.9615386440238482E-2</v>
      </c>
      <c r="H137" s="2">
        <v>43573</v>
      </c>
      <c r="I137" s="132" t="s">
        <v>1196</v>
      </c>
      <c r="J137" s="81">
        <f t="shared" ref="J137:J200" si="11">LN(I137/I136)</f>
        <v>-6.0835275387827233E-3</v>
      </c>
      <c r="L137" s="2">
        <v>43573</v>
      </c>
      <c r="M137" s="132" t="s">
        <v>894</v>
      </c>
      <c r="N137" s="81">
        <f t="shared" ref="N137:N200" si="12">LN(M137/M136)</f>
        <v>-6.2592664942760674E-3</v>
      </c>
      <c r="P137" s="2">
        <v>43573</v>
      </c>
      <c r="Q137" s="132" t="s">
        <v>592</v>
      </c>
      <c r="R137" s="81">
        <f t="shared" ref="R137:R200" si="13">LN(Q137/Q136)</f>
        <v>-1.1913121411237987E-2</v>
      </c>
      <c r="T137" s="198">
        <v>43573</v>
      </c>
      <c r="U137" s="199" t="s">
        <v>289</v>
      </c>
      <c r="V137" s="81">
        <f t="shared" ref="V137:V200" si="14">LN(U137/U136)</f>
        <v>-2.3526367594435164E-2</v>
      </c>
    </row>
    <row r="138" spans="4:22" ht="13.8" outlineLevel="1" x14ac:dyDescent="0.25">
      <c r="D138" s="2">
        <v>43574</v>
      </c>
      <c r="E138" s="132" t="s">
        <v>1499</v>
      </c>
      <c r="F138" s="81">
        <f t="shared" si="10"/>
        <v>-1.3021842400726132E-2</v>
      </c>
      <c r="H138" s="2">
        <v>43574</v>
      </c>
      <c r="I138" s="132" t="s">
        <v>1197</v>
      </c>
      <c r="J138" s="81">
        <f t="shared" si="11"/>
        <v>-1.3682948413566263E-2</v>
      </c>
      <c r="L138" s="2">
        <v>43574</v>
      </c>
      <c r="M138" s="132" t="s">
        <v>895</v>
      </c>
      <c r="N138" s="81">
        <f t="shared" si="12"/>
        <v>-6.8114061550481921E-3</v>
      </c>
      <c r="P138" s="2">
        <v>43574</v>
      </c>
      <c r="Q138" s="132" t="s">
        <v>593</v>
      </c>
      <c r="R138" s="81">
        <f t="shared" si="13"/>
        <v>-2.9323758447306877E-2</v>
      </c>
      <c r="T138" s="198">
        <v>43574</v>
      </c>
      <c r="U138" s="199" t="s">
        <v>290</v>
      </c>
      <c r="V138" s="81">
        <f t="shared" si="14"/>
        <v>-9.1639531496562586E-3</v>
      </c>
    </row>
    <row r="139" spans="4:22" ht="13.8" outlineLevel="1" x14ac:dyDescent="0.25">
      <c r="D139" s="2">
        <v>43577</v>
      </c>
      <c r="E139" s="132" t="s">
        <v>1500</v>
      </c>
      <c r="F139" s="81">
        <f t="shared" si="10"/>
        <v>-2.5150122326095665E-2</v>
      </c>
      <c r="H139" s="2">
        <v>43577</v>
      </c>
      <c r="I139" s="132" t="s">
        <v>1198</v>
      </c>
      <c r="J139" s="81">
        <f t="shared" si="11"/>
        <v>7.609101658867681E-3</v>
      </c>
      <c r="L139" s="2">
        <v>43577</v>
      </c>
      <c r="M139" s="132" t="s">
        <v>896</v>
      </c>
      <c r="N139" s="81">
        <f t="shared" si="12"/>
        <v>1.5773166808802107E-2</v>
      </c>
      <c r="P139" s="2">
        <v>43577</v>
      </c>
      <c r="Q139" s="132" t="s">
        <v>594</v>
      </c>
      <c r="R139" s="81">
        <f t="shared" si="13"/>
        <v>8.7269681436392722E-3</v>
      </c>
      <c r="T139" s="198">
        <v>43577</v>
      </c>
      <c r="U139" s="199" t="s">
        <v>291</v>
      </c>
      <c r="V139" s="81">
        <f t="shared" si="14"/>
        <v>4.8928840427677339E-3</v>
      </c>
    </row>
    <row r="140" spans="4:22" ht="13.8" outlineLevel="1" x14ac:dyDescent="0.25">
      <c r="D140" s="2">
        <v>43578</v>
      </c>
      <c r="E140" s="132" t="s">
        <v>1501</v>
      </c>
      <c r="F140" s="81">
        <f t="shared" si="10"/>
        <v>-2.4128512769211304E-2</v>
      </c>
      <c r="H140" s="2">
        <v>43578</v>
      </c>
      <c r="I140" s="132" t="s">
        <v>1199</v>
      </c>
      <c r="J140" s="81">
        <f t="shared" si="11"/>
        <v>-3.02994721696545E-2</v>
      </c>
      <c r="L140" s="2">
        <v>43578</v>
      </c>
      <c r="M140" s="132" t="s">
        <v>897</v>
      </c>
      <c r="N140" s="81">
        <f t="shared" si="12"/>
        <v>-3.2691452470182729E-2</v>
      </c>
      <c r="P140" s="2">
        <v>43578</v>
      </c>
      <c r="Q140" s="132" t="s">
        <v>595</v>
      </c>
      <c r="R140" s="81">
        <f t="shared" si="13"/>
        <v>-3.5011658390790727E-2</v>
      </c>
      <c r="T140" s="198">
        <v>43578</v>
      </c>
      <c r="U140" s="199" t="s">
        <v>292</v>
      </c>
      <c r="V140" s="81">
        <f t="shared" si="14"/>
        <v>-4.349992171907438E-2</v>
      </c>
    </row>
    <row r="141" spans="4:22" ht="13.8" outlineLevel="1" x14ac:dyDescent="0.25">
      <c r="D141" s="2">
        <v>43579</v>
      </c>
      <c r="E141" s="132" t="s">
        <v>1502</v>
      </c>
      <c r="F141" s="81">
        <f t="shared" si="10"/>
        <v>1.4601557402751516E-2</v>
      </c>
      <c r="H141" s="2">
        <v>43579</v>
      </c>
      <c r="I141" s="132" t="s">
        <v>1200</v>
      </c>
      <c r="J141" s="81">
        <f t="shared" si="11"/>
        <v>-1.5967805468947844E-2</v>
      </c>
      <c r="L141" s="2">
        <v>43579</v>
      </c>
      <c r="M141" s="132" t="s">
        <v>898</v>
      </c>
      <c r="N141" s="81">
        <f t="shared" si="12"/>
        <v>-4.8364405234122198E-3</v>
      </c>
      <c r="P141" s="2">
        <v>43579</v>
      </c>
      <c r="Q141" s="132" t="s">
        <v>596</v>
      </c>
      <c r="R141" s="81">
        <f t="shared" si="13"/>
        <v>-2.1110562963195086E-2</v>
      </c>
      <c r="T141" s="198">
        <v>43579</v>
      </c>
      <c r="U141" s="199" t="s">
        <v>293</v>
      </c>
      <c r="V141" s="81">
        <f t="shared" si="14"/>
        <v>-6.491485538442472E-3</v>
      </c>
    </row>
    <row r="142" spans="4:22" ht="13.8" outlineLevel="1" x14ac:dyDescent="0.25">
      <c r="D142" s="2">
        <v>43580</v>
      </c>
      <c r="E142" s="132" t="s">
        <v>1503</v>
      </c>
      <c r="F142" s="81">
        <f t="shared" si="10"/>
        <v>-5.7451387741483829E-4</v>
      </c>
      <c r="H142" s="2">
        <v>43580</v>
      </c>
      <c r="I142" s="132" t="s">
        <v>1201</v>
      </c>
      <c r="J142" s="81">
        <f t="shared" si="11"/>
        <v>-1.733337079332644E-2</v>
      </c>
      <c r="L142" s="2">
        <v>43580</v>
      </c>
      <c r="M142" s="132" t="s">
        <v>899</v>
      </c>
      <c r="N142" s="81">
        <f t="shared" si="12"/>
        <v>-1.998407159327854E-2</v>
      </c>
      <c r="P142" s="2">
        <v>43580</v>
      </c>
      <c r="Q142" s="132" t="s">
        <v>597</v>
      </c>
      <c r="R142" s="81">
        <f t="shared" si="13"/>
        <v>-7.4809768453711874E-3</v>
      </c>
      <c r="T142" s="198">
        <v>43580</v>
      </c>
      <c r="U142" s="199" t="s">
        <v>294</v>
      </c>
      <c r="V142" s="81">
        <f t="shared" si="14"/>
        <v>-1.2301279494682031E-2</v>
      </c>
    </row>
    <row r="143" spans="4:22" ht="13.8" outlineLevel="1" x14ac:dyDescent="0.25">
      <c r="D143" s="2">
        <v>43581</v>
      </c>
      <c r="E143" s="132" t="s">
        <v>1504</v>
      </c>
      <c r="F143" s="81">
        <f t="shared" si="10"/>
        <v>-1.52131632879332E-2</v>
      </c>
      <c r="H143" s="2">
        <v>43581</v>
      </c>
      <c r="I143" s="132" t="s">
        <v>1202</v>
      </c>
      <c r="J143" s="81">
        <f t="shared" si="11"/>
        <v>-9.1121706726785944E-3</v>
      </c>
      <c r="L143" s="2">
        <v>43581</v>
      </c>
      <c r="M143" s="132" t="s">
        <v>387</v>
      </c>
      <c r="N143" s="81">
        <f t="shared" si="12"/>
        <v>-2.3681812566899281E-2</v>
      </c>
      <c r="P143" s="2">
        <v>43581</v>
      </c>
      <c r="Q143" s="132" t="s">
        <v>598</v>
      </c>
      <c r="R143" s="81">
        <f t="shared" si="13"/>
        <v>-1.252093688895594E-2</v>
      </c>
      <c r="T143" s="198">
        <v>43581</v>
      </c>
      <c r="U143" s="199" t="s">
        <v>295</v>
      </c>
      <c r="V143" s="81">
        <f t="shared" si="14"/>
        <v>-2.2028412510019583E-2</v>
      </c>
    </row>
    <row r="144" spans="4:22" ht="13.8" outlineLevel="1" x14ac:dyDescent="0.25">
      <c r="D144" s="2">
        <v>43584</v>
      </c>
      <c r="E144" s="132" t="s">
        <v>1505</v>
      </c>
      <c r="F144" s="81">
        <f t="shared" si="10"/>
        <v>4.475290441867002E-3</v>
      </c>
      <c r="H144" s="2">
        <v>43584</v>
      </c>
      <c r="I144" s="132" t="s">
        <v>1203</v>
      </c>
      <c r="J144" s="81">
        <f t="shared" si="11"/>
        <v>-1.0382383234470211E-2</v>
      </c>
      <c r="L144" s="2">
        <v>43584</v>
      </c>
      <c r="M144" s="132" t="s">
        <v>900</v>
      </c>
      <c r="N144" s="81">
        <f t="shared" si="12"/>
        <v>-1.3633057191820255E-2</v>
      </c>
      <c r="P144" s="2">
        <v>43584</v>
      </c>
      <c r="Q144" s="132" t="s">
        <v>599</v>
      </c>
      <c r="R144" s="81">
        <f t="shared" si="13"/>
        <v>-3.389817371547231E-2</v>
      </c>
      <c r="T144" s="198">
        <v>43584</v>
      </c>
      <c r="U144" s="199" t="s">
        <v>296</v>
      </c>
      <c r="V144" s="81">
        <f t="shared" si="14"/>
        <v>-5.0174876858466541E-2</v>
      </c>
    </row>
    <row r="145" spans="4:22" ht="13.8" outlineLevel="1" x14ac:dyDescent="0.25">
      <c r="D145" s="2">
        <v>43585</v>
      </c>
      <c r="E145" s="132" t="s">
        <v>1506</v>
      </c>
      <c r="F145" s="81">
        <f t="shared" si="10"/>
        <v>-5.0993226916906664E-2</v>
      </c>
      <c r="H145" s="2">
        <v>43585</v>
      </c>
      <c r="I145" s="132" t="s">
        <v>1204</v>
      </c>
      <c r="J145" s="81">
        <f t="shared" si="11"/>
        <v>-9.6600017907736944E-3</v>
      </c>
      <c r="L145" s="2">
        <v>43585</v>
      </c>
      <c r="M145" s="132" t="s">
        <v>901</v>
      </c>
      <c r="N145" s="81">
        <f t="shared" si="12"/>
        <v>-8.7048425997169453E-3</v>
      </c>
      <c r="P145" s="2">
        <v>43585</v>
      </c>
      <c r="Q145" s="132" t="s">
        <v>600</v>
      </c>
      <c r="R145" s="81">
        <f t="shared" si="13"/>
        <v>-7.9309549343198425E-3</v>
      </c>
      <c r="T145" s="198">
        <v>43585</v>
      </c>
      <c r="U145" s="199" t="s">
        <v>297</v>
      </c>
      <c r="V145" s="81">
        <f t="shared" si="14"/>
        <v>-7.3933107524419275E-3</v>
      </c>
    </row>
    <row r="146" spans="4:22" ht="13.8" outlineLevel="1" x14ac:dyDescent="0.25">
      <c r="D146" s="2">
        <v>43591</v>
      </c>
      <c r="E146" s="132" t="s">
        <v>1507</v>
      </c>
      <c r="F146" s="81">
        <f t="shared" si="10"/>
        <v>-0.10385910538004847</v>
      </c>
      <c r="H146" s="2">
        <v>43591</v>
      </c>
      <c r="I146" s="132" t="s">
        <v>1205</v>
      </c>
      <c r="J146" s="81">
        <f t="shared" si="11"/>
        <v>-7.0421549036540465E-2</v>
      </c>
      <c r="L146" s="2">
        <v>43591</v>
      </c>
      <c r="M146" s="132" t="s">
        <v>902</v>
      </c>
      <c r="N146" s="81">
        <f t="shared" si="12"/>
        <v>-6.5184752553981956E-2</v>
      </c>
      <c r="P146" s="2">
        <v>43591</v>
      </c>
      <c r="Q146" s="132" t="s">
        <v>601</v>
      </c>
      <c r="R146" s="81">
        <f t="shared" si="13"/>
        <v>-7.1320257433100082E-2</v>
      </c>
      <c r="T146" s="198">
        <v>43591</v>
      </c>
      <c r="U146" s="199" t="s">
        <v>298</v>
      </c>
      <c r="V146" s="81">
        <f t="shared" si="14"/>
        <v>-6.6343041588841647E-2</v>
      </c>
    </row>
    <row r="147" spans="4:22" ht="13.8" outlineLevel="1" x14ac:dyDescent="0.25">
      <c r="D147" s="2">
        <v>43592</v>
      </c>
      <c r="E147" s="132" t="s">
        <v>1508</v>
      </c>
      <c r="F147" s="81">
        <f t="shared" si="10"/>
        <v>-2.7691328247237242E-2</v>
      </c>
      <c r="H147" s="2">
        <v>43592</v>
      </c>
      <c r="I147" s="132" t="s">
        <v>1206</v>
      </c>
      <c r="J147" s="81">
        <f t="shared" si="11"/>
        <v>-2.9587601772547843E-2</v>
      </c>
      <c r="L147" s="2">
        <v>43592</v>
      </c>
      <c r="M147" s="132" t="s">
        <v>903</v>
      </c>
      <c r="N147" s="81">
        <f t="shared" si="12"/>
        <v>-2.5042326091798982E-2</v>
      </c>
      <c r="P147" s="2">
        <v>43592</v>
      </c>
      <c r="Q147" s="132" t="s">
        <v>602</v>
      </c>
      <c r="R147" s="81">
        <f t="shared" si="13"/>
        <v>-3.2938882095571997E-2</v>
      </c>
      <c r="T147" s="198">
        <v>43592</v>
      </c>
      <c r="U147" s="199" t="s">
        <v>299</v>
      </c>
      <c r="V147" s="81">
        <f t="shared" si="14"/>
        <v>-2.6020508071466948E-2</v>
      </c>
    </row>
    <row r="148" spans="4:22" ht="13.8" outlineLevel="1" x14ac:dyDescent="0.25">
      <c r="D148" s="2">
        <v>43593</v>
      </c>
      <c r="E148" s="132" t="s">
        <v>1509</v>
      </c>
      <c r="F148" s="81">
        <f t="shared" si="10"/>
        <v>5.8263152212786728E-3</v>
      </c>
      <c r="H148" s="2">
        <v>43593</v>
      </c>
      <c r="I148" s="132" t="s">
        <v>1207</v>
      </c>
      <c r="J148" s="81">
        <f t="shared" si="11"/>
        <v>8.7389802425136449E-3</v>
      </c>
      <c r="L148" s="2">
        <v>43593</v>
      </c>
      <c r="M148" s="132" t="s">
        <v>904</v>
      </c>
      <c r="N148" s="81">
        <f t="shared" si="12"/>
        <v>-2.5485235904606184E-3</v>
      </c>
      <c r="P148" s="2">
        <v>43593</v>
      </c>
      <c r="Q148" s="132" t="s">
        <v>603</v>
      </c>
      <c r="R148" s="81">
        <f t="shared" si="13"/>
        <v>-2.4539624329333702E-3</v>
      </c>
      <c r="T148" s="198">
        <v>43593</v>
      </c>
      <c r="U148" s="199" t="s">
        <v>300</v>
      </c>
      <c r="V148" s="81">
        <f t="shared" si="14"/>
        <v>9.7755258871341198E-3</v>
      </c>
    </row>
    <row r="149" spans="4:22" ht="13.8" outlineLevel="1" x14ac:dyDescent="0.25">
      <c r="D149" s="2">
        <v>43594</v>
      </c>
      <c r="E149" s="132" t="s">
        <v>1510</v>
      </c>
      <c r="F149" s="81">
        <f t="shared" si="10"/>
        <v>-1.9493597595795487E-3</v>
      </c>
      <c r="H149" s="2">
        <v>43594</v>
      </c>
      <c r="I149" s="132" t="s">
        <v>1208</v>
      </c>
      <c r="J149" s="81">
        <f t="shared" si="11"/>
        <v>3.0428592715980529E-2</v>
      </c>
      <c r="L149" s="2">
        <v>43594</v>
      </c>
      <c r="M149" s="132" t="s">
        <v>905</v>
      </c>
      <c r="N149" s="81">
        <f t="shared" si="12"/>
        <v>1.1557699216215056E-2</v>
      </c>
      <c r="P149" s="2">
        <v>43594</v>
      </c>
      <c r="Q149" s="132" t="s">
        <v>604</v>
      </c>
      <c r="R149" s="81">
        <f t="shared" si="13"/>
        <v>4.2203453734600174E-4</v>
      </c>
      <c r="T149" s="198">
        <v>43594</v>
      </c>
      <c r="U149" s="199" t="s">
        <v>301</v>
      </c>
      <c r="V149" s="81">
        <f t="shared" si="14"/>
        <v>1.592126779008916E-2</v>
      </c>
    </row>
    <row r="150" spans="4:22" ht="13.8" outlineLevel="1" x14ac:dyDescent="0.25">
      <c r="D150" s="2">
        <v>43595</v>
      </c>
      <c r="E150" s="132" t="s">
        <v>1511</v>
      </c>
      <c r="F150" s="81">
        <f t="shared" si="10"/>
        <v>2.4644443527553416E-2</v>
      </c>
      <c r="H150" s="2">
        <v>43595</v>
      </c>
      <c r="I150" s="132" t="s">
        <v>1209</v>
      </c>
      <c r="J150" s="81">
        <f t="shared" si="11"/>
        <v>2.8763334543556646E-2</v>
      </c>
      <c r="L150" s="2">
        <v>43595</v>
      </c>
      <c r="M150" s="132" t="s">
        <v>906</v>
      </c>
      <c r="N150" s="81">
        <f t="shared" si="12"/>
        <v>2.0562325472303855E-2</v>
      </c>
      <c r="P150" s="2">
        <v>43595</v>
      </c>
      <c r="Q150" s="132" t="s">
        <v>605</v>
      </c>
      <c r="R150" s="81">
        <f t="shared" si="13"/>
        <v>3.1496276786874264E-2</v>
      </c>
      <c r="T150" s="198">
        <v>43595</v>
      </c>
      <c r="U150" s="199" t="s">
        <v>302</v>
      </c>
      <c r="V150" s="81">
        <f t="shared" si="14"/>
        <v>3.6389531227469296E-2</v>
      </c>
    </row>
    <row r="151" spans="4:22" ht="13.8" outlineLevel="1" x14ac:dyDescent="0.25">
      <c r="D151" s="2">
        <v>43598</v>
      </c>
      <c r="E151" s="132" t="s">
        <v>1512</v>
      </c>
      <c r="F151" s="81">
        <f t="shared" si="10"/>
        <v>2.6975784201070901E-3</v>
      </c>
      <c r="H151" s="2">
        <v>43598</v>
      </c>
      <c r="I151" s="132" t="s">
        <v>1210</v>
      </c>
      <c r="J151" s="81">
        <f t="shared" si="11"/>
        <v>2.9832862876115633E-2</v>
      </c>
      <c r="L151" s="2">
        <v>43598</v>
      </c>
      <c r="M151" s="132" t="s">
        <v>907</v>
      </c>
      <c r="N151" s="81">
        <f t="shared" si="12"/>
        <v>2.3237794751428686E-2</v>
      </c>
      <c r="P151" s="2">
        <v>43598</v>
      </c>
      <c r="Q151" s="132" t="s">
        <v>606</v>
      </c>
      <c r="R151" s="81">
        <f t="shared" si="13"/>
        <v>1.2465683287843256E-2</v>
      </c>
      <c r="T151" s="198">
        <v>43598</v>
      </c>
      <c r="U151" s="199" t="s">
        <v>303</v>
      </c>
      <c r="V151" s="81">
        <f t="shared" si="14"/>
        <v>2.7319716438405441E-2</v>
      </c>
    </row>
    <row r="152" spans="4:22" ht="13.8" outlineLevel="1" x14ac:dyDescent="0.25">
      <c r="D152" s="2">
        <v>43599</v>
      </c>
      <c r="E152" s="132" t="s">
        <v>1513</v>
      </c>
      <c r="F152" s="81">
        <f t="shared" si="10"/>
        <v>-2.4256495439634496E-3</v>
      </c>
      <c r="H152" s="2">
        <v>43599</v>
      </c>
      <c r="I152" s="132" t="s">
        <v>1211</v>
      </c>
      <c r="J152" s="81">
        <f t="shared" si="11"/>
        <v>8.220712463632051E-3</v>
      </c>
      <c r="L152" s="2">
        <v>43599</v>
      </c>
      <c r="M152" s="132" t="s">
        <v>908</v>
      </c>
      <c r="N152" s="81">
        <f t="shared" si="12"/>
        <v>-9.2868277762992255E-3</v>
      </c>
      <c r="P152" s="2">
        <v>43599</v>
      </c>
      <c r="Q152" s="132" t="s">
        <v>607</v>
      </c>
      <c r="R152" s="81">
        <f t="shared" si="13"/>
        <v>1.2818314309027216E-2</v>
      </c>
      <c r="T152" s="198">
        <v>43599</v>
      </c>
      <c r="U152" s="199" t="s">
        <v>304</v>
      </c>
      <c r="V152" s="81">
        <f t="shared" si="14"/>
        <v>2.3111319973518195E-2</v>
      </c>
    </row>
    <row r="153" spans="4:22" ht="13.8" outlineLevel="1" x14ac:dyDescent="0.25">
      <c r="D153" s="2">
        <v>43600</v>
      </c>
      <c r="E153" s="132" t="s">
        <v>1514</v>
      </c>
      <c r="F153" s="81">
        <f t="shared" si="10"/>
        <v>2.0335787246221437E-2</v>
      </c>
      <c r="H153" s="2">
        <v>43600</v>
      </c>
      <c r="I153" s="132" t="s">
        <v>1212</v>
      </c>
      <c r="J153" s="81">
        <f t="shared" si="11"/>
        <v>7.0219687733195325E-3</v>
      </c>
      <c r="L153" s="2">
        <v>43600</v>
      </c>
      <c r="M153" s="132" t="s">
        <v>909</v>
      </c>
      <c r="N153" s="81">
        <f t="shared" si="12"/>
        <v>-3.831877050052882E-3</v>
      </c>
      <c r="P153" s="2">
        <v>43600</v>
      </c>
      <c r="Q153" s="132" t="s">
        <v>608</v>
      </c>
      <c r="R153" s="81">
        <f t="shared" si="13"/>
        <v>2.4145661557841663E-3</v>
      </c>
      <c r="T153" s="198">
        <v>43600</v>
      </c>
      <c r="U153" s="199" t="s">
        <v>305</v>
      </c>
      <c r="V153" s="81">
        <f t="shared" si="14"/>
        <v>-3.2211853063405946E-2</v>
      </c>
    </row>
    <row r="154" spans="4:22" ht="13.8" outlineLevel="1" x14ac:dyDescent="0.25">
      <c r="D154" s="2">
        <v>43601</v>
      </c>
      <c r="E154" s="132" t="s">
        <v>1515</v>
      </c>
      <c r="F154" s="81">
        <f t="shared" si="10"/>
        <v>2.0284526092951088E-2</v>
      </c>
      <c r="H154" s="2">
        <v>43601</v>
      </c>
      <c r="I154" s="132" t="s">
        <v>1213</v>
      </c>
      <c r="J154" s="81">
        <f t="shared" si="11"/>
        <v>4.5006424728605478E-2</v>
      </c>
      <c r="L154" s="2">
        <v>43601</v>
      </c>
      <c r="M154" s="132" t="s">
        <v>910</v>
      </c>
      <c r="N154" s="81">
        <f t="shared" si="12"/>
        <v>2.179941149873843E-2</v>
      </c>
      <c r="P154" s="2">
        <v>43601</v>
      </c>
      <c r="Q154" s="132" t="s">
        <v>609</v>
      </c>
      <c r="R154" s="81">
        <f t="shared" si="13"/>
        <v>4.8947723796912194E-2</v>
      </c>
      <c r="T154" s="198">
        <v>43601</v>
      </c>
      <c r="U154" s="199" t="s">
        <v>306</v>
      </c>
      <c r="V154" s="81">
        <f t="shared" si="14"/>
        <v>2.8909329633411845E-2</v>
      </c>
    </row>
    <row r="155" spans="4:22" ht="13.8" outlineLevel="1" x14ac:dyDescent="0.25">
      <c r="D155" s="2">
        <v>43602</v>
      </c>
      <c r="E155" s="132" t="s">
        <v>1516</v>
      </c>
      <c r="F155" s="81">
        <f t="shared" si="10"/>
        <v>-1.9192354865542348E-2</v>
      </c>
      <c r="H155" s="2">
        <v>43602</v>
      </c>
      <c r="I155" s="132" t="s">
        <v>1214</v>
      </c>
      <c r="J155" s="81">
        <f t="shared" si="11"/>
        <v>2.3357937933118559E-3</v>
      </c>
      <c r="L155" s="2">
        <v>43602</v>
      </c>
      <c r="M155" s="132" t="s">
        <v>911</v>
      </c>
      <c r="N155" s="81">
        <f t="shared" si="12"/>
        <v>-1.4779858919574713E-2</v>
      </c>
      <c r="P155" s="2">
        <v>43602</v>
      </c>
      <c r="Q155" s="132" t="s">
        <v>610</v>
      </c>
      <c r="R155" s="81">
        <f t="shared" si="13"/>
        <v>-1.8582029614692082E-2</v>
      </c>
      <c r="T155" s="198">
        <v>43602</v>
      </c>
      <c r="U155" s="199" t="s">
        <v>307</v>
      </c>
      <c r="V155" s="81">
        <f t="shared" si="14"/>
        <v>-5.3859615600823649E-3</v>
      </c>
    </row>
    <row r="156" spans="4:22" ht="13.8" outlineLevel="1" x14ac:dyDescent="0.25">
      <c r="D156" s="2">
        <v>43605</v>
      </c>
      <c r="E156" s="132" t="s">
        <v>1517</v>
      </c>
      <c r="F156" s="81">
        <f t="shared" si="10"/>
        <v>-2.3097569639233637E-2</v>
      </c>
      <c r="H156" s="2">
        <v>43605</v>
      </c>
      <c r="I156" s="132" t="s">
        <v>1215</v>
      </c>
      <c r="J156" s="81">
        <f t="shared" si="11"/>
        <v>1.9151512893291672E-2</v>
      </c>
      <c r="L156" s="2">
        <v>43605</v>
      </c>
      <c r="M156" s="132" t="s">
        <v>912</v>
      </c>
      <c r="N156" s="81">
        <f t="shared" si="12"/>
        <v>2.0194835130350197E-2</v>
      </c>
      <c r="P156" s="2">
        <v>43605</v>
      </c>
      <c r="Q156" s="132" t="s">
        <v>611</v>
      </c>
      <c r="R156" s="81">
        <f t="shared" si="13"/>
        <v>-5.0180596393661911E-3</v>
      </c>
      <c r="T156" s="198">
        <v>43605</v>
      </c>
      <c r="U156" s="199" t="s">
        <v>308</v>
      </c>
      <c r="V156" s="81">
        <f t="shared" si="14"/>
        <v>7.627769544194178E-3</v>
      </c>
    </row>
    <row r="157" spans="4:22" ht="13.8" outlineLevel="1" x14ac:dyDescent="0.25">
      <c r="D157" s="2">
        <v>43606</v>
      </c>
      <c r="E157" s="132" t="s">
        <v>1518</v>
      </c>
      <c r="F157" s="81">
        <f t="shared" si="10"/>
        <v>2.369730496200392E-2</v>
      </c>
      <c r="H157" s="2">
        <v>43606</v>
      </c>
      <c r="I157" s="132" t="s">
        <v>1216</v>
      </c>
      <c r="J157" s="81">
        <f t="shared" si="11"/>
        <v>5.1687053448951263E-3</v>
      </c>
      <c r="L157" s="2">
        <v>43606</v>
      </c>
      <c r="M157" s="132" t="s">
        <v>913</v>
      </c>
      <c r="N157" s="81">
        <f t="shared" si="12"/>
        <v>3.7360231713074114E-2</v>
      </c>
      <c r="P157" s="2">
        <v>43606</v>
      </c>
      <c r="Q157" s="132" t="s">
        <v>612</v>
      </c>
      <c r="R157" s="81">
        <f t="shared" si="13"/>
        <v>1.9562235016936845E-2</v>
      </c>
      <c r="T157" s="198">
        <v>43606</v>
      </c>
      <c r="U157" s="199" t="s">
        <v>309</v>
      </c>
      <c r="V157" s="81">
        <f t="shared" si="14"/>
        <v>1.6190679480182733E-2</v>
      </c>
    </row>
    <row r="158" spans="4:22" ht="13.8" outlineLevel="1" x14ac:dyDescent="0.25">
      <c r="D158" s="2">
        <v>43607</v>
      </c>
      <c r="E158" s="132" t="s">
        <v>1519</v>
      </c>
      <c r="F158" s="81">
        <f t="shared" si="10"/>
        <v>8.0010484212653752E-3</v>
      </c>
      <c r="H158" s="2">
        <v>43607</v>
      </c>
      <c r="I158" s="132" t="s">
        <v>1217</v>
      </c>
      <c r="J158" s="81">
        <f t="shared" si="11"/>
        <v>5.3034434876601481E-3</v>
      </c>
      <c r="L158" s="2">
        <v>43607</v>
      </c>
      <c r="M158" s="132" t="s">
        <v>914</v>
      </c>
      <c r="N158" s="81">
        <f t="shared" si="12"/>
        <v>8.0575671216472078E-3</v>
      </c>
      <c r="P158" s="2">
        <v>43607</v>
      </c>
      <c r="Q158" s="132" t="s">
        <v>613</v>
      </c>
      <c r="R158" s="81">
        <f t="shared" si="13"/>
        <v>1.0474346562469006E-2</v>
      </c>
      <c r="T158" s="198">
        <v>43607</v>
      </c>
      <c r="U158" s="199" t="s">
        <v>310</v>
      </c>
      <c r="V158" s="81">
        <f t="shared" si="14"/>
        <v>6.266610837082744E-3</v>
      </c>
    </row>
    <row r="159" spans="4:22" ht="13.8" outlineLevel="1" x14ac:dyDescent="0.25">
      <c r="D159" s="2">
        <v>43608</v>
      </c>
      <c r="E159" s="132" t="s">
        <v>1520</v>
      </c>
      <c r="F159" s="81">
        <f t="shared" si="10"/>
        <v>1.6094249187144066E-2</v>
      </c>
      <c r="H159" s="2">
        <v>43608</v>
      </c>
      <c r="I159" s="132" t="s">
        <v>1218</v>
      </c>
      <c r="J159" s="81">
        <f t="shared" si="11"/>
        <v>-1.365288923559994E-3</v>
      </c>
      <c r="L159" s="2">
        <v>43608</v>
      </c>
      <c r="M159" s="132" t="s">
        <v>915</v>
      </c>
      <c r="N159" s="81">
        <f t="shared" si="12"/>
        <v>2.7885308807009561E-2</v>
      </c>
      <c r="P159" s="2">
        <v>43608</v>
      </c>
      <c r="Q159" s="132" t="s">
        <v>614</v>
      </c>
      <c r="R159" s="81">
        <f t="shared" si="13"/>
        <v>-9.1213801324750677E-4</v>
      </c>
      <c r="T159" s="198">
        <v>43608</v>
      </c>
      <c r="U159" s="199" t="s">
        <v>311</v>
      </c>
      <c r="V159" s="81">
        <f t="shared" si="14"/>
        <v>2.916600713456223E-2</v>
      </c>
    </row>
    <row r="160" spans="4:22" ht="13.8" outlineLevel="1" x14ac:dyDescent="0.25">
      <c r="D160" s="2">
        <v>43609</v>
      </c>
      <c r="E160" s="132" t="s">
        <v>1521</v>
      </c>
      <c r="F160" s="81">
        <f t="shared" si="10"/>
        <v>-3.8465676822090671E-2</v>
      </c>
      <c r="H160" s="2">
        <v>43609</v>
      </c>
      <c r="I160" s="132" t="s">
        <v>1219</v>
      </c>
      <c r="J160" s="81">
        <f t="shared" si="11"/>
        <v>-8.1658127138530753E-2</v>
      </c>
      <c r="L160" s="2">
        <v>43609</v>
      </c>
      <c r="M160" s="132" t="s">
        <v>916</v>
      </c>
      <c r="N160" s="81">
        <f t="shared" si="12"/>
        <v>-3.738782470377193E-2</v>
      </c>
      <c r="P160" s="2">
        <v>43609</v>
      </c>
      <c r="Q160" s="132" t="s">
        <v>615</v>
      </c>
      <c r="R160" s="81">
        <f t="shared" si="13"/>
        <v>-7.3034060147294452E-2</v>
      </c>
      <c r="T160" s="198">
        <v>43609</v>
      </c>
      <c r="U160" s="199" t="s">
        <v>312</v>
      </c>
      <c r="V160" s="81">
        <f t="shared" si="14"/>
        <v>-4.9450040369552868E-2</v>
      </c>
    </row>
    <row r="161" spans="4:22" ht="13.8" outlineLevel="1" x14ac:dyDescent="0.25">
      <c r="D161" s="2">
        <v>43612</v>
      </c>
      <c r="E161" s="132" t="s">
        <v>1522</v>
      </c>
      <c r="F161" s="81">
        <f t="shared" si="10"/>
        <v>2.0128436040365055E-2</v>
      </c>
      <c r="H161" s="2">
        <v>43612</v>
      </c>
      <c r="I161" s="132" t="s">
        <v>1220</v>
      </c>
      <c r="J161" s="81">
        <f t="shared" si="11"/>
        <v>4.7142550486751096E-2</v>
      </c>
      <c r="L161" s="2">
        <v>43612</v>
      </c>
      <c r="M161" s="132" t="s">
        <v>917</v>
      </c>
      <c r="N161" s="81">
        <f t="shared" si="12"/>
        <v>3.1213284999112311E-2</v>
      </c>
      <c r="P161" s="2">
        <v>43612</v>
      </c>
      <c r="Q161" s="132" t="s">
        <v>616</v>
      </c>
      <c r="R161" s="81">
        <f t="shared" si="13"/>
        <v>6.9412192591887687E-3</v>
      </c>
      <c r="T161" s="198">
        <v>43612</v>
      </c>
      <c r="U161" s="199" t="s">
        <v>313</v>
      </c>
      <c r="V161" s="81">
        <f t="shared" si="14"/>
        <v>1.6093291435251806E-2</v>
      </c>
    </row>
    <row r="162" spans="4:22" ht="13.8" outlineLevel="1" x14ac:dyDescent="0.25">
      <c r="D162" s="2">
        <v>43613</v>
      </c>
      <c r="E162" s="132" t="s">
        <v>1523</v>
      </c>
      <c r="F162" s="81">
        <f t="shared" si="10"/>
        <v>1.1009841675481474E-2</v>
      </c>
      <c r="H162" s="2">
        <v>43613</v>
      </c>
      <c r="I162" s="132" t="s">
        <v>1221</v>
      </c>
      <c r="J162" s="81">
        <f t="shared" si="11"/>
        <v>4.6390810285611692E-2</v>
      </c>
      <c r="L162" s="2">
        <v>43613</v>
      </c>
      <c r="M162" s="132" t="s">
        <v>918</v>
      </c>
      <c r="N162" s="81">
        <f t="shared" si="12"/>
        <v>9.0178042127941477E-3</v>
      </c>
      <c r="P162" s="2">
        <v>43613</v>
      </c>
      <c r="Q162" s="132" t="s">
        <v>617</v>
      </c>
      <c r="R162" s="81">
        <f t="shared" si="13"/>
        <v>3.7246735643972788E-2</v>
      </c>
      <c r="T162" s="198">
        <v>43613</v>
      </c>
      <c r="U162" s="199" t="s">
        <v>314</v>
      </c>
      <c r="V162" s="81">
        <f t="shared" si="14"/>
        <v>2.2320239093863457E-2</v>
      </c>
    </row>
    <row r="163" spans="4:22" ht="13.8" outlineLevel="1" x14ac:dyDescent="0.25">
      <c r="D163" s="2">
        <v>43614</v>
      </c>
      <c r="E163" s="132" t="s">
        <v>1524</v>
      </c>
      <c r="F163" s="81">
        <f t="shared" si="10"/>
        <v>-1.7403719600828798E-2</v>
      </c>
      <c r="H163" s="2">
        <v>43614</v>
      </c>
      <c r="I163" s="132" t="s">
        <v>1222</v>
      </c>
      <c r="J163" s="81">
        <f t="shared" si="11"/>
        <v>7.4343873135678269E-3</v>
      </c>
      <c r="L163" s="2">
        <v>43614</v>
      </c>
      <c r="M163" s="132" t="s">
        <v>919</v>
      </c>
      <c r="N163" s="81">
        <f t="shared" si="12"/>
        <v>1.6531459451404986E-3</v>
      </c>
      <c r="P163" s="2">
        <v>43614</v>
      </c>
      <c r="Q163" s="132" t="s">
        <v>618</v>
      </c>
      <c r="R163" s="81">
        <f t="shared" si="13"/>
        <v>1.5234566578417793E-2</v>
      </c>
      <c r="T163" s="198">
        <v>43614</v>
      </c>
      <c r="U163" s="199" t="s">
        <v>315</v>
      </c>
      <c r="V163" s="81">
        <f t="shared" si="14"/>
        <v>6.6527087168087983E-3</v>
      </c>
    </row>
    <row r="164" spans="4:22" ht="13.8" outlineLevel="1" x14ac:dyDescent="0.25">
      <c r="D164" s="2">
        <v>43615</v>
      </c>
      <c r="E164" s="132" t="s">
        <v>1525</v>
      </c>
      <c r="F164" s="81">
        <f t="shared" si="10"/>
        <v>-1.4073031056422882E-2</v>
      </c>
      <c r="H164" s="2">
        <v>43615</v>
      </c>
      <c r="I164" s="132" t="s">
        <v>1223</v>
      </c>
      <c r="J164" s="81">
        <f t="shared" si="11"/>
        <v>-1.0978836505173607E-2</v>
      </c>
      <c r="L164" s="2">
        <v>43615</v>
      </c>
      <c r="M164" s="132" t="s">
        <v>920</v>
      </c>
      <c r="N164" s="81">
        <f t="shared" si="12"/>
        <v>-8.8746084931036148E-4</v>
      </c>
      <c r="P164" s="2">
        <v>43615</v>
      </c>
      <c r="Q164" s="132" t="s">
        <v>619</v>
      </c>
      <c r="R164" s="81">
        <f t="shared" si="13"/>
        <v>-2.4502489459277757E-3</v>
      </c>
      <c r="T164" s="198">
        <v>43615</v>
      </c>
      <c r="U164" s="199" t="s">
        <v>316</v>
      </c>
      <c r="V164" s="81">
        <f t="shared" si="14"/>
        <v>-2.9077160070296645E-2</v>
      </c>
    </row>
    <row r="165" spans="4:22" ht="13.8" outlineLevel="1" x14ac:dyDescent="0.25">
      <c r="D165" s="2">
        <v>43616</v>
      </c>
      <c r="E165" s="132" t="s">
        <v>1526</v>
      </c>
      <c r="F165" s="81">
        <f t="shared" si="10"/>
        <v>-7.1849110811930998E-4</v>
      </c>
      <c r="H165" s="2">
        <v>43616</v>
      </c>
      <c r="I165" s="132" t="s">
        <v>1224</v>
      </c>
      <c r="J165" s="81">
        <f t="shared" si="11"/>
        <v>-0.40316844425975862</v>
      </c>
      <c r="L165" s="2">
        <v>43616</v>
      </c>
      <c r="M165" s="132" t="s">
        <v>921</v>
      </c>
      <c r="N165" s="81">
        <f t="shared" si="12"/>
        <v>-1.246653100897086E-2</v>
      </c>
      <c r="P165" s="2">
        <v>43616</v>
      </c>
      <c r="Q165" s="132" t="s">
        <v>620</v>
      </c>
      <c r="R165" s="81">
        <f t="shared" si="13"/>
        <v>5.8461531859396653E-3</v>
      </c>
      <c r="T165" s="198">
        <v>43616</v>
      </c>
      <c r="U165" s="199" t="s">
        <v>317</v>
      </c>
      <c r="V165" s="81">
        <f t="shared" si="14"/>
        <v>1.5409103415528713E-2</v>
      </c>
    </row>
    <row r="166" spans="4:22" ht="13.8" outlineLevel="1" x14ac:dyDescent="0.25">
      <c r="D166" s="2">
        <v>43619</v>
      </c>
      <c r="E166" s="132" t="s">
        <v>1527</v>
      </c>
      <c r="F166" s="81">
        <f t="shared" si="10"/>
        <v>-1.2020593319733189E-2</v>
      </c>
      <c r="H166" s="2">
        <v>43619</v>
      </c>
      <c r="I166" s="132" t="s">
        <v>1225</v>
      </c>
      <c r="J166" s="81">
        <f t="shared" si="11"/>
        <v>-2.7236674019839986E-2</v>
      </c>
      <c r="L166" s="2">
        <v>43619</v>
      </c>
      <c r="M166" s="132" t="s">
        <v>922</v>
      </c>
      <c r="N166" s="81">
        <f t="shared" si="12"/>
        <v>-1.5822379035799433E-3</v>
      </c>
      <c r="P166" s="2">
        <v>43619</v>
      </c>
      <c r="Q166" s="132" t="s">
        <v>621</v>
      </c>
      <c r="R166" s="81">
        <f t="shared" si="13"/>
        <v>-1.5489629141168387E-2</v>
      </c>
      <c r="T166" s="198">
        <v>43619</v>
      </c>
      <c r="U166" s="199" t="s">
        <v>318</v>
      </c>
      <c r="V166" s="81">
        <f t="shared" si="14"/>
        <v>-2.1356742161149855E-2</v>
      </c>
    </row>
    <row r="167" spans="4:22" ht="13.8" outlineLevel="1" x14ac:dyDescent="0.25">
      <c r="D167" s="2">
        <v>43620</v>
      </c>
      <c r="E167" s="132" t="s">
        <v>1528</v>
      </c>
      <c r="F167" s="81">
        <f t="shared" si="10"/>
        <v>-8.5754353811837343E-4</v>
      </c>
      <c r="H167" s="2">
        <v>43620</v>
      </c>
      <c r="I167" s="132" t="s">
        <v>1226</v>
      </c>
      <c r="J167" s="81">
        <f t="shared" si="11"/>
        <v>-1.8188534186796133E-2</v>
      </c>
      <c r="L167" s="2">
        <v>43620</v>
      </c>
      <c r="M167" s="132" t="s">
        <v>923</v>
      </c>
      <c r="N167" s="81">
        <f t="shared" si="12"/>
        <v>-2.8398215695845412E-3</v>
      </c>
      <c r="P167" s="2">
        <v>43620</v>
      </c>
      <c r="Q167" s="132" t="s">
        <v>622</v>
      </c>
      <c r="R167" s="81">
        <f t="shared" si="13"/>
        <v>-1.0342867819834674E-2</v>
      </c>
      <c r="T167" s="198">
        <v>43620</v>
      </c>
      <c r="U167" s="199" t="s">
        <v>319</v>
      </c>
      <c r="V167" s="81">
        <f t="shared" si="14"/>
        <v>-1.4233161828055075E-2</v>
      </c>
    </row>
    <row r="168" spans="4:22" ht="13.8" outlineLevel="1" x14ac:dyDescent="0.25">
      <c r="D168" s="2">
        <v>43621</v>
      </c>
      <c r="E168" s="132" t="s">
        <v>1529</v>
      </c>
      <c r="F168" s="81">
        <f t="shared" si="10"/>
        <v>5.3556938472209183E-3</v>
      </c>
      <c r="H168" s="2">
        <v>43621</v>
      </c>
      <c r="I168" s="132" t="s">
        <v>1227</v>
      </c>
      <c r="J168" s="81">
        <f t="shared" si="11"/>
        <v>-1.5442288829010643E-2</v>
      </c>
      <c r="L168" s="2">
        <v>43621</v>
      </c>
      <c r="M168" s="132" t="s">
        <v>924</v>
      </c>
      <c r="N168" s="81">
        <f t="shared" si="12"/>
        <v>-1.5227234190429019E-2</v>
      </c>
      <c r="P168" s="2">
        <v>43621</v>
      </c>
      <c r="Q168" s="132" t="s">
        <v>623</v>
      </c>
      <c r="R168" s="81">
        <f t="shared" si="13"/>
        <v>3.5675956594314008E-3</v>
      </c>
      <c r="T168" s="198">
        <v>43621</v>
      </c>
      <c r="U168" s="199" t="s">
        <v>320</v>
      </c>
      <c r="V168" s="81">
        <f t="shared" si="14"/>
        <v>5.5885913670818271E-3</v>
      </c>
    </row>
    <row r="169" spans="4:22" ht="13.8" outlineLevel="1" x14ac:dyDescent="0.25">
      <c r="D169" s="2">
        <v>43622</v>
      </c>
      <c r="E169" s="132" t="s">
        <v>1530</v>
      </c>
      <c r="F169" s="81">
        <f t="shared" si="10"/>
        <v>1.5334003014840775E-2</v>
      </c>
      <c r="H169" s="2">
        <v>43622</v>
      </c>
      <c r="I169" s="132" t="s">
        <v>1228</v>
      </c>
      <c r="J169" s="81">
        <f t="shared" si="11"/>
        <v>-5.7636219764276013E-2</v>
      </c>
      <c r="L169" s="2">
        <v>43622</v>
      </c>
      <c r="M169" s="132" t="s">
        <v>925</v>
      </c>
      <c r="N169" s="81">
        <f t="shared" si="12"/>
        <v>-1.3676968548151936E-2</v>
      </c>
      <c r="P169" s="2">
        <v>43622</v>
      </c>
      <c r="Q169" s="132" t="s">
        <v>624</v>
      </c>
      <c r="R169" s="81">
        <f t="shared" si="13"/>
        <v>-4.3456072687867706E-2</v>
      </c>
      <c r="T169" s="198">
        <v>43622</v>
      </c>
      <c r="U169" s="199" t="s">
        <v>321</v>
      </c>
      <c r="V169" s="81">
        <f t="shared" si="14"/>
        <v>-4.8401609864080195E-2</v>
      </c>
    </row>
    <row r="170" spans="4:22" ht="13.8" outlineLevel="1" x14ac:dyDescent="0.25">
      <c r="D170" s="2">
        <v>43626</v>
      </c>
      <c r="E170" s="132" t="s">
        <v>1531</v>
      </c>
      <c r="F170" s="81">
        <f t="shared" si="10"/>
        <v>3.5786535005233433E-2</v>
      </c>
      <c r="H170" s="2">
        <v>43626</v>
      </c>
      <c r="I170" s="132" t="s">
        <v>1229</v>
      </c>
      <c r="J170" s="81">
        <f t="shared" si="11"/>
        <v>2.4035773190739709E-3</v>
      </c>
      <c r="L170" s="2">
        <v>43626</v>
      </c>
      <c r="M170" s="132" t="s">
        <v>926</v>
      </c>
      <c r="N170" s="81">
        <f t="shared" si="12"/>
        <v>-5.0231179266997826E-3</v>
      </c>
      <c r="P170" s="2">
        <v>43626</v>
      </c>
      <c r="Q170" s="132" t="s">
        <v>625</v>
      </c>
      <c r="R170" s="81">
        <f t="shared" si="13"/>
        <v>2.4505544218164504E-3</v>
      </c>
      <c r="T170" s="198">
        <v>43626</v>
      </c>
      <c r="U170" s="199" t="s">
        <v>322</v>
      </c>
      <c r="V170" s="81">
        <f t="shared" si="14"/>
        <v>-3.8032161851875405E-3</v>
      </c>
    </row>
    <row r="171" spans="4:22" ht="13.8" outlineLevel="1" x14ac:dyDescent="0.25">
      <c r="D171" s="2">
        <v>43627</v>
      </c>
      <c r="E171" s="132" t="s">
        <v>1532</v>
      </c>
      <c r="F171" s="81">
        <f t="shared" si="10"/>
        <v>3.2702306045056646E-2</v>
      </c>
      <c r="H171" s="2">
        <v>43627</v>
      </c>
      <c r="I171" s="132" t="s">
        <v>1230</v>
      </c>
      <c r="J171" s="81">
        <f t="shared" si="11"/>
        <v>1.6234827285169694E-2</v>
      </c>
      <c r="L171" s="2">
        <v>43627</v>
      </c>
      <c r="M171" s="132" t="s">
        <v>927</v>
      </c>
      <c r="N171" s="81">
        <f t="shared" si="12"/>
        <v>7.3600537641615518E-3</v>
      </c>
      <c r="P171" s="2">
        <v>43627</v>
      </c>
      <c r="Q171" s="132" t="s">
        <v>626</v>
      </c>
      <c r="R171" s="81">
        <f t="shared" si="13"/>
        <v>1.5397612513709946E-2</v>
      </c>
      <c r="T171" s="198">
        <v>43627</v>
      </c>
      <c r="U171" s="199" t="s">
        <v>323</v>
      </c>
      <c r="V171" s="81">
        <f t="shared" si="14"/>
        <v>1.114618878771766E-2</v>
      </c>
    </row>
    <row r="172" spans="4:22" ht="13.8" outlineLevel="1" x14ac:dyDescent="0.25">
      <c r="D172" s="2">
        <v>43628</v>
      </c>
      <c r="E172" s="132" t="s">
        <v>1533</v>
      </c>
      <c r="F172" s="81">
        <f t="shared" si="10"/>
        <v>1.5822981761539037E-2</v>
      </c>
      <c r="H172" s="2">
        <v>43628</v>
      </c>
      <c r="I172" s="132" t="s">
        <v>1231</v>
      </c>
      <c r="J172" s="81">
        <f t="shared" si="11"/>
        <v>1.3125404304954786E-2</v>
      </c>
      <c r="L172" s="2">
        <v>43628</v>
      </c>
      <c r="M172" s="132" t="s">
        <v>928</v>
      </c>
      <c r="N172" s="81">
        <f t="shared" si="12"/>
        <v>8.3532388638458931E-3</v>
      </c>
      <c r="P172" s="2">
        <v>43628</v>
      </c>
      <c r="Q172" s="132" t="s">
        <v>627</v>
      </c>
      <c r="R172" s="81">
        <f t="shared" si="13"/>
        <v>2.4789583267675365E-2</v>
      </c>
      <c r="T172" s="198">
        <v>43628</v>
      </c>
      <c r="U172" s="199" t="s">
        <v>324</v>
      </c>
      <c r="V172" s="81">
        <f t="shared" si="14"/>
        <v>1.6858167965113687E-2</v>
      </c>
    </row>
    <row r="173" spans="4:22" ht="13.8" outlineLevel="1" x14ac:dyDescent="0.25">
      <c r="D173" s="2">
        <v>43629</v>
      </c>
      <c r="E173" s="132" t="s">
        <v>1534</v>
      </c>
      <c r="F173" s="81">
        <f t="shared" si="10"/>
        <v>1.8015225044857707E-2</v>
      </c>
      <c r="H173" s="2">
        <v>43629</v>
      </c>
      <c r="I173" s="132" t="s">
        <v>1232</v>
      </c>
      <c r="J173" s="81">
        <f t="shared" si="11"/>
        <v>-5.8341692851445635E-3</v>
      </c>
      <c r="L173" s="2">
        <v>43629</v>
      </c>
      <c r="M173" s="132" t="s">
        <v>929</v>
      </c>
      <c r="N173" s="81">
        <f t="shared" si="12"/>
        <v>-1.4296983378380403E-2</v>
      </c>
      <c r="P173" s="2">
        <v>43629</v>
      </c>
      <c r="Q173" s="132" t="s">
        <v>628</v>
      </c>
      <c r="R173" s="81">
        <f t="shared" si="13"/>
        <v>1.7904571943938286E-3</v>
      </c>
      <c r="T173" s="198">
        <v>43629</v>
      </c>
      <c r="U173" s="199" t="s">
        <v>325</v>
      </c>
      <c r="V173" s="81">
        <f t="shared" si="14"/>
        <v>-1.1273713931170687E-3</v>
      </c>
    </row>
    <row r="174" spans="4:22" ht="13.8" outlineLevel="1" x14ac:dyDescent="0.25">
      <c r="D174" s="2">
        <v>43630</v>
      </c>
      <c r="E174" s="132" t="s">
        <v>1535</v>
      </c>
      <c r="F174" s="81">
        <f t="shared" si="10"/>
        <v>-1.8324231757773E-2</v>
      </c>
      <c r="H174" s="2">
        <v>43630</v>
      </c>
      <c r="I174" s="132" t="s">
        <v>1233</v>
      </c>
      <c r="J174" s="81">
        <f t="shared" si="11"/>
        <v>-1.7876866971741092E-2</v>
      </c>
      <c r="L174" s="2">
        <v>43630</v>
      </c>
      <c r="M174" s="132" t="s">
        <v>930</v>
      </c>
      <c r="N174" s="81">
        <f t="shared" si="12"/>
        <v>-1.623556172480534E-2</v>
      </c>
      <c r="P174" s="2">
        <v>43630</v>
      </c>
      <c r="Q174" s="132" t="s">
        <v>629</v>
      </c>
      <c r="R174" s="81">
        <f t="shared" si="13"/>
        <v>-9.391855727272011E-3</v>
      </c>
      <c r="T174" s="198">
        <v>43630</v>
      </c>
      <c r="U174" s="199" t="s">
        <v>326</v>
      </c>
      <c r="V174" s="81">
        <f t="shared" si="14"/>
        <v>-1.2518649263613083E-2</v>
      </c>
    </row>
    <row r="175" spans="4:22" ht="13.8" outlineLevel="1" x14ac:dyDescent="0.25">
      <c r="D175" s="2">
        <v>43633</v>
      </c>
      <c r="E175" s="132" t="s">
        <v>1536</v>
      </c>
      <c r="F175" s="81">
        <f t="shared" si="10"/>
        <v>-0.42626974075225915</v>
      </c>
      <c r="H175" s="2">
        <v>43633</v>
      </c>
      <c r="I175" s="132" t="s">
        <v>1234</v>
      </c>
      <c r="J175" s="81">
        <f t="shared" si="11"/>
        <v>-2.6266145417365827E-2</v>
      </c>
      <c r="L175" s="2">
        <v>43633</v>
      </c>
      <c r="M175" s="132" t="s">
        <v>931</v>
      </c>
      <c r="N175" s="81">
        <f t="shared" si="12"/>
        <v>-2.422195051704536E-2</v>
      </c>
      <c r="P175" s="2">
        <v>43633</v>
      </c>
      <c r="Q175" s="132" t="s">
        <v>630</v>
      </c>
      <c r="R175" s="81">
        <f t="shared" si="13"/>
        <v>-3.5823258827227721E-2</v>
      </c>
      <c r="T175" s="198">
        <v>43633</v>
      </c>
      <c r="U175" s="199" t="s">
        <v>327</v>
      </c>
      <c r="V175" s="81">
        <f t="shared" si="14"/>
        <v>-1.8970473165718645E-2</v>
      </c>
    </row>
    <row r="176" spans="4:22" ht="13.8" outlineLevel="1" x14ac:dyDescent="0.25">
      <c r="D176" s="2">
        <v>43634</v>
      </c>
      <c r="E176" s="132" t="s">
        <v>1537</v>
      </c>
      <c r="F176" s="81">
        <f t="shared" si="10"/>
        <v>2.6640809877798662E-2</v>
      </c>
      <c r="H176" s="2">
        <v>43634</v>
      </c>
      <c r="I176" s="132" t="s">
        <v>1235</v>
      </c>
      <c r="J176" s="81">
        <f t="shared" si="11"/>
        <v>6.7543204459010386E-4</v>
      </c>
      <c r="L176" s="2">
        <v>43634</v>
      </c>
      <c r="M176" s="132" t="s">
        <v>932</v>
      </c>
      <c r="N176" s="81">
        <f t="shared" si="12"/>
        <v>-6.7775603777962727E-3</v>
      </c>
      <c r="P176" s="2">
        <v>43634</v>
      </c>
      <c r="Q176" s="132" t="s">
        <v>631</v>
      </c>
      <c r="R176" s="81">
        <f t="shared" si="13"/>
        <v>8.8066936559348316E-4</v>
      </c>
      <c r="T176" s="198">
        <v>43634</v>
      </c>
      <c r="U176" s="199" t="s">
        <v>328</v>
      </c>
      <c r="V176" s="81">
        <f t="shared" si="14"/>
        <v>-2.3533377813465695E-3</v>
      </c>
    </row>
    <row r="177" spans="4:22" ht="13.8" outlineLevel="1" x14ac:dyDescent="0.25">
      <c r="D177" s="2">
        <v>43635</v>
      </c>
      <c r="E177" s="132" t="s">
        <v>1538</v>
      </c>
      <c r="F177" s="81">
        <f t="shared" si="10"/>
        <v>1.7117128948170617E-2</v>
      </c>
      <c r="H177" s="2">
        <v>43635</v>
      </c>
      <c r="I177" s="132" t="s">
        <v>1236</v>
      </c>
      <c r="J177" s="81">
        <f t="shared" si="11"/>
        <v>1.8538261131172309E-2</v>
      </c>
      <c r="L177" s="2">
        <v>43635</v>
      </c>
      <c r="M177" s="132" t="s">
        <v>933</v>
      </c>
      <c r="N177" s="81">
        <f t="shared" si="12"/>
        <v>2.1110313258654981E-2</v>
      </c>
      <c r="P177" s="2">
        <v>43635</v>
      </c>
      <c r="Q177" s="132" t="s">
        <v>632</v>
      </c>
      <c r="R177" s="81">
        <f t="shared" si="13"/>
        <v>2.0023822246116391E-2</v>
      </c>
      <c r="T177" s="198">
        <v>43635</v>
      </c>
      <c r="U177" s="199" t="s">
        <v>329</v>
      </c>
      <c r="V177" s="81">
        <f t="shared" si="14"/>
        <v>2.4043856495794023E-2</v>
      </c>
    </row>
    <row r="178" spans="4:22" ht="13.8" outlineLevel="1" x14ac:dyDescent="0.25">
      <c r="D178" s="2">
        <v>43636</v>
      </c>
      <c r="E178" s="132" t="s">
        <v>1539</v>
      </c>
      <c r="F178" s="81">
        <f t="shared" si="10"/>
        <v>8.5774118949490871E-3</v>
      </c>
      <c r="H178" s="2">
        <v>43636</v>
      </c>
      <c r="I178" s="132" t="s">
        <v>1237</v>
      </c>
      <c r="J178" s="81">
        <f t="shared" si="11"/>
        <v>-7.6231226870190696E-3</v>
      </c>
      <c r="L178" s="2">
        <v>43636</v>
      </c>
      <c r="M178" s="132" t="s">
        <v>934</v>
      </c>
      <c r="N178" s="81">
        <f t="shared" si="12"/>
        <v>1.32061144501911E-4</v>
      </c>
      <c r="P178" s="2">
        <v>43636</v>
      </c>
      <c r="Q178" s="132" t="s">
        <v>633</v>
      </c>
      <c r="R178" s="81">
        <f t="shared" si="13"/>
        <v>5.7932516584142503E-3</v>
      </c>
      <c r="T178" s="198">
        <v>43636</v>
      </c>
      <c r="U178" s="199" t="s">
        <v>330</v>
      </c>
      <c r="V178" s="81">
        <f t="shared" si="14"/>
        <v>-3.7247212367249813E-4</v>
      </c>
    </row>
    <row r="179" spans="4:22" ht="13.8" outlineLevel="1" x14ac:dyDescent="0.25">
      <c r="D179" s="2">
        <v>43637</v>
      </c>
      <c r="E179" s="132" t="s">
        <v>1540</v>
      </c>
      <c r="F179" s="81">
        <f t="shared" si="10"/>
        <v>1.2163192644288818E-2</v>
      </c>
      <c r="H179" s="2">
        <v>43637</v>
      </c>
      <c r="I179" s="132" t="s">
        <v>1238</v>
      </c>
      <c r="J179" s="81">
        <f t="shared" si="11"/>
        <v>3.4074353890394427E-2</v>
      </c>
      <c r="L179" s="2">
        <v>43637</v>
      </c>
      <c r="M179" s="132" t="s">
        <v>935</v>
      </c>
      <c r="N179" s="81">
        <f t="shared" si="12"/>
        <v>1.9786875820800024E-2</v>
      </c>
      <c r="P179" s="2">
        <v>43637</v>
      </c>
      <c r="Q179" s="132" t="s">
        <v>634</v>
      </c>
      <c r="R179" s="81">
        <f t="shared" si="13"/>
        <v>2.7545344723808412E-2</v>
      </c>
      <c r="T179" s="198">
        <v>43637</v>
      </c>
      <c r="U179" s="199" t="s">
        <v>331</v>
      </c>
      <c r="V179" s="81">
        <f t="shared" si="14"/>
        <v>2.5615522935243957E-2</v>
      </c>
    </row>
    <row r="180" spans="4:22" ht="13.8" outlineLevel="1" x14ac:dyDescent="0.25">
      <c r="D180" s="2">
        <v>43640</v>
      </c>
      <c r="E180" s="132" t="s">
        <v>1541</v>
      </c>
      <c r="F180" s="81">
        <f t="shared" si="10"/>
        <v>-2.3843378674307848E-2</v>
      </c>
      <c r="H180" s="2">
        <v>43640</v>
      </c>
      <c r="I180" s="132" t="s">
        <v>1239</v>
      </c>
      <c r="J180" s="81">
        <f t="shared" si="11"/>
        <v>-6.4649128934646189E-3</v>
      </c>
      <c r="L180" s="2">
        <v>43640</v>
      </c>
      <c r="M180" s="132" t="s">
        <v>936</v>
      </c>
      <c r="N180" s="81">
        <f t="shared" si="12"/>
        <v>-6.1577282267191984E-3</v>
      </c>
      <c r="P180" s="2">
        <v>43640</v>
      </c>
      <c r="Q180" s="132" t="s">
        <v>635</v>
      </c>
      <c r="R180" s="81">
        <f t="shared" si="13"/>
        <v>9.8219956417110068E-4</v>
      </c>
      <c r="T180" s="198">
        <v>43640</v>
      </c>
      <c r="U180" s="199" t="s">
        <v>332</v>
      </c>
      <c r="V180" s="81">
        <f t="shared" si="14"/>
        <v>1.29144515699899E-3</v>
      </c>
    </row>
    <row r="181" spans="4:22" ht="13.8" outlineLevel="1" x14ac:dyDescent="0.25">
      <c r="D181" s="2">
        <v>43641</v>
      </c>
      <c r="E181" s="132" t="s">
        <v>1542</v>
      </c>
      <c r="F181" s="81">
        <f t="shared" si="10"/>
        <v>-2.2671496871747108E-2</v>
      </c>
      <c r="H181" s="2">
        <v>43641</v>
      </c>
      <c r="I181" s="132" t="s">
        <v>1240</v>
      </c>
      <c r="J181" s="81">
        <f t="shared" si="11"/>
        <v>-1.578244119446081E-2</v>
      </c>
      <c r="L181" s="2">
        <v>43641</v>
      </c>
      <c r="M181" s="132" t="s">
        <v>937</v>
      </c>
      <c r="N181" s="81">
        <f t="shared" si="12"/>
        <v>9.2062975996963312E-3</v>
      </c>
      <c r="P181" s="2">
        <v>43641</v>
      </c>
      <c r="Q181" s="132" t="s">
        <v>636</v>
      </c>
      <c r="R181" s="81">
        <f t="shared" si="13"/>
        <v>-1.7678258625806371E-2</v>
      </c>
      <c r="T181" s="198">
        <v>43641</v>
      </c>
      <c r="U181" s="199" t="s">
        <v>333</v>
      </c>
      <c r="V181" s="81">
        <f t="shared" si="14"/>
        <v>-1.8331559325859132E-2</v>
      </c>
    </row>
    <row r="182" spans="4:22" ht="13.8" outlineLevel="1" x14ac:dyDescent="0.25">
      <c r="D182" s="2">
        <v>43642</v>
      </c>
      <c r="E182" s="132" t="s">
        <v>1543</v>
      </c>
      <c r="F182" s="81">
        <f t="shared" si="10"/>
        <v>1.6251502669755464E-2</v>
      </c>
      <c r="H182" s="2">
        <v>43642</v>
      </c>
      <c r="I182" s="132" t="s">
        <v>1241</v>
      </c>
      <c r="J182" s="81">
        <f t="shared" si="11"/>
        <v>-7.3317980247974875E-3</v>
      </c>
      <c r="L182" s="2">
        <v>43642</v>
      </c>
      <c r="M182" s="132" t="s">
        <v>938</v>
      </c>
      <c r="N182" s="81">
        <f t="shared" si="12"/>
        <v>1.0687851480328039E-2</v>
      </c>
      <c r="P182" s="2">
        <v>43642</v>
      </c>
      <c r="Q182" s="132" t="s">
        <v>637</v>
      </c>
      <c r="R182" s="81">
        <f t="shared" si="13"/>
        <v>1.2147615827340435E-2</v>
      </c>
      <c r="T182" s="198">
        <v>43642</v>
      </c>
      <c r="U182" s="199" t="s">
        <v>334</v>
      </c>
      <c r="V182" s="81">
        <f t="shared" si="14"/>
        <v>-9.1782310890644331E-3</v>
      </c>
    </row>
    <row r="183" spans="4:22" ht="13.8" x14ac:dyDescent="0.25">
      <c r="D183" s="2">
        <v>43643</v>
      </c>
      <c r="E183" s="132" t="s">
        <v>1544</v>
      </c>
      <c r="F183" s="81">
        <f t="shared" si="10"/>
        <v>7.6966084021678994E-3</v>
      </c>
      <c r="H183" s="2">
        <v>43643</v>
      </c>
      <c r="I183" s="132" t="s">
        <v>1242</v>
      </c>
      <c r="J183" s="81">
        <f t="shared" si="11"/>
        <v>1.2865117958398193E-2</v>
      </c>
      <c r="L183" s="2">
        <v>43643</v>
      </c>
      <c r="M183" s="132" t="s">
        <v>939</v>
      </c>
      <c r="N183" s="81">
        <f t="shared" si="12"/>
        <v>2.2455119726585652E-2</v>
      </c>
      <c r="P183" s="2">
        <v>43643</v>
      </c>
      <c r="Q183" s="132" t="s">
        <v>638</v>
      </c>
      <c r="R183" s="81">
        <f t="shared" si="13"/>
        <v>4.5336288218463527E-3</v>
      </c>
      <c r="T183" s="198">
        <v>43643</v>
      </c>
      <c r="U183" s="199" t="s">
        <v>335</v>
      </c>
      <c r="V183" s="81">
        <f t="shared" si="14"/>
        <v>7.4711986812868491E-3</v>
      </c>
    </row>
    <row r="184" spans="4:22" ht="13.8" x14ac:dyDescent="0.25">
      <c r="D184" s="2">
        <v>43644</v>
      </c>
      <c r="E184" s="132" t="s">
        <v>1545</v>
      </c>
      <c r="F184" s="81">
        <f t="shared" si="10"/>
        <v>-1.1784440423908436E-2</v>
      </c>
      <c r="H184" s="2">
        <v>43644</v>
      </c>
      <c r="I184" s="132" t="s">
        <v>1243</v>
      </c>
      <c r="J184" s="81">
        <f t="shared" si="11"/>
        <v>-2.3582945587830629E-2</v>
      </c>
      <c r="L184" s="2">
        <v>43644</v>
      </c>
      <c r="M184" s="132" t="s">
        <v>940</v>
      </c>
      <c r="N184" s="81">
        <f t="shared" si="12"/>
        <v>-5.6242354952431564E-3</v>
      </c>
      <c r="P184" s="2">
        <v>43644</v>
      </c>
      <c r="Q184" s="132" t="s">
        <v>639</v>
      </c>
      <c r="R184" s="81">
        <f t="shared" si="13"/>
        <v>-1.3422753403848646E-2</v>
      </c>
      <c r="T184" s="198">
        <v>43644</v>
      </c>
      <c r="U184" s="199" t="s">
        <v>336</v>
      </c>
      <c r="V184" s="81">
        <f t="shared" si="14"/>
        <v>-2.3117580942197506E-2</v>
      </c>
    </row>
    <row r="185" spans="4:22" ht="13.8" x14ac:dyDescent="0.25">
      <c r="D185" s="2">
        <v>43647</v>
      </c>
      <c r="E185" s="132" t="s">
        <v>1546</v>
      </c>
      <c r="F185" s="81">
        <f t="shared" si="10"/>
        <v>4.4802765150839509E-2</v>
      </c>
      <c r="H185" s="2">
        <v>43647</v>
      </c>
      <c r="I185" s="132" t="s">
        <v>1244</v>
      </c>
      <c r="J185" s="81">
        <f t="shared" si="11"/>
        <v>2.3427182347640355E-2</v>
      </c>
      <c r="L185" s="2">
        <v>43647</v>
      </c>
      <c r="M185" s="132" t="s">
        <v>941</v>
      </c>
      <c r="N185" s="81">
        <f t="shared" si="12"/>
        <v>1.8814011487062982E-2</v>
      </c>
      <c r="P185" s="2">
        <v>43647</v>
      </c>
      <c r="Q185" s="132" t="s">
        <v>640</v>
      </c>
      <c r="R185" s="81">
        <f t="shared" si="13"/>
        <v>2.3763954785789999E-2</v>
      </c>
      <c r="T185" s="198">
        <v>43647</v>
      </c>
      <c r="U185" s="199" t="s">
        <v>337</v>
      </c>
      <c r="V185" s="81">
        <f t="shared" si="14"/>
        <v>2.5096165052371906E-2</v>
      </c>
    </row>
    <row r="186" spans="4:22" ht="13.8" x14ac:dyDescent="0.25">
      <c r="D186" s="2">
        <v>43648</v>
      </c>
      <c r="E186" s="132" t="s">
        <v>1547</v>
      </c>
      <c r="F186" s="81">
        <f t="shared" si="10"/>
        <v>6.8073138108035516E-3</v>
      </c>
      <c r="H186" s="2">
        <v>43648</v>
      </c>
      <c r="I186" s="132" t="s">
        <v>1245</v>
      </c>
      <c r="J186" s="81">
        <f t="shared" si="11"/>
        <v>1.370293175023779E-2</v>
      </c>
      <c r="L186" s="2">
        <v>43648</v>
      </c>
      <c r="M186" s="132" t="s">
        <v>942</v>
      </c>
      <c r="N186" s="81">
        <f t="shared" si="12"/>
        <v>-6.2630899952034807E-3</v>
      </c>
      <c r="P186" s="2">
        <v>43648</v>
      </c>
      <c r="Q186" s="132" t="s">
        <v>641</v>
      </c>
      <c r="R186" s="81">
        <f t="shared" si="13"/>
        <v>-7.7739400921386539E-4</v>
      </c>
      <c r="T186" s="198">
        <v>43648</v>
      </c>
      <c r="U186" s="199" t="s">
        <v>338</v>
      </c>
      <c r="V186" s="81">
        <f t="shared" si="14"/>
        <v>2.9172403443464339E-3</v>
      </c>
    </row>
    <row r="187" spans="4:22" ht="13.8" x14ac:dyDescent="0.25">
      <c r="D187" s="2">
        <v>43649</v>
      </c>
      <c r="E187" s="132" t="s">
        <v>1548</v>
      </c>
      <c r="F187" s="81">
        <f t="shared" si="10"/>
        <v>-2.0592640970575796E-2</v>
      </c>
      <c r="H187" s="2">
        <v>43649</v>
      </c>
      <c r="I187" s="132" t="s">
        <v>1246</v>
      </c>
      <c r="J187" s="81">
        <f t="shared" si="11"/>
        <v>-2.880420023633334E-2</v>
      </c>
      <c r="L187" s="2">
        <v>43649</v>
      </c>
      <c r="M187" s="132" t="s">
        <v>943</v>
      </c>
      <c r="N187" s="81">
        <f t="shared" si="12"/>
        <v>-9.5939932866608915E-3</v>
      </c>
      <c r="P187" s="2">
        <v>43649</v>
      </c>
      <c r="Q187" s="132" t="s">
        <v>642</v>
      </c>
      <c r="R187" s="81">
        <f t="shared" si="13"/>
        <v>-1.6014068276619317E-2</v>
      </c>
      <c r="T187" s="198">
        <v>43649</v>
      </c>
      <c r="U187" s="199" t="s">
        <v>339</v>
      </c>
      <c r="V187" s="81">
        <f t="shared" si="14"/>
        <v>-1.4913844281017665E-2</v>
      </c>
    </row>
    <row r="188" spans="4:22" ht="13.8" x14ac:dyDescent="0.25">
      <c r="D188" s="2">
        <v>43650</v>
      </c>
      <c r="E188" s="132" t="s">
        <v>1549</v>
      </c>
      <c r="F188" s="81">
        <f t="shared" si="10"/>
        <v>-1.2210149123612322E-2</v>
      </c>
      <c r="H188" s="2">
        <v>43650</v>
      </c>
      <c r="I188" s="132" t="s">
        <v>932</v>
      </c>
      <c r="J188" s="81">
        <f t="shared" si="11"/>
        <v>4.9242587770823255E-3</v>
      </c>
      <c r="L188" s="2">
        <v>43650</v>
      </c>
      <c r="M188" s="132" t="s">
        <v>944</v>
      </c>
      <c r="N188" s="81">
        <f t="shared" si="12"/>
        <v>6.1366476487250349E-3</v>
      </c>
      <c r="P188" s="2">
        <v>43650</v>
      </c>
      <c r="Q188" s="132" t="s">
        <v>643</v>
      </c>
      <c r="R188" s="81">
        <f t="shared" si="13"/>
        <v>6.1638057840173377E-3</v>
      </c>
      <c r="T188" s="198">
        <v>43650</v>
      </c>
      <c r="U188" s="199" t="s">
        <v>340</v>
      </c>
      <c r="V188" s="81">
        <f t="shared" si="14"/>
        <v>4.8574923224026798E-3</v>
      </c>
    </row>
    <row r="189" spans="4:22" ht="13.8" x14ac:dyDescent="0.25">
      <c r="D189" s="2">
        <v>43651</v>
      </c>
      <c r="E189" s="132" t="s">
        <v>1550</v>
      </c>
      <c r="F189" s="81">
        <f t="shared" si="10"/>
        <v>-1.8899102736130435E-3</v>
      </c>
      <c r="H189" s="2">
        <v>43651</v>
      </c>
      <c r="I189" s="132" t="s">
        <v>1247</v>
      </c>
      <c r="J189" s="81">
        <f t="shared" si="11"/>
        <v>-8.6476041264191492E-3</v>
      </c>
      <c r="L189" s="2">
        <v>43651</v>
      </c>
      <c r="M189" s="132" t="s">
        <v>945</v>
      </c>
      <c r="N189" s="81">
        <f t="shared" si="12"/>
        <v>-7.5565537141190015E-3</v>
      </c>
      <c r="P189" s="2">
        <v>43651</v>
      </c>
      <c r="Q189" s="132" t="s">
        <v>644</v>
      </c>
      <c r="R189" s="81">
        <f t="shared" si="13"/>
        <v>-8.7865003004087752E-3</v>
      </c>
      <c r="T189" s="198">
        <v>43651</v>
      </c>
      <c r="U189" s="199" t="s">
        <v>341</v>
      </c>
      <c r="V189" s="81">
        <f t="shared" si="14"/>
        <v>-3.1223150198038947E-3</v>
      </c>
    </row>
    <row r="190" spans="4:22" ht="13.8" x14ac:dyDescent="0.25">
      <c r="D190" s="2">
        <v>43654</v>
      </c>
      <c r="E190" s="132" t="s">
        <v>1551</v>
      </c>
      <c r="F190" s="81">
        <f t="shared" si="10"/>
        <v>-6.1327390149668759E-2</v>
      </c>
      <c r="H190" s="2">
        <v>43654</v>
      </c>
      <c r="I190" s="132" t="s">
        <v>1248</v>
      </c>
      <c r="J190" s="81">
        <f t="shared" si="11"/>
        <v>-3.5205518748372078E-2</v>
      </c>
      <c r="L190" s="2">
        <v>43654</v>
      </c>
      <c r="M190" s="132" t="s">
        <v>946</v>
      </c>
      <c r="N190" s="81">
        <f t="shared" si="12"/>
        <v>-2.7282602945145475E-2</v>
      </c>
      <c r="P190" s="2">
        <v>43654</v>
      </c>
      <c r="Q190" s="132" t="s">
        <v>645</v>
      </c>
      <c r="R190" s="81">
        <f t="shared" si="13"/>
        <v>-4.0396438306680313E-2</v>
      </c>
      <c r="T190" s="198">
        <v>43654</v>
      </c>
      <c r="U190" s="199" t="s">
        <v>342</v>
      </c>
      <c r="V190" s="81">
        <f t="shared" si="14"/>
        <v>-3.8373986053712388E-2</v>
      </c>
    </row>
    <row r="191" spans="4:22" ht="13.8" x14ac:dyDescent="0.25">
      <c r="D191" s="2">
        <v>43655</v>
      </c>
      <c r="E191" s="132" t="s">
        <v>1552</v>
      </c>
      <c r="F191" s="81">
        <f t="shared" si="10"/>
        <v>-1.7845108700176193E-2</v>
      </c>
      <c r="H191" s="2">
        <v>43655</v>
      </c>
      <c r="I191" s="132" t="s">
        <v>1249</v>
      </c>
      <c r="J191" s="81">
        <f t="shared" si="11"/>
        <v>-3.2769857316339038E-2</v>
      </c>
      <c r="L191" s="2">
        <v>43655</v>
      </c>
      <c r="M191" s="132" t="s">
        <v>947</v>
      </c>
      <c r="N191" s="81">
        <f t="shared" si="12"/>
        <v>-1.0632139834305535E-2</v>
      </c>
      <c r="P191" s="2">
        <v>43655</v>
      </c>
      <c r="Q191" s="132" t="s">
        <v>646</v>
      </c>
      <c r="R191" s="81">
        <f t="shared" si="13"/>
        <v>-3.8035922636712099E-2</v>
      </c>
      <c r="T191" s="198">
        <v>43655</v>
      </c>
      <c r="U191" s="199" t="s">
        <v>343</v>
      </c>
      <c r="V191" s="81">
        <f t="shared" si="14"/>
        <v>-1.5963929622523965E-2</v>
      </c>
    </row>
    <row r="192" spans="4:22" ht="13.8" x14ac:dyDescent="0.25">
      <c r="D192" s="2">
        <v>43656</v>
      </c>
      <c r="E192" s="132" t="s">
        <v>1553</v>
      </c>
      <c r="F192" s="81">
        <f t="shared" si="10"/>
        <v>-1.0030320842242367E-2</v>
      </c>
      <c r="H192" s="2">
        <v>43656</v>
      </c>
      <c r="I192" s="132" t="s">
        <v>1250</v>
      </c>
      <c r="J192" s="81">
        <f t="shared" si="11"/>
        <v>-6.5554667654644464E-4</v>
      </c>
      <c r="L192" s="2">
        <v>43656</v>
      </c>
      <c r="M192" s="132" t="s">
        <v>948</v>
      </c>
      <c r="N192" s="81">
        <f t="shared" si="12"/>
        <v>1.0195339227362496E-3</v>
      </c>
      <c r="P192" s="2">
        <v>43656</v>
      </c>
      <c r="Q192" s="132" t="s">
        <v>647</v>
      </c>
      <c r="R192" s="81">
        <f t="shared" si="13"/>
        <v>-1.1748353513174842E-2</v>
      </c>
      <c r="T192" s="198">
        <v>43656</v>
      </c>
      <c r="U192" s="199" t="s">
        <v>344</v>
      </c>
      <c r="V192" s="81">
        <f t="shared" si="14"/>
        <v>-1.361231761469286E-2</v>
      </c>
    </row>
    <row r="193" spans="4:22" ht="13.8" x14ac:dyDescent="0.25">
      <c r="D193" s="2">
        <v>43657</v>
      </c>
      <c r="E193" s="132" t="s">
        <v>1554</v>
      </c>
      <c r="F193" s="81">
        <f t="shared" si="10"/>
        <v>-5.0111012888980108E-2</v>
      </c>
      <c r="H193" s="2">
        <v>43657</v>
      </c>
      <c r="I193" s="132" t="s">
        <v>1251</v>
      </c>
      <c r="J193" s="81">
        <f t="shared" si="11"/>
        <v>-7.704442542548662E-3</v>
      </c>
      <c r="L193" s="2">
        <v>43657</v>
      </c>
      <c r="M193" s="132" t="s">
        <v>949</v>
      </c>
      <c r="N193" s="81">
        <f t="shared" si="12"/>
        <v>-7.2678533859015368E-3</v>
      </c>
      <c r="P193" s="2">
        <v>43657</v>
      </c>
      <c r="Q193" s="132" t="s">
        <v>648</v>
      </c>
      <c r="R193" s="81">
        <f t="shared" si="13"/>
        <v>-1.2716163478419045E-2</v>
      </c>
      <c r="T193" s="198">
        <v>43657</v>
      </c>
      <c r="U193" s="199" t="s">
        <v>345</v>
      </c>
      <c r="V193" s="81">
        <f t="shared" si="14"/>
        <v>2.348796242024168E-5</v>
      </c>
    </row>
    <row r="194" spans="4:22" ht="13.8" x14ac:dyDescent="0.25">
      <c r="D194" s="2">
        <v>43658</v>
      </c>
      <c r="E194" s="132" t="s">
        <v>1555</v>
      </c>
      <c r="F194" s="81">
        <f t="shared" si="10"/>
        <v>1.121681518024584E-3</v>
      </c>
      <c r="H194" s="2">
        <v>43658</v>
      </c>
      <c r="I194" s="132" t="s">
        <v>1252</v>
      </c>
      <c r="J194" s="81">
        <f t="shared" si="11"/>
        <v>4.7126131071483241E-3</v>
      </c>
      <c r="L194" s="2">
        <v>43658</v>
      </c>
      <c r="M194" s="132" t="s">
        <v>950</v>
      </c>
      <c r="N194" s="81">
        <f t="shared" si="12"/>
        <v>1.0041038126443449E-3</v>
      </c>
      <c r="P194" s="2">
        <v>43658</v>
      </c>
      <c r="Q194" s="132" t="s">
        <v>649</v>
      </c>
      <c r="R194" s="81">
        <f t="shared" si="13"/>
        <v>2.3280970882502685E-3</v>
      </c>
      <c r="T194" s="198">
        <v>43658</v>
      </c>
      <c r="U194" s="199" t="s">
        <v>346</v>
      </c>
      <c r="V194" s="81">
        <f t="shared" si="14"/>
        <v>7.814276179040772E-3</v>
      </c>
    </row>
    <row r="195" spans="4:22" ht="13.8" x14ac:dyDescent="0.25">
      <c r="D195" s="2">
        <v>43661</v>
      </c>
      <c r="E195" s="132" t="s">
        <v>1556</v>
      </c>
      <c r="F195" s="81">
        <f t="shared" si="10"/>
        <v>2.2235070996712122E-2</v>
      </c>
      <c r="H195" s="2">
        <v>43661</v>
      </c>
      <c r="I195" s="132" t="s">
        <v>1253</v>
      </c>
      <c r="J195" s="81">
        <f t="shared" si="11"/>
        <v>2.7489252720431182E-3</v>
      </c>
      <c r="L195" s="2">
        <v>43661</v>
      </c>
      <c r="M195" s="132" t="s">
        <v>951</v>
      </c>
      <c r="N195" s="81">
        <f t="shared" si="12"/>
        <v>1.3091632023042045E-2</v>
      </c>
      <c r="P195" s="2">
        <v>43661</v>
      </c>
      <c r="Q195" s="132" t="s">
        <v>650</v>
      </c>
      <c r="R195" s="81">
        <f t="shared" si="13"/>
        <v>2.4956673765405835E-2</v>
      </c>
      <c r="T195" s="198">
        <v>43661</v>
      </c>
      <c r="U195" s="199" t="s">
        <v>347</v>
      </c>
      <c r="V195" s="81">
        <f t="shared" si="14"/>
        <v>2.6595263401954498E-2</v>
      </c>
    </row>
    <row r="196" spans="4:22" ht="13.8" x14ac:dyDescent="0.25">
      <c r="D196" s="2">
        <v>43662</v>
      </c>
      <c r="E196" s="132" t="s">
        <v>1557</v>
      </c>
      <c r="F196" s="81">
        <f t="shared" si="10"/>
        <v>5.3988800351463832E-3</v>
      </c>
      <c r="H196" s="2">
        <v>43662</v>
      </c>
      <c r="I196" s="132" t="s">
        <v>1254</v>
      </c>
      <c r="J196" s="81">
        <f t="shared" si="11"/>
        <v>-4.1307253655006762E-4</v>
      </c>
      <c r="L196" s="2">
        <v>43662</v>
      </c>
      <c r="M196" s="132" t="s">
        <v>952</v>
      </c>
      <c r="N196" s="81">
        <f t="shared" si="12"/>
        <v>1.632841894793784E-2</v>
      </c>
      <c r="P196" s="2">
        <v>43662</v>
      </c>
      <c r="Q196" s="132" t="s">
        <v>651</v>
      </c>
      <c r="R196" s="81">
        <f t="shared" si="13"/>
        <v>7.6029300062528254E-3</v>
      </c>
      <c r="T196" s="198">
        <v>43662</v>
      </c>
      <c r="U196" s="199" t="s">
        <v>348</v>
      </c>
      <c r="V196" s="81">
        <f t="shared" si="14"/>
        <v>1.0822628671947469E-2</v>
      </c>
    </row>
    <row r="197" spans="4:22" ht="13.8" x14ac:dyDescent="0.25">
      <c r="D197" s="2">
        <v>43663</v>
      </c>
      <c r="E197" s="132" t="s">
        <v>1558</v>
      </c>
      <c r="F197" s="81">
        <f t="shared" si="10"/>
        <v>-2.1423949790278728E-3</v>
      </c>
      <c r="H197" s="2">
        <v>43663</v>
      </c>
      <c r="I197" s="132" t="s">
        <v>1255</v>
      </c>
      <c r="J197" s="81">
        <f t="shared" si="11"/>
        <v>1.1658834708622294E-3</v>
      </c>
      <c r="L197" s="2">
        <v>43663</v>
      </c>
      <c r="M197" s="132" t="s">
        <v>953</v>
      </c>
      <c r="N197" s="81">
        <f t="shared" si="12"/>
        <v>-1.526475093671664E-3</v>
      </c>
      <c r="P197" s="2">
        <v>43663</v>
      </c>
      <c r="Q197" s="132" t="s">
        <v>652</v>
      </c>
      <c r="R197" s="81">
        <f t="shared" si="13"/>
        <v>-4.2671901093086417E-5</v>
      </c>
      <c r="T197" s="198">
        <v>43663</v>
      </c>
      <c r="U197" s="199" t="s">
        <v>349</v>
      </c>
      <c r="V197" s="81">
        <f t="shared" si="14"/>
        <v>4.0662074004273446E-3</v>
      </c>
    </row>
    <row r="198" spans="4:22" ht="13.8" x14ac:dyDescent="0.25">
      <c r="D198" s="2">
        <v>43664</v>
      </c>
      <c r="E198" s="132" t="s">
        <v>1559</v>
      </c>
      <c r="F198" s="81">
        <f t="shared" si="10"/>
        <v>-2.4133202672145117E-2</v>
      </c>
      <c r="H198" s="2">
        <v>43664</v>
      </c>
      <c r="I198" s="132" t="s">
        <v>1256</v>
      </c>
      <c r="J198" s="81">
        <f t="shared" si="11"/>
        <v>-2.6255327853822171E-2</v>
      </c>
      <c r="L198" s="2">
        <v>43664</v>
      </c>
      <c r="M198" s="132" t="s">
        <v>954</v>
      </c>
      <c r="N198" s="81">
        <f t="shared" si="12"/>
        <v>-1.6030114358029545E-2</v>
      </c>
      <c r="P198" s="2">
        <v>43664</v>
      </c>
      <c r="Q198" s="132" t="s">
        <v>653</v>
      </c>
      <c r="R198" s="81">
        <f t="shared" si="13"/>
        <v>-1.2490132020000206E-2</v>
      </c>
      <c r="T198" s="198">
        <v>43664</v>
      </c>
      <c r="U198" s="199" t="s">
        <v>350</v>
      </c>
      <c r="V198" s="81">
        <f t="shared" si="14"/>
        <v>-2.0646769116493904E-2</v>
      </c>
    </row>
    <row r="199" spans="4:22" ht="13.8" x14ac:dyDescent="0.25">
      <c r="D199" s="2">
        <v>43665</v>
      </c>
      <c r="E199" s="132" t="s">
        <v>1560</v>
      </c>
      <c r="F199" s="81">
        <f t="shared" si="10"/>
        <v>8.2018222162035751E-3</v>
      </c>
      <c r="H199" s="2">
        <v>43665</v>
      </c>
      <c r="I199" s="132" t="s">
        <v>1257</v>
      </c>
      <c r="J199" s="81">
        <f t="shared" si="11"/>
        <v>-8.5343328299716387E-3</v>
      </c>
      <c r="L199" s="2">
        <v>43665</v>
      </c>
      <c r="M199" s="132" t="s">
        <v>955</v>
      </c>
      <c r="N199" s="81">
        <f t="shared" si="12"/>
        <v>-2.3203995021168415E-3</v>
      </c>
      <c r="P199" s="2">
        <v>43665</v>
      </c>
      <c r="Q199" s="132" t="s">
        <v>654</v>
      </c>
      <c r="R199" s="81">
        <f t="shared" si="13"/>
        <v>-4.1295870381884425E-3</v>
      </c>
      <c r="T199" s="198">
        <v>43665</v>
      </c>
      <c r="U199" s="199" t="s">
        <v>351</v>
      </c>
      <c r="V199" s="81">
        <f t="shared" si="14"/>
        <v>2.3253703712029184E-3</v>
      </c>
    </row>
    <row r="200" spans="4:22" ht="13.8" x14ac:dyDescent="0.25">
      <c r="D200" s="2">
        <v>43668</v>
      </c>
      <c r="E200" s="132" t="s">
        <v>1561</v>
      </c>
      <c r="F200" s="81">
        <f t="shared" si="10"/>
        <v>-1.9814147620148072E-2</v>
      </c>
      <c r="H200" s="2">
        <v>43668</v>
      </c>
      <c r="I200" s="132" t="s">
        <v>1258</v>
      </c>
      <c r="J200" s="81">
        <f t="shared" si="11"/>
        <v>-3.9436892955388658E-2</v>
      </c>
      <c r="L200" s="2">
        <v>43668</v>
      </c>
      <c r="M200" s="132" t="s">
        <v>956</v>
      </c>
      <c r="N200" s="81">
        <f t="shared" si="12"/>
        <v>-1.5615789052827586E-2</v>
      </c>
      <c r="P200" s="2">
        <v>43668</v>
      </c>
      <c r="Q200" s="132" t="s">
        <v>655</v>
      </c>
      <c r="R200" s="81">
        <f t="shared" si="13"/>
        <v>-3.1110854014231935E-2</v>
      </c>
      <c r="T200" s="198">
        <v>43668</v>
      </c>
      <c r="U200" s="199" t="s">
        <v>352</v>
      </c>
      <c r="V200" s="81">
        <f t="shared" si="14"/>
        <v>-2.0660560968068769E-2</v>
      </c>
    </row>
    <row r="201" spans="4:22" ht="13.8" x14ac:dyDescent="0.25">
      <c r="D201" s="2">
        <v>43669</v>
      </c>
      <c r="E201" s="132" t="s">
        <v>1562</v>
      </c>
      <c r="F201" s="81">
        <f t="shared" ref="F201:F264" si="15">LN(E201/E200)</f>
        <v>1.3464831534934794E-2</v>
      </c>
      <c r="H201" s="2">
        <v>43669</v>
      </c>
      <c r="I201" s="132" t="s">
        <v>1259</v>
      </c>
      <c r="J201" s="81">
        <f t="shared" ref="J201:J264" si="16">LN(I201/I200)</f>
        <v>-1.7925724282200448E-3</v>
      </c>
      <c r="L201" s="2">
        <v>43669</v>
      </c>
      <c r="M201" s="132" t="s">
        <v>957</v>
      </c>
      <c r="N201" s="81">
        <f t="shared" ref="N201:N264" si="17">LN(M201/M200)</f>
        <v>-4.0690697296543767E-3</v>
      </c>
      <c r="P201" s="2">
        <v>43669</v>
      </c>
      <c r="Q201" s="132" t="s">
        <v>656</v>
      </c>
      <c r="R201" s="81">
        <f t="shared" ref="R201:R264" si="18">LN(Q201/Q200)</f>
        <v>-1.3380699640257335E-3</v>
      </c>
      <c r="T201" s="198">
        <v>43669</v>
      </c>
      <c r="U201" s="199" t="s">
        <v>353</v>
      </c>
      <c r="V201" s="81">
        <f t="shared" ref="V201:V264" si="19">LN(U201/U200)</f>
        <v>-7.7906527739684801E-4</v>
      </c>
    </row>
    <row r="202" spans="4:22" ht="13.8" x14ac:dyDescent="0.25">
      <c r="D202" s="2">
        <v>43670</v>
      </c>
      <c r="E202" s="132" t="s">
        <v>1563</v>
      </c>
      <c r="F202" s="81">
        <f t="shared" si="15"/>
        <v>2.8239357780019191E-2</v>
      </c>
      <c r="H202" s="2">
        <v>43670</v>
      </c>
      <c r="I202" s="132" t="s">
        <v>1260</v>
      </c>
      <c r="J202" s="81">
        <f t="shared" si="16"/>
        <v>2.5689343765249638E-2</v>
      </c>
      <c r="L202" s="2">
        <v>43670</v>
      </c>
      <c r="M202" s="132" t="s">
        <v>958</v>
      </c>
      <c r="N202" s="81">
        <f t="shared" si="17"/>
        <v>2.1099324355811428E-2</v>
      </c>
      <c r="P202" s="2">
        <v>43670</v>
      </c>
      <c r="Q202" s="132" t="s">
        <v>657</v>
      </c>
      <c r="R202" s="81">
        <f t="shared" si="18"/>
        <v>3.2595347582004122E-2</v>
      </c>
      <c r="T202" s="198">
        <v>43670</v>
      </c>
      <c r="U202" s="199" t="s">
        <v>354</v>
      </c>
      <c r="V202" s="81">
        <f t="shared" si="19"/>
        <v>3.3469897578649245E-2</v>
      </c>
    </row>
    <row r="203" spans="4:22" ht="13.8" x14ac:dyDescent="0.25">
      <c r="D203" s="2">
        <v>43671</v>
      </c>
      <c r="E203" s="132" t="s">
        <v>1564</v>
      </c>
      <c r="F203" s="81">
        <f t="shared" si="15"/>
        <v>1.1644089697456457E-2</v>
      </c>
      <c r="H203" s="2">
        <v>43671</v>
      </c>
      <c r="I203" s="132" t="s">
        <v>1261</v>
      </c>
      <c r="J203" s="81">
        <f t="shared" si="16"/>
        <v>3.885478947915186E-3</v>
      </c>
      <c r="L203" s="2">
        <v>43671</v>
      </c>
      <c r="M203" s="132" t="s">
        <v>959</v>
      </c>
      <c r="N203" s="81">
        <f t="shared" si="17"/>
        <v>9.621240784230314E-3</v>
      </c>
      <c r="P203" s="2">
        <v>43671</v>
      </c>
      <c r="Q203" s="132" t="s">
        <v>658</v>
      </c>
      <c r="R203" s="81">
        <f t="shared" si="18"/>
        <v>1.2582510305761813E-2</v>
      </c>
      <c r="T203" s="198">
        <v>43671</v>
      </c>
      <c r="U203" s="199" t="s">
        <v>355</v>
      </c>
      <c r="V203" s="81">
        <f t="shared" si="19"/>
        <v>5.0383028002670034E-3</v>
      </c>
    </row>
    <row r="204" spans="4:22" ht="13.8" x14ac:dyDescent="0.25">
      <c r="D204" s="2">
        <v>43672</v>
      </c>
      <c r="E204" s="132" t="s">
        <v>1565</v>
      </c>
      <c r="F204" s="81">
        <f t="shared" si="15"/>
        <v>-3.2889548467925989E-4</v>
      </c>
      <c r="H204" s="2">
        <v>43672</v>
      </c>
      <c r="I204" s="132" t="s">
        <v>1262</v>
      </c>
      <c r="J204" s="81">
        <f t="shared" si="16"/>
        <v>-9.119652440100056E-3</v>
      </c>
      <c r="L204" s="2">
        <v>43672</v>
      </c>
      <c r="M204" s="132" t="s">
        <v>960</v>
      </c>
      <c r="N204" s="81">
        <f t="shared" si="17"/>
        <v>-8.5495661147318581E-5</v>
      </c>
      <c r="P204" s="2">
        <v>43672</v>
      </c>
      <c r="Q204" s="132" t="s">
        <v>659</v>
      </c>
      <c r="R204" s="81">
        <f t="shared" si="18"/>
        <v>4.5040187485690291E-3</v>
      </c>
      <c r="T204" s="198">
        <v>43672</v>
      </c>
      <c r="U204" s="199" t="s">
        <v>356</v>
      </c>
      <c r="V204" s="81">
        <f t="shared" si="19"/>
        <v>-2.3308466591512684E-3</v>
      </c>
    </row>
    <row r="205" spans="4:22" ht="13.8" x14ac:dyDescent="0.25">
      <c r="D205" s="2">
        <v>43675</v>
      </c>
      <c r="E205" s="132" t="s">
        <v>1566</v>
      </c>
      <c r="F205" s="81">
        <f t="shared" si="15"/>
        <v>-3.3959543485066333E-3</v>
      </c>
      <c r="H205" s="2">
        <v>43675</v>
      </c>
      <c r="I205" s="132" t="s">
        <v>1263</v>
      </c>
      <c r="J205" s="81">
        <f t="shared" si="16"/>
        <v>6.5862490062068421E-3</v>
      </c>
      <c r="L205" s="2">
        <v>43675</v>
      </c>
      <c r="M205" s="132" t="s">
        <v>961</v>
      </c>
      <c r="N205" s="81">
        <f t="shared" si="17"/>
        <v>7.8351618680257817E-3</v>
      </c>
      <c r="P205" s="2">
        <v>43675</v>
      </c>
      <c r="Q205" s="132" t="s">
        <v>660</v>
      </c>
      <c r="R205" s="81">
        <f t="shared" si="18"/>
        <v>5.4757370887190352E-3</v>
      </c>
      <c r="T205" s="198">
        <v>43675</v>
      </c>
      <c r="U205" s="199" t="s">
        <v>357</v>
      </c>
      <c r="V205" s="81">
        <f t="shared" si="19"/>
        <v>5.9284953112164985E-3</v>
      </c>
    </row>
    <row r="206" spans="4:22" ht="13.8" x14ac:dyDescent="0.25">
      <c r="D206" s="2">
        <v>43676</v>
      </c>
      <c r="E206" s="132" t="s">
        <v>1567</v>
      </c>
      <c r="F206" s="81">
        <f t="shared" si="15"/>
        <v>9.9333904353517272E-3</v>
      </c>
      <c r="H206" s="2">
        <v>43676</v>
      </c>
      <c r="I206" s="132" t="s">
        <v>1264</v>
      </c>
      <c r="J206" s="81">
        <f t="shared" si="16"/>
        <v>5.6816529176963119E-3</v>
      </c>
      <c r="L206" s="2">
        <v>43676</v>
      </c>
      <c r="M206" s="132" t="s">
        <v>962</v>
      </c>
      <c r="N206" s="81">
        <f t="shared" si="17"/>
        <v>6.2368726150621116E-3</v>
      </c>
      <c r="P206" s="2">
        <v>43676</v>
      </c>
      <c r="Q206" s="132" t="s">
        <v>661</v>
      </c>
      <c r="R206" s="81">
        <f t="shared" si="18"/>
        <v>7.3055295744528584E-3</v>
      </c>
      <c r="T206" s="198">
        <v>43676</v>
      </c>
      <c r="U206" s="199" t="s">
        <v>358</v>
      </c>
      <c r="V206" s="81">
        <f t="shared" si="19"/>
        <v>5.050571971195429E-3</v>
      </c>
    </row>
    <row r="207" spans="4:22" ht="13.8" x14ac:dyDescent="0.25">
      <c r="D207" s="2">
        <v>43677</v>
      </c>
      <c r="E207" s="132" t="s">
        <v>1568</v>
      </c>
      <c r="F207" s="81">
        <f t="shared" si="15"/>
        <v>2.8903871527609713E-3</v>
      </c>
      <c r="H207" s="2">
        <v>43677</v>
      </c>
      <c r="I207" s="132" t="s">
        <v>1265</v>
      </c>
      <c r="J207" s="81">
        <f t="shared" si="16"/>
        <v>-8.1320402072166675E-3</v>
      </c>
      <c r="L207" s="2">
        <v>43677</v>
      </c>
      <c r="M207" s="132" t="s">
        <v>963</v>
      </c>
      <c r="N207" s="81">
        <f t="shared" si="17"/>
        <v>8.3428701534277502E-3</v>
      </c>
      <c r="P207" s="2">
        <v>43677</v>
      </c>
      <c r="Q207" s="132" t="s">
        <v>662</v>
      </c>
      <c r="R207" s="81">
        <f t="shared" si="18"/>
        <v>-6.159759069161219E-4</v>
      </c>
      <c r="T207" s="198">
        <v>43677</v>
      </c>
      <c r="U207" s="199" t="s">
        <v>359</v>
      </c>
      <c r="V207" s="81">
        <f t="shared" si="19"/>
        <v>-7.6525444601638071E-3</v>
      </c>
    </row>
    <row r="208" spans="4:22" ht="13.8" x14ac:dyDescent="0.25">
      <c r="D208" s="2">
        <v>43678</v>
      </c>
      <c r="E208" s="132" t="s">
        <v>1569</v>
      </c>
      <c r="F208" s="81">
        <f t="shared" si="15"/>
        <v>-1.0583170543230722E-2</v>
      </c>
      <c r="H208" s="2">
        <v>43678</v>
      </c>
      <c r="I208" s="132" t="s">
        <v>1266</v>
      </c>
      <c r="J208" s="81">
        <f t="shared" si="16"/>
        <v>-9.4491722567738943E-3</v>
      </c>
      <c r="L208" s="2">
        <v>43678</v>
      </c>
      <c r="M208" s="132" t="s">
        <v>964</v>
      </c>
      <c r="N208" s="81">
        <f t="shared" si="17"/>
        <v>-8.564194199080763E-3</v>
      </c>
      <c r="P208" s="2">
        <v>43678</v>
      </c>
      <c r="Q208" s="132" t="s">
        <v>663</v>
      </c>
      <c r="R208" s="81">
        <f t="shared" si="18"/>
        <v>-9.1100654921417671E-3</v>
      </c>
      <c r="T208" s="198">
        <v>43678</v>
      </c>
      <c r="U208" s="199" t="s">
        <v>360</v>
      </c>
      <c r="V208" s="81">
        <f t="shared" si="19"/>
        <v>3.2151855774267147E-3</v>
      </c>
    </row>
    <row r="209" spans="4:22" ht="13.8" x14ac:dyDescent="0.25">
      <c r="D209" s="2">
        <v>43679</v>
      </c>
      <c r="E209" s="132" t="s">
        <v>1570</v>
      </c>
      <c r="F209" s="81">
        <f t="shared" si="15"/>
        <v>-2.8606685867264697E-2</v>
      </c>
      <c r="H209" s="2">
        <v>43679</v>
      </c>
      <c r="I209" s="132" t="s">
        <v>1267</v>
      </c>
      <c r="J209" s="81">
        <f t="shared" si="16"/>
        <v>-3.2540035688910854E-2</v>
      </c>
      <c r="L209" s="2">
        <v>43679</v>
      </c>
      <c r="M209" s="132" t="s">
        <v>965</v>
      </c>
      <c r="N209" s="81">
        <f t="shared" si="17"/>
        <v>-3.4136739437114393E-2</v>
      </c>
      <c r="P209" s="2">
        <v>43679</v>
      </c>
      <c r="Q209" s="132" t="s">
        <v>664</v>
      </c>
      <c r="R209" s="81">
        <f t="shared" si="18"/>
        <v>-1.8619135553995771E-2</v>
      </c>
      <c r="T209" s="198">
        <v>43679</v>
      </c>
      <c r="U209" s="199" t="s">
        <v>361</v>
      </c>
      <c r="V209" s="81">
        <f t="shared" si="19"/>
        <v>-2.0983453266483366E-2</v>
      </c>
    </row>
    <row r="210" spans="4:22" ht="13.8" x14ac:dyDescent="0.25">
      <c r="D210" s="2">
        <v>43682</v>
      </c>
      <c r="E210" s="132" t="s">
        <v>1571</v>
      </c>
      <c r="F210" s="81">
        <f t="shared" si="15"/>
        <v>2.8982992023638812E-2</v>
      </c>
      <c r="H210" s="2">
        <v>43682</v>
      </c>
      <c r="I210" s="132" t="s">
        <v>1268</v>
      </c>
      <c r="J210" s="81">
        <f t="shared" si="16"/>
        <v>3.573398021769441E-2</v>
      </c>
      <c r="L210" s="2">
        <v>43682</v>
      </c>
      <c r="M210" s="132" t="s">
        <v>966</v>
      </c>
      <c r="N210" s="81">
        <f t="shared" si="17"/>
        <v>-3.0147153939955791E-3</v>
      </c>
      <c r="P210" s="2">
        <v>43682</v>
      </c>
      <c r="Q210" s="132" t="s">
        <v>665</v>
      </c>
      <c r="R210" s="81">
        <f t="shared" si="18"/>
        <v>4.941989064305082E-3</v>
      </c>
      <c r="T210" s="198">
        <v>43682</v>
      </c>
      <c r="U210" s="199" t="s">
        <v>362</v>
      </c>
      <c r="V210" s="81">
        <f t="shared" si="19"/>
        <v>1.6481532629257133E-2</v>
      </c>
    </row>
    <row r="211" spans="4:22" ht="13.8" x14ac:dyDescent="0.25">
      <c r="D211" s="2">
        <v>43683</v>
      </c>
      <c r="E211" s="132" t="s">
        <v>1572</v>
      </c>
      <c r="F211" s="81">
        <f t="shared" si="15"/>
        <v>-5.3791801168913279E-2</v>
      </c>
      <c r="H211" s="2">
        <v>43683</v>
      </c>
      <c r="I211" s="132" t="s">
        <v>1269</v>
      </c>
      <c r="J211" s="81">
        <f t="shared" si="16"/>
        <v>-4.1212640562134979E-2</v>
      </c>
      <c r="L211" s="2">
        <v>43683</v>
      </c>
      <c r="M211" s="132" t="s">
        <v>967</v>
      </c>
      <c r="N211" s="81">
        <f t="shared" si="17"/>
        <v>-4.5224280472795482E-2</v>
      </c>
      <c r="P211" s="2">
        <v>43683</v>
      </c>
      <c r="Q211" s="132" t="s">
        <v>666</v>
      </c>
      <c r="R211" s="81">
        <f t="shared" si="18"/>
        <v>-5.0197628110926172E-2</v>
      </c>
      <c r="T211" s="198">
        <v>43683</v>
      </c>
      <c r="U211" s="199" t="s">
        <v>363</v>
      </c>
      <c r="V211" s="81">
        <f t="shared" si="19"/>
        <v>-5.2946984722314294E-2</v>
      </c>
    </row>
    <row r="212" spans="4:22" ht="13.8" x14ac:dyDescent="0.25">
      <c r="D212" s="2">
        <v>43684</v>
      </c>
      <c r="E212" s="132" t="s">
        <v>1573</v>
      </c>
      <c r="F212" s="81">
        <f t="shared" si="15"/>
        <v>-7.9365213495811281E-3</v>
      </c>
      <c r="H212" s="2">
        <v>43684</v>
      </c>
      <c r="I212" s="132" t="s">
        <v>1270</v>
      </c>
      <c r="J212" s="81">
        <f t="shared" si="16"/>
        <v>-1.5421030632858574E-3</v>
      </c>
      <c r="L212" s="2">
        <v>43684</v>
      </c>
      <c r="M212" s="132" t="s">
        <v>968</v>
      </c>
      <c r="N212" s="81">
        <f t="shared" si="17"/>
        <v>1.3839407915056583E-3</v>
      </c>
      <c r="P212" s="2">
        <v>43684</v>
      </c>
      <c r="Q212" s="132" t="s">
        <v>667</v>
      </c>
      <c r="R212" s="81">
        <f t="shared" si="18"/>
        <v>-5.7894763989351982E-3</v>
      </c>
      <c r="T212" s="198">
        <v>43684</v>
      </c>
      <c r="U212" s="199" t="s">
        <v>364</v>
      </c>
      <c r="V212" s="81">
        <f t="shared" si="19"/>
        <v>2.3346589387378764E-3</v>
      </c>
    </row>
    <row r="213" spans="4:22" ht="13.8" x14ac:dyDescent="0.25">
      <c r="D213" s="2">
        <v>43685</v>
      </c>
      <c r="E213" s="132" t="s">
        <v>1574</v>
      </c>
      <c r="F213" s="81">
        <f t="shared" si="15"/>
        <v>-9.1244194481814676E-3</v>
      </c>
      <c r="H213" s="2">
        <v>43685</v>
      </c>
      <c r="I213" s="132" t="s">
        <v>1271</v>
      </c>
      <c r="J213" s="81">
        <f t="shared" si="16"/>
        <v>5.0999688890133055E-3</v>
      </c>
      <c r="L213" s="2">
        <v>43685</v>
      </c>
      <c r="M213" s="132" t="s">
        <v>969</v>
      </c>
      <c r="N213" s="81">
        <f t="shared" si="17"/>
        <v>8.1117367562405962E-4</v>
      </c>
      <c r="P213" s="2">
        <v>43685</v>
      </c>
      <c r="Q213" s="132" t="s">
        <v>668</v>
      </c>
      <c r="R213" s="81">
        <f t="shared" si="18"/>
        <v>-1.5853015107236985E-3</v>
      </c>
      <c r="T213" s="198">
        <v>43685</v>
      </c>
      <c r="U213" s="199" t="s">
        <v>365</v>
      </c>
      <c r="V213" s="81">
        <f t="shared" si="19"/>
        <v>-1.5488912767934668E-2</v>
      </c>
    </row>
    <row r="214" spans="4:22" ht="13.8" x14ac:dyDescent="0.25">
      <c r="D214" s="2">
        <v>43686</v>
      </c>
      <c r="E214" s="132" t="s">
        <v>1575</v>
      </c>
      <c r="F214" s="81">
        <f t="shared" si="15"/>
        <v>-2.8529057553304715E-2</v>
      </c>
      <c r="H214" s="2">
        <v>43686</v>
      </c>
      <c r="I214" s="132" t="s">
        <v>1272</v>
      </c>
      <c r="J214" s="81">
        <f t="shared" si="16"/>
        <v>-1.281931019314656E-2</v>
      </c>
      <c r="L214" s="2">
        <v>43686</v>
      </c>
      <c r="M214" s="132" t="s">
        <v>970</v>
      </c>
      <c r="N214" s="81">
        <f t="shared" si="17"/>
        <v>-1.3671829691125655E-2</v>
      </c>
      <c r="P214" s="2">
        <v>43686</v>
      </c>
      <c r="Q214" s="132" t="s">
        <v>669</v>
      </c>
      <c r="R214" s="81">
        <f t="shared" si="18"/>
        <v>-9.202017696129914E-3</v>
      </c>
      <c r="T214" s="198">
        <v>43686</v>
      </c>
      <c r="U214" s="199" t="s">
        <v>366</v>
      </c>
      <c r="V214" s="81">
        <f t="shared" si="19"/>
        <v>-9.9895646646804802E-3</v>
      </c>
    </row>
    <row r="215" spans="4:22" ht="13.8" x14ac:dyDescent="0.25">
      <c r="D215" s="2">
        <v>43689</v>
      </c>
      <c r="E215" s="132" t="s">
        <v>1576</v>
      </c>
      <c r="F215" s="81">
        <f t="shared" si="15"/>
        <v>7.474113932770551E-3</v>
      </c>
      <c r="H215" s="2">
        <v>43689</v>
      </c>
      <c r="I215" s="132" t="s">
        <v>1273</v>
      </c>
      <c r="J215" s="81">
        <f t="shared" si="16"/>
        <v>-5.7506499094247283E-3</v>
      </c>
      <c r="L215" s="2">
        <v>43689</v>
      </c>
      <c r="M215" s="132" t="s">
        <v>971</v>
      </c>
      <c r="N215" s="81">
        <f t="shared" si="17"/>
        <v>4.1592591790439639E-3</v>
      </c>
      <c r="P215" s="2">
        <v>43689</v>
      </c>
      <c r="Q215" s="132" t="s">
        <v>670</v>
      </c>
      <c r="R215" s="81">
        <f t="shared" si="18"/>
        <v>-2.8667280409501307E-3</v>
      </c>
      <c r="T215" s="198">
        <v>43689</v>
      </c>
      <c r="U215" s="199" t="s">
        <v>367</v>
      </c>
      <c r="V215" s="81">
        <f t="shared" si="19"/>
        <v>-7.676905831776314E-3</v>
      </c>
    </row>
    <row r="216" spans="4:22" ht="13.8" x14ac:dyDescent="0.25">
      <c r="D216" s="2">
        <v>43690</v>
      </c>
      <c r="E216" s="132" t="s">
        <v>1577</v>
      </c>
      <c r="F216" s="81">
        <f t="shared" si="15"/>
        <v>1.3003113810421576E-2</v>
      </c>
      <c r="H216" s="2">
        <v>43690</v>
      </c>
      <c r="I216" s="132" t="s">
        <v>1274</v>
      </c>
      <c r="J216" s="81">
        <f t="shared" si="16"/>
        <v>8.8373458366377319E-4</v>
      </c>
      <c r="L216" s="2">
        <v>43690</v>
      </c>
      <c r="M216" s="132" t="s">
        <v>972</v>
      </c>
      <c r="N216" s="81">
        <f t="shared" si="17"/>
        <v>1.5796815740496906E-2</v>
      </c>
      <c r="P216" s="2">
        <v>43690</v>
      </c>
      <c r="Q216" s="132" t="s">
        <v>671</v>
      </c>
      <c r="R216" s="81">
        <f t="shared" si="18"/>
        <v>7.03962753222307E-3</v>
      </c>
      <c r="T216" s="198">
        <v>43690</v>
      </c>
      <c r="U216" s="199" t="s">
        <v>368</v>
      </c>
      <c r="V216" s="81">
        <f t="shared" si="19"/>
        <v>4.4702041082486273E-3</v>
      </c>
    </row>
    <row r="217" spans="4:22" ht="13.8" x14ac:dyDescent="0.25">
      <c r="D217" s="2">
        <v>43691</v>
      </c>
      <c r="E217" s="132" t="s">
        <v>1578</v>
      </c>
      <c r="F217" s="81">
        <f t="shared" si="15"/>
        <v>2.8432363839071689E-2</v>
      </c>
      <c r="H217" s="2">
        <v>43691</v>
      </c>
      <c r="I217" s="132" t="s">
        <v>1275</v>
      </c>
      <c r="J217" s="81">
        <f t="shared" si="16"/>
        <v>1.5507531739194667E-2</v>
      </c>
      <c r="L217" s="2">
        <v>43691</v>
      </c>
      <c r="M217" s="132" t="s">
        <v>973</v>
      </c>
      <c r="N217" s="81">
        <f t="shared" si="17"/>
        <v>1.4947591000015361E-2</v>
      </c>
      <c r="P217" s="2">
        <v>43691</v>
      </c>
      <c r="Q217" s="132" t="s">
        <v>672</v>
      </c>
      <c r="R217" s="81">
        <f t="shared" si="18"/>
        <v>1.3672076841688625E-2</v>
      </c>
      <c r="T217" s="198">
        <v>43691</v>
      </c>
      <c r="U217" s="199" t="s">
        <v>369</v>
      </c>
      <c r="V217" s="81">
        <f t="shared" si="19"/>
        <v>1.8885588342641008E-2</v>
      </c>
    </row>
    <row r="218" spans="4:22" ht="13.8" x14ac:dyDescent="0.25">
      <c r="D218" s="2">
        <v>43692</v>
      </c>
      <c r="E218" s="132" t="s">
        <v>1579</v>
      </c>
      <c r="F218" s="81">
        <f t="shared" si="15"/>
        <v>8.058344888664996E-3</v>
      </c>
      <c r="H218" s="2">
        <v>43692</v>
      </c>
      <c r="I218" s="132" t="s">
        <v>1276</v>
      </c>
      <c r="J218" s="81">
        <f t="shared" si="16"/>
        <v>-2.8157878568939702E-2</v>
      </c>
      <c r="L218" s="2">
        <v>43692</v>
      </c>
      <c r="M218" s="132" t="s">
        <v>974</v>
      </c>
      <c r="N218" s="81">
        <f t="shared" si="17"/>
        <v>1.0333048955414094E-2</v>
      </c>
      <c r="P218" s="2">
        <v>43692</v>
      </c>
      <c r="Q218" s="132" t="s">
        <v>673</v>
      </c>
      <c r="R218" s="81">
        <f t="shared" si="18"/>
        <v>-2.0093826907647275E-2</v>
      </c>
      <c r="T218" s="198">
        <v>43692</v>
      </c>
      <c r="U218" s="199" t="s">
        <v>370</v>
      </c>
      <c r="V218" s="81">
        <f t="shared" si="19"/>
        <v>1.4546397987547786E-2</v>
      </c>
    </row>
    <row r="219" spans="4:22" ht="13.8" x14ac:dyDescent="0.25">
      <c r="D219" s="2">
        <v>43693</v>
      </c>
      <c r="E219" s="132" t="s">
        <v>1580</v>
      </c>
      <c r="F219" s="81">
        <f t="shared" si="15"/>
        <v>2.9586976253225313E-2</v>
      </c>
      <c r="H219" s="2">
        <v>43693</v>
      </c>
      <c r="I219" s="132" t="s">
        <v>1277</v>
      </c>
      <c r="J219" s="81">
        <f t="shared" si="16"/>
        <v>2.6631303825188749E-2</v>
      </c>
      <c r="L219" s="2">
        <v>43693</v>
      </c>
      <c r="M219" s="132" t="s">
        <v>975</v>
      </c>
      <c r="N219" s="81">
        <f t="shared" si="17"/>
        <v>2.7169563120013306E-2</v>
      </c>
      <c r="P219" s="2">
        <v>43693</v>
      </c>
      <c r="Q219" s="132" t="s">
        <v>674</v>
      </c>
      <c r="R219" s="81">
        <f t="shared" si="18"/>
        <v>2.1925318898081768E-2</v>
      </c>
      <c r="T219" s="198">
        <v>43693</v>
      </c>
      <c r="U219" s="199" t="s">
        <v>371</v>
      </c>
      <c r="V219" s="81">
        <f t="shared" si="19"/>
        <v>3.5477656431653341E-2</v>
      </c>
    </row>
    <row r="220" spans="4:22" ht="13.8" x14ac:dyDescent="0.25">
      <c r="D220" s="2">
        <v>43696</v>
      </c>
      <c r="E220" s="132" t="s">
        <v>1581</v>
      </c>
      <c r="F220" s="81">
        <f t="shared" si="15"/>
        <v>2.702921680544838E-2</v>
      </c>
      <c r="H220" s="2">
        <v>43696</v>
      </c>
      <c r="I220" s="132" t="s">
        <v>1278</v>
      </c>
      <c r="J220" s="81">
        <f t="shared" si="16"/>
        <v>3.4961920225168357E-2</v>
      </c>
      <c r="L220" s="2">
        <v>43696</v>
      </c>
      <c r="M220" s="132" t="s">
        <v>976</v>
      </c>
      <c r="N220" s="81">
        <f t="shared" si="17"/>
        <v>4.2287213906685925E-2</v>
      </c>
      <c r="P220" s="2">
        <v>43696</v>
      </c>
      <c r="Q220" s="132" t="s">
        <v>675</v>
      </c>
      <c r="R220" s="81">
        <f t="shared" si="18"/>
        <v>9.5886526028799782E-3</v>
      </c>
      <c r="T220" s="198">
        <v>43696</v>
      </c>
      <c r="U220" s="199" t="s">
        <v>372</v>
      </c>
      <c r="V220" s="81">
        <f t="shared" si="19"/>
        <v>2.9363384817937894E-2</v>
      </c>
    </row>
    <row r="221" spans="4:22" ht="13.8" x14ac:dyDescent="0.25">
      <c r="D221" s="2">
        <v>43697</v>
      </c>
      <c r="E221" s="132" t="s">
        <v>1582</v>
      </c>
      <c r="F221" s="81">
        <f t="shared" si="15"/>
        <v>2.0799328710088275E-2</v>
      </c>
      <c r="H221" s="2">
        <v>43697</v>
      </c>
      <c r="I221" s="132" t="s">
        <v>1279</v>
      </c>
      <c r="J221" s="81">
        <f t="shared" si="16"/>
        <v>1.3828243944263819E-2</v>
      </c>
      <c r="L221" s="2">
        <v>43697</v>
      </c>
      <c r="M221" s="132" t="s">
        <v>977</v>
      </c>
      <c r="N221" s="81">
        <f t="shared" si="17"/>
        <v>1.6716959992108912E-2</v>
      </c>
      <c r="P221" s="2">
        <v>43697</v>
      </c>
      <c r="Q221" s="132" t="s">
        <v>676</v>
      </c>
      <c r="R221" s="81">
        <f t="shared" si="18"/>
        <v>7.6174817302537071E-3</v>
      </c>
      <c r="T221" s="198">
        <v>43697</v>
      </c>
      <c r="U221" s="199" t="s">
        <v>373</v>
      </c>
      <c r="V221" s="81">
        <f t="shared" si="19"/>
        <v>2.9528830955847022E-2</v>
      </c>
    </row>
    <row r="222" spans="4:22" ht="13.8" x14ac:dyDescent="0.25">
      <c r="D222" s="2">
        <v>43698</v>
      </c>
      <c r="E222" s="132" t="s">
        <v>1583</v>
      </c>
      <c r="F222" s="81">
        <f t="shared" si="15"/>
        <v>-6.1820981689105188E-3</v>
      </c>
      <c r="H222" s="2">
        <v>43698</v>
      </c>
      <c r="I222" s="132" t="s">
        <v>1280</v>
      </c>
      <c r="J222" s="81">
        <f t="shared" si="16"/>
        <v>1.0310285982059455E-2</v>
      </c>
      <c r="L222" s="2">
        <v>43698</v>
      </c>
      <c r="M222" s="132" t="s">
        <v>978</v>
      </c>
      <c r="N222" s="81">
        <f t="shared" si="17"/>
        <v>8.0987657601845255E-3</v>
      </c>
      <c r="P222" s="2">
        <v>43698</v>
      </c>
      <c r="Q222" s="132" t="s">
        <v>677</v>
      </c>
      <c r="R222" s="81">
        <f t="shared" si="18"/>
        <v>-8.232976551551285E-3</v>
      </c>
      <c r="T222" s="198">
        <v>43698</v>
      </c>
      <c r="U222" s="199" t="s">
        <v>374</v>
      </c>
      <c r="V222" s="81">
        <f t="shared" si="19"/>
        <v>-4.5340837557364191E-2</v>
      </c>
    </row>
    <row r="223" spans="4:22" ht="13.8" x14ac:dyDescent="0.25">
      <c r="D223" s="2">
        <v>43699</v>
      </c>
      <c r="E223" s="132" t="s">
        <v>1584</v>
      </c>
      <c r="F223" s="81">
        <f t="shared" si="15"/>
        <v>7.822064440732631E-3</v>
      </c>
      <c r="H223" s="2">
        <v>43699</v>
      </c>
      <c r="I223" s="132" t="s">
        <v>1281</v>
      </c>
      <c r="J223" s="81">
        <f t="shared" si="16"/>
        <v>7.7512939844083797E-3</v>
      </c>
      <c r="L223" s="2">
        <v>43699</v>
      </c>
      <c r="M223" s="132" t="s">
        <v>979</v>
      </c>
      <c r="N223" s="81">
        <f t="shared" si="17"/>
        <v>1.2230425883039986E-2</v>
      </c>
      <c r="P223" s="2">
        <v>43699</v>
      </c>
      <c r="Q223" s="132" t="s">
        <v>678</v>
      </c>
      <c r="R223" s="81">
        <f t="shared" si="18"/>
        <v>7.2554810834979449E-3</v>
      </c>
      <c r="T223" s="198">
        <v>43699</v>
      </c>
      <c r="U223" s="199" t="s">
        <v>375</v>
      </c>
      <c r="V223" s="81">
        <f t="shared" si="19"/>
        <v>-5.4052673360406077E-3</v>
      </c>
    </row>
    <row r="224" spans="4:22" ht="13.8" x14ac:dyDescent="0.25">
      <c r="D224" s="2">
        <v>43700</v>
      </c>
      <c r="E224" s="132" t="s">
        <v>1585</v>
      </c>
      <c r="F224" s="81">
        <f t="shared" si="15"/>
        <v>-1.4173994644266713E-2</v>
      </c>
      <c r="H224" s="2">
        <v>43700</v>
      </c>
      <c r="I224" s="132" t="s">
        <v>1282</v>
      </c>
      <c r="J224" s="81">
        <f t="shared" si="16"/>
        <v>-7.3092659526341978E-3</v>
      </c>
      <c r="L224" s="2">
        <v>43700</v>
      </c>
      <c r="M224" s="132" t="s">
        <v>980</v>
      </c>
      <c r="N224" s="81">
        <f t="shared" si="17"/>
        <v>-1.7124485223385319E-3</v>
      </c>
      <c r="P224" s="2">
        <v>43700</v>
      </c>
      <c r="Q224" s="132" t="s">
        <v>679</v>
      </c>
      <c r="R224" s="81">
        <f t="shared" si="18"/>
        <v>-6.6455799636926235E-3</v>
      </c>
      <c r="T224" s="198">
        <v>43700</v>
      </c>
      <c r="U224" s="199" t="s">
        <v>376</v>
      </c>
      <c r="V224" s="81">
        <f t="shared" si="19"/>
        <v>-6.9024421238430365E-3</v>
      </c>
    </row>
    <row r="225" spans="4:22" ht="13.8" x14ac:dyDescent="0.25">
      <c r="D225" s="2">
        <v>43703</v>
      </c>
      <c r="E225" s="132" t="s">
        <v>1586</v>
      </c>
      <c r="F225" s="81">
        <f t="shared" si="15"/>
        <v>-2.5731417686680132E-2</v>
      </c>
      <c r="H225" s="2">
        <v>43703</v>
      </c>
      <c r="I225" s="132" t="s">
        <v>1283</v>
      </c>
      <c r="J225" s="81">
        <f t="shared" si="16"/>
        <v>-1.6114394392636549E-2</v>
      </c>
      <c r="L225" s="2">
        <v>43703</v>
      </c>
      <c r="M225" s="132" t="s">
        <v>981</v>
      </c>
      <c r="N225" s="81">
        <f t="shared" si="17"/>
        <v>-8.5060054531801068E-3</v>
      </c>
      <c r="P225" s="2">
        <v>43703</v>
      </c>
      <c r="Q225" s="132" t="s">
        <v>680</v>
      </c>
      <c r="R225" s="81">
        <f t="shared" si="18"/>
        <v>-2.2617540184281873E-2</v>
      </c>
      <c r="T225" s="198">
        <v>43703</v>
      </c>
      <c r="U225" s="199" t="s">
        <v>377</v>
      </c>
      <c r="V225" s="81">
        <f t="shared" si="19"/>
        <v>-2.2198634646262615E-2</v>
      </c>
    </row>
    <row r="226" spans="4:22" ht="13.8" x14ac:dyDescent="0.25">
      <c r="D226" s="2">
        <v>43704</v>
      </c>
      <c r="E226" s="132" t="s">
        <v>1587</v>
      </c>
      <c r="F226" s="81">
        <f t="shared" si="15"/>
        <v>8.2161112214863996E-2</v>
      </c>
      <c r="H226" s="2">
        <v>43704</v>
      </c>
      <c r="I226" s="132" t="s">
        <v>1284</v>
      </c>
      <c r="J226" s="81">
        <f t="shared" si="16"/>
        <v>3.4753213750728769E-2</v>
      </c>
      <c r="L226" s="2">
        <v>43704</v>
      </c>
      <c r="M226" s="132" t="s">
        <v>982</v>
      </c>
      <c r="N226" s="81">
        <f t="shared" si="17"/>
        <v>1.5734067383103068E-2</v>
      </c>
      <c r="P226" s="2">
        <v>43704</v>
      </c>
      <c r="Q226" s="132" t="s">
        <v>681</v>
      </c>
      <c r="R226" s="81">
        <f t="shared" si="18"/>
        <v>1.8868323883580007E-2</v>
      </c>
      <c r="T226" s="198">
        <v>43704</v>
      </c>
      <c r="U226" s="199" t="s">
        <v>378</v>
      </c>
      <c r="V226" s="81">
        <f t="shared" si="19"/>
        <v>1.7157873184102002E-2</v>
      </c>
    </row>
    <row r="227" spans="4:22" ht="13.8" x14ac:dyDescent="0.25">
      <c r="D227" s="2">
        <v>43705</v>
      </c>
      <c r="E227" s="132" t="s">
        <v>1588</v>
      </c>
      <c r="F227" s="81">
        <f t="shared" si="15"/>
        <v>6.5905946980668898E-3</v>
      </c>
      <c r="H227" s="2">
        <v>43705</v>
      </c>
      <c r="I227" s="132" t="s">
        <v>1285</v>
      </c>
      <c r="J227" s="81">
        <f t="shared" si="16"/>
        <v>7.1993840185097802E-3</v>
      </c>
      <c r="L227" s="2">
        <v>43705</v>
      </c>
      <c r="M227" s="132" t="s">
        <v>983</v>
      </c>
      <c r="N227" s="81">
        <f t="shared" si="17"/>
        <v>-1.026190555908784E-2</v>
      </c>
      <c r="P227" s="2">
        <v>43705</v>
      </c>
      <c r="Q227" s="132" t="s">
        <v>682</v>
      </c>
      <c r="R227" s="81">
        <f t="shared" si="18"/>
        <v>1.582002991879377E-2</v>
      </c>
      <c r="T227" s="198">
        <v>43705</v>
      </c>
      <c r="U227" s="199" t="s">
        <v>379</v>
      </c>
      <c r="V227" s="81">
        <f t="shared" si="19"/>
        <v>4.317360542186956E-3</v>
      </c>
    </row>
    <row r="228" spans="4:22" ht="13.8" x14ac:dyDescent="0.25">
      <c r="D228" s="2">
        <v>43706</v>
      </c>
      <c r="E228" s="132" t="s">
        <v>1589</v>
      </c>
      <c r="F228" s="81">
        <f t="shared" si="15"/>
        <v>-3.0844776990064844E-4</v>
      </c>
      <c r="H228" s="2">
        <v>43706</v>
      </c>
      <c r="I228" s="132" t="s">
        <v>1286</v>
      </c>
      <c r="J228" s="81">
        <f t="shared" si="16"/>
        <v>-9.246391451200776E-3</v>
      </c>
      <c r="L228" s="2">
        <v>43706</v>
      </c>
      <c r="M228" s="132" t="s">
        <v>984</v>
      </c>
      <c r="N228" s="81">
        <f t="shared" si="17"/>
        <v>5.695472253640048E-4</v>
      </c>
      <c r="P228" s="2">
        <v>43706</v>
      </c>
      <c r="Q228" s="132" t="s">
        <v>683</v>
      </c>
      <c r="R228" s="81">
        <f t="shared" si="18"/>
        <v>2.0372396661086358E-3</v>
      </c>
      <c r="T228" s="198">
        <v>43706</v>
      </c>
      <c r="U228" s="199" t="s">
        <v>380</v>
      </c>
      <c r="V228" s="81">
        <f t="shared" si="19"/>
        <v>-4.0714310511415555E-4</v>
      </c>
    </row>
    <row r="229" spans="4:22" ht="13.8" x14ac:dyDescent="0.25">
      <c r="D229" s="2">
        <v>43707</v>
      </c>
      <c r="E229" s="132" t="s">
        <v>1590</v>
      </c>
      <c r="F229" s="81">
        <f t="shared" si="15"/>
        <v>-1.7696712503873481E-2</v>
      </c>
      <c r="H229" s="2">
        <v>43707</v>
      </c>
      <c r="I229" s="132" t="s">
        <v>1287</v>
      </c>
      <c r="J229" s="81">
        <f t="shared" si="16"/>
        <v>-4.1565095433376154E-3</v>
      </c>
      <c r="L229" s="2">
        <v>43707</v>
      </c>
      <c r="M229" s="132" t="s">
        <v>985</v>
      </c>
      <c r="N229" s="81">
        <f t="shared" si="17"/>
        <v>1.8263569266072617E-3</v>
      </c>
      <c r="P229" s="2">
        <v>43707</v>
      </c>
      <c r="Q229" s="132" t="s">
        <v>684</v>
      </c>
      <c r="R229" s="81">
        <f t="shared" si="18"/>
        <v>5.9882558732915793E-3</v>
      </c>
      <c r="T229" s="198">
        <v>43707</v>
      </c>
      <c r="U229" s="199" t="s">
        <v>381</v>
      </c>
      <c r="V229" s="81">
        <f t="shared" si="19"/>
        <v>3.9963927652851778E-3</v>
      </c>
    </row>
    <row r="230" spans="4:22" ht="13.8" x14ac:dyDescent="0.25">
      <c r="D230" s="2">
        <v>43710</v>
      </c>
      <c r="E230" s="132" t="s">
        <v>1591</v>
      </c>
      <c r="F230" s="81">
        <f t="shared" si="15"/>
        <v>6.6909559028160495E-3</v>
      </c>
      <c r="H230" s="2">
        <v>43710</v>
      </c>
      <c r="I230" s="132" t="s">
        <v>1288</v>
      </c>
      <c r="J230" s="81">
        <f t="shared" si="16"/>
        <v>3.4851770781599137E-2</v>
      </c>
      <c r="L230" s="2">
        <v>43710</v>
      </c>
      <c r="M230" s="132" t="s">
        <v>986</v>
      </c>
      <c r="N230" s="81">
        <f t="shared" si="17"/>
        <v>1.8904640117677819E-2</v>
      </c>
      <c r="P230" s="2">
        <v>43710</v>
      </c>
      <c r="Q230" s="132" t="s">
        <v>685</v>
      </c>
      <c r="R230" s="81">
        <f t="shared" si="18"/>
        <v>2.0903773457776144E-2</v>
      </c>
      <c r="T230" s="198">
        <v>43710</v>
      </c>
      <c r="U230" s="199" t="s">
        <v>382</v>
      </c>
      <c r="V230" s="81">
        <f t="shared" si="19"/>
        <v>2.8018451706812685E-2</v>
      </c>
    </row>
    <row r="231" spans="4:22" ht="13.8" x14ac:dyDescent="0.25">
      <c r="D231" s="2">
        <v>43711</v>
      </c>
      <c r="E231" s="132" t="s">
        <v>1592</v>
      </c>
      <c r="F231" s="81">
        <f t="shared" si="15"/>
        <v>2.1555976746445216E-2</v>
      </c>
      <c r="H231" s="2">
        <v>43711</v>
      </c>
      <c r="I231" s="132" t="s">
        <v>1289</v>
      </c>
      <c r="J231" s="81">
        <f t="shared" si="16"/>
        <v>9.4096624185338023E-3</v>
      </c>
      <c r="L231" s="2">
        <v>43711</v>
      </c>
      <c r="M231" s="132" t="s">
        <v>987</v>
      </c>
      <c r="N231" s="81">
        <f t="shared" si="17"/>
        <v>3.3260942178259609E-4</v>
      </c>
      <c r="P231" s="2">
        <v>43711</v>
      </c>
      <c r="Q231" s="132" t="s">
        <v>686</v>
      </c>
      <c r="R231" s="81">
        <f t="shared" si="18"/>
        <v>5.8618540829162482E-3</v>
      </c>
      <c r="T231" s="198">
        <v>43711</v>
      </c>
      <c r="U231" s="199" t="s">
        <v>383</v>
      </c>
      <c r="V231" s="81">
        <f t="shared" si="19"/>
        <v>3.2047979040523374E-3</v>
      </c>
    </row>
    <row r="232" spans="4:22" ht="13.8" x14ac:dyDescent="0.25">
      <c r="D232" s="2">
        <v>43712</v>
      </c>
      <c r="E232" s="132" t="s">
        <v>1593</v>
      </c>
      <c r="F232" s="81">
        <f t="shared" si="15"/>
        <v>-7.1809633986764567E-3</v>
      </c>
      <c r="H232" s="2">
        <v>43712</v>
      </c>
      <c r="I232" s="132" t="s">
        <v>1290</v>
      </c>
      <c r="J232" s="81">
        <f t="shared" si="16"/>
        <v>3.4420162015977931E-3</v>
      </c>
      <c r="L232" s="2">
        <v>43712</v>
      </c>
      <c r="M232" s="132" t="s">
        <v>988</v>
      </c>
      <c r="N232" s="81">
        <f t="shared" si="17"/>
        <v>5.4624156735688361E-3</v>
      </c>
      <c r="P232" s="2">
        <v>43712</v>
      </c>
      <c r="Q232" s="132" t="s">
        <v>687</v>
      </c>
      <c r="R232" s="81">
        <f t="shared" si="18"/>
        <v>1.0740146931960844E-2</v>
      </c>
      <c r="T232" s="198">
        <v>43712</v>
      </c>
      <c r="U232" s="199" t="s">
        <v>384</v>
      </c>
      <c r="V232" s="81">
        <f t="shared" si="19"/>
        <v>-5.2775193387779159E-3</v>
      </c>
    </row>
    <row r="233" spans="4:22" ht="13.8" x14ac:dyDescent="0.25">
      <c r="D233" s="2">
        <v>43713</v>
      </c>
      <c r="E233" s="132" t="s">
        <v>1594</v>
      </c>
      <c r="F233" s="81">
        <f t="shared" si="15"/>
        <v>3.0688175759830443E-2</v>
      </c>
      <c r="H233" s="2">
        <v>43713</v>
      </c>
      <c r="I233" s="132" t="s">
        <v>1291</v>
      </c>
      <c r="J233" s="81">
        <f t="shared" si="16"/>
        <v>1.8167751518665246E-2</v>
      </c>
      <c r="L233" s="2">
        <v>43713</v>
      </c>
      <c r="M233" s="132" t="s">
        <v>989</v>
      </c>
      <c r="N233" s="81">
        <f t="shared" si="17"/>
        <v>1.708107826320553E-2</v>
      </c>
      <c r="P233" s="2">
        <v>43713</v>
      </c>
      <c r="Q233" s="132" t="s">
        <v>688</v>
      </c>
      <c r="R233" s="81">
        <f t="shared" si="18"/>
        <v>1.3182899693251956E-2</v>
      </c>
      <c r="T233" s="198">
        <v>43713</v>
      </c>
      <c r="U233" s="199" t="s">
        <v>385</v>
      </c>
      <c r="V233" s="81">
        <f t="shared" si="19"/>
        <v>1.5630849515501158E-2</v>
      </c>
    </row>
    <row r="234" spans="4:22" ht="13.8" x14ac:dyDescent="0.25">
      <c r="D234" s="2">
        <v>43714</v>
      </c>
      <c r="E234" s="132" t="s">
        <v>1595</v>
      </c>
      <c r="F234" s="81">
        <f t="shared" si="15"/>
        <v>6.9824593839276534E-3</v>
      </c>
      <c r="H234" s="2">
        <v>43714</v>
      </c>
      <c r="I234" s="132" t="s">
        <v>1292</v>
      </c>
      <c r="J234" s="81">
        <f t="shared" si="16"/>
        <v>1.8038520547321038E-2</v>
      </c>
      <c r="L234" s="2">
        <v>43714</v>
      </c>
      <c r="M234" s="132" t="s">
        <v>990</v>
      </c>
      <c r="N234" s="81">
        <f t="shared" si="17"/>
        <v>2.0825579035880161E-3</v>
      </c>
      <c r="P234" s="2">
        <v>43714</v>
      </c>
      <c r="Q234" s="132" t="s">
        <v>689</v>
      </c>
      <c r="R234" s="81">
        <f t="shared" si="18"/>
        <v>8.8359552030996616E-3</v>
      </c>
      <c r="T234" s="198">
        <v>43714</v>
      </c>
      <c r="U234" s="199" t="s">
        <v>386</v>
      </c>
      <c r="V234" s="81">
        <f t="shared" si="19"/>
        <v>4.4967644128142328E-3</v>
      </c>
    </row>
    <row r="235" spans="4:22" ht="13.8" x14ac:dyDescent="0.25">
      <c r="D235" s="2">
        <v>43717</v>
      </c>
      <c r="E235" s="132" t="s">
        <v>1596</v>
      </c>
      <c r="F235" s="81">
        <f t="shared" si="15"/>
        <v>3.5114394223493911E-2</v>
      </c>
      <c r="H235" s="2">
        <v>43717</v>
      </c>
      <c r="I235" s="132" t="s">
        <v>1293</v>
      </c>
      <c r="J235" s="81">
        <f t="shared" si="16"/>
        <v>3.6567474806886532E-2</v>
      </c>
      <c r="L235" s="2">
        <v>43717</v>
      </c>
      <c r="M235" s="132" t="s">
        <v>991</v>
      </c>
      <c r="N235" s="81">
        <f t="shared" si="17"/>
        <v>1.0574876656207339E-2</v>
      </c>
      <c r="P235" s="2">
        <v>43717</v>
      </c>
      <c r="Q235" s="132" t="s">
        <v>690</v>
      </c>
      <c r="R235" s="81">
        <f t="shared" si="18"/>
        <v>1.8841159305429935E-2</v>
      </c>
      <c r="T235" s="198">
        <v>43717</v>
      </c>
      <c r="U235" s="199" t="s">
        <v>387</v>
      </c>
      <c r="V235" s="81">
        <f t="shared" si="19"/>
        <v>2.1627527246622674E-2</v>
      </c>
    </row>
    <row r="236" spans="4:22" ht="13.8" x14ac:dyDescent="0.25">
      <c r="D236" s="2">
        <v>43718</v>
      </c>
      <c r="E236" s="132" t="s">
        <v>1597</v>
      </c>
      <c r="F236" s="81">
        <f t="shared" si="15"/>
        <v>-1.9859388368010144E-3</v>
      </c>
      <c r="H236" s="2">
        <v>43718</v>
      </c>
      <c r="I236" s="132" t="s">
        <v>1294</v>
      </c>
      <c r="J236" s="81">
        <f t="shared" si="16"/>
        <v>3.310858679166994E-2</v>
      </c>
      <c r="L236" s="2">
        <v>43718</v>
      </c>
      <c r="M236" s="132" t="s">
        <v>992</v>
      </c>
      <c r="N236" s="81">
        <f t="shared" si="17"/>
        <v>8.265869907530558E-3</v>
      </c>
      <c r="P236" s="2">
        <v>43718</v>
      </c>
      <c r="Q236" s="132" t="s">
        <v>691</v>
      </c>
      <c r="R236" s="81">
        <f t="shared" si="18"/>
        <v>8.7716761657012036E-3</v>
      </c>
      <c r="T236" s="198">
        <v>43718</v>
      </c>
      <c r="U236" s="199" t="s">
        <v>388</v>
      </c>
      <c r="V236" s="81">
        <f t="shared" si="19"/>
        <v>7.8554340298373597E-3</v>
      </c>
    </row>
    <row r="237" spans="4:22" ht="13.8" x14ac:dyDescent="0.25">
      <c r="D237" s="2">
        <v>43719</v>
      </c>
      <c r="E237" s="132" t="s">
        <v>1598</v>
      </c>
      <c r="F237" s="81">
        <f t="shared" si="15"/>
        <v>-1.0128170274265403E-2</v>
      </c>
      <c r="H237" s="2">
        <v>43719</v>
      </c>
      <c r="I237" s="132" t="s">
        <v>1295</v>
      </c>
      <c r="J237" s="81">
        <f t="shared" si="16"/>
        <v>-2.8267137254588917E-2</v>
      </c>
      <c r="L237" s="2">
        <v>43719</v>
      </c>
      <c r="M237" s="132" t="s">
        <v>993</v>
      </c>
      <c r="N237" s="81">
        <f t="shared" si="17"/>
        <v>-1.751513780561682E-2</v>
      </c>
      <c r="P237" s="2">
        <v>43719</v>
      </c>
      <c r="Q237" s="132" t="s">
        <v>692</v>
      </c>
      <c r="R237" s="81">
        <f t="shared" si="18"/>
        <v>-2.1731265343133497E-3</v>
      </c>
      <c r="T237" s="198">
        <v>43719</v>
      </c>
      <c r="U237" s="199" t="s">
        <v>389</v>
      </c>
      <c r="V237" s="81">
        <f t="shared" si="19"/>
        <v>-1.7408787652505194E-2</v>
      </c>
    </row>
    <row r="238" spans="4:22" ht="13.8" x14ac:dyDescent="0.25">
      <c r="D238" s="2">
        <v>43720</v>
      </c>
      <c r="E238" s="132" t="s">
        <v>1599</v>
      </c>
      <c r="F238" s="81">
        <f t="shared" si="15"/>
        <v>8.9760072619311237E-3</v>
      </c>
      <c r="H238" s="2">
        <v>43720</v>
      </c>
      <c r="I238" s="132" t="s">
        <v>1296</v>
      </c>
      <c r="J238" s="81">
        <f t="shared" si="16"/>
        <v>5.4351488088150095E-2</v>
      </c>
      <c r="L238" s="2">
        <v>43720</v>
      </c>
      <c r="M238" s="132" t="s">
        <v>994</v>
      </c>
      <c r="N238" s="81">
        <f t="shared" si="17"/>
        <v>1.2209886321394641E-2</v>
      </c>
      <c r="P238" s="2">
        <v>43720</v>
      </c>
      <c r="Q238" s="132" t="s">
        <v>693</v>
      </c>
      <c r="R238" s="81">
        <f t="shared" si="18"/>
        <v>3.4493089679108677E-2</v>
      </c>
      <c r="T238" s="198">
        <v>43720</v>
      </c>
      <c r="U238" s="199" t="s">
        <v>390</v>
      </c>
      <c r="V238" s="81">
        <f t="shared" si="19"/>
        <v>2.836987941590997E-2</v>
      </c>
    </row>
    <row r="239" spans="4:22" ht="13.8" x14ac:dyDescent="0.25">
      <c r="D239" s="2">
        <v>43724</v>
      </c>
      <c r="E239" s="132" t="s">
        <v>1600</v>
      </c>
      <c r="F239" s="81">
        <f t="shared" si="15"/>
        <v>2.4346034887850264E-3</v>
      </c>
      <c r="H239" s="2">
        <v>43724</v>
      </c>
      <c r="I239" s="132" t="s">
        <v>1297</v>
      </c>
      <c r="J239" s="81">
        <f t="shared" si="16"/>
        <v>0.11194488449050771</v>
      </c>
      <c r="L239" s="2">
        <v>43724</v>
      </c>
      <c r="M239" s="132" t="s">
        <v>995</v>
      </c>
      <c r="N239" s="81">
        <f t="shared" si="17"/>
        <v>-3.6407234879678682E-3</v>
      </c>
      <c r="P239" s="2">
        <v>43724</v>
      </c>
      <c r="Q239" s="132" t="s">
        <v>694</v>
      </c>
      <c r="R239" s="81">
        <f t="shared" si="18"/>
        <v>-2.8745452193161066E-3</v>
      </c>
      <c r="T239" s="198">
        <v>43724</v>
      </c>
      <c r="U239" s="199" t="s">
        <v>391</v>
      </c>
      <c r="V239" s="81">
        <f t="shared" si="19"/>
        <v>2.7355965945885345E-2</v>
      </c>
    </row>
    <row r="240" spans="4:22" ht="13.8" x14ac:dyDescent="0.25">
      <c r="D240" s="2">
        <v>43725</v>
      </c>
      <c r="E240" s="132" t="s">
        <v>1601</v>
      </c>
      <c r="F240" s="81">
        <f t="shared" si="15"/>
        <v>-1.0034211724756823E-2</v>
      </c>
      <c r="H240" s="2">
        <v>43725</v>
      </c>
      <c r="I240" s="132" t="s">
        <v>1298</v>
      </c>
      <c r="J240" s="81">
        <f t="shared" si="16"/>
        <v>6.1761556001927445E-3</v>
      </c>
      <c r="L240" s="2">
        <v>43725</v>
      </c>
      <c r="M240" s="132" t="s">
        <v>996</v>
      </c>
      <c r="N240" s="81">
        <f t="shared" si="17"/>
        <v>-4.9896795347122165E-2</v>
      </c>
      <c r="P240" s="2">
        <v>43725</v>
      </c>
      <c r="Q240" s="132" t="s">
        <v>695</v>
      </c>
      <c r="R240" s="81">
        <f t="shared" si="18"/>
        <v>-3.7968734404256285E-2</v>
      </c>
      <c r="T240" s="198">
        <v>43725</v>
      </c>
      <c r="U240" s="199" t="s">
        <v>392</v>
      </c>
      <c r="V240" s="81">
        <f t="shared" si="19"/>
        <v>-2.7934777331553955E-2</v>
      </c>
    </row>
    <row r="241" spans="4:22" ht="13.8" x14ac:dyDescent="0.25">
      <c r="D241" s="2">
        <v>43726</v>
      </c>
      <c r="E241" s="132" t="s">
        <v>1602</v>
      </c>
      <c r="F241" s="81">
        <f t="shared" si="15"/>
        <v>-4.4341700927008461E-2</v>
      </c>
      <c r="H241" s="2">
        <v>43726</v>
      </c>
      <c r="I241" s="132" t="s">
        <v>1299</v>
      </c>
      <c r="J241" s="81">
        <f t="shared" si="16"/>
        <v>-5.9216535352235034E-2</v>
      </c>
      <c r="L241" s="2">
        <v>43726</v>
      </c>
      <c r="M241" s="132" t="s">
        <v>997</v>
      </c>
      <c r="N241" s="81">
        <f t="shared" si="17"/>
        <v>-6.7870519704222119E-3</v>
      </c>
      <c r="P241" s="2">
        <v>43726</v>
      </c>
      <c r="Q241" s="132" t="s">
        <v>696</v>
      </c>
      <c r="R241" s="81">
        <f t="shared" si="18"/>
        <v>-1.9327165262167951E-2</v>
      </c>
      <c r="T241" s="198">
        <v>43726</v>
      </c>
      <c r="U241" s="199" t="s">
        <v>393</v>
      </c>
      <c r="V241" s="81">
        <f t="shared" si="19"/>
        <v>-1.1176553294029242E-2</v>
      </c>
    </row>
    <row r="242" spans="4:22" ht="13.8" x14ac:dyDescent="0.25">
      <c r="D242" s="2">
        <v>43727</v>
      </c>
      <c r="E242" s="132" t="s">
        <v>1603</v>
      </c>
      <c r="F242" s="81">
        <f t="shared" si="15"/>
        <v>1.4079205585929582E-2</v>
      </c>
      <c r="H242" s="2">
        <v>43727</v>
      </c>
      <c r="I242" s="132" t="s">
        <v>1300</v>
      </c>
      <c r="J242" s="81">
        <f t="shared" si="16"/>
        <v>-1.6861233190617022E-2</v>
      </c>
      <c r="L242" s="2">
        <v>43727</v>
      </c>
      <c r="M242" s="132" t="s">
        <v>998</v>
      </c>
      <c r="N242" s="81">
        <f t="shared" si="17"/>
        <v>1.5056385026115967E-2</v>
      </c>
      <c r="P242" s="2">
        <v>43727</v>
      </c>
      <c r="Q242" s="132" t="s">
        <v>697</v>
      </c>
      <c r="R242" s="81">
        <f t="shared" si="18"/>
        <v>9.0064517658423639E-3</v>
      </c>
      <c r="T242" s="198">
        <v>43727</v>
      </c>
      <c r="U242" s="199" t="s">
        <v>394</v>
      </c>
      <c r="V242" s="81">
        <f t="shared" si="19"/>
        <v>1.0804283269875661E-2</v>
      </c>
    </row>
    <row r="243" spans="4:22" ht="13.8" x14ac:dyDescent="0.25">
      <c r="D243" s="2">
        <v>43728</v>
      </c>
      <c r="E243" s="132" t="s">
        <v>1604</v>
      </c>
      <c r="F243" s="81">
        <f t="shared" si="15"/>
        <v>4.5216527502447548E-2</v>
      </c>
      <c r="H243" s="2">
        <v>43728</v>
      </c>
      <c r="I243" s="132" t="s">
        <v>1301</v>
      </c>
      <c r="J243" s="81">
        <f t="shared" si="16"/>
        <v>5.3009819327040127E-3</v>
      </c>
      <c r="L243" s="2">
        <v>43728</v>
      </c>
      <c r="M243" s="132" t="s">
        <v>999</v>
      </c>
      <c r="N243" s="81">
        <f t="shared" si="17"/>
        <v>5.2661175117175206E-3</v>
      </c>
      <c r="P243" s="2">
        <v>43728</v>
      </c>
      <c r="Q243" s="132" t="s">
        <v>698</v>
      </c>
      <c r="R243" s="81">
        <f t="shared" si="18"/>
        <v>2.45760829479027E-2</v>
      </c>
      <c r="T243" s="198">
        <v>43728</v>
      </c>
      <c r="U243" s="199" t="s">
        <v>395</v>
      </c>
      <c r="V243" s="81">
        <f t="shared" si="19"/>
        <v>6.5770042763575497E-3</v>
      </c>
    </row>
    <row r="244" spans="4:22" ht="13.8" x14ac:dyDescent="0.25">
      <c r="D244" s="2">
        <v>43731</v>
      </c>
      <c r="E244" s="132" t="s">
        <v>1605</v>
      </c>
      <c r="F244" s="81">
        <f t="shared" si="15"/>
        <v>4.1115049428477525E-2</v>
      </c>
      <c r="H244" s="2">
        <v>43731</v>
      </c>
      <c r="I244" s="132" t="s">
        <v>1302</v>
      </c>
      <c r="J244" s="81">
        <f t="shared" si="16"/>
        <v>4.9677099879047578E-4</v>
      </c>
      <c r="L244" s="2">
        <v>43731</v>
      </c>
      <c r="M244" s="132" t="s">
        <v>1000</v>
      </c>
      <c r="N244" s="81">
        <f t="shared" si="17"/>
        <v>-4.5669579517723935E-3</v>
      </c>
      <c r="P244" s="2">
        <v>43731</v>
      </c>
      <c r="Q244" s="132" t="s">
        <v>699</v>
      </c>
      <c r="R244" s="81">
        <f t="shared" si="18"/>
        <v>-1.3648944325905727E-3</v>
      </c>
      <c r="T244" s="198">
        <v>43731</v>
      </c>
      <c r="U244" s="199" t="s">
        <v>396</v>
      </c>
      <c r="V244" s="81">
        <f t="shared" si="19"/>
        <v>-2.2433391451686352E-2</v>
      </c>
    </row>
    <row r="245" spans="4:22" ht="13.8" x14ac:dyDescent="0.25">
      <c r="D245" s="2">
        <v>43732</v>
      </c>
      <c r="E245" s="132" t="s">
        <v>1606</v>
      </c>
      <c r="F245" s="81">
        <f t="shared" si="15"/>
        <v>2.767169859662379E-2</v>
      </c>
      <c r="H245" s="2">
        <v>43732</v>
      </c>
      <c r="I245" s="132" t="s">
        <v>1303</v>
      </c>
      <c r="J245" s="81">
        <f t="shared" si="16"/>
        <v>4.6180761503917082E-3</v>
      </c>
      <c r="L245" s="2">
        <v>43732</v>
      </c>
      <c r="M245" s="132" t="s">
        <v>1001</v>
      </c>
      <c r="N245" s="81">
        <f t="shared" si="17"/>
        <v>1.9641251914300148E-2</v>
      </c>
      <c r="P245" s="2">
        <v>43732</v>
      </c>
      <c r="Q245" s="132" t="s">
        <v>700</v>
      </c>
      <c r="R245" s="81">
        <f t="shared" si="18"/>
        <v>1.3797776872331609E-2</v>
      </c>
      <c r="T245" s="198">
        <v>43732</v>
      </c>
      <c r="U245" s="199" t="s">
        <v>397</v>
      </c>
      <c r="V245" s="81">
        <f t="shared" si="19"/>
        <v>2.0921830812008546E-2</v>
      </c>
    </row>
    <row r="246" spans="4:22" ht="13.8" x14ac:dyDescent="0.25">
      <c r="D246" s="2">
        <v>43733</v>
      </c>
      <c r="E246" s="132" t="s">
        <v>1607</v>
      </c>
      <c r="F246" s="81">
        <f t="shared" si="15"/>
        <v>-3.124064817741122E-2</v>
      </c>
      <c r="H246" s="2">
        <v>43733</v>
      </c>
      <c r="I246" s="132" t="s">
        <v>1304</v>
      </c>
      <c r="J246" s="81">
        <f t="shared" si="16"/>
        <v>-6.6340270528749606E-2</v>
      </c>
      <c r="L246" s="2">
        <v>43733</v>
      </c>
      <c r="M246" s="132" t="s">
        <v>1002</v>
      </c>
      <c r="N246" s="81">
        <f t="shared" si="17"/>
        <v>-1.8480348640628488E-2</v>
      </c>
      <c r="P246" s="2">
        <v>43733</v>
      </c>
      <c r="Q246" s="132" t="s">
        <v>701</v>
      </c>
      <c r="R246" s="81">
        <f t="shared" si="18"/>
        <v>-2.9347382542682446E-2</v>
      </c>
      <c r="T246" s="198">
        <v>43733</v>
      </c>
      <c r="U246" s="199" t="s">
        <v>398</v>
      </c>
      <c r="V246" s="81">
        <f t="shared" si="19"/>
        <v>3.2875503478937977E-3</v>
      </c>
    </row>
    <row r="247" spans="4:22" ht="13.8" x14ac:dyDescent="0.25">
      <c r="D247" s="2">
        <v>43734</v>
      </c>
      <c r="E247" s="132" t="s">
        <v>1608</v>
      </c>
      <c r="F247" s="81">
        <f t="shared" si="15"/>
        <v>-6.5254939602658088E-2</v>
      </c>
      <c r="H247" s="2">
        <v>43734</v>
      </c>
      <c r="I247" s="132" t="s">
        <v>1305</v>
      </c>
      <c r="J247" s="81">
        <f t="shared" si="16"/>
        <v>-4.1240734251894527E-2</v>
      </c>
      <c r="L247" s="2">
        <v>43734</v>
      </c>
      <c r="M247" s="132" t="s">
        <v>1003</v>
      </c>
      <c r="N247" s="81">
        <f t="shared" si="17"/>
        <v>-3.2006645307434438E-3</v>
      </c>
      <c r="P247" s="2">
        <v>43734</v>
      </c>
      <c r="Q247" s="132" t="s">
        <v>702</v>
      </c>
      <c r="R247" s="81">
        <f t="shared" si="18"/>
        <v>-3.667652988928638E-2</v>
      </c>
      <c r="T247" s="198">
        <v>43734</v>
      </c>
      <c r="U247" s="199" t="s">
        <v>399</v>
      </c>
      <c r="V247" s="81">
        <f t="shared" si="19"/>
        <v>-3.2566593007995935E-2</v>
      </c>
    </row>
    <row r="248" spans="4:22" ht="13.8" x14ac:dyDescent="0.25">
      <c r="D248" s="2">
        <v>43735</v>
      </c>
      <c r="E248" s="132" t="s">
        <v>1609</v>
      </c>
      <c r="F248" s="81">
        <f t="shared" si="15"/>
        <v>-1.8759394105660986E-2</v>
      </c>
      <c r="H248" s="2">
        <v>43735</v>
      </c>
      <c r="I248" s="132" t="s">
        <v>1306</v>
      </c>
      <c r="J248" s="81">
        <f t="shared" si="16"/>
        <v>-2.6901000754656233E-3</v>
      </c>
      <c r="L248" s="2">
        <v>43735</v>
      </c>
      <c r="M248" s="132" t="s">
        <v>1004</v>
      </c>
      <c r="N248" s="81">
        <f t="shared" si="17"/>
        <v>-1.0082319559151402E-2</v>
      </c>
      <c r="P248" s="2">
        <v>43735</v>
      </c>
      <c r="Q248" s="132" t="s">
        <v>703</v>
      </c>
      <c r="R248" s="81">
        <f t="shared" si="18"/>
        <v>-1.411008710789589E-2</v>
      </c>
      <c r="T248" s="198">
        <v>43735</v>
      </c>
      <c r="U248" s="199" t="s">
        <v>400</v>
      </c>
      <c r="V248" s="81">
        <f t="shared" si="19"/>
        <v>-2.1409461521667169E-2</v>
      </c>
    </row>
    <row r="249" spans="4:22" ht="13.8" x14ac:dyDescent="0.25">
      <c r="D249" s="2">
        <v>43738</v>
      </c>
      <c r="E249" s="132" t="s">
        <v>1610</v>
      </c>
      <c r="F249" s="81">
        <f t="shared" si="15"/>
        <v>-2.0109474793712008E-2</v>
      </c>
      <c r="H249" s="2">
        <v>43738</v>
      </c>
      <c r="I249" s="132" t="s">
        <v>1307</v>
      </c>
      <c r="J249" s="81">
        <f t="shared" si="16"/>
        <v>-1.3974269259159181E-2</v>
      </c>
      <c r="L249" s="2">
        <v>43738</v>
      </c>
      <c r="M249" s="132" t="s">
        <v>1005</v>
      </c>
      <c r="N249" s="81">
        <f t="shared" si="17"/>
        <v>-2.0149432209934742E-2</v>
      </c>
      <c r="P249" s="2">
        <v>43738</v>
      </c>
      <c r="Q249" s="132" t="s">
        <v>704</v>
      </c>
      <c r="R249" s="81">
        <f t="shared" si="18"/>
        <v>-2.0448224582708317E-2</v>
      </c>
      <c r="T249" s="198">
        <v>43738</v>
      </c>
      <c r="U249" s="199" t="s">
        <v>401</v>
      </c>
      <c r="V249" s="81">
        <f t="shared" si="19"/>
        <v>-5.1118807627001479E-3</v>
      </c>
    </row>
    <row r="250" spans="4:22" ht="13.8" x14ac:dyDescent="0.25">
      <c r="D250" s="2">
        <v>43746</v>
      </c>
      <c r="E250" s="132" t="s">
        <v>1611</v>
      </c>
      <c r="F250" s="81">
        <f t="shared" si="15"/>
        <v>-1.0263777567511045E-2</v>
      </c>
      <c r="H250" s="2">
        <v>43746</v>
      </c>
      <c r="I250" s="132" t="s">
        <v>1308</v>
      </c>
      <c r="J250" s="81">
        <f t="shared" si="16"/>
        <v>-9.3580563249006186E-3</v>
      </c>
      <c r="L250" s="2">
        <v>43746</v>
      </c>
      <c r="M250" s="132" t="s">
        <v>1006</v>
      </c>
      <c r="N250" s="81">
        <f t="shared" si="17"/>
        <v>-3.8810473541697355E-3</v>
      </c>
      <c r="P250" s="2">
        <v>43746</v>
      </c>
      <c r="Q250" s="132" t="s">
        <v>705</v>
      </c>
      <c r="R250" s="81">
        <f t="shared" si="18"/>
        <v>-1.474276796981076E-2</v>
      </c>
      <c r="T250" s="198">
        <v>43746</v>
      </c>
      <c r="U250" s="199" t="s">
        <v>402</v>
      </c>
      <c r="V250" s="81">
        <f t="shared" si="19"/>
        <v>-1.4356725636425358E-2</v>
      </c>
    </row>
    <row r="251" spans="4:22" ht="13.8" x14ac:dyDescent="0.25">
      <c r="D251" s="2">
        <v>43747</v>
      </c>
      <c r="E251" s="132" t="s">
        <v>1612</v>
      </c>
      <c r="F251" s="81">
        <f t="shared" si="15"/>
        <v>-8.6260927653802957E-3</v>
      </c>
      <c r="H251" s="2">
        <v>43747</v>
      </c>
      <c r="I251" s="132" t="s">
        <v>1309</v>
      </c>
      <c r="J251" s="81">
        <f t="shared" si="16"/>
        <v>-6.9968023169112662E-3</v>
      </c>
      <c r="L251" s="2">
        <v>43747</v>
      </c>
      <c r="M251" s="132" t="s">
        <v>1007</v>
      </c>
      <c r="N251" s="81">
        <f t="shared" si="17"/>
        <v>-1.5106540074777478E-2</v>
      </c>
      <c r="P251" s="2">
        <v>43747</v>
      </c>
      <c r="Q251" s="132" t="s">
        <v>706</v>
      </c>
      <c r="R251" s="81">
        <f t="shared" si="18"/>
        <v>-1.4626162303794966E-2</v>
      </c>
      <c r="T251" s="198">
        <v>43747</v>
      </c>
      <c r="U251" s="199" t="s">
        <v>403</v>
      </c>
      <c r="V251" s="81">
        <f t="shared" si="19"/>
        <v>-1.6404392080694261E-2</v>
      </c>
    </row>
    <row r="252" spans="4:22" ht="13.8" x14ac:dyDescent="0.25">
      <c r="D252" s="2">
        <v>43748</v>
      </c>
      <c r="E252" s="132" t="s">
        <v>1613</v>
      </c>
      <c r="F252" s="81">
        <f t="shared" si="15"/>
        <v>2.1691307520857173E-2</v>
      </c>
      <c r="H252" s="2">
        <v>43748</v>
      </c>
      <c r="I252" s="132" t="s">
        <v>1310</v>
      </c>
      <c r="J252" s="81">
        <f t="shared" si="16"/>
        <v>3.1233985502821738E-2</v>
      </c>
      <c r="L252" s="2">
        <v>43748</v>
      </c>
      <c r="M252" s="132" t="s">
        <v>1008</v>
      </c>
      <c r="N252" s="81">
        <f t="shared" si="17"/>
        <v>1.4136474187398936E-2</v>
      </c>
      <c r="P252" s="2">
        <v>43748</v>
      </c>
      <c r="Q252" s="132" t="s">
        <v>707</v>
      </c>
      <c r="R252" s="81">
        <f t="shared" si="18"/>
        <v>1.5107821879447158E-2</v>
      </c>
      <c r="T252" s="198">
        <v>43748</v>
      </c>
      <c r="U252" s="199" t="s">
        <v>404</v>
      </c>
      <c r="V252" s="81">
        <f t="shared" si="19"/>
        <v>9.4852056032494164E-2</v>
      </c>
    </row>
    <row r="253" spans="4:22" ht="13.8" x14ac:dyDescent="0.25">
      <c r="D253" s="2">
        <v>43749</v>
      </c>
      <c r="E253" s="132" t="s">
        <v>1614</v>
      </c>
      <c r="F253" s="81">
        <f t="shared" si="15"/>
        <v>-5.8487706935343884E-3</v>
      </c>
      <c r="H253" s="2">
        <v>43749</v>
      </c>
      <c r="I253" s="132" t="s">
        <v>1311</v>
      </c>
      <c r="J253" s="81">
        <f t="shared" si="16"/>
        <v>-1.3536604507751276E-2</v>
      </c>
      <c r="L253" s="2">
        <v>43749</v>
      </c>
      <c r="M253" s="132" t="s">
        <v>1009</v>
      </c>
      <c r="N253" s="81">
        <f t="shared" si="17"/>
        <v>7.5213960200093228E-3</v>
      </c>
      <c r="P253" s="2">
        <v>43749</v>
      </c>
      <c r="Q253" s="132" t="s">
        <v>708</v>
      </c>
      <c r="R253" s="81">
        <f t="shared" si="18"/>
        <v>2.767109052819888E-4</v>
      </c>
      <c r="T253" s="198">
        <v>43749</v>
      </c>
      <c r="U253" s="199" t="s">
        <v>405</v>
      </c>
      <c r="V253" s="81">
        <f t="shared" si="19"/>
        <v>3.1770065934759277E-2</v>
      </c>
    </row>
    <row r="254" spans="4:22" ht="13.8" x14ac:dyDescent="0.25">
      <c r="D254" s="2">
        <v>43752</v>
      </c>
      <c r="E254" s="132" t="s">
        <v>1615</v>
      </c>
      <c r="F254" s="81">
        <f t="shared" si="15"/>
        <v>2.0726412238432176E-2</v>
      </c>
      <c r="H254" s="2">
        <v>43752</v>
      </c>
      <c r="I254" s="132" t="s">
        <v>1312</v>
      </c>
      <c r="J254" s="81">
        <f t="shared" si="16"/>
        <v>1.6191273489808724E-2</v>
      </c>
      <c r="L254" s="2">
        <v>43752</v>
      </c>
      <c r="M254" s="132" t="s">
        <v>1010</v>
      </c>
      <c r="N254" s="81">
        <f t="shared" si="17"/>
        <v>3.128245318897251E-3</v>
      </c>
      <c r="P254" s="2">
        <v>43752</v>
      </c>
      <c r="Q254" s="132" t="s">
        <v>709</v>
      </c>
      <c r="R254" s="81">
        <f t="shared" si="18"/>
        <v>1.8791012968738151E-2</v>
      </c>
      <c r="T254" s="198">
        <v>43752</v>
      </c>
      <c r="U254" s="199" t="s">
        <v>406</v>
      </c>
      <c r="V254" s="81">
        <f t="shared" si="19"/>
        <v>-7.9505324578287261E-3</v>
      </c>
    </row>
    <row r="255" spans="4:22" ht="13.8" x14ac:dyDescent="0.25">
      <c r="D255" s="2">
        <v>43753</v>
      </c>
      <c r="E255" s="132" t="s">
        <v>1616</v>
      </c>
      <c r="F255" s="81">
        <f t="shared" si="15"/>
        <v>-9.25166275724945E-2</v>
      </c>
      <c r="H255" s="2">
        <v>43753</v>
      </c>
      <c r="I255" s="132" t="s">
        <v>1313</v>
      </c>
      <c r="J255" s="81">
        <f t="shared" si="16"/>
        <v>-6.1837487419949627E-2</v>
      </c>
      <c r="L255" s="2">
        <v>43753</v>
      </c>
      <c r="M255" s="132" t="s">
        <v>1011</v>
      </c>
      <c r="N255" s="81">
        <f t="shared" si="17"/>
        <v>-8.8532092222630351E-3</v>
      </c>
      <c r="P255" s="2">
        <v>43753</v>
      </c>
      <c r="Q255" s="132" t="s">
        <v>710</v>
      </c>
      <c r="R255" s="81">
        <f t="shared" si="18"/>
        <v>-1.408208243387458E-2</v>
      </c>
      <c r="T255" s="198">
        <v>43753</v>
      </c>
      <c r="U255" s="199" t="s">
        <v>407</v>
      </c>
      <c r="V255" s="81">
        <f t="shared" si="19"/>
        <v>-6.1071292492082471E-2</v>
      </c>
    </row>
    <row r="256" spans="4:22" ht="13.8" x14ac:dyDescent="0.25">
      <c r="D256" s="2">
        <v>43754</v>
      </c>
      <c r="E256" s="132" t="s">
        <v>1617</v>
      </c>
      <c r="F256" s="81">
        <f t="shared" si="15"/>
        <v>-5.0748415262867837E-2</v>
      </c>
      <c r="H256" s="2">
        <v>43754</v>
      </c>
      <c r="I256" s="132" t="s">
        <v>1314</v>
      </c>
      <c r="J256" s="81">
        <f t="shared" si="16"/>
        <v>2.8746397284617983E-3</v>
      </c>
      <c r="L256" s="2">
        <v>43754</v>
      </c>
      <c r="M256" s="132" t="s">
        <v>1012</v>
      </c>
      <c r="N256" s="81">
        <f t="shared" si="17"/>
        <v>-8.9014216362450771E-3</v>
      </c>
      <c r="P256" s="2">
        <v>43754</v>
      </c>
      <c r="Q256" s="132" t="s">
        <v>711</v>
      </c>
      <c r="R256" s="81">
        <f t="shared" si="18"/>
        <v>-1.0690178728489034E-3</v>
      </c>
      <c r="T256" s="198">
        <v>43754</v>
      </c>
      <c r="U256" s="199" t="s">
        <v>408</v>
      </c>
      <c r="V256" s="81">
        <f t="shared" si="19"/>
        <v>-1.1431252729853965E-2</v>
      </c>
    </row>
    <row r="257" spans="4:22" ht="13.8" x14ac:dyDescent="0.25">
      <c r="D257" s="2">
        <v>43755</v>
      </c>
      <c r="E257" s="132" t="s">
        <v>1618</v>
      </c>
      <c r="F257" s="81">
        <f t="shared" si="15"/>
        <v>1.833584099103713E-2</v>
      </c>
      <c r="H257" s="2">
        <v>43755</v>
      </c>
      <c r="I257" s="132" t="s">
        <v>1315</v>
      </c>
      <c r="J257" s="81">
        <f t="shared" si="16"/>
        <v>-1.8102934698647659E-3</v>
      </c>
      <c r="L257" s="2">
        <v>43755</v>
      </c>
      <c r="M257" s="132" t="s">
        <v>1013</v>
      </c>
      <c r="N257" s="81">
        <f t="shared" si="17"/>
        <v>-1.0352712422317809E-2</v>
      </c>
      <c r="P257" s="2">
        <v>43755</v>
      </c>
      <c r="Q257" s="132" t="s">
        <v>712</v>
      </c>
      <c r="R257" s="81">
        <f t="shared" si="18"/>
        <v>2.5131163743797563E-2</v>
      </c>
      <c r="T257" s="198">
        <v>43755</v>
      </c>
      <c r="U257" s="199" t="s">
        <v>409</v>
      </c>
      <c r="V257" s="81">
        <f t="shared" si="19"/>
        <v>1.838771073045653E-2</v>
      </c>
    </row>
    <row r="258" spans="4:22" ht="13.8" x14ac:dyDescent="0.25">
      <c r="D258" s="2">
        <v>43756</v>
      </c>
      <c r="E258" s="132" t="s">
        <v>1619</v>
      </c>
      <c r="F258" s="81">
        <f t="shared" si="15"/>
        <v>-1.5662337386588572E-2</v>
      </c>
      <c r="H258" s="2">
        <v>43756</v>
      </c>
      <c r="I258" s="132" t="s">
        <v>1316</v>
      </c>
      <c r="J258" s="81">
        <f t="shared" si="16"/>
        <v>-1.4755765711803591E-2</v>
      </c>
      <c r="L258" s="2">
        <v>43756</v>
      </c>
      <c r="M258" s="132" t="s">
        <v>1014</v>
      </c>
      <c r="N258" s="81">
        <f t="shared" si="17"/>
        <v>9.5601439960731737E-3</v>
      </c>
      <c r="P258" s="2">
        <v>43756</v>
      </c>
      <c r="Q258" s="132" t="s">
        <v>713</v>
      </c>
      <c r="R258" s="81">
        <f t="shared" si="18"/>
        <v>-2.9861761126146601E-2</v>
      </c>
      <c r="T258" s="198">
        <v>43756</v>
      </c>
      <c r="U258" s="199" t="s">
        <v>410</v>
      </c>
      <c r="V258" s="81">
        <f t="shared" si="19"/>
        <v>-3.8343355197647394E-2</v>
      </c>
    </row>
    <row r="259" spans="4:22" ht="13.8" x14ac:dyDescent="0.25">
      <c r="D259" s="2">
        <v>43759</v>
      </c>
      <c r="E259" s="132" t="s">
        <v>1620</v>
      </c>
      <c r="F259" s="81">
        <f t="shared" si="15"/>
        <v>-1.3341936215135668E-2</v>
      </c>
      <c r="H259" s="2">
        <v>43759</v>
      </c>
      <c r="I259" s="132" t="s">
        <v>1317</v>
      </c>
      <c r="J259" s="81">
        <f t="shared" si="16"/>
        <v>-9.1051648597380679E-3</v>
      </c>
      <c r="L259" s="2">
        <v>43759</v>
      </c>
      <c r="M259" s="132" t="s">
        <v>1015</v>
      </c>
      <c r="N259" s="81">
        <f t="shared" si="17"/>
        <v>-3.6160959247575279E-2</v>
      </c>
      <c r="P259" s="2">
        <v>43759</v>
      </c>
      <c r="Q259" s="132" t="s">
        <v>714</v>
      </c>
      <c r="R259" s="81">
        <f t="shared" si="18"/>
        <v>-1.3092053089711864E-2</v>
      </c>
      <c r="T259" s="198">
        <v>43759</v>
      </c>
      <c r="U259" s="199" t="s">
        <v>411</v>
      </c>
      <c r="V259" s="81">
        <f t="shared" si="19"/>
        <v>-4.5198802590107688E-2</v>
      </c>
    </row>
    <row r="260" spans="4:22" ht="13.8" x14ac:dyDescent="0.25">
      <c r="D260" s="2">
        <v>43760</v>
      </c>
      <c r="E260" s="132" t="s">
        <v>1621</v>
      </c>
      <c r="F260" s="81">
        <f t="shared" si="15"/>
        <v>-8.3719377552704576E-4</v>
      </c>
      <c r="H260" s="2">
        <v>43760</v>
      </c>
      <c r="I260" s="132" t="s">
        <v>1318</v>
      </c>
      <c r="J260" s="81">
        <f t="shared" si="16"/>
        <v>1.4087335245339502E-2</v>
      </c>
      <c r="L260" s="2">
        <v>43760</v>
      </c>
      <c r="M260" s="132" t="s">
        <v>1016</v>
      </c>
      <c r="N260" s="81">
        <f t="shared" si="17"/>
        <v>8.5259802507330028E-3</v>
      </c>
      <c r="P260" s="2">
        <v>43760</v>
      </c>
      <c r="Q260" s="132" t="s">
        <v>715</v>
      </c>
      <c r="R260" s="81">
        <f t="shared" si="18"/>
        <v>1.3667994271027066E-2</v>
      </c>
      <c r="T260" s="198">
        <v>43760</v>
      </c>
      <c r="U260" s="199" t="s">
        <v>412</v>
      </c>
      <c r="V260" s="81">
        <f t="shared" si="19"/>
        <v>9.9567848244917871E-3</v>
      </c>
    </row>
    <row r="261" spans="4:22" ht="13.8" x14ac:dyDescent="0.25">
      <c r="D261" s="2">
        <v>43761</v>
      </c>
      <c r="E261" s="132" t="s">
        <v>1622</v>
      </c>
      <c r="F261" s="81">
        <f t="shared" si="15"/>
        <v>-7.1375590636082705E-3</v>
      </c>
      <c r="H261" s="2">
        <v>43761</v>
      </c>
      <c r="I261" s="132" t="s">
        <v>1319</v>
      </c>
      <c r="J261" s="81">
        <f t="shared" si="16"/>
        <v>-1.0275485230569245E-2</v>
      </c>
      <c r="L261" s="2">
        <v>43761</v>
      </c>
      <c r="M261" s="132" t="s">
        <v>1017</v>
      </c>
      <c r="N261" s="81">
        <f t="shared" si="17"/>
        <v>-1.1862560574037949E-2</v>
      </c>
      <c r="P261" s="2">
        <v>43761</v>
      </c>
      <c r="Q261" s="132" t="s">
        <v>716</v>
      </c>
      <c r="R261" s="81">
        <f t="shared" si="18"/>
        <v>4.7389003655657295E-3</v>
      </c>
      <c r="T261" s="198">
        <v>43761</v>
      </c>
      <c r="U261" s="199" t="s">
        <v>413</v>
      </c>
      <c r="V261" s="81">
        <f t="shared" si="19"/>
        <v>9.0622802340208398E-3</v>
      </c>
    </row>
    <row r="262" spans="4:22" ht="13.8" x14ac:dyDescent="0.25">
      <c r="D262" s="2">
        <v>43762</v>
      </c>
      <c r="E262" s="132" t="s">
        <v>1623</v>
      </c>
      <c r="F262" s="81">
        <f t="shared" si="15"/>
        <v>-7.1534696581386009E-3</v>
      </c>
      <c r="H262" s="2">
        <v>43762</v>
      </c>
      <c r="I262" s="132" t="s">
        <v>1320</v>
      </c>
      <c r="J262" s="81">
        <f t="shared" si="16"/>
        <v>5.4356686656288422E-3</v>
      </c>
      <c r="L262" s="2">
        <v>43762</v>
      </c>
      <c r="M262" s="132" t="s">
        <v>1018</v>
      </c>
      <c r="N262" s="81">
        <f t="shared" si="17"/>
        <v>-9.0064040564645353E-3</v>
      </c>
      <c r="P262" s="2">
        <v>43762</v>
      </c>
      <c r="Q262" s="132" t="s">
        <v>717</v>
      </c>
      <c r="R262" s="81">
        <f t="shared" si="18"/>
        <v>-9.9120912986640341E-3</v>
      </c>
      <c r="T262" s="198">
        <v>43762</v>
      </c>
      <c r="U262" s="199" t="s">
        <v>414</v>
      </c>
      <c r="V262" s="81">
        <f t="shared" si="19"/>
        <v>-1.0342566830500262E-2</v>
      </c>
    </row>
    <row r="263" spans="4:22" ht="13.8" x14ac:dyDescent="0.25">
      <c r="D263" s="2">
        <v>43763</v>
      </c>
      <c r="E263" s="132" t="s">
        <v>1624</v>
      </c>
      <c r="F263" s="81">
        <f t="shared" si="15"/>
        <v>5.3170769140101657E-3</v>
      </c>
      <c r="H263" s="2">
        <v>43763</v>
      </c>
      <c r="I263" s="132" t="s">
        <v>1321</v>
      </c>
      <c r="J263" s="81">
        <f t="shared" si="16"/>
        <v>-1.9972030633830604E-2</v>
      </c>
      <c r="L263" s="2">
        <v>43763</v>
      </c>
      <c r="M263" s="132" t="s">
        <v>1019</v>
      </c>
      <c r="N263" s="81">
        <f t="shared" si="17"/>
        <v>4.0559254773238551E-3</v>
      </c>
      <c r="P263" s="2">
        <v>43763</v>
      </c>
      <c r="Q263" s="132" t="s">
        <v>718</v>
      </c>
      <c r="R263" s="81">
        <f t="shared" si="18"/>
        <v>-4.7526697667077495E-3</v>
      </c>
      <c r="T263" s="198">
        <v>43763</v>
      </c>
      <c r="U263" s="199" t="s">
        <v>415</v>
      </c>
      <c r="V263" s="81">
        <f t="shared" si="19"/>
        <v>3.0902827918815779E-3</v>
      </c>
    </row>
    <row r="264" spans="4:22" ht="13.8" x14ac:dyDescent="0.25">
      <c r="D264" s="2">
        <v>43766</v>
      </c>
      <c r="E264" s="132" t="s">
        <v>1625</v>
      </c>
      <c r="F264" s="81">
        <f t="shared" si="15"/>
        <v>6.1269005636372414E-2</v>
      </c>
      <c r="H264" s="2">
        <v>43766</v>
      </c>
      <c r="I264" s="132" t="s">
        <v>1322</v>
      </c>
      <c r="J264" s="81">
        <f t="shared" si="16"/>
        <v>3.5099665475322096E-2</v>
      </c>
      <c r="L264" s="2">
        <v>43766</v>
      </c>
      <c r="M264" s="132" t="s">
        <v>1020</v>
      </c>
      <c r="N264" s="81">
        <f t="shared" si="17"/>
        <v>3.1785030169749491E-2</v>
      </c>
      <c r="P264" s="2">
        <v>43766</v>
      </c>
      <c r="Q264" s="132" t="s">
        <v>719</v>
      </c>
      <c r="R264" s="81">
        <f t="shared" si="18"/>
        <v>2.3016204705443591E-2</v>
      </c>
      <c r="T264" s="198">
        <v>43766</v>
      </c>
      <c r="U264" s="199" t="s">
        <v>416</v>
      </c>
      <c r="V264" s="81">
        <f t="shared" si="19"/>
        <v>7.4181434045398606E-2</v>
      </c>
    </row>
    <row r="265" spans="4:22" ht="13.8" x14ac:dyDescent="0.25">
      <c r="D265" s="2">
        <v>43767</v>
      </c>
      <c r="E265" s="132" t="s">
        <v>1626</v>
      </c>
      <c r="F265" s="81">
        <f t="shared" ref="F265:F328" si="20">LN(E265/E264)</f>
        <v>-2.1593615989493043E-2</v>
      </c>
      <c r="H265" s="2">
        <v>43767</v>
      </c>
      <c r="I265" s="132" t="s">
        <v>1323</v>
      </c>
      <c r="J265" s="81">
        <f t="shared" ref="J265:J328" si="21">LN(I265/I264)</f>
        <v>-9.5915832278049822E-3</v>
      </c>
      <c r="L265" s="2">
        <v>43767</v>
      </c>
      <c r="M265" s="132" t="s">
        <v>1021</v>
      </c>
      <c r="N265" s="81">
        <f t="shared" ref="N265:N328" si="22">LN(M265/M264)</f>
        <v>-2.5059529465395187E-3</v>
      </c>
      <c r="P265" s="2">
        <v>43767</v>
      </c>
      <c r="Q265" s="132" t="s">
        <v>720</v>
      </c>
      <c r="R265" s="81">
        <f t="shared" ref="R265:R328" si="23">LN(Q265/Q264)</f>
        <v>4.0027756541317766E-3</v>
      </c>
      <c r="T265" s="198">
        <v>43767</v>
      </c>
      <c r="U265" s="199" t="s">
        <v>417</v>
      </c>
      <c r="V265" s="81">
        <f t="shared" ref="V265:V328" si="24">LN(U265/U264)</f>
        <v>4.0908043015981069E-2</v>
      </c>
    </row>
    <row r="266" spans="4:22" ht="13.8" x14ac:dyDescent="0.25">
      <c r="D266" s="2">
        <v>43768</v>
      </c>
      <c r="E266" s="132" t="s">
        <v>1627</v>
      </c>
      <c r="F266" s="81">
        <f t="shared" si="20"/>
        <v>-1.8064901639672899E-2</v>
      </c>
      <c r="H266" s="2">
        <v>43768</v>
      </c>
      <c r="I266" s="132" t="s">
        <v>1324</v>
      </c>
      <c r="J266" s="81">
        <f t="shared" si="21"/>
        <v>-1.5921574357987748E-2</v>
      </c>
      <c r="L266" s="2">
        <v>43768</v>
      </c>
      <c r="M266" s="132" t="s">
        <v>1022</v>
      </c>
      <c r="N266" s="81">
        <f t="shared" si="22"/>
        <v>-6.3450991330622807E-3</v>
      </c>
      <c r="P266" s="2">
        <v>43768</v>
      </c>
      <c r="Q266" s="132" t="s">
        <v>721</v>
      </c>
      <c r="R266" s="81">
        <f t="shared" si="23"/>
        <v>-1.2012649723629145E-2</v>
      </c>
      <c r="T266" s="198">
        <v>43768</v>
      </c>
      <c r="U266" s="199" t="s">
        <v>418</v>
      </c>
      <c r="V266" s="81">
        <f t="shared" si="24"/>
        <v>-1.7744909042562412E-2</v>
      </c>
    </row>
    <row r="267" spans="4:22" ht="13.8" x14ac:dyDescent="0.25">
      <c r="D267" s="2">
        <v>43769</v>
      </c>
      <c r="E267" s="132" t="s">
        <v>1628</v>
      </c>
      <c r="F267" s="81">
        <f t="shared" si="20"/>
        <v>-1.231552907175089E-2</v>
      </c>
      <c r="H267" s="2">
        <v>43769</v>
      </c>
      <c r="I267" s="132" t="s">
        <v>1325</v>
      </c>
      <c r="J267" s="81">
        <f t="shared" si="21"/>
        <v>1.2494728190193654E-2</v>
      </c>
      <c r="L267" s="2">
        <v>43769</v>
      </c>
      <c r="M267" s="132" t="s">
        <v>1023</v>
      </c>
      <c r="N267" s="81">
        <f t="shared" si="22"/>
        <v>2.4694094900811988E-3</v>
      </c>
      <c r="P267" s="2">
        <v>43769</v>
      </c>
      <c r="Q267" s="132" t="s">
        <v>722</v>
      </c>
      <c r="R267" s="81">
        <f t="shared" si="23"/>
        <v>-3.0341335455757357E-3</v>
      </c>
      <c r="T267" s="198">
        <v>43769</v>
      </c>
      <c r="U267" s="199" t="s">
        <v>419</v>
      </c>
      <c r="V267" s="81">
        <f t="shared" si="24"/>
        <v>-1.8932451069031558E-2</v>
      </c>
    </row>
    <row r="268" spans="4:22" ht="13.8" x14ac:dyDescent="0.25">
      <c r="D268" s="2">
        <v>43770</v>
      </c>
      <c r="E268" s="132" t="s">
        <v>1191</v>
      </c>
      <c r="F268" s="81">
        <f t="shared" si="20"/>
        <v>1.091549504914828E-2</v>
      </c>
      <c r="H268" s="2">
        <v>43770</v>
      </c>
      <c r="I268" s="132" t="s">
        <v>1326</v>
      </c>
      <c r="J268" s="81">
        <f t="shared" si="21"/>
        <v>-3.4980203691914987E-3</v>
      </c>
      <c r="L268" s="2">
        <v>43770</v>
      </c>
      <c r="M268" s="132" t="s">
        <v>1024</v>
      </c>
      <c r="N268" s="81">
        <f t="shared" si="22"/>
        <v>-9.8703215867570831E-4</v>
      </c>
      <c r="P268" s="2">
        <v>43770</v>
      </c>
      <c r="Q268" s="132" t="s">
        <v>723</v>
      </c>
      <c r="R268" s="81">
        <f t="shared" si="23"/>
        <v>2.0917796302364032E-3</v>
      </c>
      <c r="T268" s="198">
        <v>43770</v>
      </c>
      <c r="U268" s="199" t="s">
        <v>420</v>
      </c>
      <c r="V268" s="81">
        <f t="shared" si="24"/>
        <v>5.2854852096016938E-2</v>
      </c>
    </row>
    <row r="269" spans="4:22" ht="13.8" x14ac:dyDescent="0.25">
      <c r="D269" s="2">
        <v>43773</v>
      </c>
      <c r="E269" s="132" t="s">
        <v>1629</v>
      </c>
      <c r="F269" s="81">
        <f t="shared" si="20"/>
        <v>2.0878554660256787E-2</v>
      </c>
      <c r="H269" s="2">
        <v>43773</v>
      </c>
      <c r="I269" s="132" t="s">
        <v>1327</v>
      </c>
      <c r="J269" s="81">
        <f t="shared" si="21"/>
        <v>1.0516338012384802E-2</v>
      </c>
      <c r="L269" s="2">
        <v>43773</v>
      </c>
      <c r="M269" s="132" t="s">
        <v>1025</v>
      </c>
      <c r="N269" s="81">
        <f t="shared" si="22"/>
        <v>7.7440266450024414E-3</v>
      </c>
      <c r="P269" s="2">
        <v>43773</v>
      </c>
      <c r="Q269" s="132" t="s">
        <v>724</v>
      </c>
      <c r="R269" s="81">
        <f t="shared" si="23"/>
        <v>-4.8137730121402883E-3</v>
      </c>
      <c r="T269" s="198">
        <v>43773</v>
      </c>
      <c r="U269" s="199" t="s">
        <v>421</v>
      </c>
      <c r="V269" s="81">
        <f t="shared" si="24"/>
        <v>-3.0674718422347004E-3</v>
      </c>
    </row>
    <row r="270" spans="4:22" ht="13.8" x14ac:dyDescent="0.25">
      <c r="D270" s="2">
        <v>43774</v>
      </c>
      <c r="E270" s="132" t="s">
        <v>1630</v>
      </c>
      <c r="F270" s="81">
        <f t="shared" si="20"/>
        <v>-2.1630975641334513E-4</v>
      </c>
      <c r="H270" s="2">
        <v>43774</v>
      </c>
      <c r="I270" s="132" t="s">
        <v>1328</v>
      </c>
      <c r="J270" s="81">
        <f t="shared" si="21"/>
        <v>3.2563813382721733E-2</v>
      </c>
      <c r="L270" s="2">
        <v>43774</v>
      </c>
      <c r="M270" s="132" t="s">
        <v>1026</v>
      </c>
      <c r="N270" s="81">
        <f t="shared" si="22"/>
        <v>3.6834753681455868E-3</v>
      </c>
      <c r="P270" s="2">
        <v>43774</v>
      </c>
      <c r="Q270" s="132" t="s">
        <v>725</v>
      </c>
      <c r="R270" s="81">
        <f t="shared" si="23"/>
        <v>-2.1497654320918158E-2</v>
      </c>
      <c r="T270" s="198">
        <v>43774</v>
      </c>
      <c r="U270" s="199" t="s">
        <v>422</v>
      </c>
      <c r="V270" s="81">
        <f t="shared" si="24"/>
        <v>-1.1268259986300619E-2</v>
      </c>
    </row>
    <row r="271" spans="4:22" ht="13.8" x14ac:dyDescent="0.25">
      <c r="D271" s="2">
        <v>43775</v>
      </c>
      <c r="E271" s="132" t="s">
        <v>1631</v>
      </c>
      <c r="F271" s="81">
        <f t="shared" si="20"/>
        <v>-1.1217358179872352E-2</v>
      </c>
      <c r="H271" s="2">
        <v>43775</v>
      </c>
      <c r="I271" s="132" t="s">
        <v>1329</v>
      </c>
      <c r="J271" s="81">
        <f t="shared" si="21"/>
        <v>7.8198886652913278E-3</v>
      </c>
      <c r="L271" s="2">
        <v>43775</v>
      </c>
      <c r="M271" s="132" t="s">
        <v>1027</v>
      </c>
      <c r="N271" s="81">
        <f t="shared" si="22"/>
        <v>1.507043046213334E-2</v>
      </c>
      <c r="P271" s="2">
        <v>43775</v>
      </c>
      <c r="Q271" s="132" t="s">
        <v>726</v>
      </c>
      <c r="R271" s="81">
        <f t="shared" si="23"/>
        <v>-3.9064601457534931E-4</v>
      </c>
      <c r="T271" s="198">
        <v>43775</v>
      </c>
      <c r="U271" s="199" t="s">
        <v>423</v>
      </c>
      <c r="V271" s="81">
        <f t="shared" si="24"/>
        <v>4.3227159392183903E-4</v>
      </c>
    </row>
    <row r="272" spans="4:22" ht="13.8" x14ac:dyDescent="0.25">
      <c r="D272" s="2">
        <v>43776</v>
      </c>
      <c r="E272" s="132" t="s">
        <v>1632</v>
      </c>
      <c r="F272" s="81">
        <f t="shared" si="20"/>
        <v>-8.0705286472832795E-4</v>
      </c>
      <c r="H272" s="2">
        <v>43776</v>
      </c>
      <c r="I272" s="132" t="s">
        <v>1330</v>
      </c>
      <c r="J272" s="81">
        <f t="shared" si="21"/>
        <v>9.2031910989241322E-3</v>
      </c>
      <c r="L272" s="2">
        <v>43776</v>
      </c>
      <c r="M272" s="132" t="s">
        <v>1028</v>
      </c>
      <c r="N272" s="81">
        <f t="shared" si="22"/>
        <v>2.9013362403214121E-3</v>
      </c>
      <c r="P272" s="2">
        <v>43776</v>
      </c>
      <c r="Q272" s="132" t="s">
        <v>727</v>
      </c>
      <c r="R272" s="81">
        <f t="shared" si="23"/>
        <v>-1.0954708318804544E-2</v>
      </c>
      <c r="T272" s="198">
        <v>43776</v>
      </c>
      <c r="U272" s="199" t="s">
        <v>424</v>
      </c>
      <c r="V272" s="81">
        <f t="shared" si="24"/>
        <v>3.3805395783789077E-2</v>
      </c>
    </row>
    <row r="273" spans="4:22" ht="13.8" x14ac:dyDescent="0.25">
      <c r="D273" s="2">
        <v>43777</v>
      </c>
      <c r="E273" s="132" t="s">
        <v>1633</v>
      </c>
      <c r="F273" s="81">
        <f t="shared" si="20"/>
        <v>2.1511446034908552E-2</v>
      </c>
      <c r="H273" s="2">
        <v>43777</v>
      </c>
      <c r="I273" s="132" t="s">
        <v>1331</v>
      </c>
      <c r="J273" s="81">
        <f t="shared" si="21"/>
        <v>5.5994435331273183E-3</v>
      </c>
      <c r="L273" s="2">
        <v>43777</v>
      </c>
      <c r="M273" s="132" t="s">
        <v>1029</v>
      </c>
      <c r="N273" s="81">
        <f t="shared" si="22"/>
        <v>9.1593771873987057E-3</v>
      </c>
      <c r="P273" s="2">
        <v>43777</v>
      </c>
      <c r="Q273" s="132" t="s">
        <v>728</v>
      </c>
      <c r="R273" s="81">
        <f t="shared" si="23"/>
        <v>6.181050250315092E-3</v>
      </c>
      <c r="T273" s="198">
        <v>43777</v>
      </c>
      <c r="U273" s="199" t="s">
        <v>425</v>
      </c>
      <c r="V273" s="81">
        <f t="shared" si="24"/>
        <v>-1.3292774285094906E-2</v>
      </c>
    </row>
    <row r="274" spans="4:22" ht="13.8" x14ac:dyDescent="0.25">
      <c r="D274" s="2">
        <v>43780</v>
      </c>
      <c r="E274" s="132" t="s">
        <v>1634</v>
      </c>
      <c r="F274" s="81">
        <f t="shared" si="20"/>
        <v>-2.8976704232140976E-2</v>
      </c>
      <c r="H274" s="2">
        <v>43780</v>
      </c>
      <c r="I274" s="132" t="s">
        <v>1332</v>
      </c>
      <c r="J274" s="81">
        <f t="shared" si="21"/>
        <v>-4.5920077940521116E-2</v>
      </c>
      <c r="L274" s="2">
        <v>43780</v>
      </c>
      <c r="M274" s="132" t="s">
        <v>1030</v>
      </c>
      <c r="N274" s="81">
        <f t="shared" si="22"/>
        <v>-9.9451757062416542E-3</v>
      </c>
      <c r="P274" s="2">
        <v>43780</v>
      </c>
      <c r="Q274" s="132" t="s">
        <v>729</v>
      </c>
      <c r="R274" s="81">
        <f t="shared" si="23"/>
        <v>-3.3286660402326765E-2</v>
      </c>
      <c r="T274" s="198">
        <v>43780</v>
      </c>
      <c r="U274" s="199" t="s">
        <v>426</v>
      </c>
      <c r="V274" s="81">
        <f t="shared" si="24"/>
        <v>-5.813776014377179E-2</v>
      </c>
    </row>
    <row r="275" spans="4:22" ht="13.8" x14ac:dyDescent="0.25">
      <c r="D275" s="2">
        <v>43781</v>
      </c>
      <c r="E275" s="132" t="s">
        <v>1635</v>
      </c>
      <c r="F275" s="81">
        <f t="shared" si="20"/>
        <v>-1.7959223490546777E-2</v>
      </c>
      <c r="H275" s="2">
        <v>43781</v>
      </c>
      <c r="I275" s="132" t="s">
        <v>1333</v>
      </c>
      <c r="J275" s="81">
        <f t="shared" si="21"/>
        <v>-3.3296154306968827E-2</v>
      </c>
      <c r="L275" s="2">
        <v>43781</v>
      </c>
      <c r="M275" s="132" t="s">
        <v>1031</v>
      </c>
      <c r="N275" s="81">
        <f t="shared" si="22"/>
        <v>2.0703202111997097E-3</v>
      </c>
      <c r="P275" s="2">
        <v>43781</v>
      </c>
      <c r="Q275" s="132" t="s">
        <v>730</v>
      </c>
      <c r="R275" s="81">
        <f t="shared" si="23"/>
        <v>-1.369920946764275E-2</v>
      </c>
      <c r="T275" s="198">
        <v>43781</v>
      </c>
      <c r="U275" s="199" t="s">
        <v>427</v>
      </c>
      <c r="V275" s="81">
        <f t="shared" si="24"/>
        <v>-1.8952870514771947E-2</v>
      </c>
    </row>
    <row r="276" spans="4:22" ht="13.8" x14ac:dyDescent="0.25">
      <c r="D276" s="2">
        <v>43782</v>
      </c>
      <c r="E276" s="132" t="s">
        <v>1636</v>
      </c>
      <c r="F276" s="81">
        <f t="shared" si="20"/>
        <v>1.7380005005558367E-2</v>
      </c>
      <c r="H276" s="2">
        <v>43782</v>
      </c>
      <c r="I276" s="132" t="s">
        <v>1334</v>
      </c>
      <c r="J276" s="81">
        <f t="shared" si="21"/>
        <v>-1.3979458860082726E-2</v>
      </c>
      <c r="L276" s="2">
        <v>43782</v>
      </c>
      <c r="M276" s="132" t="s">
        <v>1032</v>
      </c>
      <c r="N276" s="81">
        <f t="shared" si="22"/>
        <v>3.1330131010504298E-3</v>
      </c>
      <c r="P276" s="2">
        <v>43782</v>
      </c>
      <c r="Q276" s="132" t="s">
        <v>731</v>
      </c>
      <c r="R276" s="81">
        <f t="shared" si="23"/>
        <v>-2.1431756443002123E-3</v>
      </c>
      <c r="T276" s="198">
        <v>43782</v>
      </c>
      <c r="U276" s="199" t="s">
        <v>428</v>
      </c>
      <c r="V276" s="81">
        <f t="shared" si="24"/>
        <v>-1.4473055868393784E-2</v>
      </c>
    </row>
    <row r="277" spans="4:22" ht="13.8" x14ac:dyDescent="0.25">
      <c r="D277" s="2">
        <v>43783</v>
      </c>
      <c r="E277" s="132" t="s">
        <v>1637</v>
      </c>
      <c r="F277" s="81">
        <f t="shared" si="20"/>
        <v>1.1405181494224429E-2</v>
      </c>
      <c r="H277" s="2">
        <v>43783</v>
      </c>
      <c r="I277" s="132" t="s">
        <v>1335</v>
      </c>
      <c r="J277" s="81">
        <f t="shared" si="21"/>
        <v>6.8262142451639869E-3</v>
      </c>
      <c r="L277" s="2">
        <v>43783</v>
      </c>
      <c r="M277" s="132" t="s">
        <v>1033</v>
      </c>
      <c r="N277" s="81">
        <f t="shared" si="22"/>
        <v>9.0286079166397339E-3</v>
      </c>
      <c r="P277" s="2">
        <v>43783</v>
      </c>
      <c r="Q277" s="132" t="s">
        <v>732</v>
      </c>
      <c r="R277" s="81">
        <f t="shared" si="23"/>
        <v>3.0730423112082829E-3</v>
      </c>
      <c r="T277" s="198">
        <v>43783</v>
      </c>
      <c r="U277" s="199" t="s">
        <v>429</v>
      </c>
      <c r="V277" s="81">
        <f t="shared" si="24"/>
        <v>1.0433981174875E-2</v>
      </c>
    </row>
    <row r="278" spans="4:22" ht="13.8" x14ac:dyDescent="0.25">
      <c r="D278" s="2">
        <v>43784</v>
      </c>
      <c r="E278" s="132" t="s">
        <v>1638</v>
      </c>
      <c r="F278" s="81">
        <f t="shared" si="20"/>
        <v>-8.0105043605041473E-3</v>
      </c>
      <c r="H278" s="2">
        <v>43784</v>
      </c>
      <c r="I278" s="132" t="s">
        <v>1336</v>
      </c>
      <c r="J278" s="81">
        <f t="shared" si="21"/>
        <v>-1.1366253248470657E-2</v>
      </c>
      <c r="L278" s="2">
        <v>43784</v>
      </c>
      <c r="M278" s="132" t="s">
        <v>1034</v>
      </c>
      <c r="N278" s="81">
        <f t="shared" si="22"/>
        <v>3.2202554343372563E-4</v>
      </c>
      <c r="P278" s="2">
        <v>43784</v>
      </c>
      <c r="Q278" s="132" t="s">
        <v>733</v>
      </c>
      <c r="R278" s="81">
        <f t="shared" si="23"/>
        <v>-2.69660939696666E-3</v>
      </c>
      <c r="T278" s="198">
        <v>43784</v>
      </c>
      <c r="U278" s="199" t="s">
        <v>430</v>
      </c>
      <c r="V278" s="81">
        <f t="shared" si="24"/>
        <v>1.3986983553684457E-2</v>
      </c>
    </row>
    <row r="279" spans="4:22" ht="13.8" x14ac:dyDescent="0.25">
      <c r="D279" s="2">
        <v>43787</v>
      </c>
      <c r="E279" s="132" t="s">
        <v>1639</v>
      </c>
      <c r="F279" s="81">
        <f t="shared" si="20"/>
        <v>-3.3050142316859627E-3</v>
      </c>
      <c r="H279" s="2">
        <v>43787</v>
      </c>
      <c r="I279" s="132" t="s">
        <v>1337</v>
      </c>
      <c r="J279" s="81">
        <f t="shared" si="21"/>
        <v>-4.0187595949177438E-3</v>
      </c>
      <c r="L279" s="2">
        <v>43787</v>
      </c>
      <c r="M279" s="132" t="s">
        <v>1035</v>
      </c>
      <c r="N279" s="81">
        <f t="shared" si="22"/>
        <v>-5.6403549880984566E-3</v>
      </c>
      <c r="P279" s="2">
        <v>43787</v>
      </c>
      <c r="Q279" s="132" t="s">
        <v>734</v>
      </c>
      <c r="R279" s="81">
        <f t="shared" si="23"/>
        <v>-3.1952158822343597E-3</v>
      </c>
      <c r="T279" s="198">
        <v>43787</v>
      </c>
      <c r="U279" s="199" t="s">
        <v>431</v>
      </c>
      <c r="V279" s="81">
        <f t="shared" si="24"/>
        <v>-4.2419066119965716E-2</v>
      </c>
    </row>
    <row r="280" spans="4:22" ht="13.8" x14ac:dyDescent="0.25">
      <c r="D280" s="2">
        <v>43788</v>
      </c>
      <c r="E280" s="132" t="s">
        <v>1640</v>
      </c>
      <c r="F280" s="81">
        <f t="shared" si="20"/>
        <v>1.9688484889609344E-2</v>
      </c>
      <c r="H280" s="2">
        <v>43788</v>
      </c>
      <c r="I280" s="132" t="s">
        <v>1338</v>
      </c>
      <c r="J280" s="81">
        <f t="shared" si="21"/>
        <v>1.9221744833666753E-2</v>
      </c>
      <c r="L280" s="2">
        <v>43788</v>
      </c>
      <c r="M280" s="132" t="s">
        <v>1036</v>
      </c>
      <c r="N280" s="81">
        <f t="shared" si="22"/>
        <v>9.6769913887024307E-3</v>
      </c>
      <c r="P280" s="2">
        <v>43788</v>
      </c>
      <c r="Q280" s="132" t="s">
        <v>735</v>
      </c>
      <c r="R280" s="81">
        <f t="shared" si="23"/>
        <v>1.5709775514538706E-2</v>
      </c>
      <c r="T280" s="198">
        <v>43788</v>
      </c>
      <c r="U280" s="199" t="s">
        <v>432</v>
      </c>
      <c r="V280" s="81">
        <f t="shared" si="24"/>
        <v>2.9029913312585972E-2</v>
      </c>
    </row>
    <row r="281" spans="4:22" ht="13.8" x14ac:dyDescent="0.25">
      <c r="D281" s="2">
        <v>43789</v>
      </c>
      <c r="E281" s="132" t="s">
        <v>1641</v>
      </c>
      <c r="F281" s="81">
        <f t="shared" si="20"/>
        <v>9.1616642183529509E-2</v>
      </c>
      <c r="H281" s="2">
        <v>43789</v>
      </c>
      <c r="I281" s="132" t="s">
        <v>1339</v>
      </c>
      <c r="J281" s="81">
        <f t="shared" si="21"/>
        <v>2.8356758493593918E-2</v>
      </c>
      <c r="L281" s="2">
        <v>43789</v>
      </c>
      <c r="M281" s="132" t="s">
        <v>1037</v>
      </c>
      <c r="N281" s="81">
        <f t="shared" si="22"/>
        <v>-1.4037478153421287E-2</v>
      </c>
      <c r="P281" s="2">
        <v>43789</v>
      </c>
      <c r="Q281" s="132" t="s">
        <v>736</v>
      </c>
      <c r="R281" s="81">
        <f t="shared" si="23"/>
        <v>1.3332554096634726E-2</v>
      </c>
      <c r="T281" s="198">
        <v>43789</v>
      </c>
      <c r="U281" s="199" t="s">
        <v>433</v>
      </c>
      <c r="V281" s="81">
        <f t="shared" si="24"/>
        <v>-2.853587354243793E-3</v>
      </c>
    </row>
    <row r="282" spans="4:22" ht="13.8" x14ac:dyDescent="0.25">
      <c r="D282" s="2">
        <v>43790</v>
      </c>
      <c r="E282" s="132" t="s">
        <v>1642</v>
      </c>
      <c r="F282" s="81">
        <f t="shared" si="20"/>
        <v>-2.1296971298016405E-2</v>
      </c>
      <c r="H282" s="2">
        <v>43790</v>
      </c>
      <c r="I282" s="132" t="s">
        <v>1340</v>
      </c>
      <c r="J282" s="81">
        <f t="shared" si="21"/>
        <v>-1.7555324637214067E-2</v>
      </c>
      <c r="L282" s="2">
        <v>43790</v>
      </c>
      <c r="M282" s="132" t="s">
        <v>1038</v>
      </c>
      <c r="N282" s="81">
        <f t="shared" si="22"/>
        <v>-7.3441240760379134E-3</v>
      </c>
      <c r="P282" s="2">
        <v>43790</v>
      </c>
      <c r="Q282" s="132" t="s">
        <v>737</v>
      </c>
      <c r="R282" s="81">
        <f t="shared" si="23"/>
        <v>3.1329129432412241E-3</v>
      </c>
      <c r="T282" s="198">
        <v>43790</v>
      </c>
      <c r="U282" s="199" t="s">
        <v>434</v>
      </c>
      <c r="V282" s="81">
        <f t="shared" si="24"/>
        <v>-8.1242722931044748E-3</v>
      </c>
    </row>
    <row r="283" spans="4:22" ht="13.8" x14ac:dyDescent="0.25">
      <c r="D283" s="2">
        <v>43791</v>
      </c>
      <c r="E283" s="132" t="s">
        <v>1643</v>
      </c>
      <c r="F283" s="81">
        <f t="shared" si="20"/>
        <v>-1.9431186676434467E-2</v>
      </c>
      <c r="H283" s="2">
        <v>43791</v>
      </c>
      <c r="I283" s="132" t="s">
        <v>1341</v>
      </c>
      <c r="J283" s="81">
        <f t="shared" si="21"/>
        <v>-1.2239996026095875E-2</v>
      </c>
      <c r="L283" s="2">
        <v>43791</v>
      </c>
      <c r="M283" s="132" t="s">
        <v>1039</v>
      </c>
      <c r="N283" s="81">
        <f t="shared" si="22"/>
        <v>1.3342480359357789E-2</v>
      </c>
      <c r="P283" s="2">
        <v>43791</v>
      </c>
      <c r="Q283" s="132" t="s">
        <v>738</v>
      </c>
      <c r="R283" s="81">
        <f t="shared" si="23"/>
        <v>7.0032873652664009E-3</v>
      </c>
      <c r="T283" s="198">
        <v>43791</v>
      </c>
      <c r="U283" s="199" t="s">
        <v>334</v>
      </c>
      <c r="V283" s="81">
        <f t="shared" si="24"/>
        <v>-1.5955789404960945E-2</v>
      </c>
    </row>
    <row r="284" spans="4:22" ht="13.8" x14ac:dyDescent="0.25">
      <c r="D284" s="2">
        <v>43794</v>
      </c>
      <c r="E284" s="132" t="s">
        <v>1644</v>
      </c>
      <c r="F284" s="81">
        <f t="shared" si="20"/>
        <v>-1.2396812892468901E-2</v>
      </c>
      <c r="H284" s="2">
        <v>43794</v>
      </c>
      <c r="I284" s="132" t="s">
        <v>1342</v>
      </c>
      <c r="J284" s="81">
        <f t="shared" si="21"/>
        <v>-3.0610624235656733E-2</v>
      </c>
      <c r="L284" s="2">
        <v>43794</v>
      </c>
      <c r="M284" s="132" t="s">
        <v>1040</v>
      </c>
      <c r="N284" s="81">
        <f t="shared" si="22"/>
        <v>9.3410228291207799E-3</v>
      </c>
      <c r="P284" s="2">
        <v>43794</v>
      </c>
      <c r="Q284" s="132" t="s">
        <v>739</v>
      </c>
      <c r="R284" s="81">
        <f t="shared" si="23"/>
        <v>-6.8117948546497229E-3</v>
      </c>
      <c r="T284" s="198">
        <v>43794</v>
      </c>
      <c r="U284" s="199" t="s">
        <v>435</v>
      </c>
      <c r="V284" s="81">
        <f t="shared" si="24"/>
        <v>-4.664741161937673E-2</v>
      </c>
    </row>
    <row r="285" spans="4:22" ht="13.8" x14ac:dyDescent="0.25">
      <c r="D285" s="2">
        <v>43795</v>
      </c>
      <c r="E285" s="132" t="s">
        <v>1645</v>
      </c>
      <c r="F285" s="81">
        <f t="shared" si="20"/>
        <v>2.6741020400583935E-2</v>
      </c>
      <c r="H285" s="2">
        <v>43795</v>
      </c>
      <c r="I285" s="132" t="s">
        <v>1343</v>
      </c>
      <c r="J285" s="81">
        <f t="shared" si="21"/>
        <v>5.274824999457535E-3</v>
      </c>
      <c r="L285" s="2">
        <v>43795</v>
      </c>
      <c r="M285" s="132" t="s">
        <v>1041</v>
      </c>
      <c r="N285" s="81">
        <f t="shared" si="22"/>
        <v>-4.4635542754534168E-3</v>
      </c>
      <c r="P285" s="2">
        <v>43795</v>
      </c>
      <c r="Q285" s="132" t="s">
        <v>740</v>
      </c>
      <c r="R285" s="81">
        <f t="shared" si="23"/>
        <v>-4.7342184502500891E-3</v>
      </c>
      <c r="T285" s="198">
        <v>43795</v>
      </c>
      <c r="U285" s="199" t="s">
        <v>436</v>
      </c>
      <c r="V285" s="81">
        <f t="shared" si="24"/>
        <v>-1.1704824173161149E-2</v>
      </c>
    </row>
    <row r="286" spans="4:22" ht="13.8" x14ac:dyDescent="0.25">
      <c r="D286" s="2">
        <v>43796</v>
      </c>
      <c r="E286" s="132" t="s">
        <v>483</v>
      </c>
      <c r="F286" s="81">
        <f t="shared" si="20"/>
        <v>2.3980793700825866E-2</v>
      </c>
      <c r="H286" s="2">
        <v>43796</v>
      </c>
      <c r="I286" s="132" t="s">
        <v>1344</v>
      </c>
      <c r="J286" s="81">
        <f t="shared" si="21"/>
        <v>-5.3247202195057216E-3</v>
      </c>
      <c r="L286" s="2">
        <v>43796</v>
      </c>
      <c r="M286" s="132" t="s">
        <v>1042</v>
      </c>
      <c r="N286" s="81">
        <f t="shared" si="22"/>
        <v>-3.4238332004877343E-3</v>
      </c>
      <c r="P286" s="2">
        <v>43796</v>
      </c>
      <c r="Q286" s="132" t="s">
        <v>741</v>
      </c>
      <c r="R286" s="81">
        <f t="shared" si="23"/>
        <v>-5.8878901543793459E-3</v>
      </c>
      <c r="T286" s="198">
        <v>43796</v>
      </c>
      <c r="U286" s="199" t="s">
        <v>437</v>
      </c>
      <c r="V286" s="81">
        <f t="shared" si="24"/>
        <v>-1.0609311298971994E-2</v>
      </c>
    </row>
    <row r="287" spans="4:22" ht="13.8" x14ac:dyDescent="0.25">
      <c r="D287" s="2">
        <v>43797</v>
      </c>
      <c r="E287" s="132" t="s">
        <v>1646</v>
      </c>
      <c r="F287" s="81">
        <f t="shared" si="20"/>
        <v>-3.2897517750956656E-3</v>
      </c>
      <c r="H287" s="2">
        <v>43797</v>
      </c>
      <c r="I287" s="132" t="s">
        <v>1345</v>
      </c>
      <c r="J287" s="81">
        <f t="shared" si="21"/>
        <v>-3.0983758326702214E-3</v>
      </c>
      <c r="L287" s="2">
        <v>43797</v>
      </c>
      <c r="M287" s="132" t="s">
        <v>1043</v>
      </c>
      <c r="N287" s="81">
        <f t="shared" si="22"/>
        <v>-2.9296205377834688E-3</v>
      </c>
      <c r="P287" s="2">
        <v>43797</v>
      </c>
      <c r="Q287" s="132" t="s">
        <v>742</v>
      </c>
      <c r="R287" s="81">
        <f t="shared" si="23"/>
        <v>5.2763952892339639E-4</v>
      </c>
      <c r="T287" s="198">
        <v>43797</v>
      </c>
      <c r="U287" s="199" t="s">
        <v>438</v>
      </c>
      <c r="V287" s="81">
        <f t="shared" si="24"/>
        <v>-1.9165090139583844E-3</v>
      </c>
    </row>
    <row r="288" spans="4:22" ht="13.8" x14ac:dyDescent="0.25">
      <c r="D288" s="2">
        <v>43798</v>
      </c>
      <c r="E288" s="132" t="s">
        <v>1647</v>
      </c>
      <c r="F288" s="81">
        <f t="shared" si="20"/>
        <v>-4.4780371500363469E-3</v>
      </c>
      <c r="H288" s="2">
        <v>43798</v>
      </c>
      <c r="I288" s="132" t="s">
        <v>1346</v>
      </c>
      <c r="J288" s="81">
        <f t="shared" si="21"/>
        <v>-1.0996449555585663E-2</v>
      </c>
      <c r="L288" s="2">
        <v>43798</v>
      </c>
      <c r="M288" s="132" t="s">
        <v>1044</v>
      </c>
      <c r="N288" s="81">
        <f t="shared" si="22"/>
        <v>3.4816380013677581E-2</v>
      </c>
      <c r="P288" s="2">
        <v>43798</v>
      </c>
      <c r="Q288" s="132" t="s">
        <v>743</v>
      </c>
      <c r="R288" s="81">
        <f t="shared" si="23"/>
        <v>-9.1972267827602327E-3</v>
      </c>
      <c r="T288" s="198">
        <v>43798</v>
      </c>
      <c r="U288" s="199" t="s">
        <v>439</v>
      </c>
      <c r="V288" s="81">
        <f t="shared" si="24"/>
        <v>-5.9018809398218861E-3</v>
      </c>
    </row>
    <row r="289" spans="4:22" ht="13.8" x14ac:dyDescent="0.25">
      <c r="D289" s="2">
        <v>43801</v>
      </c>
      <c r="E289" s="132" t="s">
        <v>1648</v>
      </c>
      <c r="F289" s="81">
        <f t="shared" si="20"/>
        <v>1.0547267061191395E-2</v>
      </c>
      <c r="H289" s="2">
        <v>43801</v>
      </c>
      <c r="I289" s="132" t="s">
        <v>1347</v>
      </c>
      <c r="J289" s="81">
        <f t="shared" si="21"/>
        <v>1.3620696591022429E-2</v>
      </c>
      <c r="L289" s="2">
        <v>43801</v>
      </c>
      <c r="M289" s="132" t="s">
        <v>1045</v>
      </c>
      <c r="N289" s="81">
        <f t="shared" si="22"/>
        <v>9.8491353040992009E-3</v>
      </c>
      <c r="P289" s="2">
        <v>43801</v>
      </c>
      <c r="Q289" s="132" t="s">
        <v>744</v>
      </c>
      <c r="R289" s="81">
        <f t="shared" si="23"/>
        <v>1.304642279567381E-2</v>
      </c>
      <c r="T289" s="198">
        <v>43801</v>
      </c>
      <c r="U289" s="199" t="s">
        <v>440</v>
      </c>
      <c r="V289" s="81">
        <f t="shared" si="24"/>
        <v>1.5851238295822192E-3</v>
      </c>
    </row>
    <row r="290" spans="4:22" ht="13.8" x14ac:dyDescent="0.25">
      <c r="D290" s="2">
        <v>43802</v>
      </c>
      <c r="E290" s="132" t="s">
        <v>1649</v>
      </c>
      <c r="F290" s="81">
        <f t="shared" si="20"/>
        <v>1.0955887747127831E-2</v>
      </c>
      <c r="H290" s="2">
        <v>43802</v>
      </c>
      <c r="I290" s="132" t="s">
        <v>1348</v>
      </c>
      <c r="J290" s="81">
        <f t="shared" si="21"/>
        <v>7.9059656505489524E-3</v>
      </c>
      <c r="L290" s="2">
        <v>43802</v>
      </c>
      <c r="M290" s="132" t="s">
        <v>1046</v>
      </c>
      <c r="N290" s="81">
        <f t="shared" si="22"/>
        <v>3.3805352185480204E-3</v>
      </c>
      <c r="P290" s="2">
        <v>43802</v>
      </c>
      <c r="Q290" s="132" t="s">
        <v>745</v>
      </c>
      <c r="R290" s="81">
        <f t="shared" si="23"/>
        <v>1.5394055534758609E-2</v>
      </c>
      <c r="T290" s="198">
        <v>43802</v>
      </c>
      <c r="U290" s="199" t="s">
        <v>441</v>
      </c>
      <c r="V290" s="81">
        <f t="shared" si="24"/>
        <v>-2.2689667282174832E-2</v>
      </c>
    </row>
    <row r="291" spans="4:22" ht="13.8" x14ac:dyDescent="0.25">
      <c r="D291" s="2">
        <v>43803</v>
      </c>
      <c r="E291" s="132" t="s">
        <v>1650</v>
      </c>
      <c r="F291" s="81">
        <f t="shared" si="20"/>
        <v>1.2049471005787257E-2</v>
      </c>
      <c r="H291" s="2">
        <v>43803</v>
      </c>
      <c r="I291" s="132" t="s">
        <v>1349</v>
      </c>
      <c r="J291" s="81">
        <f t="shared" si="21"/>
        <v>1.511475216730966E-2</v>
      </c>
      <c r="L291" s="2">
        <v>43803</v>
      </c>
      <c r="M291" s="132" t="s">
        <v>1047</v>
      </c>
      <c r="N291" s="81">
        <f t="shared" si="22"/>
        <v>6.2479777237730962E-3</v>
      </c>
      <c r="P291" s="2">
        <v>43803</v>
      </c>
      <c r="Q291" s="132" t="s">
        <v>727</v>
      </c>
      <c r="R291" s="81">
        <f t="shared" si="23"/>
        <v>4.2512606949499663E-3</v>
      </c>
      <c r="T291" s="198">
        <v>43803</v>
      </c>
      <c r="U291" s="199" t="s">
        <v>442</v>
      </c>
      <c r="V291" s="81">
        <f t="shared" si="24"/>
        <v>1.198281237837201E-2</v>
      </c>
    </row>
    <row r="292" spans="4:22" ht="13.8" x14ac:dyDescent="0.25">
      <c r="D292" s="2">
        <v>43804</v>
      </c>
      <c r="E292" s="132" t="s">
        <v>1651</v>
      </c>
      <c r="F292" s="81">
        <f t="shared" si="20"/>
        <v>7.769664294801238E-3</v>
      </c>
      <c r="H292" s="2">
        <v>43804</v>
      </c>
      <c r="I292" s="132" t="s">
        <v>1350</v>
      </c>
      <c r="J292" s="81">
        <f t="shared" si="21"/>
        <v>1.03494593434311E-2</v>
      </c>
      <c r="L292" s="2">
        <v>43804</v>
      </c>
      <c r="M292" s="132" t="s">
        <v>1048</v>
      </c>
      <c r="N292" s="81">
        <f t="shared" si="22"/>
        <v>5.3612769914631814E-3</v>
      </c>
      <c r="P292" s="2">
        <v>43804</v>
      </c>
      <c r="Q292" s="132" t="s">
        <v>746</v>
      </c>
      <c r="R292" s="81">
        <f t="shared" si="23"/>
        <v>8.8005857439427508E-3</v>
      </c>
      <c r="T292" s="198">
        <v>43804</v>
      </c>
      <c r="U292" s="199" t="s">
        <v>443</v>
      </c>
      <c r="V292" s="81">
        <f t="shared" si="24"/>
        <v>1.6117530290992933E-2</v>
      </c>
    </row>
    <row r="293" spans="4:22" ht="13.8" x14ac:dyDescent="0.25">
      <c r="D293" s="2">
        <v>43805</v>
      </c>
      <c r="E293" s="132" t="s">
        <v>1652</v>
      </c>
      <c r="F293" s="81">
        <f t="shared" si="20"/>
        <v>1.0222474190712252E-3</v>
      </c>
      <c r="H293" s="2">
        <v>43805</v>
      </c>
      <c r="I293" s="132" t="s">
        <v>1351</v>
      </c>
      <c r="J293" s="81">
        <f t="shared" si="21"/>
        <v>8.6292389420201017E-3</v>
      </c>
      <c r="L293" s="2">
        <v>43805</v>
      </c>
      <c r="M293" s="132" t="s">
        <v>1049</v>
      </c>
      <c r="N293" s="81">
        <f t="shared" si="22"/>
        <v>-4.1067819526534712E-3</v>
      </c>
      <c r="P293" s="2">
        <v>43805</v>
      </c>
      <c r="Q293" s="132" t="s">
        <v>747</v>
      </c>
      <c r="R293" s="81">
        <f t="shared" si="23"/>
        <v>3.7214456312216855E-3</v>
      </c>
      <c r="T293" s="198">
        <v>43805</v>
      </c>
      <c r="U293" s="199" t="s">
        <v>444</v>
      </c>
      <c r="V293" s="81">
        <f t="shared" si="24"/>
        <v>1.0105165068819073E-3</v>
      </c>
    </row>
    <row r="294" spans="4:22" ht="13.8" x14ac:dyDescent="0.25">
      <c r="D294" s="2">
        <v>43808</v>
      </c>
      <c r="E294" s="132" t="s">
        <v>1653</v>
      </c>
      <c r="F294" s="81">
        <f t="shared" si="20"/>
        <v>-1.595437344677144E-2</v>
      </c>
      <c r="H294" s="2">
        <v>43808</v>
      </c>
      <c r="I294" s="132" t="s">
        <v>1352</v>
      </c>
      <c r="J294" s="81">
        <f t="shared" si="21"/>
        <v>4.5251377147212963E-3</v>
      </c>
      <c r="L294" s="2">
        <v>43808</v>
      </c>
      <c r="M294" s="132" t="s">
        <v>1050</v>
      </c>
      <c r="N294" s="81">
        <f t="shared" si="22"/>
        <v>-3.2015977809110407E-3</v>
      </c>
      <c r="P294" s="2">
        <v>43808</v>
      </c>
      <c r="Q294" s="132" t="s">
        <v>748</v>
      </c>
      <c r="R294" s="81">
        <f t="shared" si="23"/>
        <v>6.2560792000777967E-3</v>
      </c>
      <c r="T294" s="198">
        <v>43808</v>
      </c>
      <c r="U294" s="199" t="s">
        <v>445</v>
      </c>
      <c r="V294" s="81">
        <f t="shared" si="24"/>
        <v>1.5718812385040064E-2</v>
      </c>
    </row>
    <row r="295" spans="4:22" ht="13.8" x14ac:dyDescent="0.25">
      <c r="D295" s="2">
        <v>43809</v>
      </c>
      <c r="E295" s="132" t="s">
        <v>1654</v>
      </c>
      <c r="F295" s="81">
        <f t="shared" si="20"/>
        <v>3.8779701400386405E-3</v>
      </c>
      <c r="H295" s="2">
        <v>43809</v>
      </c>
      <c r="I295" s="132" t="s">
        <v>1353</v>
      </c>
      <c r="J295" s="81">
        <f t="shared" si="21"/>
        <v>-2.91093236018022E-3</v>
      </c>
      <c r="L295" s="2">
        <v>43809</v>
      </c>
      <c r="M295" s="132" t="s">
        <v>1051</v>
      </c>
      <c r="N295" s="81">
        <f t="shared" si="22"/>
        <v>-8.9690159641946758E-3</v>
      </c>
      <c r="P295" s="2">
        <v>43809</v>
      </c>
      <c r="Q295" s="132" t="s">
        <v>749</v>
      </c>
      <c r="R295" s="81">
        <f t="shared" si="23"/>
        <v>-4.9057392912317315E-3</v>
      </c>
      <c r="T295" s="198">
        <v>43809</v>
      </c>
      <c r="U295" s="199" t="s">
        <v>446</v>
      </c>
      <c r="V295" s="81">
        <f t="shared" si="24"/>
        <v>5.7064291480932528E-3</v>
      </c>
    </row>
    <row r="296" spans="4:22" ht="13.8" x14ac:dyDescent="0.25">
      <c r="D296" s="2">
        <v>43810</v>
      </c>
      <c r="E296" s="132" t="s">
        <v>1655</v>
      </c>
      <c r="F296" s="81">
        <f t="shared" si="20"/>
        <v>6.8766072500681605E-3</v>
      </c>
      <c r="H296" s="2">
        <v>43810</v>
      </c>
      <c r="I296" s="132" t="s">
        <v>1354</v>
      </c>
      <c r="J296" s="81">
        <f t="shared" si="21"/>
        <v>2.1243846679516363E-3</v>
      </c>
      <c r="L296" s="2">
        <v>43810</v>
      </c>
      <c r="M296" s="132" t="s">
        <v>1052</v>
      </c>
      <c r="N296" s="81">
        <f t="shared" si="22"/>
        <v>3.7323939325090406E-3</v>
      </c>
      <c r="P296" s="2">
        <v>43810</v>
      </c>
      <c r="Q296" s="132" t="s">
        <v>750</v>
      </c>
      <c r="R296" s="81">
        <f t="shared" si="23"/>
        <v>-2.4873947202898546E-3</v>
      </c>
      <c r="T296" s="198">
        <v>43810</v>
      </c>
      <c r="U296" s="199" t="s">
        <v>447</v>
      </c>
      <c r="V296" s="81">
        <f t="shared" si="24"/>
        <v>-2.4399800333600886E-3</v>
      </c>
    </row>
    <row r="297" spans="4:22" ht="13.8" x14ac:dyDescent="0.25">
      <c r="D297" s="2">
        <v>43811</v>
      </c>
      <c r="E297" s="132" t="s">
        <v>1656</v>
      </c>
      <c r="F297" s="81">
        <f t="shared" si="20"/>
        <v>-1.7718024731186735E-2</v>
      </c>
      <c r="H297" s="2">
        <v>43811</v>
      </c>
      <c r="I297" s="132" t="s">
        <v>1355</v>
      </c>
      <c r="J297" s="81">
        <f t="shared" si="21"/>
        <v>1.7561104088343514E-2</v>
      </c>
      <c r="L297" s="2">
        <v>43811</v>
      </c>
      <c r="M297" s="132" t="s">
        <v>1053</v>
      </c>
      <c r="N297" s="81">
        <f t="shared" si="22"/>
        <v>1.5623044270176014E-3</v>
      </c>
      <c r="P297" s="2">
        <v>43811</v>
      </c>
      <c r="Q297" s="132" t="s">
        <v>751</v>
      </c>
      <c r="R297" s="81">
        <f t="shared" si="23"/>
        <v>2.7731166329838288E-4</v>
      </c>
      <c r="T297" s="198">
        <v>43811</v>
      </c>
      <c r="U297" s="199" t="s">
        <v>448</v>
      </c>
      <c r="V297" s="81">
        <f t="shared" si="24"/>
        <v>-5.6508750887691462E-3</v>
      </c>
    </row>
    <row r="298" spans="4:22" ht="13.8" x14ac:dyDescent="0.25">
      <c r="D298" s="2">
        <v>43812</v>
      </c>
      <c r="E298" s="132" t="s">
        <v>1657</v>
      </c>
      <c r="F298" s="81">
        <f t="shared" si="20"/>
        <v>-6.5629509903453636E-3</v>
      </c>
      <c r="H298" s="2">
        <v>43812</v>
      </c>
      <c r="I298" s="132" t="s">
        <v>1356</v>
      </c>
      <c r="J298" s="81">
        <f t="shared" si="21"/>
        <v>7.1204587107962704E-3</v>
      </c>
      <c r="L298" s="2">
        <v>43812</v>
      </c>
      <c r="M298" s="132" t="s">
        <v>1054</v>
      </c>
      <c r="N298" s="81">
        <f t="shared" si="22"/>
        <v>6.7514938260334507E-3</v>
      </c>
      <c r="P298" s="2">
        <v>43812</v>
      </c>
      <c r="Q298" s="132" t="s">
        <v>752</v>
      </c>
      <c r="R298" s="81">
        <f t="shared" si="23"/>
        <v>2.6786033036603906E-3</v>
      </c>
      <c r="T298" s="198">
        <v>43812</v>
      </c>
      <c r="U298" s="199" t="s">
        <v>449</v>
      </c>
      <c r="V298" s="81">
        <f t="shared" si="24"/>
        <v>4.5324808477992693E-3</v>
      </c>
    </row>
    <row r="299" spans="4:22" ht="13.8" x14ac:dyDescent="0.25">
      <c r="D299" s="2">
        <v>43815</v>
      </c>
      <c r="E299" s="132" t="s">
        <v>1658</v>
      </c>
      <c r="F299" s="81">
        <f t="shared" si="20"/>
        <v>4.4684508538223068E-2</v>
      </c>
      <c r="H299" s="2">
        <v>43815</v>
      </c>
      <c r="I299" s="132" t="s">
        <v>1357</v>
      </c>
      <c r="J299" s="81">
        <f t="shared" si="21"/>
        <v>3.8605848169264691E-2</v>
      </c>
      <c r="L299" s="2">
        <v>43815</v>
      </c>
      <c r="M299" s="132" t="s">
        <v>1055</v>
      </c>
      <c r="N299" s="81">
        <f t="shared" si="22"/>
        <v>1.6413652900600449E-2</v>
      </c>
      <c r="P299" s="2">
        <v>43815</v>
      </c>
      <c r="Q299" s="132" t="s">
        <v>753</v>
      </c>
      <c r="R299" s="81">
        <f t="shared" si="23"/>
        <v>4.5442809751701313E-2</v>
      </c>
      <c r="T299" s="198">
        <v>43815</v>
      </c>
      <c r="U299" s="199" t="s">
        <v>450</v>
      </c>
      <c r="V299" s="81">
        <f t="shared" si="24"/>
        <v>2.011179724067479E-2</v>
      </c>
    </row>
    <row r="300" spans="4:22" ht="13.8" x14ac:dyDescent="0.25">
      <c r="D300" s="2">
        <v>43816</v>
      </c>
      <c r="E300" s="132" t="s">
        <v>1659</v>
      </c>
      <c r="F300" s="81">
        <f t="shared" si="20"/>
        <v>5.5340679208842102E-3</v>
      </c>
      <c r="H300" s="2">
        <v>43816</v>
      </c>
      <c r="I300" s="132" t="s">
        <v>1358</v>
      </c>
      <c r="J300" s="81">
        <f t="shared" si="21"/>
        <v>2.0118995583972833E-2</v>
      </c>
      <c r="L300" s="2">
        <v>43816</v>
      </c>
      <c r="M300" s="132" t="s">
        <v>1056</v>
      </c>
      <c r="N300" s="81">
        <f t="shared" si="22"/>
        <v>2.2115833847047104E-2</v>
      </c>
      <c r="P300" s="2">
        <v>43816</v>
      </c>
      <c r="Q300" s="132" t="s">
        <v>754</v>
      </c>
      <c r="R300" s="81">
        <f t="shared" si="23"/>
        <v>1.7046079946113377E-2</v>
      </c>
      <c r="T300" s="198">
        <v>43816</v>
      </c>
      <c r="U300" s="199" t="s">
        <v>451</v>
      </c>
      <c r="V300" s="81">
        <f t="shared" si="24"/>
        <v>1.1924906272245395E-2</v>
      </c>
    </row>
    <row r="301" spans="4:22" ht="13.8" x14ac:dyDescent="0.25">
      <c r="D301" s="2">
        <v>43817</v>
      </c>
      <c r="E301" s="132" t="s">
        <v>1660</v>
      </c>
      <c r="F301" s="81">
        <f t="shared" si="20"/>
        <v>1.4732546774975753E-2</v>
      </c>
      <c r="H301" s="2">
        <v>43817</v>
      </c>
      <c r="I301" s="132" t="s">
        <v>1359</v>
      </c>
      <c r="J301" s="81">
        <f t="shared" si="21"/>
        <v>2.232124168495991E-2</v>
      </c>
      <c r="L301" s="2">
        <v>43817</v>
      </c>
      <c r="M301" s="132" t="s">
        <v>1057</v>
      </c>
      <c r="N301" s="81">
        <f t="shared" si="22"/>
        <v>4.2366908788285347E-3</v>
      </c>
      <c r="P301" s="2">
        <v>43817</v>
      </c>
      <c r="Q301" s="132" t="s">
        <v>755</v>
      </c>
      <c r="R301" s="81">
        <f t="shared" si="23"/>
        <v>3.4264471199345857E-2</v>
      </c>
      <c r="T301" s="198">
        <v>43817</v>
      </c>
      <c r="U301" s="199" t="s">
        <v>452</v>
      </c>
      <c r="V301" s="81">
        <f t="shared" si="24"/>
        <v>2.3289608787274683E-2</v>
      </c>
    </row>
    <row r="302" spans="4:22" ht="13.8" x14ac:dyDescent="0.25">
      <c r="D302" s="2">
        <v>43818</v>
      </c>
      <c r="E302" s="132" t="s">
        <v>1661</v>
      </c>
      <c r="F302" s="81">
        <f t="shared" si="20"/>
        <v>-7.4553345669919752E-3</v>
      </c>
      <c r="H302" s="2">
        <v>43818</v>
      </c>
      <c r="I302" s="132" t="s">
        <v>1360</v>
      </c>
      <c r="J302" s="81">
        <f t="shared" si="21"/>
        <v>-1.1076651373635983E-2</v>
      </c>
      <c r="L302" s="2">
        <v>43818</v>
      </c>
      <c r="M302" s="132" t="s">
        <v>1058</v>
      </c>
      <c r="N302" s="81">
        <f t="shared" si="22"/>
        <v>2.4423716064473876E-2</v>
      </c>
      <c r="P302" s="2">
        <v>43818</v>
      </c>
      <c r="Q302" s="132" t="s">
        <v>756</v>
      </c>
      <c r="R302" s="81">
        <f t="shared" si="23"/>
        <v>-1.1020640466279973E-3</v>
      </c>
      <c r="T302" s="198">
        <v>43818</v>
      </c>
      <c r="U302" s="199" t="s">
        <v>453</v>
      </c>
      <c r="V302" s="81">
        <f t="shared" si="24"/>
        <v>1.7464007326854585E-2</v>
      </c>
    </row>
    <row r="303" spans="4:22" ht="13.8" x14ac:dyDescent="0.25">
      <c r="D303" s="2">
        <v>43819</v>
      </c>
      <c r="E303" s="132" t="s">
        <v>1662</v>
      </c>
      <c r="F303" s="81">
        <f t="shared" si="20"/>
        <v>-2.2099373269214101E-2</v>
      </c>
      <c r="H303" s="2">
        <v>43819</v>
      </c>
      <c r="I303" s="132" t="s">
        <v>1361</v>
      </c>
      <c r="J303" s="81">
        <f t="shared" si="21"/>
        <v>-2.399359986652122E-2</v>
      </c>
      <c r="L303" s="2">
        <v>43819</v>
      </c>
      <c r="M303" s="132" t="s">
        <v>1059</v>
      </c>
      <c r="N303" s="81">
        <f t="shared" si="22"/>
        <v>-1.6513192968572982E-2</v>
      </c>
      <c r="P303" s="2">
        <v>43819</v>
      </c>
      <c r="Q303" s="132" t="s">
        <v>757</v>
      </c>
      <c r="R303" s="81">
        <f t="shared" si="23"/>
        <v>-1.5787026522191733E-2</v>
      </c>
      <c r="T303" s="198">
        <v>43819</v>
      </c>
      <c r="U303" s="199" t="s">
        <v>454</v>
      </c>
      <c r="V303" s="81">
        <f t="shared" si="24"/>
        <v>-2.5211099837021699E-2</v>
      </c>
    </row>
    <row r="304" spans="4:22" ht="13.8" x14ac:dyDescent="0.25">
      <c r="D304" s="2">
        <v>43822</v>
      </c>
      <c r="E304" s="132" t="s">
        <v>1663</v>
      </c>
      <c r="F304" s="81">
        <f t="shared" si="20"/>
        <v>-4.9657447972207745E-2</v>
      </c>
      <c r="H304" s="2">
        <v>43822</v>
      </c>
      <c r="I304" s="132" t="s">
        <v>1362</v>
      </c>
      <c r="J304" s="81">
        <f t="shared" si="21"/>
        <v>-1.6769650468826461E-2</v>
      </c>
      <c r="L304" s="2">
        <v>43822</v>
      </c>
      <c r="M304" s="132" t="s">
        <v>1060</v>
      </c>
      <c r="N304" s="81">
        <f t="shared" si="22"/>
        <v>-3.5817840428870644E-2</v>
      </c>
      <c r="P304" s="2">
        <v>43822</v>
      </c>
      <c r="Q304" s="132" t="s">
        <v>758</v>
      </c>
      <c r="R304" s="81">
        <f t="shared" si="23"/>
        <v>-2.0322290756855227E-4</v>
      </c>
      <c r="T304" s="198">
        <v>43822</v>
      </c>
      <c r="U304" s="199" t="s">
        <v>455</v>
      </c>
      <c r="V304" s="81">
        <f t="shared" si="24"/>
        <v>-1.7522017351257836E-2</v>
      </c>
    </row>
    <row r="305" spans="4:22" ht="13.8" x14ac:dyDescent="0.25">
      <c r="D305" s="2">
        <v>43823</v>
      </c>
      <c r="E305" s="132" t="s">
        <v>1664</v>
      </c>
      <c r="F305" s="81">
        <f t="shared" si="20"/>
        <v>-5.3576139119433895E-3</v>
      </c>
      <c r="H305" s="2">
        <v>43823</v>
      </c>
      <c r="I305" s="132" t="s">
        <v>1363</v>
      </c>
      <c r="J305" s="81">
        <f t="shared" si="21"/>
        <v>-7.7642233760296803E-2</v>
      </c>
      <c r="L305" s="2">
        <v>43823</v>
      </c>
      <c r="M305" s="132" t="s">
        <v>1061</v>
      </c>
      <c r="N305" s="81">
        <f t="shared" si="22"/>
        <v>-1.5442891369070091E-2</v>
      </c>
      <c r="P305" s="2">
        <v>43823</v>
      </c>
      <c r="Q305" s="132" t="s">
        <v>759</v>
      </c>
      <c r="R305" s="81">
        <f t="shared" si="23"/>
        <v>-2.6770145115175342E-3</v>
      </c>
      <c r="T305" s="198">
        <v>43823</v>
      </c>
      <c r="U305" s="199" t="s">
        <v>456</v>
      </c>
      <c r="V305" s="81">
        <f t="shared" si="24"/>
        <v>-5.6806215065380132E-3</v>
      </c>
    </row>
    <row r="306" spans="4:22" ht="13.8" x14ac:dyDescent="0.25">
      <c r="D306" s="2">
        <v>43824</v>
      </c>
      <c r="E306" s="132" t="s">
        <v>1665</v>
      </c>
      <c r="F306" s="81">
        <f t="shared" si="20"/>
        <v>1.9249352080580411E-2</v>
      </c>
      <c r="H306" s="2">
        <v>43824</v>
      </c>
      <c r="I306" s="132" t="s">
        <v>1364</v>
      </c>
      <c r="J306" s="81">
        <f t="shared" si="21"/>
        <v>2.1056461360824057E-2</v>
      </c>
      <c r="L306" s="2">
        <v>43824</v>
      </c>
      <c r="M306" s="132" t="s">
        <v>1062</v>
      </c>
      <c r="N306" s="81">
        <f t="shared" si="22"/>
        <v>1.2742177721627865E-2</v>
      </c>
      <c r="P306" s="2">
        <v>43824</v>
      </c>
      <c r="Q306" s="132" t="s">
        <v>760</v>
      </c>
      <c r="R306" s="81">
        <f t="shared" si="23"/>
        <v>1.5924609492366899E-3</v>
      </c>
      <c r="T306" s="198">
        <v>43824</v>
      </c>
      <c r="U306" s="199" t="s">
        <v>457</v>
      </c>
      <c r="V306" s="81">
        <f t="shared" si="24"/>
        <v>1.6569536336814013E-2</v>
      </c>
    </row>
    <row r="307" spans="4:22" ht="13.8" x14ac:dyDescent="0.25">
      <c r="D307" s="2">
        <v>43825</v>
      </c>
      <c r="E307" s="132" t="s">
        <v>1666</v>
      </c>
      <c r="F307" s="81">
        <f t="shared" si="20"/>
        <v>-7.6364087957782572E-4</v>
      </c>
      <c r="H307" s="2">
        <v>43825</v>
      </c>
      <c r="I307" s="132" t="s">
        <v>1365</v>
      </c>
      <c r="J307" s="81">
        <f t="shared" si="21"/>
        <v>-1.2799274461552674E-3</v>
      </c>
      <c r="L307" s="2">
        <v>43825</v>
      </c>
      <c r="M307" s="132" t="s">
        <v>1063</v>
      </c>
      <c r="N307" s="81">
        <f t="shared" si="22"/>
        <v>-4.1787343638500108E-3</v>
      </c>
      <c r="P307" s="2">
        <v>43825</v>
      </c>
      <c r="Q307" s="132" t="s">
        <v>761</v>
      </c>
      <c r="R307" s="81">
        <f t="shared" si="23"/>
        <v>-1.0961765419708178E-3</v>
      </c>
      <c r="T307" s="198">
        <v>43825</v>
      </c>
      <c r="U307" s="199" t="s">
        <v>458</v>
      </c>
      <c r="V307" s="81">
        <f t="shared" si="24"/>
        <v>-4.1389547488253032E-3</v>
      </c>
    </row>
    <row r="308" spans="4:22" ht="13.8" x14ac:dyDescent="0.25">
      <c r="D308" s="2">
        <v>43826</v>
      </c>
      <c r="E308" s="132" t="s">
        <v>1667</v>
      </c>
      <c r="F308" s="81">
        <f t="shared" si="20"/>
        <v>-2.529101420256673E-3</v>
      </c>
      <c r="H308" s="2">
        <v>43826</v>
      </c>
      <c r="I308" s="132" t="s">
        <v>1366</v>
      </c>
      <c r="J308" s="81">
        <f t="shared" si="21"/>
        <v>5.3801965017635567E-2</v>
      </c>
      <c r="L308" s="2">
        <v>43826</v>
      </c>
      <c r="M308" s="132" t="s">
        <v>1064</v>
      </c>
      <c r="N308" s="81">
        <f t="shared" si="22"/>
        <v>1.2249711983961875E-2</v>
      </c>
      <c r="P308" s="2">
        <v>43826</v>
      </c>
      <c r="Q308" s="132" t="s">
        <v>762</v>
      </c>
      <c r="R308" s="81">
        <f t="shared" si="23"/>
        <v>9.1895324256708918E-2</v>
      </c>
      <c r="T308" s="198">
        <v>43826</v>
      </c>
      <c r="U308" s="199" t="s">
        <v>459</v>
      </c>
      <c r="V308" s="81">
        <f t="shared" si="24"/>
        <v>2.9839554384960224E-2</v>
      </c>
    </row>
    <row r="309" spans="4:22" ht="13.8" x14ac:dyDescent="0.25">
      <c r="D309" s="2">
        <v>43829</v>
      </c>
      <c r="E309" s="132" t="s">
        <v>1668</v>
      </c>
      <c r="F309" s="81">
        <f t="shared" si="20"/>
        <v>-2.0088262374109055E-2</v>
      </c>
      <c r="H309" s="2">
        <v>43829</v>
      </c>
      <c r="I309" s="132" t="s">
        <v>1367</v>
      </c>
      <c r="J309" s="81">
        <f t="shared" si="21"/>
        <v>2.4315468304140476E-2</v>
      </c>
      <c r="L309" s="2">
        <v>43829</v>
      </c>
      <c r="M309" s="132" t="s">
        <v>1065</v>
      </c>
      <c r="N309" s="81">
        <f t="shared" si="22"/>
        <v>1.6179881536459075E-2</v>
      </c>
      <c r="P309" s="2">
        <v>43829</v>
      </c>
      <c r="Q309" s="132" t="s">
        <v>763</v>
      </c>
      <c r="R309" s="81">
        <f t="shared" si="23"/>
        <v>6.2995220131524601E-2</v>
      </c>
      <c r="T309" s="198">
        <v>43829</v>
      </c>
      <c r="U309" s="199" t="s">
        <v>460</v>
      </c>
      <c r="V309" s="81">
        <f t="shared" si="24"/>
        <v>1.0510421888208931E-2</v>
      </c>
    </row>
    <row r="310" spans="4:22" ht="13.8" x14ac:dyDescent="0.25">
      <c r="D310" s="2">
        <v>43830</v>
      </c>
      <c r="E310" s="132" t="s">
        <v>1669</v>
      </c>
      <c r="F310" s="81">
        <f t="shared" si="20"/>
        <v>1.6170972111582037E-2</v>
      </c>
      <c r="H310" s="2">
        <v>43830</v>
      </c>
      <c r="I310" s="132" t="s">
        <v>1368</v>
      </c>
      <c r="J310" s="81">
        <f t="shared" si="21"/>
        <v>-2.0794118628091718E-2</v>
      </c>
      <c r="L310" s="2">
        <v>43830</v>
      </c>
      <c r="M310" s="132" t="s">
        <v>1066</v>
      </c>
      <c r="N310" s="81">
        <f t="shared" si="22"/>
        <v>-2.9947614096818322E-3</v>
      </c>
      <c r="P310" s="2">
        <v>43830</v>
      </c>
      <c r="Q310" s="132" t="s">
        <v>764</v>
      </c>
      <c r="R310" s="81">
        <f t="shared" si="23"/>
        <v>-2.8927411832884883E-2</v>
      </c>
      <c r="T310" s="200">
        <v>43830</v>
      </c>
      <c r="U310" s="201" t="s">
        <v>461</v>
      </c>
      <c r="V310" s="81">
        <f t="shared" si="24"/>
        <v>-7.0089988893716829E-3</v>
      </c>
    </row>
    <row r="311" spans="4:22" ht="14.4" x14ac:dyDescent="0.3">
      <c r="D311" s="203">
        <v>43832</v>
      </c>
      <c r="E311" s="205" t="s">
        <v>1671</v>
      </c>
      <c r="F311" s="81">
        <f t="shared" si="20"/>
        <v>2.5255800171285488E-2</v>
      </c>
      <c r="H311" s="203">
        <v>43832</v>
      </c>
      <c r="I311" s="205" t="s">
        <v>1720</v>
      </c>
      <c r="J311" s="81">
        <f t="shared" si="21"/>
        <v>2.0428736883148807E-2</v>
      </c>
      <c r="L311" s="203">
        <v>43832</v>
      </c>
      <c r="M311" s="206">
        <v>10.8797</v>
      </c>
      <c r="N311" s="207">
        <f t="shared" si="22"/>
        <v>7.1025646328467798E-3</v>
      </c>
      <c r="O311" s="204"/>
      <c r="P311" s="203">
        <v>43832</v>
      </c>
      <c r="Q311" s="205" t="s">
        <v>1771</v>
      </c>
      <c r="R311" s="207">
        <f t="shared" si="23"/>
        <v>-0.82576530138911775</v>
      </c>
      <c r="T311" s="198">
        <v>43832</v>
      </c>
      <c r="U311" s="199" t="s">
        <v>1771</v>
      </c>
      <c r="V311" s="81">
        <f t="shared" si="24"/>
        <v>2.2523043518091809E-2</v>
      </c>
    </row>
    <row r="312" spans="4:22" ht="14.4" x14ac:dyDescent="0.3">
      <c r="D312" s="203">
        <v>43833</v>
      </c>
      <c r="E312" s="205" t="s">
        <v>1671</v>
      </c>
      <c r="F312" s="81">
        <f t="shared" si="20"/>
        <v>0</v>
      </c>
      <c r="H312" s="203">
        <v>43833</v>
      </c>
      <c r="I312" s="205" t="s">
        <v>1721</v>
      </c>
      <c r="J312" s="81">
        <f t="shared" si="21"/>
        <v>2.0822670139608507E-2</v>
      </c>
      <c r="L312" s="203">
        <v>43833</v>
      </c>
      <c r="M312" s="206">
        <v>11.0777</v>
      </c>
      <c r="N312" s="207">
        <f t="shared" si="22"/>
        <v>1.8035411025507819E-2</v>
      </c>
      <c r="O312" s="204"/>
      <c r="P312" s="203">
        <v>43833</v>
      </c>
      <c r="Q312" s="205" t="s">
        <v>1728</v>
      </c>
      <c r="R312" s="207">
        <f t="shared" si="23"/>
        <v>4.1972779353401371E-3</v>
      </c>
      <c r="T312" s="198">
        <v>43833</v>
      </c>
      <c r="U312" s="199" t="s">
        <v>1728</v>
      </c>
      <c r="V312" s="81">
        <f t="shared" si="24"/>
        <v>4.1972779353401371E-3</v>
      </c>
    </row>
    <row r="313" spans="4:22" ht="14.4" x14ac:dyDescent="0.3">
      <c r="D313" s="203">
        <v>43836</v>
      </c>
      <c r="E313" s="205" t="s">
        <v>1672</v>
      </c>
      <c r="F313" s="81">
        <f t="shared" si="20"/>
        <v>4.2609996059736789E-2</v>
      </c>
      <c r="H313" s="203">
        <v>43836</v>
      </c>
      <c r="I313" s="205" t="s">
        <v>1722</v>
      </c>
      <c r="J313" s="81">
        <f t="shared" si="21"/>
        <v>1.5070252920998173E-2</v>
      </c>
      <c r="L313" s="203">
        <v>43836</v>
      </c>
      <c r="M313" s="206">
        <v>11.562799999999999</v>
      </c>
      <c r="N313" s="207">
        <f t="shared" si="22"/>
        <v>4.2858969904163373E-2</v>
      </c>
      <c r="O313" s="204"/>
      <c r="P313" s="203">
        <v>43836</v>
      </c>
      <c r="Q313" s="205" t="s">
        <v>1762</v>
      </c>
      <c r="R313" s="207">
        <f t="shared" si="23"/>
        <v>1.041676085825558E-2</v>
      </c>
      <c r="T313" s="198">
        <v>43836</v>
      </c>
      <c r="U313" s="199" t="s">
        <v>1762</v>
      </c>
      <c r="V313" s="81">
        <f t="shared" si="24"/>
        <v>1.041676085825558E-2</v>
      </c>
    </row>
    <row r="314" spans="4:22" ht="14.4" x14ac:dyDescent="0.3">
      <c r="D314" s="203">
        <v>43837</v>
      </c>
      <c r="E314" s="205" t="s">
        <v>1673</v>
      </c>
      <c r="F314" s="81">
        <f t="shared" si="20"/>
        <v>5.2008207375862925E-3</v>
      </c>
      <c r="H314" s="203">
        <v>43837</v>
      </c>
      <c r="I314" s="205" t="s">
        <v>1723</v>
      </c>
      <c r="J314" s="81">
        <f t="shared" si="21"/>
        <v>2.8437935320533625E-2</v>
      </c>
      <c r="L314" s="203">
        <v>43837</v>
      </c>
      <c r="M314" s="206">
        <v>11.533099999999999</v>
      </c>
      <c r="N314" s="207">
        <f t="shared" si="22"/>
        <v>-2.5718864708570398E-3</v>
      </c>
      <c r="O314" s="204"/>
      <c r="P314" s="203">
        <v>43837</v>
      </c>
      <c r="Q314" s="205" t="s">
        <v>1071</v>
      </c>
      <c r="R314" s="207">
        <f t="shared" si="23"/>
        <v>2.0703941143082735E-3</v>
      </c>
      <c r="T314" s="198">
        <v>43837</v>
      </c>
      <c r="U314" s="199" t="s">
        <v>1071</v>
      </c>
      <c r="V314" s="81">
        <f t="shared" si="24"/>
        <v>2.0703941143082735E-3</v>
      </c>
    </row>
    <row r="315" spans="4:22" ht="14.4" x14ac:dyDescent="0.3">
      <c r="D315" s="203">
        <v>43838</v>
      </c>
      <c r="E315" s="205" t="s">
        <v>1674</v>
      </c>
      <c r="F315" s="81">
        <f t="shared" si="20"/>
        <v>8.0367826376424225E-3</v>
      </c>
      <c r="H315" s="203">
        <v>43838</v>
      </c>
      <c r="I315" s="205" t="s">
        <v>1724</v>
      </c>
      <c r="J315" s="81">
        <f t="shared" si="21"/>
        <v>1.3409174614966895E-2</v>
      </c>
      <c r="L315" s="203">
        <v>43838</v>
      </c>
      <c r="M315" s="206">
        <v>11.582599999999999</v>
      </c>
      <c r="N315" s="207">
        <f t="shared" si="22"/>
        <v>4.2828100090094509E-3</v>
      </c>
      <c r="O315" s="204"/>
      <c r="P315" s="203">
        <v>43838</v>
      </c>
      <c r="Q315" s="205" t="s">
        <v>1771</v>
      </c>
      <c r="R315" s="207">
        <f t="shared" si="23"/>
        <v>-1.6684432907904043E-2</v>
      </c>
      <c r="T315" s="198">
        <v>43838</v>
      </c>
      <c r="U315" s="199" t="s">
        <v>1771</v>
      </c>
      <c r="V315" s="81">
        <f t="shared" si="24"/>
        <v>-1.6684432907904043E-2</v>
      </c>
    </row>
    <row r="316" spans="4:22" ht="14.4" x14ac:dyDescent="0.3">
      <c r="D316" s="203">
        <v>43839</v>
      </c>
      <c r="E316" s="205" t="s">
        <v>1675</v>
      </c>
      <c r="F316" s="81">
        <f t="shared" si="20"/>
        <v>1.1428572672500231E-3</v>
      </c>
      <c r="H316" s="203">
        <v>43839</v>
      </c>
      <c r="I316" s="205" t="s">
        <v>1725</v>
      </c>
      <c r="J316" s="81">
        <f t="shared" si="21"/>
        <v>-2.700060181850597E-2</v>
      </c>
      <c r="L316" s="203">
        <v>43839</v>
      </c>
      <c r="M316" s="206">
        <v>11.562799999999999</v>
      </c>
      <c r="N316" s="207">
        <f t="shared" si="22"/>
        <v>-1.710923538152525E-3</v>
      </c>
      <c r="O316" s="204"/>
      <c r="P316" s="203">
        <v>43839</v>
      </c>
      <c r="Q316" s="205" t="s">
        <v>1723</v>
      </c>
      <c r="R316" s="207">
        <f t="shared" si="23"/>
        <v>1.2539349252735392E-2</v>
      </c>
      <c r="T316" s="198">
        <v>43839</v>
      </c>
      <c r="U316" s="199" t="s">
        <v>1723</v>
      </c>
      <c r="V316" s="81">
        <f t="shared" si="24"/>
        <v>1.2539349252735392E-2</v>
      </c>
    </row>
    <row r="317" spans="4:22" ht="14.4" x14ac:dyDescent="0.3">
      <c r="D317" s="203">
        <v>43840</v>
      </c>
      <c r="E317" s="205" t="s">
        <v>1676</v>
      </c>
      <c r="F317" s="81">
        <f t="shared" si="20"/>
        <v>-1.1487777109642713E-2</v>
      </c>
      <c r="H317" s="203">
        <v>43840</v>
      </c>
      <c r="I317" s="205" t="s">
        <v>1726</v>
      </c>
      <c r="J317" s="81">
        <f t="shared" si="21"/>
        <v>-2.1277398447284851E-2</v>
      </c>
      <c r="L317" s="203">
        <v>43840</v>
      </c>
      <c r="M317" s="206">
        <v>11.483599999999999</v>
      </c>
      <c r="N317" s="207">
        <f t="shared" si="22"/>
        <v>-6.8731178650114164E-3</v>
      </c>
      <c r="O317" s="204"/>
      <c r="P317" s="203">
        <v>43840</v>
      </c>
      <c r="Q317" s="205" t="s">
        <v>1730</v>
      </c>
      <c r="R317" s="207">
        <f t="shared" si="23"/>
        <v>-9.3897403498392554E-3</v>
      </c>
      <c r="T317" s="198">
        <v>43840</v>
      </c>
      <c r="U317" s="199" t="s">
        <v>1730</v>
      </c>
      <c r="V317" s="81">
        <f t="shared" si="24"/>
        <v>-9.3897403498392554E-3</v>
      </c>
    </row>
    <row r="318" spans="4:22" ht="14.4" x14ac:dyDescent="0.3">
      <c r="D318" s="203">
        <v>43843</v>
      </c>
      <c r="E318" s="205" t="s">
        <v>1677</v>
      </c>
      <c r="F318" s="81">
        <f t="shared" si="20"/>
        <v>2.6789860897640773E-2</v>
      </c>
      <c r="H318" s="203">
        <v>43843</v>
      </c>
      <c r="I318" s="205" t="s">
        <v>1727</v>
      </c>
      <c r="J318" s="81">
        <f t="shared" si="21"/>
        <v>1.069528911674795E-2</v>
      </c>
      <c r="L318" s="203">
        <v>43843</v>
      </c>
      <c r="M318" s="206">
        <v>11.8994</v>
      </c>
      <c r="N318" s="207">
        <f t="shared" si="22"/>
        <v>3.5568048095389236E-2</v>
      </c>
      <c r="O318" s="204"/>
      <c r="P318" s="203">
        <v>43843</v>
      </c>
      <c r="Q318" s="205" t="s">
        <v>1772</v>
      </c>
      <c r="R318" s="207">
        <f t="shared" si="23"/>
        <v>2.1773799549560754E-2</v>
      </c>
      <c r="T318" s="198">
        <v>43843</v>
      </c>
      <c r="U318" s="199" t="s">
        <v>1772</v>
      </c>
      <c r="V318" s="81">
        <f t="shared" si="24"/>
        <v>2.1773799549560754E-2</v>
      </c>
    </row>
    <row r="319" spans="4:22" ht="14.4" x14ac:dyDescent="0.3">
      <c r="D319" s="203">
        <v>43844</v>
      </c>
      <c r="E319" s="205" t="s">
        <v>1673</v>
      </c>
      <c r="F319" s="81">
        <f t="shared" si="20"/>
        <v>-2.4481723692890259E-2</v>
      </c>
      <c r="H319" s="203">
        <v>43844</v>
      </c>
      <c r="I319" s="205" t="s">
        <v>1728</v>
      </c>
      <c r="J319" s="81">
        <f t="shared" si="21"/>
        <v>1.5831465216680662E-2</v>
      </c>
      <c r="L319" s="203">
        <v>43844</v>
      </c>
      <c r="M319" s="206">
        <v>11.6717</v>
      </c>
      <c r="N319" s="207">
        <f t="shared" si="22"/>
        <v>-1.9320870324091955E-2</v>
      </c>
      <c r="O319" s="204"/>
      <c r="P319" s="203">
        <v>43844</v>
      </c>
      <c r="Q319" s="205" t="s">
        <v>1773</v>
      </c>
      <c r="R319" s="207">
        <f t="shared" si="23"/>
        <v>-1.5504186535965312E-2</v>
      </c>
      <c r="T319" s="198">
        <v>43844</v>
      </c>
      <c r="U319" s="199" t="s">
        <v>1773</v>
      </c>
      <c r="V319" s="81">
        <f t="shared" si="24"/>
        <v>-1.5504186535965312E-2</v>
      </c>
    </row>
    <row r="320" spans="4:22" ht="14.4" x14ac:dyDescent="0.3">
      <c r="D320" s="203">
        <v>43845</v>
      </c>
      <c r="E320" s="205" t="s">
        <v>1678</v>
      </c>
      <c r="F320" s="81">
        <f t="shared" si="20"/>
        <v>-1.3345135679272167E-2</v>
      </c>
      <c r="H320" s="203">
        <v>43845</v>
      </c>
      <c r="I320" s="205" t="s">
        <v>1729</v>
      </c>
      <c r="J320" s="81">
        <f t="shared" si="21"/>
        <v>-1.264505784727281E-2</v>
      </c>
      <c r="L320" s="203">
        <v>43845</v>
      </c>
      <c r="M320" s="206">
        <v>11.493499999999999</v>
      </c>
      <c r="N320" s="207">
        <f t="shared" si="22"/>
        <v>-1.5385450171850482E-2</v>
      </c>
      <c r="O320" s="204"/>
      <c r="P320" s="203">
        <v>43845</v>
      </c>
      <c r="Q320" s="205" t="s">
        <v>1724</v>
      </c>
      <c r="R320" s="207">
        <f t="shared" si="23"/>
        <v>1.6529301951210506E-2</v>
      </c>
      <c r="T320" s="198">
        <v>43845</v>
      </c>
      <c r="U320" s="199" t="s">
        <v>1724</v>
      </c>
      <c r="V320" s="81">
        <f t="shared" si="24"/>
        <v>1.6529301951210506E-2</v>
      </c>
    </row>
    <row r="321" spans="4:22" ht="14.4" x14ac:dyDescent="0.3">
      <c r="D321" s="203">
        <v>43846</v>
      </c>
      <c r="E321" s="205" t="s">
        <v>1679</v>
      </c>
      <c r="F321" s="81">
        <f t="shared" si="20"/>
        <v>2.7083188035870672E-2</v>
      </c>
      <c r="H321" s="203">
        <v>43846</v>
      </c>
      <c r="I321" s="205" t="s">
        <v>1730</v>
      </c>
      <c r="J321" s="81">
        <f t="shared" si="21"/>
        <v>1.1597388814829013E-2</v>
      </c>
      <c r="L321" s="203">
        <v>43846</v>
      </c>
      <c r="M321" s="206">
        <v>11.9687</v>
      </c>
      <c r="N321" s="207">
        <f t="shared" si="22"/>
        <v>4.0513250644167081E-2</v>
      </c>
      <c r="O321" s="204"/>
      <c r="P321" s="203">
        <v>43846</v>
      </c>
      <c r="Q321" s="205" t="s">
        <v>1774</v>
      </c>
      <c r="R321" s="207">
        <f t="shared" si="23"/>
        <v>-8.23049913651548E-3</v>
      </c>
      <c r="T321" s="198">
        <v>43846</v>
      </c>
      <c r="U321" s="199" t="s">
        <v>1774</v>
      </c>
      <c r="V321" s="81">
        <f t="shared" si="24"/>
        <v>-8.23049913651548E-3</v>
      </c>
    </row>
    <row r="322" spans="4:22" ht="14.4" x14ac:dyDescent="0.3">
      <c r="D322" s="203">
        <v>43847</v>
      </c>
      <c r="E322" s="205" t="s">
        <v>1677</v>
      </c>
      <c r="F322" s="81">
        <f t="shared" si="20"/>
        <v>1.0743671336291767E-2</v>
      </c>
      <c r="H322" s="203">
        <v>43847</v>
      </c>
      <c r="I322" s="205" t="s">
        <v>1731</v>
      </c>
      <c r="J322" s="81">
        <f t="shared" si="21"/>
        <v>-1.5848192240023502E-2</v>
      </c>
      <c r="L322" s="203">
        <v>43847</v>
      </c>
      <c r="M322" s="206">
        <v>11.9786</v>
      </c>
      <c r="N322" s="207">
        <f t="shared" si="22"/>
        <v>8.2681559624588963E-4</v>
      </c>
      <c r="O322" s="204"/>
      <c r="P322" s="203">
        <v>43847</v>
      </c>
      <c r="Q322" s="205" t="s">
        <v>1775</v>
      </c>
      <c r="R322" s="207">
        <f t="shared" si="23"/>
        <v>-2.2989518224698604E-2</v>
      </c>
      <c r="T322" s="198">
        <v>43847</v>
      </c>
      <c r="U322" s="199" t="s">
        <v>1775</v>
      </c>
      <c r="V322" s="81">
        <f t="shared" si="24"/>
        <v>-2.2989518224698604E-2</v>
      </c>
    </row>
    <row r="323" spans="4:22" ht="14.4" x14ac:dyDescent="0.3">
      <c r="D323" s="203">
        <v>43850</v>
      </c>
      <c r="E323" s="205" t="s">
        <v>1680</v>
      </c>
      <c r="F323" s="81">
        <f t="shared" si="20"/>
        <v>-3.432831352964931E-2</v>
      </c>
      <c r="H323" s="203">
        <v>43850</v>
      </c>
      <c r="I323" s="205" t="s">
        <v>1732</v>
      </c>
      <c r="J323" s="81">
        <f t="shared" si="21"/>
        <v>5.3899055121725062E-2</v>
      </c>
      <c r="L323" s="203">
        <v>43850</v>
      </c>
      <c r="M323" s="206">
        <v>12.236000000000001</v>
      </c>
      <c r="N323" s="207">
        <f t="shared" si="22"/>
        <v>2.1260701865909535E-2</v>
      </c>
      <c r="O323" s="204"/>
      <c r="P323" s="203">
        <v>43850</v>
      </c>
      <c r="Q323" s="205" t="s">
        <v>1774</v>
      </c>
      <c r="R323" s="207">
        <f t="shared" si="23"/>
        <v>2.2989518224698562E-2</v>
      </c>
      <c r="T323" s="198">
        <v>43850</v>
      </c>
      <c r="U323" s="199" t="s">
        <v>1774</v>
      </c>
      <c r="V323" s="81">
        <f t="shared" si="24"/>
        <v>2.2989518224698562E-2</v>
      </c>
    </row>
    <row r="324" spans="4:22" ht="14.4" x14ac:dyDescent="0.3">
      <c r="D324" s="203">
        <v>43851</v>
      </c>
      <c r="E324" s="205" t="s">
        <v>1681</v>
      </c>
      <c r="F324" s="81">
        <f t="shared" si="20"/>
        <v>-4.6464581725956619E-2</v>
      </c>
      <c r="H324" s="203">
        <v>43851</v>
      </c>
      <c r="I324" s="205" t="s">
        <v>1733</v>
      </c>
      <c r="J324" s="81">
        <f t="shared" si="21"/>
        <v>1.4028286163188273E-2</v>
      </c>
      <c r="L324" s="203">
        <v>43851</v>
      </c>
      <c r="M324" s="206">
        <v>12.0182</v>
      </c>
      <c r="N324" s="207">
        <f t="shared" si="22"/>
        <v>-1.7960258811281986E-2</v>
      </c>
      <c r="O324" s="204"/>
      <c r="P324" s="203">
        <v>43851</v>
      </c>
      <c r="Q324" s="205" t="s">
        <v>1776</v>
      </c>
      <c r="R324" s="207">
        <f t="shared" si="23"/>
        <v>1.1299555253933247E-2</v>
      </c>
      <c r="T324" s="198">
        <v>43851</v>
      </c>
      <c r="U324" s="199" t="s">
        <v>1776</v>
      </c>
      <c r="V324" s="81">
        <f t="shared" si="24"/>
        <v>1.1299555253933247E-2</v>
      </c>
    </row>
    <row r="325" spans="4:22" ht="14.4" x14ac:dyDescent="0.3">
      <c r="D325" s="203">
        <v>43852</v>
      </c>
      <c r="E325" s="205" t="s">
        <v>1682</v>
      </c>
      <c r="F325" s="81">
        <f t="shared" si="20"/>
        <v>1.9922180168579991E-2</v>
      </c>
      <c r="H325" s="203">
        <v>43852</v>
      </c>
      <c r="I325" s="205" t="s">
        <v>1734</v>
      </c>
      <c r="J325" s="81">
        <f t="shared" si="21"/>
        <v>1.0885807645251004E-2</v>
      </c>
      <c r="L325" s="203">
        <v>43852</v>
      </c>
      <c r="M325" s="206">
        <v>12.255800000000001</v>
      </c>
      <c r="N325" s="207">
        <f t="shared" si="22"/>
        <v>1.9577126849852577E-2</v>
      </c>
      <c r="O325" s="204"/>
      <c r="P325" s="203">
        <v>43852</v>
      </c>
      <c r="Q325" s="205" t="s">
        <v>1775</v>
      </c>
      <c r="R325" s="207">
        <f t="shared" si="23"/>
        <v>-3.4289073478631964E-2</v>
      </c>
      <c r="T325" s="198">
        <v>43852</v>
      </c>
      <c r="U325" s="199" t="s">
        <v>1775</v>
      </c>
      <c r="V325" s="81">
        <f t="shared" si="24"/>
        <v>-3.4289073478631964E-2</v>
      </c>
    </row>
    <row r="326" spans="4:22" ht="14.4" x14ac:dyDescent="0.3">
      <c r="D326" s="203">
        <v>43853</v>
      </c>
      <c r="E326" s="205" t="s">
        <v>1683</v>
      </c>
      <c r="F326" s="81">
        <f t="shared" si="20"/>
        <v>-6.036314972709058E-2</v>
      </c>
      <c r="H326" s="203">
        <v>43853</v>
      </c>
      <c r="I326" s="205" t="s">
        <v>1735</v>
      </c>
      <c r="J326" s="81">
        <f t="shared" si="21"/>
        <v>-1.287784017649176E-2</v>
      </c>
      <c r="L326" s="203">
        <v>43853</v>
      </c>
      <c r="M326" s="206">
        <v>11.8004</v>
      </c>
      <c r="N326" s="207">
        <f t="shared" si="22"/>
        <v>-3.786586512505849E-2</v>
      </c>
      <c r="O326" s="204"/>
      <c r="P326" s="203">
        <v>43853</v>
      </c>
      <c r="Q326" s="205" t="s">
        <v>1777</v>
      </c>
      <c r="R326" s="207">
        <f t="shared" si="23"/>
        <v>3.3267100982939002E-2</v>
      </c>
      <c r="T326" s="198">
        <v>43853</v>
      </c>
      <c r="U326" s="199" t="s">
        <v>1777</v>
      </c>
      <c r="V326" s="81">
        <f t="shared" si="24"/>
        <v>3.3267100982939002E-2</v>
      </c>
    </row>
    <row r="327" spans="4:22" ht="14.4" x14ac:dyDescent="0.3">
      <c r="D327" s="203">
        <v>43864</v>
      </c>
      <c r="E327" s="205" t="s">
        <v>1684</v>
      </c>
      <c r="F327" s="81">
        <f t="shared" si="20"/>
        <v>-0.10500784416766065</v>
      </c>
      <c r="H327" s="203">
        <v>43864</v>
      </c>
      <c r="I327" s="205" t="s">
        <v>1720</v>
      </c>
      <c r="J327" s="81">
        <f t="shared" si="21"/>
        <v>-0.10502823454495008</v>
      </c>
      <c r="L327" s="203">
        <v>43864</v>
      </c>
      <c r="M327" s="206">
        <v>10.622299999999999</v>
      </c>
      <c r="N327" s="207">
        <f t="shared" si="22"/>
        <v>-0.10517786433210791</v>
      </c>
      <c r="O327" s="204"/>
      <c r="P327" s="203">
        <v>43864</v>
      </c>
      <c r="Q327" s="205" t="s">
        <v>1778</v>
      </c>
      <c r="R327" s="207">
        <f t="shared" si="23"/>
        <v>-0.10558776256256498</v>
      </c>
      <c r="T327" s="198">
        <v>43864</v>
      </c>
      <c r="U327" s="199" t="s">
        <v>1778</v>
      </c>
      <c r="V327" s="81">
        <f t="shared" si="24"/>
        <v>-0.10558776256256498</v>
      </c>
    </row>
    <row r="328" spans="4:22" ht="14.4" x14ac:dyDescent="0.3">
      <c r="D328" s="203">
        <v>43865</v>
      </c>
      <c r="E328" s="205" t="s">
        <v>1685</v>
      </c>
      <c r="F328" s="81">
        <f t="shared" si="20"/>
        <v>-3.7360666961337378E-2</v>
      </c>
      <c r="H328" s="203">
        <v>43865</v>
      </c>
      <c r="I328" s="205" t="s">
        <v>1736</v>
      </c>
      <c r="J328" s="81">
        <f t="shared" si="21"/>
        <v>1.8651116626100514E-2</v>
      </c>
      <c r="L328" s="203">
        <v>43865</v>
      </c>
      <c r="M328" s="206">
        <v>10.3551</v>
      </c>
      <c r="N328" s="207">
        <f t="shared" si="22"/>
        <v>-2.5476412898695011E-2</v>
      </c>
      <c r="O328" s="204"/>
      <c r="P328" s="203">
        <v>43865</v>
      </c>
      <c r="Q328" s="205" t="s">
        <v>1779</v>
      </c>
      <c r="R328" s="207">
        <f t="shared" si="23"/>
        <v>-8.412299041376059E-2</v>
      </c>
      <c r="T328" s="198">
        <v>43865</v>
      </c>
      <c r="U328" s="199" t="s">
        <v>1779</v>
      </c>
      <c r="V328" s="81">
        <f t="shared" si="24"/>
        <v>-8.412299041376059E-2</v>
      </c>
    </row>
    <row r="329" spans="4:22" ht="14.4" x14ac:dyDescent="0.3">
      <c r="D329" s="203">
        <v>43866</v>
      </c>
      <c r="E329" s="205" t="s">
        <v>1686</v>
      </c>
      <c r="F329" s="81">
        <f t="shared" ref="F329:F368" si="25">LN(E329/E328)</f>
        <v>4.0880557959117061E-2</v>
      </c>
      <c r="H329" s="203">
        <v>43866</v>
      </c>
      <c r="I329" s="205" t="s">
        <v>1737</v>
      </c>
      <c r="J329" s="81">
        <f t="shared" ref="J329:J368" si="26">LN(I329/I328)</f>
        <v>9.5310179804324935E-2</v>
      </c>
      <c r="L329" s="203">
        <v>43866</v>
      </c>
      <c r="M329" s="206">
        <v>10.9688</v>
      </c>
      <c r="N329" s="207">
        <f t="shared" ref="N329:N368" si="27">LN(M329/M328)</f>
        <v>5.757572708894184E-2</v>
      </c>
      <c r="O329" s="204"/>
      <c r="P329" s="203">
        <v>43866</v>
      </c>
      <c r="Q329" s="205" t="s">
        <v>1768</v>
      </c>
      <c r="R329" s="207">
        <f t="shared" ref="R329:R368" si="28">LN(Q329/Q328)</f>
        <v>9.5422545667693939E-2</v>
      </c>
      <c r="T329" s="198">
        <v>43866</v>
      </c>
      <c r="U329" s="199" t="s">
        <v>1768</v>
      </c>
      <c r="V329" s="81">
        <f t="shared" ref="V329:V368" si="29">LN(U329/U328)</f>
        <v>9.5422545667693939E-2</v>
      </c>
    </row>
    <row r="330" spans="4:22" ht="14.4" x14ac:dyDescent="0.3">
      <c r="D330" s="203">
        <v>43867</v>
      </c>
      <c r="E330" s="205" t="s">
        <v>1687</v>
      </c>
      <c r="F330" s="81">
        <f t="shared" si="25"/>
        <v>2.4298314478751148E-2</v>
      </c>
      <c r="H330" s="203">
        <v>43867</v>
      </c>
      <c r="I330" s="205" t="s">
        <v>1738</v>
      </c>
      <c r="J330" s="81">
        <f t="shared" si="26"/>
        <v>3.6861593304158204E-2</v>
      </c>
      <c r="L330" s="203">
        <v>43867</v>
      </c>
      <c r="M330" s="206">
        <v>11.285600000000001</v>
      </c>
      <c r="N330" s="207">
        <f t="shared" si="27"/>
        <v>2.8472697717847419E-2</v>
      </c>
      <c r="O330" s="204"/>
      <c r="P330" s="203">
        <v>43867</v>
      </c>
      <c r="Q330" s="205" t="s">
        <v>1776</v>
      </c>
      <c r="R330" s="207">
        <f t="shared" si="28"/>
        <v>9.5310179804324741E-2</v>
      </c>
      <c r="T330" s="198">
        <v>43867</v>
      </c>
      <c r="U330" s="199" t="s">
        <v>1776</v>
      </c>
      <c r="V330" s="81">
        <f t="shared" si="29"/>
        <v>9.5310179804324741E-2</v>
      </c>
    </row>
    <row r="331" spans="4:22" ht="14.4" x14ac:dyDescent="0.3">
      <c r="D331" s="203">
        <v>43868</v>
      </c>
      <c r="E331" s="205" t="s">
        <v>1688</v>
      </c>
      <c r="F331" s="81">
        <f t="shared" si="25"/>
        <v>2.0367302824433733E-2</v>
      </c>
      <c r="H331" s="203">
        <v>43868</v>
      </c>
      <c r="I331" s="205" t="s">
        <v>1739</v>
      </c>
      <c r="J331" s="81">
        <f t="shared" si="26"/>
        <v>5.1055170800284169E-2</v>
      </c>
      <c r="L331" s="203">
        <v>43868</v>
      </c>
      <c r="M331" s="206">
        <v>11.582599999999999</v>
      </c>
      <c r="N331" s="207">
        <f t="shared" si="27"/>
        <v>2.597639520789613E-2</v>
      </c>
      <c r="O331" s="204"/>
      <c r="P331" s="203">
        <v>43868</v>
      </c>
      <c r="Q331" s="205" t="s">
        <v>1780</v>
      </c>
      <c r="R331" s="207">
        <f t="shared" si="28"/>
        <v>9.5403034625878277E-2</v>
      </c>
      <c r="T331" s="198">
        <v>43868</v>
      </c>
      <c r="U331" s="199" t="s">
        <v>1780</v>
      </c>
      <c r="V331" s="81">
        <f t="shared" si="29"/>
        <v>9.5403034625878277E-2</v>
      </c>
    </row>
    <row r="332" spans="4:22" ht="14.4" x14ac:dyDescent="0.3">
      <c r="D332" s="203">
        <v>43871</v>
      </c>
      <c r="E332" s="205" t="s">
        <v>1688</v>
      </c>
      <c r="F332" s="81">
        <f t="shared" si="25"/>
        <v>0</v>
      </c>
      <c r="H332" s="203">
        <v>43871</v>
      </c>
      <c r="I332" s="205" t="s">
        <v>1740</v>
      </c>
      <c r="J332" s="81">
        <f t="shared" si="26"/>
        <v>-9.0538711481267891E-4</v>
      </c>
      <c r="L332" s="203">
        <v>43871</v>
      </c>
      <c r="M332" s="206">
        <v>11.444000000000001</v>
      </c>
      <c r="N332" s="207">
        <f t="shared" si="27"/>
        <v>-1.2038396798187894E-2</v>
      </c>
      <c r="O332" s="204"/>
      <c r="P332" s="203">
        <v>43871</v>
      </c>
      <c r="Q332" s="205" t="s">
        <v>1781</v>
      </c>
      <c r="R332" s="207">
        <f t="shared" si="28"/>
        <v>9.5563376412843029E-2</v>
      </c>
      <c r="T332" s="198">
        <v>43871</v>
      </c>
      <c r="U332" s="199" t="s">
        <v>1781</v>
      </c>
      <c r="V332" s="81">
        <f t="shared" si="29"/>
        <v>9.5563376412843029E-2</v>
      </c>
    </row>
    <row r="333" spans="4:22" ht="14.4" x14ac:dyDescent="0.3">
      <c r="D333" s="203">
        <v>43872</v>
      </c>
      <c r="E333" s="205" t="s">
        <v>1687</v>
      </c>
      <c r="F333" s="81">
        <f t="shared" si="25"/>
        <v>-2.0367302824433813E-2</v>
      </c>
      <c r="H333" s="203">
        <v>43872</v>
      </c>
      <c r="I333" s="205" t="s">
        <v>1741</v>
      </c>
      <c r="J333" s="81">
        <f t="shared" si="26"/>
        <v>-3.9728088223057491E-2</v>
      </c>
      <c r="L333" s="203">
        <v>43872</v>
      </c>
      <c r="M333" s="206">
        <v>11.0777</v>
      </c>
      <c r="N333" s="207">
        <f t="shared" si="27"/>
        <v>-3.2531496644128015E-2</v>
      </c>
      <c r="O333" s="204"/>
      <c r="P333" s="203">
        <v>43872</v>
      </c>
      <c r="Q333" s="205" t="s">
        <v>1782</v>
      </c>
      <c r="R333" s="207">
        <f t="shared" si="28"/>
        <v>2.5001302205417401E-2</v>
      </c>
      <c r="T333" s="198">
        <v>43872</v>
      </c>
      <c r="U333" s="199" t="s">
        <v>1782</v>
      </c>
      <c r="V333" s="81">
        <f t="shared" si="29"/>
        <v>2.5001302205417401E-2</v>
      </c>
    </row>
    <row r="334" spans="4:22" ht="14.4" x14ac:dyDescent="0.3">
      <c r="D334" s="203">
        <v>43873</v>
      </c>
      <c r="E334" s="205" t="s">
        <v>1689</v>
      </c>
      <c r="F334" s="81">
        <f t="shared" si="25"/>
        <v>2.9065919064858455E-2</v>
      </c>
      <c r="H334" s="203">
        <v>43873</v>
      </c>
      <c r="I334" s="205" t="s">
        <v>1742</v>
      </c>
      <c r="J334" s="81">
        <f t="shared" si="26"/>
        <v>4.6948336196544468E-2</v>
      </c>
      <c r="L334" s="203">
        <v>43873</v>
      </c>
      <c r="M334" s="206">
        <v>11.473699999999999</v>
      </c>
      <c r="N334" s="207">
        <f t="shared" si="27"/>
        <v>3.5123381224754557E-2</v>
      </c>
      <c r="O334" s="204"/>
      <c r="P334" s="203">
        <v>43873</v>
      </c>
      <c r="Q334" s="205" t="s">
        <v>1783</v>
      </c>
      <c r="R334" s="207">
        <f t="shared" si="28"/>
        <v>9.5684221327294247E-2</v>
      </c>
      <c r="T334" s="198">
        <v>43873</v>
      </c>
      <c r="U334" s="199" t="s">
        <v>1783</v>
      </c>
      <c r="V334" s="81">
        <f t="shared" si="29"/>
        <v>9.5684221327294247E-2</v>
      </c>
    </row>
    <row r="335" spans="4:22" ht="14.4" x14ac:dyDescent="0.3">
      <c r="D335" s="203">
        <v>43874</v>
      </c>
      <c r="E335" s="205" t="s">
        <v>1690</v>
      </c>
      <c r="F335" s="81">
        <f t="shared" si="25"/>
        <v>4.6527169344394758E-3</v>
      </c>
      <c r="H335" s="203">
        <v>43874</v>
      </c>
      <c r="I335" s="205" t="s">
        <v>1743</v>
      </c>
      <c r="J335" s="81">
        <f t="shared" si="26"/>
        <v>-4.8835129209121149E-2</v>
      </c>
      <c r="L335" s="203">
        <v>43874</v>
      </c>
      <c r="M335" s="206">
        <v>11.2361</v>
      </c>
      <c r="N335" s="207">
        <f t="shared" si="27"/>
        <v>-2.0925650601697651E-2</v>
      </c>
      <c r="O335" s="204"/>
      <c r="P335" s="203">
        <v>43874</v>
      </c>
      <c r="Q335" s="205" t="s">
        <v>1784</v>
      </c>
      <c r="R335" s="207">
        <f t="shared" si="28"/>
        <v>-9.0758102991238376E-2</v>
      </c>
      <c r="T335" s="198">
        <v>43874</v>
      </c>
      <c r="U335" s="199" t="s">
        <v>1784</v>
      </c>
      <c r="V335" s="81">
        <f t="shared" si="29"/>
        <v>-9.0758102991238376E-2</v>
      </c>
    </row>
    <row r="336" spans="4:22" ht="14.4" x14ac:dyDescent="0.3">
      <c r="D336" s="203">
        <v>43875</v>
      </c>
      <c r="E336" s="205" t="s">
        <v>1691</v>
      </c>
      <c r="F336" s="81">
        <f t="shared" si="25"/>
        <v>-7.3211641482730187E-3</v>
      </c>
      <c r="H336" s="203">
        <v>43875</v>
      </c>
      <c r="I336" s="205" t="s">
        <v>1744</v>
      </c>
      <c r="J336" s="81">
        <f t="shared" si="26"/>
        <v>3.3429296649194674E-2</v>
      </c>
      <c r="L336" s="203">
        <v>43875</v>
      </c>
      <c r="M336" s="206">
        <v>11.275700000000001</v>
      </c>
      <c r="N336" s="207">
        <f t="shared" si="27"/>
        <v>3.51815855200766E-3</v>
      </c>
      <c r="O336" s="204"/>
      <c r="P336" s="203">
        <v>43875</v>
      </c>
      <c r="Q336" s="205" t="s">
        <v>1785</v>
      </c>
      <c r="R336" s="207">
        <f t="shared" si="28"/>
        <v>4.4059989794030495E-2</v>
      </c>
      <c r="T336" s="198">
        <v>43875</v>
      </c>
      <c r="U336" s="199" t="s">
        <v>1785</v>
      </c>
      <c r="V336" s="81">
        <f t="shared" si="29"/>
        <v>4.4059989794030495E-2</v>
      </c>
    </row>
    <row r="337" spans="4:22" ht="14.4" x14ac:dyDescent="0.3">
      <c r="D337" s="203">
        <v>43878</v>
      </c>
      <c r="E337" s="205" t="s">
        <v>1692</v>
      </c>
      <c r="F337" s="81">
        <f t="shared" si="25"/>
        <v>3.865532031870856E-2</v>
      </c>
      <c r="H337" s="203">
        <v>43878</v>
      </c>
      <c r="I337" s="205" t="s">
        <v>1745</v>
      </c>
      <c r="J337" s="81">
        <f t="shared" si="26"/>
        <v>4.5523255024083817E-2</v>
      </c>
      <c r="L337" s="203">
        <v>43878</v>
      </c>
      <c r="M337" s="206">
        <v>11.7806</v>
      </c>
      <c r="N337" s="207">
        <f t="shared" si="27"/>
        <v>4.3804142993636892E-2</v>
      </c>
      <c r="O337" s="204"/>
      <c r="P337" s="203">
        <v>43878</v>
      </c>
      <c r="Q337" s="205" t="s">
        <v>1786</v>
      </c>
      <c r="R337" s="207">
        <f t="shared" si="28"/>
        <v>9.5595120681021106E-2</v>
      </c>
      <c r="T337" s="198">
        <v>43878</v>
      </c>
      <c r="U337" s="199" t="s">
        <v>1786</v>
      </c>
      <c r="V337" s="81">
        <f t="shared" si="29"/>
        <v>9.5595120681021106E-2</v>
      </c>
    </row>
    <row r="338" spans="4:22" ht="14.4" x14ac:dyDescent="0.3">
      <c r="D338" s="203">
        <v>43879</v>
      </c>
      <c r="E338" s="205" t="s">
        <v>1693</v>
      </c>
      <c r="F338" s="81">
        <f t="shared" si="25"/>
        <v>3.6597144091557281E-2</v>
      </c>
      <c r="H338" s="203">
        <v>43879</v>
      </c>
      <c r="I338" s="205" t="s">
        <v>1746</v>
      </c>
      <c r="J338" s="81">
        <f t="shared" si="26"/>
        <v>2.3286951378790478E-2</v>
      </c>
      <c r="L338" s="203">
        <v>43879</v>
      </c>
      <c r="M338" s="206">
        <v>11.9984</v>
      </c>
      <c r="N338" s="207">
        <f t="shared" si="27"/>
        <v>1.8319196852550412E-2</v>
      </c>
      <c r="O338" s="204"/>
      <c r="P338" s="203">
        <v>43879</v>
      </c>
      <c r="Q338" s="205" t="s">
        <v>1787</v>
      </c>
      <c r="R338" s="207">
        <f t="shared" si="28"/>
        <v>4.264398786457518E-3</v>
      </c>
      <c r="T338" s="198">
        <v>43879</v>
      </c>
      <c r="U338" s="199" t="s">
        <v>1787</v>
      </c>
      <c r="V338" s="81">
        <f t="shared" si="29"/>
        <v>4.264398786457518E-3</v>
      </c>
    </row>
    <row r="339" spans="4:22" ht="14.4" x14ac:dyDescent="0.3">
      <c r="D339" s="203">
        <v>43880</v>
      </c>
      <c r="E339" s="205" t="s">
        <v>1694</v>
      </c>
      <c r="F339" s="81">
        <f t="shared" si="25"/>
        <v>-2.7003210574272941E-2</v>
      </c>
      <c r="H339" s="203">
        <v>43880</v>
      </c>
      <c r="I339" s="205" t="s">
        <v>1747</v>
      </c>
      <c r="J339" s="81">
        <f t="shared" si="26"/>
        <v>-5.1607428166246146E-2</v>
      </c>
      <c r="L339" s="203">
        <v>43880</v>
      </c>
      <c r="M339" s="206">
        <v>11.6717</v>
      </c>
      <c r="N339" s="207">
        <f t="shared" si="27"/>
        <v>-2.7606199210802752E-2</v>
      </c>
      <c r="O339" s="204"/>
      <c r="P339" s="203">
        <v>43880</v>
      </c>
      <c r="Q339" s="205" t="s">
        <v>1788</v>
      </c>
      <c r="R339" s="207">
        <f t="shared" si="28"/>
        <v>-0.10536051565782628</v>
      </c>
      <c r="T339" s="198">
        <v>43880</v>
      </c>
      <c r="U339" s="199" t="s">
        <v>1788</v>
      </c>
      <c r="V339" s="81">
        <f t="shared" si="29"/>
        <v>-0.10536051565782628</v>
      </c>
    </row>
    <row r="340" spans="4:22" ht="14.4" x14ac:dyDescent="0.3">
      <c r="D340" s="203">
        <v>43881</v>
      </c>
      <c r="E340" s="205" t="s">
        <v>1695</v>
      </c>
      <c r="F340" s="81">
        <f t="shared" si="25"/>
        <v>5.0879459565403004E-2</v>
      </c>
      <c r="H340" s="203">
        <v>43881</v>
      </c>
      <c r="I340" s="205" t="s">
        <v>1748</v>
      </c>
      <c r="J340" s="81">
        <f t="shared" si="26"/>
        <v>4.3045732031435045E-2</v>
      </c>
      <c r="L340" s="203">
        <v>43881</v>
      </c>
      <c r="M340" s="206">
        <v>12.0578</v>
      </c>
      <c r="N340" s="207">
        <f t="shared" si="27"/>
        <v>3.2544645076881193E-2</v>
      </c>
      <c r="O340" s="204"/>
      <c r="P340" s="203">
        <v>43881</v>
      </c>
      <c r="Q340" s="205" t="s">
        <v>1789</v>
      </c>
      <c r="R340" s="207">
        <f t="shared" si="28"/>
        <v>2.4904010798117649E-2</v>
      </c>
      <c r="T340" s="198">
        <v>43881</v>
      </c>
      <c r="U340" s="199" t="s">
        <v>1789</v>
      </c>
      <c r="V340" s="81">
        <f t="shared" si="29"/>
        <v>2.4904010798117649E-2</v>
      </c>
    </row>
    <row r="341" spans="4:22" ht="14.4" x14ac:dyDescent="0.3">
      <c r="D341" s="203">
        <v>43882</v>
      </c>
      <c r="E341" s="205" t="s">
        <v>1696</v>
      </c>
      <c r="F341" s="81">
        <f t="shared" si="25"/>
        <v>9.514517691639994E-2</v>
      </c>
      <c r="H341" s="203">
        <v>43882</v>
      </c>
      <c r="I341" s="205" t="s">
        <v>1749</v>
      </c>
      <c r="J341" s="81">
        <f t="shared" si="26"/>
        <v>4.2900108695079131E-3</v>
      </c>
      <c r="L341" s="203">
        <v>43882</v>
      </c>
      <c r="M341" s="206">
        <v>12.7112</v>
      </c>
      <c r="N341" s="207">
        <f t="shared" si="27"/>
        <v>5.2771741160953976E-2</v>
      </c>
      <c r="O341" s="204"/>
      <c r="P341" s="203">
        <v>43882</v>
      </c>
      <c r="Q341" s="205" t="s">
        <v>1790</v>
      </c>
      <c r="R341" s="207">
        <f t="shared" si="28"/>
        <v>4.3615935638638491E-2</v>
      </c>
      <c r="T341" s="198">
        <v>43882</v>
      </c>
      <c r="U341" s="199" t="s">
        <v>1790</v>
      </c>
      <c r="V341" s="81">
        <f t="shared" si="29"/>
        <v>4.3615935638638491E-2</v>
      </c>
    </row>
    <row r="342" spans="4:22" ht="14.4" x14ac:dyDescent="0.3">
      <c r="D342" s="203">
        <v>43885</v>
      </c>
      <c r="E342" s="205" t="s">
        <v>1697</v>
      </c>
      <c r="F342" s="81">
        <f t="shared" si="25"/>
        <v>6.495097731994956E-2</v>
      </c>
      <c r="H342" s="203">
        <v>43885</v>
      </c>
      <c r="I342" s="205" t="s">
        <v>1750</v>
      </c>
      <c r="J342" s="81">
        <f t="shared" si="26"/>
        <v>3.4188067487856823E-3</v>
      </c>
      <c r="L342" s="203">
        <v>43885</v>
      </c>
      <c r="M342" s="206">
        <v>13.226000000000001</v>
      </c>
      <c r="N342" s="207">
        <f t="shared" si="27"/>
        <v>3.970109466045061E-2</v>
      </c>
      <c r="O342" s="204"/>
      <c r="P342" s="203">
        <v>43885</v>
      </c>
      <c r="Q342" s="205" t="s">
        <v>1791</v>
      </c>
      <c r="R342" s="207">
        <f t="shared" si="28"/>
        <v>-1.4079521206186656E-2</v>
      </c>
      <c r="T342" s="198">
        <v>43885</v>
      </c>
      <c r="U342" s="199" t="s">
        <v>1791</v>
      </c>
      <c r="V342" s="81">
        <f t="shared" si="29"/>
        <v>-1.4079521206186656E-2</v>
      </c>
    </row>
    <row r="343" spans="4:22" ht="14.4" x14ac:dyDescent="0.3">
      <c r="D343" s="203">
        <v>43886</v>
      </c>
      <c r="E343" s="205" t="s">
        <v>1698</v>
      </c>
      <c r="F343" s="81">
        <f t="shared" si="25"/>
        <v>8.3999974412738487E-2</v>
      </c>
      <c r="H343" s="203">
        <v>43886</v>
      </c>
      <c r="I343" s="205" t="s">
        <v>1751</v>
      </c>
      <c r="J343" s="81">
        <f t="shared" si="26"/>
        <v>7.0016238453289525E-2</v>
      </c>
      <c r="L343" s="203">
        <v>43886</v>
      </c>
      <c r="M343" s="206">
        <v>13.6318</v>
      </c>
      <c r="N343" s="207">
        <f t="shared" si="27"/>
        <v>3.0220709365361427E-2</v>
      </c>
      <c r="O343" s="204"/>
      <c r="P343" s="203">
        <v>43886</v>
      </c>
      <c r="Q343" s="205" t="s">
        <v>1792</v>
      </c>
      <c r="R343" s="207">
        <f t="shared" si="28"/>
        <v>9.5310179804324935E-2</v>
      </c>
      <c r="T343" s="198">
        <v>43886</v>
      </c>
      <c r="U343" s="199" t="s">
        <v>1792</v>
      </c>
      <c r="V343" s="81">
        <f t="shared" si="29"/>
        <v>9.5310179804324935E-2</v>
      </c>
    </row>
    <row r="344" spans="4:22" ht="14.4" x14ac:dyDescent="0.3">
      <c r="D344" s="203">
        <v>43887</v>
      </c>
      <c r="E344" s="205" t="s">
        <v>1699</v>
      </c>
      <c r="F344" s="81">
        <f t="shared" si="25"/>
        <v>-4.8055836697460233E-2</v>
      </c>
      <c r="H344" s="203">
        <v>43887</v>
      </c>
      <c r="I344" s="205" t="s">
        <v>1752</v>
      </c>
      <c r="J344" s="81">
        <f t="shared" si="26"/>
        <v>-3.8934357975454768E-2</v>
      </c>
      <c r="L344" s="203">
        <v>43887</v>
      </c>
      <c r="M344" s="206">
        <v>12.6023</v>
      </c>
      <c r="N344" s="207">
        <f t="shared" si="27"/>
        <v>-7.8525961636200778E-2</v>
      </c>
      <c r="O344" s="204"/>
      <c r="P344" s="203">
        <v>43887</v>
      </c>
      <c r="Q344" s="205" t="s">
        <v>1793</v>
      </c>
      <c r="R344" s="207">
        <f t="shared" si="28"/>
        <v>-0.10505903841707445</v>
      </c>
      <c r="T344" s="198">
        <v>43887</v>
      </c>
      <c r="U344" s="199" t="s">
        <v>1793</v>
      </c>
      <c r="V344" s="81">
        <f t="shared" si="29"/>
        <v>-0.10505903841707445</v>
      </c>
    </row>
    <row r="345" spans="4:22" ht="14.4" x14ac:dyDescent="0.3">
      <c r="D345" s="203">
        <v>43888</v>
      </c>
      <c r="E345" s="205" t="s">
        <v>1700</v>
      </c>
      <c r="F345" s="81">
        <f t="shared" si="25"/>
        <v>-5.5726146667316477E-2</v>
      </c>
      <c r="H345" s="203">
        <v>43888</v>
      </c>
      <c r="I345" s="205" t="s">
        <v>1753</v>
      </c>
      <c r="J345" s="81">
        <f t="shared" si="26"/>
        <v>2.3703602629748851E-2</v>
      </c>
      <c r="L345" s="203">
        <v>43888</v>
      </c>
      <c r="M345" s="206">
        <v>12.632</v>
      </c>
      <c r="N345" s="207">
        <f t="shared" si="27"/>
        <v>2.3539399717097554E-3</v>
      </c>
      <c r="O345" s="204"/>
      <c r="P345" s="203">
        <v>43888</v>
      </c>
      <c r="Q345" s="205" t="s">
        <v>1794</v>
      </c>
      <c r="R345" s="207">
        <f t="shared" si="28"/>
        <v>-4.0759198200098844E-2</v>
      </c>
      <c r="T345" s="198">
        <v>43888</v>
      </c>
      <c r="U345" s="199" t="s">
        <v>1794</v>
      </c>
      <c r="V345" s="81">
        <f t="shared" si="29"/>
        <v>-4.0759198200098844E-2</v>
      </c>
    </row>
    <row r="346" spans="4:22" ht="14.4" x14ac:dyDescent="0.3">
      <c r="D346" s="203">
        <v>43889</v>
      </c>
      <c r="E346" s="205" t="s">
        <v>1678</v>
      </c>
      <c r="F346" s="81">
        <f t="shared" si="25"/>
        <v>-0.10524368640364813</v>
      </c>
      <c r="H346" s="203">
        <v>43889</v>
      </c>
      <c r="I346" s="205" t="s">
        <v>1747</v>
      </c>
      <c r="J346" s="81">
        <f t="shared" si="26"/>
        <v>-0.10554003275731204</v>
      </c>
      <c r="L346" s="203">
        <v>43889</v>
      </c>
      <c r="M346" s="206">
        <v>11.8697</v>
      </c>
      <c r="N346" s="207">
        <f t="shared" si="27"/>
        <v>-6.2244342450646709E-2</v>
      </c>
      <c r="O346" s="204"/>
      <c r="P346" s="203">
        <v>43889</v>
      </c>
      <c r="Q346" s="205" t="s">
        <v>1746</v>
      </c>
      <c r="R346" s="207">
        <f t="shared" si="28"/>
        <v>-8.2596987478633213E-2</v>
      </c>
      <c r="T346" s="198">
        <v>43889</v>
      </c>
      <c r="U346" s="199" t="s">
        <v>1746</v>
      </c>
      <c r="V346" s="81">
        <f t="shared" si="29"/>
        <v>-8.2596987478633213E-2</v>
      </c>
    </row>
    <row r="347" spans="4:22" ht="14.4" x14ac:dyDescent="0.3">
      <c r="D347" s="203">
        <v>43892</v>
      </c>
      <c r="E347" s="205" t="s">
        <v>1701</v>
      </c>
      <c r="F347" s="81">
        <f t="shared" si="25"/>
        <v>3.5010749372520543E-2</v>
      </c>
      <c r="H347" s="203">
        <v>43892</v>
      </c>
      <c r="I347" s="205" t="s">
        <v>1754</v>
      </c>
      <c r="J347" s="81">
        <f t="shared" si="26"/>
        <v>-3.5971261808495918E-3</v>
      </c>
      <c r="L347" s="203">
        <v>43892</v>
      </c>
      <c r="M347" s="206">
        <v>12.295400000000001</v>
      </c>
      <c r="N347" s="207">
        <f t="shared" si="27"/>
        <v>3.5236274186480905E-2</v>
      </c>
      <c r="O347" s="204"/>
      <c r="P347" s="203">
        <v>43892</v>
      </c>
      <c r="Q347" s="205" t="s">
        <v>1782</v>
      </c>
      <c r="R347" s="207">
        <f t="shared" si="28"/>
        <v>3.517950712117332E-2</v>
      </c>
      <c r="T347" s="198">
        <v>43892</v>
      </c>
      <c r="U347" s="199" t="s">
        <v>1782</v>
      </c>
      <c r="V347" s="81">
        <f t="shared" si="29"/>
        <v>3.517950712117332E-2</v>
      </c>
    </row>
    <row r="348" spans="4:22" ht="14.4" x14ac:dyDescent="0.3">
      <c r="D348" s="203">
        <v>43893</v>
      </c>
      <c r="E348" s="205" t="s">
        <v>1702</v>
      </c>
      <c r="F348" s="81">
        <f t="shared" si="25"/>
        <v>3.0549445939887364E-2</v>
      </c>
      <c r="H348" s="203">
        <v>43893</v>
      </c>
      <c r="I348" s="205" t="s">
        <v>1755</v>
      </c>
      <c r="J348" s="81">
        <f t="shared" si="26"/>
        <v>-1.4519311324453268E-2</v>
      </c>
      <c r="L348" s="203">
        <v>43893</v>
      </c>
      <c r="M348" s="206">
        <v>12.5924</v>
      </c>
      <c r="N348" s="207">
        <f t="shared" si="27"/>
        <v>2.3868248682099441E-2</v>
      </c>
      <c r="O348" s="204"/>
      <c r="P348" s="203">
        <v>43893</v>
      </c>
      <c r="Q348" s="205" t="s">
        <v>1795</v>
      </c>
      <c r="R348" s="207">
        <f t="shared" si="28"/>
        <v>-1.1589533694665283E-2</v>
      </c>
      <c r="T348" s="198">
        <v>43893</v>
      </c>
      <c r="U348" s="199" t="s">
        <v>1795</v>
      </c>
      <c r="V348" s="81">
        <f t="shared" si="29"/>
        <v>-1.1589533694665283E-2</v>
      </c>
    </row>
    <row r="349" spans="4:22" ht="14.4" x14ac:dyDescent="0.3">
      <c r="D349" s="203">
        <v>43894</v>
      </c>
      <c r="E349" s="205" t="s">
        <v>1703</v>
      </c>
      <c r="F349" s="81">
        <f t="shared" si="25"/>
        <v>-7.6881213390134007E-3</v>
      </c>
      <c r="H349" s="203">
        <v>43894</v>
      </c>
      <c r="I349" s="205" t="s">
        <v>1756</v>
      </c>
      <c r="J349" s="81">
        <f t="shared" si="26"/>
        <v>-1.0105735980935865E-2</v>
      </c>
      <c r="L349" s="203">
        <v>43894</v>
      </c>
      <c r="M349" s="206">
        <v>12.7112</v>
      </c>
      <c r="N349" s="207">
        <f t="shared" si="27"/>
        <v>9.3900372207454692E-3</v>
      </c>
      <c r="O349" s="204"/>
      <c r="P349" s="203">
        <v>43894</v>
      </c>
      <c r="Q349" s="205" t="s">
        <v>1796</v>
      </c>
      <c r="R349" s="207">
        <f t="shared" si="28"/>
        <v>4.3183899112882507E-2</v>
      </c>
      <c r="T349" s="198">
        <v>43894</v>
      </c>
      <c r="U349" s="199" t="s">
        <v>1796</v>
      </c>
      <c r="V349" s="81">
        <f t="shared" si="29"/>
        <v>4.3183899112882507E-2</v>
      </c>
    </row>
    <row r="350" spans="4:22" ht="14.4" x14ac:dyDescent="0.3">
      <c r="D350" s="203">
        <v>43895</v>
      </c>
      <c r="E350" s="205" t="s">
        <v>1704</v>
      </c>
      <c r="F350" s="81">
        <f t="shared" si="25"/>
        <v>-1.3877547166362745E-2</v>
      </c>
      <c r="H350" s="203">
        <v>43895</v>
      </c>
      <c r="I350" s="205" t="s">
        <v>1756</v>
      </c>
      <c r="J350" s="81">
        <f t="shared" si="26"/>
        <v>0</v>
      </c>
      <c r="L350" s="203">
        <v>43895</v>
      </c>
      <c r="M350" s="206">
        <v>12.7211</v>
      </c>
      <c r="N350" s="207">
        <f t="shared" si="27"/>
        <v>7.7853756837168039E-4</v>
      </c>
      <c r="O350" s="204"/>
      <c r="P350" s="203">
        <v>43895</v>
      </c>
      <c r="Q350" s="205" t="s">
        <v>1797</v>
      </c>
      <c r="R350" s="207">
        <f t="shared" si="28"/>
        <v>5.3563442922089685E-2</v>
      </c>
      <c r="T350" s="198">
        <v>43895</v>
      </c>
      <c r="U350" s="199" t="s">
        <v>1797</v>
      </c>
      <c r="V350" s="81">
        <f t="shared" si="29"/>
        <v>5.3563442922089685E-2</v>
      </c>
    </row>
    <row r="351" spans="4:22" ht="14.4" x14ac:dyDescent="0.3">
      <c r="D351" s="203">
        <v>43896</v>
      </c>
      <c r="E351" s="205" t="s">
        <v>1705</v>
      </c>
      <c r="F351" s="81">
        <f t="shared" si="25"/>
        <v>4.2140297898569865E-2</v>
      </c>
      <c r="H351" s="203">
        <v>43896</v>
      </c>
      <c r="I351" s="205" t="s">
        <v>1757</v>
      </c>
      <c r="J351" s="81">
        <f t="shared" si="26"/>
        <v>-8.3449719321806465E-3</v>
      </c>
      <c r="L351" s="203">
        <v>43896</v>
      </c>
      <c r="M351" s="206">
        <v>12.394399999999999</v>
      </c>
      <c r="N351" s="207">
        <f t="shared" si="27"/>
        <v>-2.6017274460446941E-2</v>
      </c>
      <c r="O351" s="204"/>
      <c r="P351" s="203">
        <v>43896</v>
      </c>
      <c r="Q351" s="205" t="s">
        <v>1798</v>
      </c>
      <c r="R351" s="207">
        <f t="shared" si="28"/>
        <v>1.5748356968139112E-2</v>
      </c>
      <c r="T351" s="198">
        <v>43896</v>
      </c>
      <c r="U351" s="199" t="s">
        <v>1798</v>
      </c>
      <c r="V351" s="81">
        <f t="shared" si="29"/>
        <v>1.5748356968139112E-2</v>
      </c>
    </row>
    <row r="352" spans="4:22" ht="14.4" x14ac:dyDescent="0.3">
      <c r="D352" s="203">
        <v>43899</v>
      </c>
      <c r="E352" s="205" t="s">
        <v>1680</v>
      </c>
      <c r="F352" s="81">
        <f t="shared" si="25"/>
        <v>-8.2636278863088483E-2</v>
      </c>
      <c r="H352" s="203">
        <v>43899</v>
      </c>
      <c r="I352" s="205" t="s">
        <v>1732</v>
      </c>
      <c r="J352" s="81">
        <f t="shared" si="26"/>
        <v>-8.0430740738822074E-2</v>
      </c>
      <c r="L352" s="203">
        <v>43899</v>
      </c>
      <c r="M352" s="206">
        <v>11.651899999999999</v>
      </c>
      <c r="N352" s="207">
        <f t="shared" si="27"/>
        <v>-6.1775500857229257E-2</v>
      </c>
      <c r="O352" s="204"/>
      <c r="P352" s="203">
        <v>43899</v>
      </c>
      <c r="Q352" s="205" t="s">
        <v>1782</v>
      </c>
      <c r="R352" s="207">
        <f t="shared" si="28"/>
        <v>-0.10090616530844596</v>
      </c>
      <c r="T352" s="198">
        <v>43899</v>
      </c>
      <c r="U352" s="199" t="s">
        <v>1782</v>
      </c>
      <c r="V352" s="81">
        <f t="shared" si="29"/>
        <v>-0.10090616530844596</v>
      </c>
    </row>
    <row r="353" spans="4:22" ht="14.4" x14ac:dyDescent="0.3">
      <c r="D353" s="203">
        <v>43900</v>
      </c>
      <c r="E353" s="205" t="s">
        <v>1706</v>
      </c>
      <c r="F353" s="81">
        <f t="shared" si="25"/>
        <v>6.8061122060120521E-2</v>
      </c>
      <c r="H353" s="203">
        <v>43900</v>
      </c>
      <c r="I353" s="205" t="s">
        <v>1758</v>
      </c>
      <c r="J353" s="81">
        <f t="shared" si="26"/>
        <v>6.3528929936218864E-2</v>
      </c>
      <c r="L353" s="203">
        <v>43900</v>
      </c>
      <c r="M353" s="206">
        <v>12.5528</v>
      </c>
      <c r="N353" s="207">
        <f t="shared" si="27"/>
        <v>7.4474491420005728E-2</v>
      </c>
      <c r="O353" s="204"/>
      <c r="P353" s="203">
        <v>43900</v>
      </c>
      <c r="Q353" s="205" t="s">
        <v>1783</v>
      </c>
      <c r="R353" s="207">
        <f t="shared" si="28"/>
        <v>9.5684221327294247E-2</v>
      </c>
      <c r="T353" s="198">
        <v>43900</v>
      </c>
      <c r="U353" s="199" t="s">
        <v>1783</v>
      </c>
      <c r="V353" s="81">
        <f t="shared" si="29"/>
        <v>9.5684221327294247E-2</v>
      </c>
    </row>
    <row r="354" spans="4:22" ht="14.4" x14ac:dyDescent="0.3">
      <c r="D354" s="203">
        <v>43901</v>
      </c>
      <c r="E354" s="205" t="s">
        <v>1707</v>
      </c>
      <c r="F354" s="81">
        <f t="shared" si="25"/>
        <v>2.715179512218112E-3</v>
      </c>
      <c r="H354" s="203">
        <v>43901</v>
      </c>
      <c r="I354" s="205" t="s">
        <v>1759</v>
      </c>
      <c r="J354" s="81">
        <f t="shared" si="26"/>
        <v>-8.5592533956699475E-3</v>
      </c>
      <c r="L354" s="203">
        <v>43901</v>
      </c>
      <c r="M354" s="206">
        <v>12.7904</v>
      </c>
      <c r="N354" s="207">
        <f t="shared" si="27"/>
        <v>1.875114127214594E-2</v>
      </c>
      <c r="O354" s="204"/>
      <c r="P354" s="203">
        <v>43901</v>
      </c>
      <c r="Q354" s="205" t="s">
        <v>1799</v>
      </c>
      <c r="R354" s="207">
        <f t="shared" si="28"/>
        <v>4.9609004665903164E-2</v>
      </c>
      <c r="T354" s="198">
        <v>43901</v>
      </c>
      <c r="U354" s="199" t="s">
        <v>1799</v>
      </c>
      <c r="V354" s="81">
        <f t="shared" si="29"/>
        <v>4.9609004665903164E-2</v>
      </c>
    </row>
    <row r="355" spans="4:22" ht="14.4" x14ac:dyDescent="0.3">
      <c r="D355" s="203">
        <v>43902</v>
      </c>
      <c r="E355" s="205" t="s">
        <v>1703</v>
      </c>
      <c r="F355" s="81">
        <f t="shared" si="25"/>
        <v>-1.6402773441457269E-2</v>
      </c>
      <c r="H355" s="203">
        <v>43902</v>
      </c>
      <c r="I355" s="205" t="s">
        <v>1760</v>
      </c>
      <c r="J355" s="81">
        <f t="shared" si="26"/>
        <v>-1.0561788051108653E-2</v>
      </c>
      <c r="L355" s="203">
        <v>43902</v>
      </c>
      <c r="M355" s="206">
        <v>12.7211</v>
      </c>
      <c r="N355" s="207">
        <f t="shared" si="27"/>
        <v>-5.4328573744754595E-3</v>
      </c>
      <c r="O355" s="204"/>
      <c r="P355" s="203">
        <v>43902</v>
      </c>
      <c r="Q355" s="205" t="s">
        <v>1800</v>
      </c>
      <c r="R355" s="207">
        <f t="shared" si="28"/>
        <v>3.1526253646773951E-2</v>
      </c>
      <c r="T355" s="198">
        <v>43902</v>
      </c>
      <c r="U355" s="199" t="s">
        <v>1800</v>
      </c>
      <c r="V355" s="81">
        <f t="shared" si="29"/>
        <v>3.1526253646773951E-2</v>
      </c>
    </row>
    <row r="356" spans="4:22" ht="14.4" x14ac:dyDescent="0.3">
      <c r="D356" s="203">
        <v>43903</v>
      </c>
      <c r="E356" s="205" t="s">
        <v>1708</v>
      </c>
      <c r="F356" s="81">
        <f t="shared" si="25"/>
        <v>3.6269198625948282E-2</v>
      </c>
      <c r="H356" s="203">
        <v>43903</v>
      </c>
      <c r="I356" s="205" t="s">
        <v>1761</v>
      </c>
      <c r="J356" s="81">
        <f t="shared" si="26"/>
        <v>-1.4584604654762728E-2</v>
      </c>
      <c r="L356" s="203">
        <v>43903</v>
      </c>
      <c r="M356" s="206">
        <v>13.067600000000001</v>
      </c>
      <c r="N356" s="207">
        <f t="shared" si="27"/>
        <v>2.6873851988444913E-2</v>
      </c>
      <c r="O356" s="204"/>
      <c r="P356" s="203">
        <v>43903</v>
      </c>
      <c r="Q356" s="205" t="s">
        <v>1801</v>
      </c>
      <c r="R356" s="207">
        <f t="shared" si="28"/>
        <v>-1.3802624689583467E-3</v>
      </c>
      <c r="T356" s="198">
        <v>43903</v>
      </c>
      <c r="U356" s="199" t="s">
        <v>1801</v>
      </c>
      <c r="V356" s="81">
        <f t="shared" si="29"/>
        <v>-1.3802624689583467E-3</v>
      </c>
    </row>
    <row r="357" spans="4:22" ht="14.4" x14ac:dyDescent="0.3">
      <c r="D357" s="203">
        <v>43906</v>
      </c>
      <c r="E357" s="205" t="s">
        <v>667</v>
      </c>
      <c r="F357" s="81">
        <f t="shared" si="25"/>
        <v>-6.9334693401064101E-2</v>
      </c>
      <c r="H357" s="203">
        <v>43906</v>
      </c>
      <c r="I357" s="205" t="s">
        <v>1725</v>
      </c>
      <c r="J357" s="81">
        <f t="shared" si="26"/>
        <v>-7.2075833570079129E-2</v>
      </c>
      <c r="L357" s="203">
        <v>43906</v>
      </c>
      <c r="M357" s="206">
        <v>11.9588</v>
      </c>
      <c r="N357" s="207">
        <f t="shared" si="27"/>
        <v>-8.8668475108349173E-2</v>
      </c>
      <c r="O357" s="204"/>
      <c r="P357" s="203">
        <v>43906</v>
      </c>
      <c r="Q357" s="205" t="s">
        <v>1802</v>
      </c>
      <c r="R357" s="207">
        <f t="shared" si="28"/>
        <v>-0.10551399582081669</v>
      </c>
      <c r="T357" s="198">
        <v>43906</v>
      </c>
      <c r="U357" s="199" t="s">
        <v>1802</v>
      </c>
      <c r="V357" s="81">
        <f t="shared" si="29"/>
        <v>-0.10551399582081669</v>
      </c>
    </row>
    <row r="358" spans="4:22" ht="14.4" x14ac:dyDescent="0.3">
      <c r="D358" s="203">
        <v>43907</v>
      </c>
      <c r="E358" s="205" t="s">
        <v>1709</v>
      </c>
      <c r="F358" s="81">
        <f t="shared" si="25"/>
        <v>2.8645598076964443E-2</v>
      </c>
      <c r="H358" s="203">
        <v>43907</v>
      </c>
      <c r="I358" s="205" t="s">
        <v>1762</v>
      </c>
      <c r="J358" s="81">
        <f t="shared" si="26"/>
        <v>1.5666116744399456E-2</v>
      </c>
      <c r="L358" s="203">
        <v>43907</v>
      </c>
      <c r="M358" s="206">
        <v>12.265700000000001</v>
      </c>
      <c r="N358" s="207">
        <f t="shared" si="27"/>
        <v>2.5339340013236174E-2</v>
      </c>
      <c r="O358" s="204"/>
      <c r="P358" s="203">
        <v>43907</v>
      </c>
      <c r="Q358" s="205" t="s">
        <v>1803</v>
      </c>
      <c r="R358" s="207">
        <f t="shared" si="28"/>
        <v>-4.8751791920237847E-2</v>
      </c>
      <c r="T358" s="198">
        <v>43907</v>
      </c>
      <c r="U358" s="199" t="s">
        <v>1803</v>
      </c>
      <c r="V358" s="81">
        <f t="shared" si="29"/>
        <v>-4.8751791920237847E-2</v>
      </c>
    </row>
    <row r="359" spans="4:22" ht="14.4" x14ac:dyDescent="0.3">
      <c r="D359" s="203">
        <v>43908</v>
      </c>
      <c r="E359" s="205" t="s">
        <v>1710</v>
      </c>
      <c r="F359" s="81">
        <f t="shared" si="25"/>
        <v>9.3690407017323878E-3</v>
      </c>
      <c r="H359" s="203">
        <v>43908</v>
      </c>
      <c r="I359" s="205" t="s">
        <v>1726</v>
      </c>
      <c r="J359" s="81">
        <f t="shared" si="26"/>
        <v>-3.6943515191684206E-2</v>
      </c>
      <c r="L359" s="203">
        <v>43908</v>
      </c>
      <c r="M359" s="206">
        <v>11.8994</v>
      </c>
      <c r="N359" s="207">
        <f t="shared" si="27"/>
        <v>-3.0318770375446648E-2</v>
      </c>
      <c r="O359" s="204"/>
      <c r="P359" s="203">
        <v>43908</v>
      </c>
      <c r="Q359" s="205" t="s">
        <v>1804</v>
      </c>
      <c r="R359" s="207">
        <f t="shared" si="28"/>
        <v>4.6446758245020862E-2</v>
      </c>
      <c r="T359" s="198">
        <v>43908</v>
      </c>
      <c r="U359" s="199" t="s">
        <v>1804</v>
      </c>
      <c r="V359" s="81">
        <f t="shared" si="29"/>
        <v>4.6446758245020862E-2</v>
      </c>
    </row>
    <row r="360" spans="4:22" ht="14.4" x14ac:dyDescent="0.3">
      <c r="D360" s="203">
        <v>43909</v>
      </c>
      <c r="E360" s="205" t="s">
        <v>1711</v>
      </c>
      <c r="F360" s="81">
        <f t="shared" si="25"/>
        <v>4.1370390475868671E-2</v>
      </c>
      <c r="H360" s="203">
        <v>43909</v>
      </c>
      <c r="I360" s="205" t="s">
        <v>1763</v>
      </c>
      <c r="J360" s="81">
        <f t="shared" si="26"/>
        <v>4.4171218313137459E-2</v>
      </c>
      <c r="L360" s="203">
        <v>43909</v>
      </c>
      <c r="M360" s="206">
        <v>12.0776</v>
      </c>
      <c r="N360" s="207">
        <f t="shared" si="27"/>
        <v>1.4864518593112091E-2</v>
      </c>
      <c r="O360" s="204"/>
      <c r="P360" s="203">
        <v>43909</v>
      </c>
      <c r="Q360" s="205" t="s">
        <v>1805</v>
      </c>
      <c r="R360" s="207">
        <f t="shared" si="28"/>
        <v>6.333587517181076E-2</v>
      </c>
      <c r="T360" s="198">
        <v>43909</v>
      </c>
      <c r="U360" s="199" t="s">
        <v>1805</v>
      </c>
      <c r="V360" s="81">
        <f t="shared" si="29"/>
        <v>6.333587517181076E-2</v>
      </c>
    </row>
    <row r="361" spans="4:22" ht="14.4" x14ac:dyDescent="0.3">
      <c r="D361" s="203">
        <v>43910</v>
      </c>
      <c r="E361" s="205" t="s">
        <v>1712</v>
      </c>
      <c r="F361" s="81">
        <f t="shared" si="25"/>
        <v>-8.1095893658195056E-2</v>
      </c>
      <c r="H361" s="203">
        <v>43910</v>
      </c>
      <c r="I361" s="205" t="s">
        <v>1071</v>
      </c>
      <c r="J361" s="81">
        <f t="shared" si="26"/>
        <v>-5.1573090071448105E-3</v>
      </c>
      <c r="L361" s="203">
        <v>43910</v>
      </c>
      <c r="M361" s="206">
        <v>11.9588</v>
      </c>
      <c r="N361" s="207">
        <f t="shared" si="27"/>
        <v>-9.885088230901614E-3</v>
      </c>
      <c r="O361" s="204"/>
      <c r="P361" s="203">
        <v>43910</v>
      </c>
      <c r="Q361" s="205" t="s">
        <v>1806</v>
      </c>
      <c r="R361" s="207">
        <f t="shared" si="28"/>
        <v>-1.1619593332990039E-2</v>
      </c>
      <c r="T361" s="198">
        <v>43910</v>
      </c>
      <c r="U361" s="199" t="s">
        <v>1806</v>
      </c>
      <c r="V361" s="81">
        <f t="shared" si="29"/>
        <v>-1.1619593332990039E-2</v>
      </c>
    </row>
    <row r="362" spans="4:22" ht="14.4" x14ac:dyDescent="0.3">
      <c r="D362" s="203">
        <v>43913</v>
      </c>
      <c r="E362" s="205" t="s">
        <v>1713</v>
      </c>
      <c r="F362" s="81">
        <f t="shared" si="25"/>
        <v>-0.10523368453329833</v>
      </c>
      <c r="H362" s="203">
        <v>43913</v>
      </c>
      <c r="I362" s="205" t="s">
        <v>1764</v>
      </c>
      <c r="J362" s="81">
        <f t="shared" si="26"/>
        <v>-7.8492720279780173E-2</v>
      </c>
      <c r="L362" s="203">
        <v>43913</v>
      </c>
      <c r="M362" s="206">
        <v>10.9787</v>
      </c>
      <c r="N362" s="207">
        <f t="shared" si="27"/>
        <v>-8.55103770542016E-2</v>
      </c>
      <c r="O362" s="204"/>
      <c r="P362" s="203">
        <v>43913</v>
      </c>
      <c r="Q362" s="205" t="s">
        <v>1807</v>
      </c>
      <c r="R362" s="207">
        <f t="shared" si="28"/>
        <v>-0.10544168119498375</v>
      </c>
      <c r="T362" s="198">
        <v>43913</v>
      </c>
      <c r="U362" s="199" t="s">
        <v>1807</v>
      </c>
      <c r="V362" s="81">
        <f t="shared" si="29"/>
        <v>-0.10544168119498375</v>
      </c>
    </row>
    <row r="363" spans="4:22" ht="14.4" x14ac:dyDescent="0.3">
      <c r="D363" s="203">
        <v>43914</v>
      </c>
      <c r="E363" s="205" t="s">
        <v>1714</v>
      </c>
      <c r="F363" s="81">
        <f t="shared" si="25"/>
        <v>1.9005390579741393E-3</v>
      </c>
      <c r="H363" s="203">
        <v>43914</v>
      </c>
      <c r="I363" s="205" t="s">
        <v>1765</v>
      </c>
      <c r="J363" s="81">
        <f t="shared" si="26"/>
        <v>1.9934214900817111E-2</v>
      </c>
      <c r="L363" s="203">
        <v>43914</v>
      </c>
      <c r="M363" s="206">
        <v>11.2658</v>
      </c>
      <c r="N363" s="207">
        <f t="shared" si="27"/>
        <v>2.5814555798922716E-2</v>
      </c>
      <c r="O363" s="204"/>
      <c r="P363" s="203">
        <v>43914</v>
      </c>
      <c r="Q363" s="205" t="s">
        <v>1750</v>
      </c>
      <c r="R363" s="207">
        <f t="shared" si="28"/>
        <v>-4.992717395650715E-2</v>
      </c>
      <c r="T363" s="198">
        <v>43914</v>
      </c>
      <c r="U363" s="199" t="s">
        <v>1750</v>
      </c>
      <c r="V363" s="81">
        <f t="shared" si="29"/>
        <v>-4.992717395650715E-2</v>
      </c>
    </row>
    <row r="364" spans="4:22" ht="14.4" x14ac:dyDescent="0.3">
      <c r="D364" s="203">
        <v>43915</v>
      </c>
      <c r="E364" s="205" t="s">
        <v>1715</v>
      </c>
      <c r="F364" s="81">
        <f t="shared" si="25"/>
        <v>1.3203586975702269E-2</v>
      </c>
      <c r="H364" s="203">
        <v>43915</v>
      </c>
      <c r="I364" s="205" t="s">
        <v>1766</v>
      </c>
      <c r="J364" s="81">
        <f t="shared" si="26"/>
        <v>1.4153747438093984E-2</v>
      </c>
      <c r="L364" s="203">
        <v>43915</v>
      </c>
      <c r="M364" s="206">
        <v>11.315300000000001</v>
      </c>
      <c r="N364" s="207">
        <f t="shared" si="27"/>
        <v>4.3842044265003438E-3</v>
      </c>
      <c r="O364" s="204"/>
      <c r="P364" s="203">
        <v>43915</v>
      </c>
      <c r="Q364" s="205" t="s">
        <v>1808</v>
      </c>
      <c r="R364" s="207">
        <f t="shared" si="28"/>
        <v>2.5564564413013938E-3</v>
      </c>
      <c r="T364" s="198">
        <v>43915</v>
      </c>
      <c r="U364" s="199" t="s">
        <v>1808</v>
      </c>
      <c r="V364" s="81">
        <f t="shared" si="29"/>
        <v>2.5564564413013938E-3</v>
      </c>
    </row>
    <row r="365" spans="4:22" ht="14.4" x14ac:dyDescent="0.3">
      <c r="D365" s="203">
        <v>43916</v>
      </c>
      <c r="E365" s="205" t="s">
        <v>1716</v>
      </c>
      <c r="F365" s="81">
        <f t="shared" si="25"/>
        <v>-3.2373503083422496E-2</v>
      </c>
      <c r="H365" s="203">
        <v>43916</v>
      </c>
      <c r="I365" s="205" t="s">
        <v>1767</v>
      </c>
      <c r="J365" s="81">
        <f t="shared" si="26"/>
        <v>-2.1858793812498958E-2</v>
      </c>
      <c r="L365" s="203">
        <v>43916</v>
      </c>
      <c r="M365" s="206">
        <v>11.0777</v>
      </c>
      <c r="N365" s="207">
        <f t="shared" si="27"/>
        <v>-2.1221713667973315E-2</v>
      </c>
      <c r="O365" s="204"/>
      <c r="P365" s="203">
        <v>43916</v>
      </c>
      <c r="Q365" s="205" t="s">
        <v>1809</v>
      </c>
      <c r="R365" s="207">
        <f t="shared" si="28"/>
        <v>-5.6007636938629375E-2</v>
      </c>
      <c r="T365" s="198">
        <v>43916</v>
      </c>
      <c r="U365" s="199" t="s">
        <v>1809</v>
      </c>
      <c r="V365" s="81">
        <f t="shared" si="29"/>
        <v>-5.6007636938629375E-2</v>
      </c>
    </row>
    <row r="366" spans="4:22" ht="14.4" x14ac:dyDescent="0.3">
      <c r="D366" s="203">
        <v>43917</v>
      </c>
      <c r="E366" s="205" t="s">
        <v>1717</v>
      </c>
      <c r="F366" s="81">
        <f t="shared" si="25"/>
        <v>-3.0791820160317881E-2</v>
      </c>
      <c r="H366" s="203">
        <v>43917</v>
      </c>
      <c r="I366" s="205" t="s">
        <v>1768</v>
      </c>
      <c r="J366" s="81">
        <f t="shared" si="26"/>
        <v>-1.6713480973740667E-2</v>
      </c>
      <c r="L366" s="203">
        <v>43917</v>
      </c>
      <c r="M366" s="206">
        <v>11.0777</v>
      </c>
      <c r="N366" s="207">
        <f t="shared" si="27"/>
        <v>0</v>
      </c>
      <c r="O366" s="204"/>
      <c r="P366" s="203">
        <v>43917</v>
      </c>
      <c r="Q366" s="205" t="s">
        <v>1810</v>
      </c>
      <c r="R366" s="207">
        <f t="shared" si="28"/>
        <v>-2.8299469521364466E-2</v>
      </c>
      <c r="T366" s="198">
        <v>43917</v>
      </c>
      <c r="U366" s="199" t="s">
        <v>1810</v>
      </c>
      <c r="V366" s="81">
        <f t="shared" si="29"/>
        <v>-2.8299469521364466E-2</v>
      </c>
    </row>
    <row r="367" spans="4:22" ht="14.4" x14ac:dyDescent="0.3">
      <c r="D367" s="203">
        <v>43920</v>
      </c>
      <c r="E367" s="205" t="s">
        <v>1718</v>
      </c>
      <c r="F367" s="81">
        <f t="shared" si="25"/>
        <v>-5.3993297781053357E-2</v>
      </c>
      <c r="H367" s="203">
        <v>43920</v>
      </c>
      <c r="I367" s="205" t="s">
        <v>1769</v>
      </c>
      <c r="J367" s="81">
        <f t="shared" si="26"/>
        <v>-4.8340826934282433E-2</v>
      </c>
      <c r="L367" s="203">
        <v>43920</v>
      </c>
      <c r="M367" s="206">
        <v>11.1767</v>
      </c>
      <c r="N367" s="207">
        <f t="shared" si="27"/>
        <v>8.8971756656616389E-3</v>
      </c>
      <c r="O367" s="204"/>
      <c r="P367" s="203">
        <v>43920</v>
      </c>
      <c r="Q367" s="205" t="s">
        <v>1811</v>
      </c>
      <c r="R367" s="207">
        <f t="shared" si="28"/>
        <v>-5.3244514518812361E-2</v>
      </c>
      <c r="T367" s="198">
        <v>43920</v>
      </c>
      <c r="U367" s="199" t="s">
        <v>1811</v>
      </c>
      <c r="V367" s="81">
        <f t="shared" si="29"/>
        <v>-5.3244514518812361E-2</v>
      </c>
    </row>
    <row r="368" spans="4:22" ht="14.4" x14ac:dyDescent="0.3">
      <c r="D368" s="203">
        <v>43921</v>
      </c>
      <c r="E368" s="205" t="s">
        <v>1719</v>
      </c>
      <c r="F368" s="81">
        <f t="shared" si="25"/>
        <v>-1.2010034857532007E-2</v>
      </c>
      <c r="H368" s="203">
        <v>43921</v>
      </c>
      <c r="I368" s="205" t="s">
        <v>1770</v>
      </c>
      <c r="J368" s="81">
        <f t="shared" si="26"/>
        <v>-1.0669929324696851E-2</v>
      </c>
      <c r="L368" s="203">
        <v>43921</v>
      </c>
      <c r="M368" s="206">
        <v>11.1668</v>
      </c>
      <c r="N368" s="207">
        <f t="shared" si="27"/>
        <v>-8.8616381926383216E-4</v>
      </c>
      <c r="O368" s="204"/>
      <c r="P368" s="203">
        <v>43921</v>
      </c>
      <c r="Q368" s="205" t="s">
        <v>1812</v>
      </c>
      <c r="R368" s="207">
        <f t="shared" si="28"/>
        <v>4.8709302345965122E-3</v>
      </c>
      <c r="T368" s="200">
        <v>43921</v>
      </c>
      <c r="U368" s="201" t="s">
        <v>1812</v>
      </c>
      <c r="V368" s="81">
        <f t="shared" si="29"/>
        <v>4.8709302345965122E-3</v>
      </c>
    </row>
  </sheetData>
  <mergeCells count="5">
    <mergeCell ref="D1:F1"/>
    <mergeCell ref="H1:J1"/>
    <mergeCell ref="L1:N1"/>
    <mergeCell ref="P1:R1"/>
    <mergeCell ref="T1:V1"/>
  </mergeCells>
  <phoneticPr fontId="2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lead</vt:lpstr>
      <vt:lpstr>非上市情景</vt:lpstr>
      <vt:lpstr>上市情景</vt:lpstr>
      <vt:lpstr>2019财报</vt:lpstr>
      <vt:lpstr>DLOM_BSmodel</vt:lpstr>
      <vt:lpstr>股价信息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BC Wang</dc:creator>
  <cp:lastModifiedBy>wei tan</cp:lastModifiedBy>
  <dcterms:created xsi:type="dcterms:W3CDTF">2015-06-05T18:19:34Z</dcterms:created>
  <dcterms:modified xsi:type="dcterms:W3CDTF">2020-11-16T03:16:27Z</dcterms:modified>
</cp:coreProperties>
</file>