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14"/>
  <workbookPr codeName="ThisWorkbook"/>
  <mc:AlternateContent xmlns:mc="http://schemas.openxmlformats.org/markup-compatibility/2006">
    <mc:Choice Requires="x15">
      <x15ac:absPath xmlns:x15ac="http://schemas.microsoft.com/office/spreadsheetml/2010/11/ac" url="D:\桌面\其他\NPV_calculate\"/>
    </mc:Choice>
  </mc:AlternateContent>
  <xr:revisionPtr revIDLastSave="0" documentId="13_ncr:1_{F44B7620-C5BE-4BB7-84C5-446FF6985E7F}" xr6:coauthVersionLast="47" xr6:coauthVersionMax="47" xr10:uidLastSave="{00000000-0000-0000-0000-000000000000}"/>
  <bookViews>
    <workbookView xWindow="11520" yWindow="24" windowWidth="11520" windowHeight="12336" tabRatio="646" xr2:uid="{00000000-000D-0000-FFFF-FFFF00000000}"/>
  </bookViews>
  <sheets>
    <sheet name="循环表" sheetId="6" r:id="rId1"/>
    <sheet name="基本信息" sheetId="1" r:id="rId2"/>
    <sheet name="生命表" sheetId="4" r:id="rId3"/>
    <sheet name="个人养老金缴费" sheetId="2" r:id="rId4"/>
    <sheet name="个人养老金收取" sheetId="3" r:id="rId5"/>
    <sheet name="NPV" sheetId="5" r:id="rId6"/>
    <sheet name="关于利率" sheetId="7" r:id="rId7"/>
    <sheet name="关于通货膨胀率" sheetId="8" r:id="rId8"/>
    <sheet name="通货膨胀率回归分析" sheetId="10" r:id="rId9"/>
    <sheet name="回归测试" sheetId="13" r:id="rId10"/>
    <sheet name="通货膨胀率预测" sheetId="11" r:id="rId11"/>
  </sheets>
  <externalReferences>
    <externalReference r:id="rId12"/>
  </externalReferences>
  <definedNames>
    <definedName name="age">基本信息!$B$2</definedName>
    <definedName name="aver_sa">基本信息!$B$12</definedName>
    <definedName name="gen">基本信息!$B$3</definedName>
    <definedName name="i">[1]个人养老金缴费与领取!$D$1</definedName>
    <definedName name="irr">基本信息!$E$2</definedName>
    <definedName name="JFi">基本信息!#REF!</definedName>
    <definedName name="nem_mon">基本信息!$B$7</definedName>
    <definedName name="oi">基本信息!$B$8</definedName>
    <definedName name="p_rate">基本信息!$B$11</definedName>
    <definedName name="pi">基本信息!$B$9</definedName>
    <definedName name="re_time">基本信息!$B$6</definedName>
    <definedName name="sa_level">基本信息!$B$5</definedName>
    <definedName name="time_flag">基本信息!$B$4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1" l="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3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46" i="11"/>
  <c r="C45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3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46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2" i="11"/>
  <c r="F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2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G7" i="5" l="1"/>
  <c r="C5" i="10"/>
  <c r="C47" i="10" l="1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J100" i="2"/>
  <c r="A2" i="5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5" i="4"/>
  <c r="I5" i="4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L25" i="4" s="1"/>
  <c r="A3" i="5" l="1"/>
  <c r="A4" i="5" s="1"/>
  <c r="A2" i="2"/>
  <c r="B2" i="2" s="1"/>
  <c r="A2" i="3"/>
  <c r="B7" i="1"/>
  <c r="I26" i="4"/>
  <c r="J26" i="4" l="1"/>
  <c r="L26" i="4"/>
  <c r="E2" i="2"/>
  <c r="A3" i="2"/>
  <c r="A4" i="2" s="1"/>
  <c r="A3" i="3"/>
  <c r="C2" i="3"/>
  <c r="A5" i="5"/>
  <c r="I27" i="4"/>
  <c r="J27" i="4" l="1"/>
  <c r="L27" i="4"/>
  <c r="E3" i="2"/>
  <c r="B3" i="2"/>
  <c r="E4" i="2"/>
  <c r="A4" i="3"/>
  <c r="C3" i="3"/>
  <c r="A6" i="5"/>
  <c r="A5" i="2"/>
  <c r="B4" i="2"/>
  <c r="I28" i="4"/>
  <c r="J28" i="4" l="1"/>
  <c r="L28" i="4"/>
  <c r="A5" i="3"/>
  <c r="C4" i="3"/>
  <c r="A6" i="2"/>
  <c r="B5" i="2"/>
  <c r="E5" i="2"/>
  <c r="A7" i="5"/>
  <c r="I29" i="4"/>
  <c r="J29" i="4" l="1"/>
  <c r="L29" i="4"/>
  <c r="A6" i="3"/>
  <c r="C5" i="3"/>
  <c r="A8" i="5"/>
  <c r="A7" i="2"/>
  <c r="B6" i="2"/>
  <c r="E6" i="2"/>
  <c r="I30" i="4"/>
  <c r="L30" i="4" l="1"/>
  <c r="J30" i="4"/>
  <c r="A7" i="3"/>
  <c r="C6" i="3"/>
  <c r="A8" i="2"/>
  <c r="B7" i="2"/>
  <c r="E7" i="2"/>
  <c r="A9" i="5"/>
  <c r="I31" i="4"/>
  <c r="L31" i="4" l="1"/>
  <c r="J31" i="4"/>
  <c r="A8" i="3"/>
  <c r="C7" i="3"/>
  <c r="A10" i="5"/>
  <c r="A9" i="2"/>
  <c r="B8" i="2"/>
  <c r="E8" i="2"/>
  <c r="I32" i="4"/>
  <c r="J32" i="4" l="1"/>
  <c r="L32" i="4"/>
  <c r="A9" i="3"/>
  <c r="C8" i="3"/>
  <c r="A10" i="2"/>
  <c r="B9" i="2"/>
  <c r="E9" i="2"/>
  <c r="A11" i="5"/>
  <c r="I33" i="4"/>
  <c r="J33" i="4" l="1"/>
  <c r="L33" i="4"/>
  <c r="A10" i="3"/>
  <c r="C9" i="3"/>
  <c r="A12" i="5"/>
  <c r="A11" i="2"/>
  <c r="B10" i="2"/>
  <c r="E10" i="2"/>
  <c r="I34" i="4"/>
  <c r="J34" i="4" l="1"/>
  <c r="L34" i="4"/>
  <c r="A11" i="3"/>
  <c r="C10" i="3"/>
  <c r="A13" i="5"/>
  <c r="A12" i="2"/>
  <c r="B11" i="2"/>
  <c r="E11" i="2"/>
  <c r="I35" i="4"/>
  <c r="L35" i="4" l="1"/>
  <c r="J35" i="4"/>
  <c r="A12" i="3"/>
  <c r="C11" i="3"/>
  <c r="A13" i="2"/>
  <c r="B12" i="2"/>
  <c r="E12" i="2"/>
  <c r="A14" i="5"/>
  <c r="I36" i="4"/>
  <c r="J36" i="4" l="1"/>
  <c r="L36" i="4"/>
  <c r="A13" i="3"/>
  <c r="C12" i="3"/>
  <c r="A15" i="5"/>
  <c r="A14" i="2"/>
  <c r="B13" i="2"/>
  <c r="E13" i="2"/>
  <c r="I37" i="4"/>
  <c r="J37" i="4" l="1"/>
  <c r="L37" i="4"/>
  <c r="A14" i="3"/>
  <c r="C13" i="3"/>
  <c r="A15" i="2"/>
  <c r="B14" i="2"/>
  <c r="E14" i="2"/>
  <c r="A16" i="5"/>
  <c r="I38" i="4"/>
  <c r="J38" i="4" l="1"/>
  <c r="L38" i="4"/>
  <c r="A15" i="3"/>
  <c r="C14" i="3"/>
  <c r="A16" i="2"/>
  <c r="B15" i="2"/>
  <c r="E15" i="2"/>
  <c r="A17" i="5"/>
  <c r="I39" i="4"/>
  <c r="J39" i="4" l="1"/>
  <c r="L39" i="4"/>
  <c r="A16" i="3"/>
  <c r="C15" i="3"/>
  <c r="A18" i="5"/>
  <c r="A17" i="2"/>
  <c r="B16" i="2"/>
  <c r="E16" i="2"/>
  <c r="I40" i="4"/>
  <c r="J40" i="4" l="1"/>
  <c r="L40" i="4"/>
  <c r="A17" i="3"/>
  <c r="C16" i="3"/>
  <c r="A18" i="2"/>
  <c r="B17" i="2"/>
  <c r="E17" i="2"/>
  <c r="A19" i="5"/>
  <c r="I41" i="4"/>
  <c r="J41" i="4" l="1"/>
  <c r="L41" i="4"/>
  <c r="A18" i="3"/>
  <c r="C17" i="3"/>
  <c r="A20" i="5"/>
  <c r="A19" i="2"/>
  <c r="B18" i="2"/>
  <c r="E18" i="2"/>
  <c r="I42" i="4"/>
  <c r="J42" i="4" l="1"/>
  <c r="L42" i="4"/>
  <c r="A19" i="3"/>
  <c r="C18" i="3"/>
  <c r="B19" i="2"/>
  <c r="E19" i="2"/>
  <c r="A20" i="2"/>
  <c r="A21" i="5"/>
  <c r="I43" i="4"/>
  <c r="J43" i="4" l="1"/>
  <c r="L43" i="4"/>
  <c r="A20" i="3"/>
  <c r="C19" i="3"/>
  <c r="A22" i="5"/>
  <c r="A21" i="2"/>
  <c r="B20" i="2"/>
  <c r="E20" i="2"/>
  <c r="I44" i="4"/>
  <c r="J44" i="4" l="1"/>
  <c r="L44" i="4"/>
  <c r="A21" i="3"/>
  <c r="C20" i="3"/>
  <c r="A22" i="2"/>
  <c r="B21" i="2"/>
  <c r="E21" i="2"/>
  <c r="A23" i="5"/>
  <c r="I45" i="4"/>
  <c r="J45" i="4" l="1"/>
  <c r="L45" i="4"/>
  <c r="A22" i="3"/>
  <c r="C21" i="3"/>
  <c r="A23" i="2"/>
  <c r="B22" i="2"/>
  <c r="E22" i="2"/>
  <c r="A24" i="5"/>
  <c r="I46" i="4"/>
  <c r="L46" i="4" l="1"/>
  <c r="J46" i="4"/>
  <c r="A23" i="3"/>
  <c r="C22" i="3"/>
  <c r="A25" i="5"/>
  <c r="A24" i="2"/>
  <c r="B23" i="2"/>
  <c r="E23" i="2"/>
  <c r="I47" i="4"/>
  <c r="L47" i="4" l="1"/>
  <c r="J47" i="4"/>
  <c r="A24" i="3"/>
  <c r="C23" i="3"/>
  <c r="A25" i="2"/>
  <c r="B24" i="2"/>
  <c r="E24" i="2"/>
  <c r="A26" i="5"/>
  <c r="I48" i="4"/>
  <c r="L48" i="4" l="1"/>
  <c r="J48" i="4"/>
  <c r="A25" i="3"/>
  <c r="C24" i="3"/>
  <c r="A27" i="5"/>
  <c r="A26" i="2"/>
  <c r="B25" i="2"/>
  <c r="E25" i="2"/>
  <c r="I49" i="4"/>
  <c r="J49" i="4" l="1"/>
  <c r="L49" i="4"/>
  <c r="A26" i="3"/>
  <c r="C25" i="3"/>
  <c r="A28" i="5"/>
  <c r="A27" i="2"/>
  <c r="B26" i="2"/>
  <c r="E26" i="2"/>
  <c r="I50" i="4"/>
  <c r="J50" i="4" l="1"/>
  <c r="L50" i="4"/>
  <c r="A27" i="3"/>
  <c r="C26" i="3"/>
  <c r="A28" i="2"/>
  <c r="B27" i="2"/>
  <c r="E27" i="2"/>
  <c r="A29" i="5"/>
  <c r="I51" i="4"/>
  <c r="L51" i="4" l="1"/>
  <c r="J51" i="4"/>
  <c r="A28" i="3"/>
  <c r="C27" i="3"/>
  <c r="A30" i="5"/>
  <c r="A29" i="2"/>
  <c r="B28" i="2"/>
  <c r="E28" i="2"/>
  <c r="I52" i="4"/>
  <c r="J52" i="4" l="1"/>
  <c r="L52" i="4"/>
  <c r="A29" i="3"/>
  <c r="C28" i="3"/>
  <c r="A30" i="2"/>
  <c r="B29" i="2"/>
  <c r="E29" i="2"/>
  <c r="A31" i="5"/>
  <c r="I53" i="4"/>
  <c r="J53" i="4" l="1"/>
  <c r="L53" i="4"/>
  <c r="A30" i="3"/>
  <c r="C29" i="3"/>
  <c r="A32" i="5"/>
  <c r="A31" i="2"/>
  <c r="B30" i="2"/>
  <c r="E30" i="2"/>
  <c r="I54" i="4"/>
  <c r="J54" i="4" l="1"/>
  <c r="L54" i="4"/>
  <c r="A31" i="3"/>
  <c r="C30" i="3"/>
  <c r="A32" i="2"/>
  <c r="B31" i="2"/>
  <c r="E31" i="2"/>
  <c r="A33" i="5"/>
  <c r="I55" i="4"/>
  <c r="J55" i="4" l="1"/>
  <c r="L55" i="4"/>
  <c r="A32" i="3"/>
  <c r="C31" i="3"/>
  <c r="A34" i="5"/>
  <c r="A33" i="2"/>
  <c r="B32" i="2"/>
  <c r="E32" i="2"/>
  <c r="I56" i="4"/>
  <c r="J56" i="4" l="1"/>
  <c r="L56" i="4"/>
  <c r="A33" i="3"/>
  <c r="C32" i="3"/>
  <c r="A34" i="2"/>
  <c r="B33" i="2"/>
  <c r="E33" i="2"/>
  <c r="A35" i="5"/>
  <c r="I57" i="4"/>
  <c r="J57" i="4" l="1"/>
  <c r="L57" i="4"/>
  <c r="A34" i="3"/>
  <c r="C33" i="3"/>
  <c r="A36" i="5"/>
  <c r="A35" i="2"/>
  <c r="B34" i="2"/>
  <c r="E34" i="2"/>
  <c r="I58" i="4"/>
  <c r="J58" i="4" l="1"/>
  <c r="L58" i="4"/>
  <c r="A35" i="3"/>
  <c r="C34" i="3"/>
  <c r="A36" i="2"/>
  <c r="B35" i="2"/>
  <c r="E35" i="2"/>
  <c r="A37" i="5"/>
  <c r="I59" i="4"/>
  <c r="J59" i="4" l="1"/>
  <c r="L59" i="4"/>
  <c r="A36" i="3"/>
  <c r="C35" i="3"/>
  <c r="A38" i="5"/>
  <c r="A37" i="2"/>
  <c r="B36" i="2"/>
  <c r="E36" i="2"/>
  <c r="I60" i="4"/>
  <c r="J60" i="4" l="1"/>
  <c r="L60" i="4"/>
  <c r="A37" i="3"/>
  <c r="C36" i="3"/>
  <c r="A38" i="2"/>
  <c r="B37" i="2"/>
  <c r="E37" i="2"/>
  <c r="A39" i="5"/>
  <c r="I61" i="4"/>
  <c r="J61" i="4" l="1"/>
  <c r="L61" i="4"/>
  <c r="A38" i="3"/>
  <c r="C37" i="3"/>
  <c r="A40" i="5"/>
  <c r="A39" i="2"/>
  <c r="B38" i="2"/>
  <c r="E38" i="2"/>
  <c r="I62" i="4"/>
  <c r="L62" i="4" l="1"/>
  <c r="J62" i="4"/>
  <c r="C6" i="2" s="1"/>
  <c r="A39" i="3"/>
  <c r="C38" i="3"/>
  <c r="A40" i="2"/>
  <c r="B39" i="2"/>
  <c r="E39" i="2"/>
  <c r="A41" i="5"/>
  <c r="I63" i="4"/>
  <c r="F6" i="2" l="1"/>
  <c r="H6" i="2"/>
  <c r="L63" i="4"/>
  <c r="J63" i="4"/>
  <c r="C7" i="2" s="1"/>
  <c r="A40" i="3"/>
  <c r="C39" i="3"/>
  <c r="A41" i="2"/>
  <c r="B40" i="2"/>
  <c r="E40" i="2"/>
  <c r="A42" i="5"/>
  <c r="I64" i="4"/>
  <c r="H7" i="2" l="1"/>
  <c r="F7" i="2"/>
  <c r="J6" i="2"/>
  <c r="J64" i="4"/>
  <c r="L64" i="4"/>
  <c r="A41" i="3"/>
  <c r="C40" i="3"/>
  <c r="A43" i="5"/>
  <c r="A42" i="2"/>
  <c r="B41" i="2"/>
  <c r="E41" i="2"/>
  <c r="I65" i="4"/>
  <c r="C8" i="2" l="1"/>
  <c r="F8" i="2" s="1"/>
  <c r="C23" i="2"/>
  <c r="J7" i="2"/>
  <c r="H8" i="2"/>
  <c r="J65" i="4"/>
  <c r="L65" i="4"/>
  <c r="A42" i="3"/>
  <c r="C41" i="3"/>
  <c r="A43" i="2"/>
  <c r="B42" i="2"/>
  <c r="E42" i="2"/>
  <c r="A44" i="5"/>
  <c r="I66" i="4"/>
  <c r="H23" i="2" l="1"/>
  <c r="F23" i="2"/>
  <c r="C9" i="2"/>
  <c r="H9" i="2" s="1"/>
  <c r="C24" i="2"/>
  <c r="J8" i="2"/>
  <c r="J66" i="4"/>
  <c r="L66" i="4"/>
  <c r="A43" i="3"/>
  <c r="C42" i="3"/>
  <c r="A44" i="2"/>
  <c r="B43" i="2"/>
  <c r="E43" i="2"/>
  <c r="A45" i="5"/>
  <c r="I67" i="4"/>
  <c r="C10" i="2" l="1"/>
  <c r="C25" i="2"/>
  <c r="F9" i="2"/>
  <c r="H24" i="2"/>
  <c r="F24" i="2"/>
  <c r="J24" i="2" s="1"/>
  <c r="J23" i="2"/>
  <c r="H10" i="2"/>
  <c r="F10" i="2"/>
  <c r="J9" i="2"/>
  <c r="L67" i="4"/>
  <c r="J67" i="4"/>
  <c r="A44" i="3"/>
  <c r="C43" i="3"/>
  <c r="A46" i="5"/>
  <c r="A45" i="2"/>
  <c r="B44" i="2"/>
  <c r="E44" i="2"/>
  <c r="I68" i="4"/>
  <c r="C11" i="2" l="1"/>
  <c r="C26" i="2"/>
  <c r="F25" i="2"/>
  <c r="H25" i="2"/>
  <c r="J25" i="2" s="1"/>
  <c r="C18" i="2"/>
  <c r="H18" i="2" s="1"/>
  <c r="C2" i="2"/>
  <c r="H11" i="2"/>
  <c r="F11" i="2"/>
  <c r="J10" i="2"/>
  <c r="C30" i="2"/>
  <c r="F30" i="2" s="1"/>
  <c r="J68" i="4"/>
  <c r="L68" i="4"/>
  <c r="A45" i="3"/>
  <c r="C44" i="3"/>
  <c r="A46" i="2"/>
  <c r="B45" i="2"/>
  <c r="E45" i="2"/>
  <c r="A47" i="5"/>
  <c r="I69" i="4"/>
  <c r="C12" i="2" l="1"/>
  <c r="C27" i="2"/>
  <c r="F26" i="2"/>
  <c r="H26" i="2"/>
  <c r="F18" i="2"/>
  <c r="C19" i="2"/>
  <c r="J11" i="2"/>
  <c r="C3" i="2"/>
  <c r="F2" i="2"/>
  <c r="H2" i="2"/>
  <c r="I2" i="2" s="1"/>
  <c r="H12" i="2"/>
  <c r="F12" i="2"/>
  <c r="C31" i="2"/>
  <c r="F31" i="2" s="1"/>
  <c r="H30" i="2"/>
  <c r="J30" i="2" s="1"/>
  <c r="J18" i="2"/>
  <c r="C15" i="2"/>
  <c r="J69" i="4"/>
  <c r="L69" i="4"/>
  <c r="A46" i="3"/>
  <c r="C45" i="3"/>
  <c r="A47" i="2"/>
  <c r="B46" i="2"/>
  <c r="E46" i="2"/>
  <c r="A48" i="5"/>
  <c r="I70" i="4"/>
  <c r="J26" i="2" l="1"/>
  <c r="F27" i="2"/>
  <c r="H27" i="2"/>
  <c r="J27" i="2" s="1"/>
  <c r="C13" i="2"/>
  <c r="C28" i="2"/>
  <c r="C20" i="2"/>
  <c r="F19" i="2"/>
  <c r="H19" i="2"/>
  <c r="C4" i="2"/>
  <c r="J2" i="2"/>
  <c r="G2" i="2"/>
  <c r="H3" i="2"/>
  <c r="I3" i="2" s="1"/>
  <c r="F3" i="2"/>
  <c r="H13" i="2"/>
  <c r="F13" i="2"/>
  <c r="J13" i="2" s="1"/>
  <c r="J12" i="2"/>
  <c r="H31" i="2"/>
  <c r="J31" i="2" s="1"/>
  <c r="C32" i="2"/>
  <c r="F32" i="2" s="1"/>
  <c r="C16" i="2"/>
  <c r="H15" i="2"/>
  <c r="F15" i="2"/>
  <c r="J70" i="4"/>
  <c r="L70" i="4"/>
  <c r="A47" i="3"/>
  <c r="C46" i="3"/>
  <c r="A48" i="2"/>
  <c r="B47" i="2"/>
  <c r="E47" i="2"/>
  <c r="A49" i="5"/>
  <c r="I71" i="4"/>
  <c r="J3" i="2" l="1"/>
  <c r="F28" i="2"/>
  <c r="H28" i="2"/>
  <c r="J28" i="2" s="1"/>
  <c r="C14" i="2"/>
  <c r="C29" i="2"/>
  <c r="C21" i="2"/>
  <c r="J19" i="2"/>
  <c r="H20" i="2"/>
  <c r="F20" i="2"/>
  <c r="J20" i="2" s="1"/>
  <c r="C22" i="2"/>
  <c r="H22" i="2" s="1"/>
  <c r="C5" i="2"/>
  <c r="G3" i="2"/>
  <c r="H4" i="2"/>
  <c r="I4" i="2" s="1"/>
  <c r="F4" i="2"/>
  <c r="H14" i="2"/>
  <c r="F14" i="2"/>
  <c r="C33" i="2"/>
  <c r="H33" i="2" s="1"/>
  <c r="H32" i="2"/>
  <c r="J32" i="2" s="1"/>
  <c r="C34" i="2"/>
  <c r="F34" i="2" s="1"/>
  <c r="C35" i="2"/>
  <c r="H35" i="2" s="1"/>
  <c r="C36" i="2"/>
  <c r="H36" i="2" s="1"/>
  <c r="C37" i="2"/>
  <c r="F37" i="2" s="1"/>
  <c r="C38" i="2"/>
  <c r="H38" i="2" s="1"/>
  <c r="C39" i="2"/>
  <c r="F39" i="2" s="1"/>
  <c r="C40" i="2"/>
  <c r="H40" i="2" s="1"/>
  <c r="C41" i="2"/>
  <c r="H41" i="2" s="1"/>
  <c r="C42" i="2"/>
  <c r="F42" i="2" s="1"/>
  <c r="C43" i="2"/>
  <c r="H43" i="2" s="1"/>
  <c r="C44" i="2"/>
  <c r="F44" i="2" s="1"/>
  <c r="C45" i="2"/>
  <c r="F45" i="2" s="1"/>
  <c r="C46" i="2"/>
  <c r="C47" i="2"/>
  <c r="F47" i="2" s="1"/>
  <c r="J15" i="2"/>
  <c r="C17" i="2"/>
  <c r="B2" i="3"/>
  <c r="H16" i="2"/>
  <c r="F16" i="2"/>
  <c r="J71" i="4"/>
  <c r="L71" i="4"/>
  <c r="A48" i="3"/>
  <c r="C47" i="3"/>
  <c r="A50" i="5"/>
  <c r="A49" i="2"/>
  <c r="B48" i="2"/>
  <c r="E48" i="2"/>
  <c r="C48" i="2"/>
  <c r="I72" i="4"/>
  <c r="J4" i="2" l="1"/>
  <c r="H29" i="2"/>
  <c r="F29" i="2"/>
  <c r="J29" i="2" s="1"/>
  <c r="F22" i="2"/>
  <c r="F21" i="2"/>
  <c r="H21" i="2"/>
  <c r="G4" i="2"/>
  <c r="H5" i="2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F5" i="2"/>
  <c r="J14" i="2"/>
  <c r="F33" i="2"/>
  <c r="J33" i="2" s="1"/>
  <c r="H34" i="2"/>
  <c r="J34" i="2" s="1"/>
  <c r="F35" i="2"/>
  <c r="J35" i="2" s="1"/>
  <c r="F36" i="2"/>
  <c r="J36" i="2" s="1"/>
  <c r="H37" i="2"/>
  <c r="J37" i="2" s="1"/>
  <c r="F38" i="2"/>
  <c r="J38" i="2" s="1"/>
  <c r="H39" i="2"/>
  <c r="J39" i="2" s="1"/>
  <c r="F40" i="2"/>
  <c r="J40" i="2" s="1"/>
  <c r="F41" i="2"/>
  <c r="J41" i="2" s="1"/>
  <c r="H42" i="2"/>
  <c r="J42" i="2" s="1"/>
  <c r="F43" i="2"/>
  <c r="J43" i="2" s="1"/>
  <c r="H44" i="2"/>
  <c r="J44" i="2" s="1"/>
  <c r="H45" i="2"/>
  <c r="J45" i="2" s="1"/>
  <c r="H47" i="2"/>
  <c r="J47" i="2" s="1"/>
  <c r="F46" i="2"/>
  <c r="H46" i="2"/>
  <c r="J22" i="2"/>
  <c r="J16" i="2"/>
  <c r="B3" i="3"/>
  <c r="F17" i="2"/>
  <c r="H17" i="2"/>
  <c r="J72" i="4"/>
  <c r="L72" i="4"/>
  <c r="H48" i="2"/>
  <c r="A49" i="3"/>
  <c r="B48" i="3"/>
  <c r="C48" i="3"/>
  <c r="F48" i="2"/>
  <c r="A50" i="2"/>
  <c r="B49" i="2"/>
  <c r="E49" i="2"/>
  <c r="C49" i="2"/>
  <c r="A51" i="5"/>
  <c r="I73" i="4"/>
  <c r="J5" i="2" l="1"/>
  <c r="J21" i="2"/>
  <c r="I17" i="2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G5" i="2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J46" i="2"/>
  <c r="J17" i="2"/>
  <c r="B4" i="3"/>
  <c r="J73" i="4"/>
  <c r="L73" i="4"/>
  <c r="J48" i="2"/>
  <c r="H49" i="2"/>
  <c r="A50" i="3"/>
  <c r="B49" i="3"/>
  <c r="C49" i="3"/>
  <c r="A52" i="5"/>
  <c r="F49" i="2"/>
  <c r="B50" i="2"/>
  <c r="C50" i="2"/>
  <c r="E50" i="2"/>
  <c r="A51" i="2"/>
  <c r="I74" i="4"/>
  <c r="I49" i="2" l="1"/>
  <c r="B5" i="3"/>
  <c r="J74" i="4"/>
  <c r="L74" i="4"/>
  <c r="H50" i="2"/>
  <c r="J49" i="2"/>
  <c r="A51" i="3"/>
  <c r="B50" i="3"/>
  <c r="C50" i="3"/>
  <c r="B51" i="2"/>
  <c r="E51" i="2"/>
  <c r="A52" i="2"/>
  <c r="C51" i="2"/>
  <c r="G49" i="2"/>
  <c r="F50" i="2"/>
  <c r="A53" i="5"/>
  <c r="I75" i="4"/>
  <c r="I50" i="2" l="1"/>
  <c r="B6" i="3"/>
  <c r="J50" i="2"/>
  <c r="J75" i="4"/>
  <c r="L75" i="4"/>
  <c r="H51" i="2"/>
  <c r="A52" i="3"/>
  <c r="B51" i="3"/>
  <c r="C51" i="3"/>
  <c r="A54" i="5"/>
  <c r="G50" i="2"/>
  <c r="B52" i="2"/>
  <c r="E52" i="2"/>
  <c r="C52" i="2"/>
  <c r="A53" i="2"/>
  <c r="F51" i="2"/>
  <c r="I76" i="4"/>
  <c r="I51" i="2" l="1"/>
  <c r="B7" i="3"/>
  <c r="J76" i="4"/>
  <c r="L76" i="4"/>
  <c r="H52" i="2"/>
  <c r="J51" i="2"/>
  <c r="A53" i="3"/>
  <c r="B52" i="3"/>
  <c r="C52" i="3"/>
  <c r="B53" i="2"/>
  <c r="C53" i="2"/>
  <c r="E53" i="2"/>
  <c r="A54" i="2"/>
  <c r="F52" i="2"/>
  <c r="G51" i="2"/>
  <c r="A55" i="5"/>
  <c r="I77" i="4"/>
  <c r="D53" i="3" l="1"/>
  <c r="I52" i="2"/>
  <c r="B8" i="3"/>
  <c r="J77" i="4"/>
  <c r="L77" i="4"/>
  <c r="F53" i="2"/>
  <c r="A54" i="3"/>
  <c r="B53" i="3"/>
  <c r="C53" i="3"/>
  <c r="G52" i="2"/>
  <c r="J52" i="2"/>
  <c r="B54" i="2"/>
  <c r="C54" i="2"/>
  <c r="E54" i="2"/>
  <c r="A55" i="2"/>
  <c r="H53" i="2"/>
  <c r="A56" i="5"/>
  <c r="I78" i="4"/>
  <c r="E53" i="3" l="1"/>
  <c r="I53" i="2"/>
  <c r="B9" i="3"/>
  <c r="L78" i="4"/>
  <c r="J78" i="4"/>
  <c r="G53" i="2"/>
  <c r="A55" i="3"/>
  <c r="D54" i="3"/>
  <c r="C54" i="3"/>
  <c r="B54" i="3"/>
  <c r="H54" i="2"/>
  <c r="B55" i="2"/>
  <c r="E55" i="2"/>
  <c r="C55" i="2"/>
  <c r="A56" i="2"/>
  <c r="F54" i="2"/>
  <c r="A57" i="5"/>
  <c r="J53" i="2"/>
  <c r="I79" i="4"/>
  <c r="I54" i="2" l="1"/>
  <c r="B10" i="3"/>
  <c r="J79" i="4"/>
  <c r="L79" i="4"/>
  <c r="J54" i="2"/>
  <c r="E54" i="3"/>
  <c r="H55" i="2"/>
  <c r="G54" i="2"/>
  <c r="A56" i="3"/>
  <c r="D55" i="3"/>
  <c r="B55" i="3"/>
  <c r="C55" i="3"/>
  <c r="B56" i="2"/>
  <c r="A57" i="2"/>
  <c r="C56" i="2"/>
  <c r="E56" i="2"/>
  <c r="F55" i="2"/>
  <c r="A58" i="5"/>
  <c r="I80" i="4"/>
  <c r="I55" i="2" l="1"/>
  <c r="B11" i="3"/>
  <c r="L80" i="4"/>
  <c r="J80" i="4"/>
  <c r="E55" i="3"/>
  <c r="H56" i="2"/>
  <c r="J55" i="2"/>
  <c r="F56" i="2"/>
  <c r="A57" i="3"/>
  <c r="D56" i="3"/>
  <c r="B56" i="3"/>
  <c r="C56" i="3"/>
  <c r="G55" i="2"/>
  <c r="B57" i="2"/>
  <c r="A58" i="2"/>
  <c r="E57" i="2"/>
  <c r="C57" i="2"/>
  <c r="A59" i="5"/>
  <c r="I81" i="4"/>
  <c r="I56" i="2" l="1"/>
  <c r="G56" i="2"/>
  <c r="B12" i="3"/>
  <c r="J81" i="4"/>
  <c r="L81" i="4"/>
  <c r="E56" i="3"/>
  <c r="J56" i="2"/>
  <c r="A58" i="3"/>
  <c r="D57" i="3"/>
  <c r="C57" i="3"/>
  <c r="B57" i="3"/>
  <c r="H57" i="2"/>
  <c r="A60" i="5"/>
  <c r="F57" i="2"/>
  <c r="B58" i="2"/>
  <c r="A59" i="2"/>
  <c r="E58" i="2"/>
  <c r="C58" i="2"/>
  <c r="I82" i="4"/>
  <c r="I57" i="2" l="1"/>
  <c r="B13" i="3"/>
  <c r="J82" i="4"/>
  <c r="L82" i="4"/>
  <c r="E57" i="3"/>
  <c r="J57" i="2"/>
  <c r="A59" i="3"/>
  <c r="D58" i="3"/>
  <c r="C58" i="3"/>
  <c r="B58" i="3"/>
  <c r="F58" i="2"/>
  <c r="B59" i="2"/>
  <c r="A60" i="2"/>
  <c r="C59" i="2"/>
  <c r="E59" i="2"/>
  <c r="A61" i="5"/>
  <c r="H58" i="2"/>
  <c r="G57" i="2"/>
  <c r="I83" i="4"/>
  <c r="I58" i="2" l="1"/>
  <c r="B14" i="3"/>
  <c r="L83" i="4"/>
  <c r="J83" i="4"/>
  <c r="H59" i="2"/>
  <c r="J58" i="2"/>
  <c r="E58" i="3"/>
  <c r="A60" i="3"/>
  <c r="D59" i="3"/>
  <c r="C59" i="3"/>
  <c r="B59" i="3"/>
  <c r="G58" i="2"/>
  <c r="F59" i="2"/>
  <c r="B60" i="2"/>
  <c r="A61" i="2"/>
  <c r="C60" i="2"/>
  <c r="E60" i="2"/>
  <c r="A62" i="5"/>
  <c r="I84" i="4"/>
  <c r="I59" i="2" l="1"/>
  <c r="B15" i="3"/>
  <c r="D60" i="3"/>
  <c r="J84" i="4"/>
  <c r="L84" i="4"/>
  <c r="J59" i="2"/>
  <c r="E59" i="3"/>
  <c r="A61" i="3"/>
  <c r="C60" i="3"/>
  <c r="B60" i="3"/>
  <c r="F60" i="2"/>
  <c r="H60" i="2"/>
  <c r="G59" i="2"/>
  <c r="A63" i="5"/>
  <c r="B61" i="2"/>
  <c r="A62" i="2"/>
  <c r="E61" i="2"/>
  <c r="C61" i="2"/>
  <c r="I85" i="4"/>
  <c r="I60" i="2" l="1"/>
  <c r="E60" i="3"/>
  <c r="B16" i="3"/>
  <c r="J85" i="4"/>
  <c r="L85" i="4"/>
  <c r="G60" i="2"/>
  <c r="J60" i="2"/>
  <c r="A62" i="3"/>
  <c r="D61" i="3"/>
  <c r="C61" i="3"/>
  <c r="B61" i="3"/>
  <c r="H61" i="2"/>
  <c r="A64" i="5"/>
  <c r="B62" i="2"/>
  <c r="C62" i="2"/>
  <c r="A63" i="2"/>
  <c r="E62" i="2"/>
  <c r="F61" i="2"/>
  <c r="I86" i="4"/>
  <c r="I61" i="2" l="1"/>
  <c r="D62" i="3"/>
  <c r="B17" i="3"/>
  <c r="J86" i="4"/>
  <c r="L86" i="4"/>
  <c r="H62" i="2"/>
  <c r="F62" i="2"/>
  <c r="E61" i="3"/>
  <c r="A63" i="3"/>
  <c r="C62" i="3"/>
  <c r="B62" i="3"/>
  <c r="A65" i="5"/>
  <c r="B63" i="2"/>
  <c r="C63" i="2"/>
  <c r="E63" i="2"/>
  <c r="A64" i="2"/>
  <c r="J61" i="2"/>
  <c r="G61" i="2"/>
  <c r="I87" i="4"/>
  <c r="I62" i="2" l="1"/>
  <c r="E62" i="3"/>
  <c r="G62" i="2"/>
  <c r="B18" i="3"/>
  <c r="J87" i="4"/>
  <c r="L87" i="4"/>
  <c r="H63" i="2"/>
  <c r="J62" i="2"/>
  <c r="A64" i="3"/>
  <c r="D63" i="3"/>
  <c r="C63" i="3"/>
  <c r="B63" i="3"/>
  <c r="F63" i="2"/>
  <c r="A66" i="5"/>
  <c r="B64" i="2"/>
  <c r="A65" i="2"/>
  <c r="E64" i="2"/>
  <c r="C64" i="2"/>
  <c r="I88" i="4"/>
  <c r="I63" i="2" l="1"/>
  <c r="B19" i="3"/>
  <c r="J88" i="4"/>
  <c r="L88" i="4"/>
  <c r="J63" i="2"/>
  <c r="H64" i="2"/>
  <c r="E63" i="3"/>
  <c r="A65" i="3"/>
  <c r="D64" i="3"/>
  <c r="C64" i="3"/>
  <c r="B64" i="3"/>
  <c r="F64" i="2"/>
  <c r="B65" i="2"/>
  <c r="A66" i="2"/>
  <c r="E65" i="2"/>
  <c r="C65" i="2"/>
  <c r="A67" i="5"/>
  <c r="G63" i="2"/>
  <c r="I89" i="4"/>
  <c r="I64" i="2" l="1"/>
  <c r="B20" i="3"/>
  <c r="J89" i="4"/>
  <c r="L89" i="4"/>
  <c r="G64" i="2"/>
  <c r="J64" i="2"/>
  <c r="H65" i="2"/>
  <c r="E64" i="3"/>
  <c r="A66" i="3"/>
  <c r="D65" i="3"/>
  <c r="C65" i="3"/>
  <c r="B65" i="3"/>
  <c r="A68" i="5"/>
  <c r="F65" i="2"/>
  <c r="B66" i="2"/>
  <c r="C66" i="2"/>
  <c r="A67" i="2"/>
  <c r="E66" i="2"/>
  <c r="I90" i="4"/>
  <c r="I65" i="2" l="1"/>
  <c r="B21" i="3"/>
  <c r="J90" i="4"/>
  <c r="L90" i="4"/>
  <c r="J65" i="2"/>
  <c r="F66" i="2"/>
  <c r="E65" i="3"/>
  <c r="A67" i="3"/>
  <c r="D66" i="3"/>
  <c r="B66" i="3"/>
  <c r="C66" i="3"/>
  <c r="G65" i="2"/>
  <c r="H66" i="2"/>
  <c r="I66" i="2" s="1"/>
  <c r="A69" i="5"/>
  <c r="B67" i="2"/>
  <c r="A68" i="2"/>
  <c r="C67" i="2"/>
  <c r="E67" i="2"/>
  <c r="I91" i="4"/>
  <c r="B22" i="3" l="1"/>
  <c r="J91" i="4"/>
  <c r="L91" i="4"/>
  <c r="G66" i="2"/>
  <c r="H67" i="2"/>
  <c r="I67" i="2" s="1"/>
  <c r="F67" i="2"/>
  <c r="E66" i="3"/>
  <c r="A68" i="3"/>
  <c r="D67" i="3"/>
  <c r="C67" i="3"/>
  <c r="B67" i="3"/>
  <c r="J66" i="2"/>
  <c r="A70" i="5"/>
  <c r="B68" i="2"/>
  <c r="A69" i="2"/>
  <c r="C68" i="2"/>
  <c r="E68" i="2"/>
  <c r="I92" i="4"/>
  <c r="B23" i="3" l="1"/>
  <c r="J92" i="4"/>
  <c r="L92" i="4"/>
  <c r="G67" i="2"/>
  <c r="J67" i="2"/>
  <c r="E67" i="3"/>
  <c r="A69" i="3"/>
  <c r="D68" i="3"/>
  <c r="C68" i="3"/>
  <c r="B68" i="3"/>
  <c r="F68" i="2"/>
  <c r="H68" i="2"/>
  <c r="I68" i="2" s="1"/>
  <c r="A71" i="5"/>
  <c r="B69" i="2"/>
  <c r="A70" i="2"/>
  <c r="E69" i="2"/>
  <c r="C69" i="2"/>
  <c r="I93" i="4"/>
  <c r="B24" i="3" l="1"/>
  <c r="J93" i="4"/>
  <c r="L93" i="4"/>
  <c r="G68" i="2"/>
  <c r="E68" i="3"/>
  <c r="A70" i="3"/>
  <c r="D69" i="3"/>
  <c r="C69" i="3"/>
  <c r="B69" i="3"/>
  <c r="H69" i="2"/>
  <c r="I69" i="2" s="1"/>
  <c r="F69" i="2"/>
  <c r="J68" i="2"/>
  <c r="A72" i="5"/>
  <c r="B70" i="2"/>
  <c r="C70" i="2"/>
  <c r="A71" i="2"/>
  <c r="E70" i="2"/>
  <c r="I94" i="4"/>
  <c r="B25" i="3" l="1"/>
  <c r="L94" i="4"/>
  <c r="J94" i="4"/>
  <c r="H70" i="2"/>
  <c r="I70" i="2" s="1"/>
  <c r="J69" i="2"/>
  <c r="G69" i="2"/>
  <c r="E69" i="3"/>
  <c r="F70" i="2"/>
  <c r="A71" i="3"/>
  <c r="D70" i="3"/>
  <c r="B70" i="3"/>
  <c r="C70" i="3"/>
  <c r="B71" i="2"/>
  <c r="A72" i="2"/>
  <c r="C71" i="2"/>
  <c r="E71" i="2"/>
  <c r="A73" i="5"/>
  <c r="I95" i="4"/>
  <c r="B26" i="3" l="1"/>
  <c r="L95" i="4"/>
  <c r="J95" i="4"/>
  <c r="J70" i="2"/>
  <c r="H71" i="2"/>
  <c r="I71" i="2" s="1"/>
  <c r="F71" i="2"/>
  <c r="E70" i="3"/>
  <c r="A72" i="3"/>
  <c r="D71" i="3"/>
  <c r="C71" i="3"/>
  <c r="B71" i="3"/>
  <c r="G70" i="2"/>
  <c r="B72" i="2"/>
  <c r="A73" i="2"/>
  <c r="C72" i="2"/>
  <c r="E72" i="2"/>
  <c r="A74" i="5"/>
  <c r="I96" i="4"/>
  <c r="B27" i="3" l="1"/>
  <c r="J96" i="4"/>
  <c r="L96" i="4"/>
  <c r="G71" i="2"/>
  <c r="J71" i="2"/>
  <c r="H72" i="2"/>
  <c r="I72" i="2" s="1"/>
  <c r="E71" i="3"/>
  <c r="F72" i="2"/>
  <c r="A73" i="3"/>
  <c r="D72" i="3"/>
  <c r="C72" i="3"/>
  <c r="B72" i="3"/>
  <c r="B73" i="2"/>
  <c r="A74" i="2"/>
  <c r="C73" i="2"/>
  <c r="E73" i="2"/>
  <c r="A75" i="5"/>
  <c r="I97" i="4"/>
  <c r="B28" i="3" l="1"/>
  <c r="G72" i="2"/>
  <c r="J97" i="4"/>
  <c r="L97" i="4"/>
  <c r="J72" i="2"/>
  <c r="H73" i="2"/>
  <c r="I73" i="2" s="1"/>
  <c r="E72" i="3"/>
  <c r="A74" i="3"/>
  <c r="D73" i="3"/>
  <c r="B73" i="3"/>
  <c r="C73" i="3"/>
  <c r="F73" i="2"/>
  <c r="B74" i="2"/>
  <c r="E74" i="2"/>
  <c r="C74" i="2"/>
  <c r="A75" i="2"/>
  <c r="A76" i="5"/>
  <c r="I98" i="4"/>
  <c r="B29" i="3" l="1"/>
  <c r="J98" i="4"/>
  <c r="L98" i="4"/>
  <c r="J73" i="2"/>
  <c r="G73" i="2"/>
  <c r="E73" i="3"/>
  <c r="H74" i="2"/>
  <c r="I74" i="2" s="1"/>
  <c r="A75" i="3"/>
  <c r="D74" i="3"/>
  <c r="C74" i="3"/>
  <c r="B74" i="3"/>
  <c r="B75" i="2"/>
  <c r="A76" i="2"/>
  <c r="C75" i="2"/>
  <c r="E75" i="2"/>
  <c r="A77" i="5"/>
  <c r="F74" i="2"/>
  <c r="I99" i="4"/>
  <c r="B30" i="3" l="1"/>
  <c r="L99" i="4"/>
  <c r="J99" i="4"/>
  <c r="J74" i="2"/>
  <c r="F75" i="2"/>
  <c r="H75" i="2"/>
  <c r="I75" i="2" s="1"/>
  <c r="E74" i="3"/>
  <c r="A76" i="3"/>
  <c r="D75" i="3"/>
  <c r="C75" i="3"/>
  <c r="B75" i="3"/>
  <c r="A78" i="5"/>
  <c r="G74" i="2"/>
  <c r="B76" i="2"/>
  <c r="A77" i="2"/>
  <c r="E76" i="2"/>
  <c r="C76" i="2"/>
  <c r="I100" i="4"/>
  <c r="B31" i="3" l="1"/>
  <c r="J100" i="4"/>
  <c r="L100" i="4"/>
  <c r="G75" i="2"/>
  <c r="E75" i="3"/>
  <c r="A77" i="3"/>
  <c r="D76" i="3"/>
  <c r="C76" i="3"/>
  <c r="B76" i="3"/>
  <c r="H76" i="2"/>
  <c r="I76" i="2" s="1"/>
  <c r="J75" i="2"/>
  <c r="F76" i="2"/>
  <c r="A79" i="5"/>
  <c r="B77" i="2"/>
  <c r="A78" i="2"/>
  <c r="E77" i="2"/>
  <c r="C77" i="2"/>
  <c r="I101" i="4"/>
  <c r="B32" i="3" l="1"/>
  <c r="J101" i="4"/>
  <c r="L101" i="4"/>
  <c r="B38" i="3" s="1"/>
  <c r="E76" i="3"/>
  <c r="J76" i="2"/>
  <c r="A78" i="3"/>
  <c r="D77" i="3"/>
  <c r="C77" i="3"/>
  <c r="B77" i="3"/>
  <c r="H77" i="2"/>
  <c r="I77" i="2" s="1"/>
  <c r="F77" i="2"/>
  <c r="B78" i="2"/>
  <c r="A79" i="2"/>
  <c r="E78" i="2"/>
  <c r="C78" i="2"/>
  <c r="G76" i="2"/>
  <c r="A80" i="5"/>
  <c r="I102" i="4"/>
  <c r="B43" i="3" l="1"/>
  <c r="B33" i="3"/>
  <c r="J102" i="4"/>
  <c r="L102" i="4"/>
  <c r="B39" i="3" s="1"/>
  <c r="J77" i="2"/>
  <c r="E77" i="3"/>
  <c r="A79" i="3"/>
  <c r="D78" i="3"/>
  <c r="C78" i="3"/>
  <c r="B78" i="3"/>
  <c r="G77" i="2"/>
  <c r="F78" i="2"/>
  <c r="H78" i="2"/>
  <c r="I78" i="2" s="1"/>
  <c r="B79" i="2"/>
  <c r="A80" i="2"/>
  <c r="E79" i="2"/>
  <c r="C79" i="2"/>
  <c r="A81" i="5"/>
  <c r="I103" i="4"/>
  <c r="B44" i="3" l="1"/>
  <c r="B34" i="3"/>
  <c r="J103" i="4"/>
  <c r="L103" i="4"/>
  <c r="B40" i="3" s="1"/>
  <c r="H79" i="2"/>
  <c r="I79" i="2" s="1"/>
  <c r="G78" i="2"/>
  <c r="E78" i="3"/>
  <c r="A80" i="3"/>
  <c r="D79" i="3"/>
  <c r="C79" i="3"/>
  <c r="B79" i="3"/>
  <c r="A82" i="5"/>
  <c r="F79" i="2"/>
  <c r="J78" i="2"/>
  <c r="B80" i="2"/>
  <c r="A81" i="2"/>
  <c r="C80" i="2"/>
  <c r="E80" i="2"/>
  <c r="I104" i="4"/>
  <c r="B45" i="3" l="1"/>
  <c r="B35" i="3"/>
  <c r="J104" i="4"/>
  <c r="L104" i="4"/>
  <c r="B41" i="3" s="1"/>
  <c r="J79" i="2"/>
  <c r="E79" i="3"/>
  <c r="H80" i="2"/>
  <c r="I80" i="2" s="1"/>
  <c r="A81" i="3"/>
  <c r="D80" i="3"/>
  <c r="C80" i="3"/>
  <c r="B80" i="3"/>
  <c r="F80" i="2"/>
  <c r="B81" i="2"/>
  <c r="A82" i="2"/>
  <c r="C81" i="2"/>
  <c r="E81" i="2"/>
  <c r="A83" i="5"/>
  <c r="G79" i="2"/>
  <c r="I105" i="4"/>
  <c r="B46" i="3" l="1"/>
  <c r="B36" i="3"/>
  <c r="J105" i="4"/>
  <c r="L105" i="4"/>
  <c r="B42" i="3" s="1"/>
  <c r="J80" i="2"/>
  <c r="H81" i="2"/>
  <c r="I81" i="2" s="1"/>
  <c r="E80" i="3"/>
  <c r="A82" i="3"/>
  <c r="D81" i="3"/>
  <c r="C81" i="3"/>
  <c r="B81" i="3"/>
  <c r="G80" i="2"/>
  <c r="F81" i="2"/>
  <c r="B82" i="2"/>
  <c r="C82" i="2"/>
  <c r="A83" i="2"/>
  <c r="E82" i="2"/>
  <c r="A84" i="5"/>
  <c r="I106" i="4"/>
  <c r="D82" i="3" l="1"/>
  <c r="B47" i="3"/>
  <c r="B37" i="3"/>
  <c r="J106" i="4"/>
  <c r="L106" i="4"/>
  <c r="J81" i="2"/>
  <c r="G81" i="2"/>
  <c r="E81" i="3"/>
  <c r="A83" i="3"/>
  <c r="C82" i="3"/>
  <c r="B82" i="3"/>
  <c r="F82" i="2"/>
  <c r="B83" i="2"/>
  <c r="A84" i="2"/>
  <c r="E83" i="2"/>
  <c r="C83" i="2"/>
  <c r="A85" i="5"/>
  <c r="H82" i="2"/>
  <c r="I82" i="2" s="1"/>
  <c r="I107" i="4"/>
  <c r="E82" i="3" l="1"/>
  <c r="J107" i="4"/>
  <c r="L107" i="4"/>
  <c r="G82" i="2"/>
  <c r="H83" i="2"/>
  <c r="I83" i="2" s="1"/>
  <c r="A84" i="3"/>
  <c r="D83" i="3"/>
  <c r="C83" i="3"/>
  <c r="B83" i="3"/>
  <c r="F83" i="2"/>
  <c r="A86" i="5"/>
  <c r="B84" i="2"/>
  <c r="A85" i="2"/>
  <c r="C84" i="2"/>
  <c r="E84" i="2"/>
  <c r="J82" i="2"/>
  <c r="I108" i="4"/>
  <c r="J108" i="4" l="1"/>
  <c r="L108" i="4"/>
  <c r="J83" i="2"/>
  <c r="F84" i="2"/>
  <c r="H84" i="2"/>
  <c r="I84" i="2" s="1"/>
  <c r="E83" i="3"/>
  <c r="A85" i="3"/>
  <c r="D84" i="3"/>
  <c r="B84" i="3"/>
  <c r="C84" i="3"/>
  <c r="A87" i="5"/>
  <c r="B85" i="2"/>
  <c r="C85" i="2"/>
  <c r="E85" i="2"/>
  <c r="A86" i="2"/>
  <c r="G83" i="2"/>
  <c r="I109" i="4"/>
  <c r="G84" i="2" l="1"/>
  <c r="J109" i="4"/>
  <c r="L109" i="4"/>
  <c r="J84" i="2"/>
  <c r="H85" i="2"/>
  <c r="I85" i="2" s="1"/>
  <c r="E84" i="3"/>
  <c r="A86" i="3"/>
  <c r="D85" i="3"/>
  <c r="C85" i="3"/>
  <c r="B85" i="3"/>
  <c r="F85" i="2"/>
  <c r="B86" i="2"/>
  <c r="A87" i="2"/>
  <c r="C86" i="2"/>
  <c r="E86" i="2"/>
  <c r="A88" i="5"/>
  <c r="I110" i="4"/>
  <c r="G85" i="2" l="1"/>
  <c r="L110" i="4"/>
  <c r="J110" i="4"/>
  <c r="H86" i="2"/>
  <c r="I86" i="2" s="1"/>
  <c r="J85" i="2"/>
  <c r="E85" i="3"/>
  <c r="A87" i="3"/>
  <c r="D86" i="3"/>
  <c r="C86" i="3"/>
  <c r="B86" i="3"/>
  <c r="F86" i="2"/>
  <c r="B87" i="2"/>
  <c r="A88" i="2"/>
  <c r="E87" i="2"/>
  <c r="C87" i="2"/>
  <c r="A89" i="5"/>
  <c r="J86" i="2" l="1"/>
  <c r="H87" i="2"/>
  <c r="I87" i="2" s="1"/>
  <c r="E86" i="3"/>
  <c r="A88" i="3"/>
  <c r="D87" i="3"/>
  <c r="C87" i="3"/>
  <c r="B87" i="3"/>
  <c r="G86" i="2"/>
  <c r="A90" i="5"/>
  <c r="B88" i="2"/>
  <c r="A89" i="2"/>
  <c r="C88" i="2"/>
  <c r="E88" i="2"/>
  <c r="F87" i="2"/>
  <c r="J87" i="2" l="1"/>
  <c r="F88" i="2"/>
  <c r="E87" i="3"/>
  <c r="H88" i="2"/>
  <c r="I88" i="2" s="1"/>
  <c r="A89" i="3"/>
  <c r="D88" i="3"/>
  <c r="C88" i="3"/>
  <c r="B88" i="3"/>
  <c r="G87" i="2"/>
  <c r="B89" i="2"/>
  <c r="E89" i="2"/>
  <c r="A90" i="2"/>
  <c r="C89" i="2"/>
  <c r="A91" i="5"/>
  <c r="G88" i="2" l="1"/>
  <c r="E88" i="3"/>
  <c r="A90" i="3"/>
  <c r="D89" i="3"/>
  <c r="C89" i="3"/>
  <c r="B89" i="3"/>
  <c r="J88" i="2"/>
  <c r="H89" i="2"/>
  <c r="I89" i="2" s="1"/>
  <c r="F89" i="2"/>
  <c r="A92" i="5"/>
  <c r="B90" i="2"/>
  <c r="C90" i="2"/>
  <c r="E90" i="2"/>
  <c r="A91" i="2"/>
  <c r="F90" i="2" l="1"/>
  <c r="E89" i="3"/>
  <c r="J89" i="2"/>
  <c r="A91" i="3"/>
  <c r="D90" i="3"/>
  <c r="C90" i="3"/>
  <c r="B90" i="3"/>
  <c r="H90" i="2"/>
  <c r="I90" i="2" s="1"/>
  <c r="B91" i="2"/>
  <c r="A92" i="2"/>
  <c r="C91" i="2"/>
  <c r="E91" i="2"/>
  <c r="G89" i="2"/>
  <c r="A93" i="5"/>
  <c r="G90" i="2" l="1"/>
  <c r="H91" i="2"/>
  <c r="I91" i="2" s="1"/>
  <c r="J90" i="2"/>
  <c r="E90" i="3"/>
  <c r="A92" i="3"/>
  <c r="D91" i="3"/>
  <c r="C91" i="3"/>
  <c r="B91" i="3"/>
  <c r="F91" i="2"/>
  <c r="B92" i="2"/>
  <c r="E92" i="2"/>
  <c r="C92" i="2"/>
  <c r="A93" i="2"/>
  <c r="A94" i="5"/>
  <c r="J91" i="2" l="1"/>
  <c r="E91" i="3"/>
  <c r="A93" i="3"/>
  <c r="D92" i="3"/>
  <c r="C92" i="3"/>
  <c r="B92" i="3"/>
  <c r="G91" i="2"/>
  <c r="H92" i="2"/>
  <c r="I92" i="2" s="1"/>
  <c r="F92" i="2"/>
  <c r="A95" i="5"/>
  <c r="B93" i="2"/>
  <c r="A94" i="2"/>
  <c r="E93" i="2"/>
  <c r="C93" i="2"/>
  <c r="E92" i="3" l="1"/>
  <c r="A94" i="3"/>
  <c r="D93" i="3"/>
  <c r="B93" i="3"/>
  <c r="C93" i="3"/>
  <c r="H93" i="2"/>
  <c r="I93" i="2" s="1"/>
  <c r="F93" i="2"/>
  <c r="B94" i="2"/>
  <c r="E94" i="2"/>
  <c r="C94" i="2"/>
  <c r="A95" i="2"/>
  <c r="A96" i="5"/>
  <c r="J92" i="2"/>
  <c r="G92" i="2"/>
  <c r="J93" i="2" l="1"/>
  <c r="E93" i="3"/>
  <c r="G93" i="2"/>
  <c r="A95" i="3"/>
  <c r="D94" i="3"/>
  <c r="C94" i="3"/>
  <c r="B94" i="3"/>
  <c r="H94" i="2"/>
  <c r="I94" i="2" s="1"/>
  <c r="B95" i="2"/>
  <c r="A96" i="2"/>
  <c r="C95" i="2"/>
  <c r="E95" i="2"/>
  <c r="F94" i="2"/>
  <c r="A97" i="5"/>
  <c r="J94" i="2" l="1"/>
  <c r="E94" i="3"/>
  <c r="H95" i="2"/>
  <c r="I95" i="2" s="1"/>
  <c r="A96" i="3"/>
  <c r="D95" i="3"/>
  <c r="C95" i="3"/>
  <c r="B95" i="3"/>
  <c r="F95" i="2"/>
  <c r="G94" i="2"/>
  <c r="A98" i="5"/>
  <c r="B96" i="2"/>
  <c r="C96" i="2"/>
  <c r="E96" i="2"/>
  <c r="A97" i="2"/>
  <c r="G95" i="2" l="1"/>
  <c r="J95" i="2"/>
  <c r="E95" i="3"/>
  <c r="A97" i="3"/>
  <c r="D96" i="3"/>
  <c r="C96" i="3"/>
  <c r="B96" i="3"/>
  <c r="F96" i="2"/>
  <c r="H96" i="2"/>
  <c r="I96" i="2" s="1"/>
  <c r="B97" i="2"/>
  <c r="A98" i="2"/>
  <c r="C97" i="2"/>
  <c r="E97" i="2"/>
  <c r="A99" i="5"/>
  <c r="G96" i="2" l="1"/>
  <c r="F97" i="2"/>
  <c r="J96" i="2"/>
  <c r="E96" i="3"/>
  <c r="A98" i="3"/>
  <c r="D97" i="3"/>
  <c r="C97" i="3"/>
  <c r="B97" i="3"/>
  <c r="H97" i="2"/>
  <c r="I97" i="2" s="1"/>
  <c r="A100" i="5"/>
  <c r="B98" i="2"/>
  <c r="C98" i="2"/>
  <c r="A99" i="2"/>
  <c r="E98" i="2"/>
  <c r="D98" i="3" l="1"/>
  <c r="G97" i="2"/>
  <c r="F98" i="2"/>
  <c r="E97" i="3"/>
  <c r="F96" i="3"/>
  <c r="G96" i="3" s="1"/>
  <c r="A99" i="3"/>
  <c r="C98" i="3"/>
  <c r="B98" i="3"/>
  <c r="F92" i="3"/>
  <c r="G92" i="3" s="1"/>
  <c r="F94" i="3"/>
  <c r="G94" i="3" s="1"/>
  <c r="J97" i="2"/>
  <c r="H98" i="2"/>
  <c r="I98" i="2" s="1"/>
  <c r="B99" i="2"/>
  <c r="E99" i="2"/>
  <c r="C99" i="2"/>
  <c r="F95" i="3"/>
  <c r="G95" i="3" s="1"/>
  <c r="F97" i="3"/>
  <c r="E98" i="3" l="1"/>
  <c r="G98" i="2"/>
  <c r="G97" i="3"/>
  <c r="J98" i="2"/>
  <c r="A100" i="3"/>
  <c r="D99" i="3"/>
  <c r="B99" i="3"/>
  <c r="F99" i="3" s="1"/>
  <c r="C99" i="3"/>
  <c r="F98" i="3"/>
  <c r="H99" i="2"/>
  <c r="I99" i="2" s="1"/>
  <c r="F99" i="2"/>
  <c r="F8" i="3"/>
  <c r="F37" i="3"/>
  <c r="F12" i="3"/>
  <c r="F52" i="3"/>
  <c r="F47" i="3"/>
  <c r="F10" i="3"/>
  <c r="F25" i="3"/>
  <c r="F27" i="3"/>
  <c r="F7" i="3"/>
  <c r="F40" i="3"/>
  <c r="F51" i="3"/>
  <c r="F54" i="3"/>
  <c r="G54" i="3" s="1"/>
  <c r="F5" i="3"/>
  <c r="F16" i="3"/>
  <c r="F35" i="3"/>
  <c r="F21" i="3"/>
  <c r="F9" i="3"/>
  <c r="F6" i="3"/>
  <c r="F11" i="3"/>
  <c r="F20" i="3"/>
  <c r="F43" i="3"/>
  <c r="F49" i="3"/>
  <c r="F19" i="3"/>
  <c r="F22" i="3"/>
  <c r="B11" i="1"/>
  <c r="B12" i="1" s="1"/>
  <c r="F15" i="3"/>
  <c r="F41" i="3"/>
  <c r="F31" i="3"/>
  <c r="F32" i="3"/>
  <c r="F45" i="3"/>
  <c r="F33" i="3"/>
  <c r="F26" i="3"/>
  <c r="F42" i="3"/>
  <c r="F30" i="3"/>
  <c r="F48" i="3"/>
  <c r="F39" i="3"/>
  <c r="F17" i="3"/>
  <c r="F36" i="3"/>
  <c r="F57" i="3"/>
  <c r="G57" i="3" s="1"/>
  <c r="F29" i="3"/>
  <c r="F4" i="3"/>
  <c r="F18" i="3"/>
  <c r="F59" i="3"/>
  <c r="G59" i="3" s="1"/>
  <c r="F56" i="3"/>
  <c r="G56" i="3" s="1"/>
  <c r="F24" i="3"/>
  <c r="F44" i="3"/>
  <c r="F53" i="3"/>
  <c r="G53" i="3" s="1"/>
  <c r="F23" i="3"/>
  <c r="F34" i="3"/>
  <c r="F50" i="3"/>
  <c r="F55" i="3"/>
  <c r="G55" i="3" s="1"/>
  <c r="F58" i="3"/>
  <c r="G58" i="3" s="1"/>
  <c r="F28" i="3"/>
  <c r="F14" i="3"/>
  <c r="F13" i="3"/>
  <c r="F60" i="3"/>
  <c r="G60" i="3" s="1"/>
  <c r="F46" i="3"/>
  <c r="F3" i="3"/>
  <c r="F38" i="3"/>
  <c r="F62" i="3"/>
  <c r="G62" i="3" s="1"/>
  <c r="F64" i="3"/>
  <c r="G64" i="3" s="1"/>
  <c r="F61" i="3"/>
  <c r="G61" i="3" s="1"/>
  <c r="F63" i="3"/>
  <c r="G63" i="3" s="1"/>
  <c r="F65" i="3"/>
  <c r="G65" i="3" s="1"/>
  <c r="F67" i="3"/>
  <c r="G67" i="3" s="1"/>
  <c r="F66" i="3"/>
  <c r="G66" i="3" s="1"/>
  <c r="F68" i="3"/>
  <c r="G68" i="3" s="1"/>
  <c r="F70" i="3"/>
  <c r="G70" i="3" s="1"/>
  <c r="F69" i="3"/>
  <c r="G69" i="3" s="1"/>
  <c r="F72" i="3"/>
  <c r="G72" i="3" s="1"/>
  <c r="F71" i="3"/>
  <c r="G71" i="3" s="1"/>
  <c r="F73" i="3"/>
  <c r="G73" i="3" s="1"/>
  <c r="F75" i="3"/>
  <c r="G75" i="3" s="1"/>
  <c r="F74" i="3"/>
  <c r="G74" i="3" s="1"/>
  <c r="F76" i="3"/>
  <c r="G76" i="3" s="1"/>
  <c r="F80" i="3"/>
  <c r="G80" i="3" s="1"/>
  <c r="F78" i="3"/>
  <c r="G78" i="3" s="1"/>
  <c r="F77" i="3"/>
  <c r="G77" i="3" s="1"/>
  <c r="F79" i="3"/>
  <c r="G79" i="3" s="1"/>
  <c r="F81" i="3"/>
  <c r="G81" i="3" s="1"/>
  <c r="F82" i="3"/>
  <c r="G82" i="3" s="1"/>
  <c r="F85" i="3"/>
  <c r="G85" i="3" s="1"/>
  <c r="F83" i="3"/>
  <c r="G83" i="3" s="1"/>
  <c r="F84" i="3"/>
  <c r="G84" i="3" s="1"/>
  <c r="F86" i="3"/>
  <c r="G86" i="3" s="1"/>
  <c r="F89" i="3"/>
  <c r="G89" i="3" s="1"/>
  <c r="F87" i="3"/>
  <c r="G87" i="3" s="1"/>
  <c r="F88" i="3"/>
  <c r="G88" i="3" s="1"/>
  <c r="F90" i="3"/>
  <c r="G90" i="3" s="1"/>
  <c r="F93" i="3"/>
  <c r="G93" i="3" s="1"/>
  <c r="F91" i="3"/>
  <c r="G91" i="3" s="1"/>
  <c r="G98" i="3" l="1"/>
  <c r="D48" i="3"/>
  <c r="E48" i="3" s="1"/>
  <c r="G48" i="3" s="1"/>
  <c r="D49" i="3"/>
  <c r="E49" i="3" s="1"/>
  <c r="G49" i="3" s="1"/>
  <c r="D50" i="3"/>
  <c r="E50" i="3" s="1"/>
  <c r="G50" i="3" s="1"/>
  <c r="D51" i="3"/>
  <c r="E51" i="3" s="1"/>
  <c r="G51" i="3" s="1"/>
  <c r="D52" i="3"/>
  <c r="E52" i="3" s="1"/>
  <c r="G52" i="3" s="1"/>
  <c r="J99" i="2"/>
  <c r="E99" i="3"/>
  <c r="G99" i="3" s="1"/>
  <c r="D100" i="3"/>
  <c r="B100" i="3"/>
  <c r="F100" i="3" s="1"/>
  <c r="C100" i="3"/>
  <c r="D14" i="3"/>
  <c r="E14" i="3" s="1"/>
  <c r="G14" i="3" s="1"/>
  <c r="D26" i="3"/>
  <c r="E26" i="3" s="1"/>
  <c r="G26" i="3" s="1"/>
  <c r="D38" i="3"/>
  <c r="E38" i="3" s="1"/>
  <c r="G38" i="3" s="1"/>
  <c r="D8" i="3"/>
  <c r="E8" i="3" s="1"/>
  <c r="G8" i="3" s="1"/>
  <c r="D35" i="3"/>
  <c r="E35" i="3" s="1"/>
  <c r="G35" i="3" s="1"/>
  <c r="D12" i="3"/>
  <c r="E12" i="3" s="1"/>
  <c r="G12" i="3" s="1"/>
  <c r="D15" i="3"/>
  <c r="E15" i="3" s="1"/>
  <c r="G15" i="3" s="1"/>
  <c r="D27" i="3"/>
  <c r="E27" i="3" s="1"/>
  <c r="G27" i="3" s="1"/>
  <c r="D39" i="3"/>
  <c r="E39" i="3" s="1"/>
  <c r="G39" i="3" s="1"/>
  <c r="D44" i="3"/>
  <c r="E44" i="3" s="1"/>
  <c r="G44" i="3" s="1"/>
  <c r="D21" i="3"/>
  <c r="E21" i="3" s="1"/>
  <c r="G21" i="3" s="1"/>
  <c r="D22" i="3"/>
  <c r="E22" i="3" s="1"/>
  <c r="G22" i="3" s="1"/>
  <c r="D4" i="3"/>
  <c r="E4" i="3" s="1"/>
  <c r="G4" i="3" s="1"/>
  <c r="D16" i="3"/>
  <c r="E16" i="3" s="1"/>
  <c r="G16" i="3" s="1"/>
  <c r="D28" i="3"/>
  <c r="E28" i="3" s="1"/>
  <c r="G28" i="3" s="1"/>
  <c r="D40" i="3"/>
  <c r="E40" i="3" s="1"/>
  <c r="G40" i="3" s="1"/>
  <c r="D32" i="3"/>
  <c r="E32" i="3" s="1"/>
  <c r="G32" i="3" s="1"/>
  <c r="D46" i="3"/>
  <c r="E46" i="3" s="1"/>
  <c r="G46" i="3" s="1"/>
  <c r="D11" i="3"/>
  <c r="E11" i="3" s="1"/>
  <c r="G11" i="3" s="1"/>
  <c r="D25" i="3"/>
  <c r="E25" i="3" s="1"/>
  <c r="G25" i="3" s="1"/>
  <c r="D5" i="3"/>
  <c r="E5" i="3" s="1"/>
  <c r="G5" i="3" s="1"/>
  <c r="D17" i="3"/>
  <c r="E17" i="3" s="1"/>
  <c r="G17" i="3" s="1"/>
  <c r="D29" i="3"/>
  <c r="E29" i="3" s="1"/>
  <c r="G29" i="3" s="1"/>
  <c r="D41" i="3"/>
  <c r="E41" i="3" s="1"/>
  <c r="G41" i="3" s="1"/>
  <c r="D3" i="3"/>
  <c r="E3" i="3" s="1"/>
  <c r="G3" i="3" s="1"/>
  <c r="D33" i="3"/>
  <c r="E33" i="3" s="1"/>
  <c r="G33" i="3" s="1"/>
  <c r="D10" i="3"/>
  <c r="E10" i="3" s="1"/>
  <c r="G10" i="3" s="1"/>
  <c r="D24" i="3"/>
  <c r="E24" i="3" s="1"/>
  <c r="G24" i="3" s="1"/>
  <c r="D13" i="3"/>
  <c r="E13" i="3" s="1"/>
  <c r="G13" i="3" s="1"/>
  <c r="D6" i="3"/>
  <c r="E6" i="3" s="1"/>
  <c r="G6" i="3" s="1"/>
  <c r="D18" i="3"/>
  <c r="E18" i="3" s="1"/>
  <c r="G18" i="3" s="1"/>
  <c r="B33" i="5" s="1"/>
  <c r="D30" i="3"/>
  <c r="E30" i="3" s="1"/>
  <c r="G30" i="3" s="1"/>
  <c r="D42" i="3"/>
  <c r="E42" i="3" s="1"/>
  <c r="G42" i="3" s="1"/>
  <c r="D9" i="3"/>
  <c r="E9" i="3" s="1"/>
  <c r="G9" i="3" s="1"/>
  <c r="D34" i="3"/>
  <c r="E34" i="3" s="1"/>
  <c r="G34" i="3" s="1"/>
  <c r="D23" i="3"/>
  <c r="E23" i="3" s="1"/>
  <c r="G23" i="3" s="1"/>
  <c r="D37" i="3"/>
  <c r="E37" i="3" s="1"/>
  <c r="G37" i="3" s="1"/>
  <c r="D7" i="3"/>
  <c r="E7" i="3" s="1"/>
  <c r="G7" i="3" s="1"/>
  <c r="D19" i="3"/>
  <c r="E19" i="3" s="1"/>
  <c r="G19" i="3" s="1"/>
  <c r="D31" i="3"/>
  <c r="E31" i="3" s="1"/>
  <c r="G31" i="3" s="1"/>
  <c r="D43" i="3"/>
  <c r="E43" i="3" s="1"/>
  <c r="G43" i="3" s="1"/>
  <c r="D20" i="3"/>
  <c r="E20" i="3" s="1"/>
  <c r="G20" i="3" s="1"/>
  <c r="D45" i="3"/>
  <c r="E45" i="3" s="1"/>
  <c r="G45" i="3" s="1"/>
  <c r="D47" i="3"/>
  <c r="E47" i="3" s="1"/>
  <c r="G47" i="3" s="1"/>
  <c r="D36" i="3"/>
  <c r="E36" i="3" s="1"/>
  <c r="G36" i="3" s="1"/>
  <c r="G99" i="2"/>
  <c r="B35" i="5" l="1"/>
  <c r="B21" i="5"/>
  <c r="B26" i="5"/>
  <c r="B4" i="5"/>
  <c r="B3" i="5"/>
  <c r="B6" i="5"/>
  <c r="B5" i="5"/>
  <c r="B8" i="5"/>
  <c r="B7" i="5"/>
  <c r="B10" i="5"/>
  <c r="B9" i="5"/>
  <c r="B12" i="5"/>
  <c r="B11" i="5"/>
  <c r="B14" i="5"/>
  <c r="B13" i="5"/>
  <c r="B22" i="5"/>
  <c r="B25" i="5"/>
  <c r="B16" i="5"/>
  <c r="B15" i="5"/>
  <c r="B18" i="5"/>
  <c r="B17" i="5"/>
  <c r="B20" i="5"/>
  <c r="B19" i="5"/>
  <c r="B24" i="5"/>
  <c r="B30" i="5"/>
  <c r="B23" i="5"/>
  <c r="B28" i="5"/>
  <c r="B34" i="5"/>
  <c r="B27" i="5"/>
  <c r="B31" i="5"/>
  <c r="B29" i="5"/>
  <c r="B32" i="5"/>
  <c r="B36" i="5"/>
  <c r="B37" i="5"/>
  <c r="E100" i="3"/>
  <c r="G100" i="3" s="1"/>
  <c r="B62" i="5" l="1"/>
  <c r="B2" i="5"/>
  <c r="B44" i="5"/>
  <c r="B43" i="5"/>
  <c r="B38" i="5"/>
  <c r="B39" i="5"/>
  <c r="B40" i="5"/>
  <c r="B41" i="5"/>
  <c r="B42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74" i="5"/>
  <c r="B86" i="5"/>
  <c r="B98" i="5"/>
  <c r="B63" i="5"/>
  <c r="B75" i="5"/>
  <c r="B87" i="5"/>
  <c r="B99" i="5"/>
  <c r="B100" i="5"/>
  <c r="B64" i="5"/>
  <c r="B76" i="5"/>
  <c r="B88" i="5"/>
  <c r="B85" i="5"/>
  <c r="B65" i="5"/>
  <c r="B77" i="5"/>
  <c r="B89" i="5"/>
  <c r="B71" i="5"/>
  <c r="B66" i="5"/>
  <c r="B78" i="5"/>
  <c r="B90" i="5"/>
  <c r="B67" i="5"/>
  <c r="B79" i="5"/>
  <c r="B91" i="5"/>
  <c r="B83" i="5"/>
  <c r="B68" i="5"/>
  <c r="B80" i="5"/>
  <c r="B92" i="5"/>
  <c r="B95" i="5"/>
  <c r="B69" i="5"/>
  <c r="B81" i="5"/>
  <c r="B93" i="5"/>
  <c r="B94" i="5"/>
  <c r="B97" i="5"/>
  <c r="B70" i="5"/>
  <c r="B82" i="5"/>
  <c r="B73" i="5"/>
  <c r="B72" i="5"/>
  <c r="B84" i="5"/>
  <c r="B96" i="5"/>
  <c r="G9" i="5" l="1"/>
  <c r="E4" i="1" s="1"/>
  <c r="G8" i="5"/>
  <c r="E3" i="1" s="1"/>
</calcChain>
</file>

<file path=xl/sharedStrings.xml><?xml version="1.0" encoding="utf-8"?>
<sst xmlns="http://schemas.openxmlformats.org/spreadsheetml/2006/main" count="744" uniqueCount="378">
  <si>
    <t>年龄</t>
    <phoneticPr fontId="1" type="noConversion"/>
  </si>
  <si>
    <t>工资水平</t>
    <phoneticPr fontId="1" type="noConversion"/>
  </si>
  <si>
    <t>存活率</t>
    <phoneticPr fontId="1" type="noConversion"/>
  </si>
  <si>
    <t>缴费基数</t>
    <phoneticPr fontId="1" type="noConversion"/>
  </si>
  <si>
    <t>社会平均工资水平</t>
    <phoneticPr fontId="1" type="noConversion"/>
  </si>
  <si>
    <t>基础养老金账户当期流入</t>
    <phoneticPr fontId="1" type="noConversion"/>
  </si>
  <si>
    <t>基础养老金账户年末累计值</t>
    <phoneticPr fontId="1" type="noConversion"/>
  </si>
  <si>
    <t>个人账户当期现金流入</t>
    <phoneticPr fontId="1" type="noConversion"/>
  </si>
  <si>
    <t>个人账户年末积累值</t>
    <phoneticPr fontId="1" type="noConversion"/>
  </si>
  <si>
    <t>当期可领取基础养老金</t>
    <phoneticPr fontId="1" type="noConversion"/>
  </si>
  <si>
    <t>当期基础账户流出期望</t>
    <phoneticPr fontId="1" type="noConversion"/>
  </si>
  <si>
    <t>当期个人账户流出期望</t>
    <phoneticPr fontId="1" type="noConversion"/>
  </si>
  <si>
    <t>中国人身保险业经验生命表（2010－2013）</t>
  </si>
  <si>
    <t>　　</t>
  </si>
  <si>
    <t>　　年龄</t>
  </si>
  <si>
    <t>　　非养老类业务一表</t>
  </si>
  <si>
    <t>　　非养老类业务二表</t>
  </si>
  <si>
    <t>　　养老类业务表</t>
  </si>
  <si>
    <t>　　男（CL1）</t>
  </si>
  <si>
    <t>　　女（CL2）</t>
  </si>
  <si>
    <t>　　男（CL3）</t>
  </si>
  <si>
    <t>　　女（CL4）</t>
  </si>
  <si>
    <t>　　男（CL5）</t>
  </si>
  <si>
    <t>　　女（CL6）</t>
  </si>
  <si>
    <t>累计死亡人数</t>
    <phoneticPr fontId="1" type="noConversion"/>
  </si>
  <si>
    <t>女性</t>
    <phoneticPr fontId="1" type="noConversion"/>
  </si>
  <si>
    <t>男性</t>
    <phoneticPr fontId="1" type="noConversion"/>
  </si>
  <si>
    <t>性别</t>
    <phoneticPr fontId="1" type="noConversion"/>
  </si>
  <si>
    <t>缴费指数</t>
    <phoneticPr fontId="1" type="noConversion"/>
  </si>
  <si>
    <t>平均缴费工资</t>
    <phoneticPr fontId="1" type="noConversion"/>
  </si>
  <si>
    <t>社会平均工资</t>
    <phoneticPr fontId="1" type="noConversion"/>
  </si>
  <si>
    <t>time_flag</t>
    <phoneticPr fontId="1" type="noConversion"/>
  </si>
  <si>
    <t>基础缴费积累利率</t>
    <phoneticPr fontId="1" type="noConversion"/>
  </si>
  <si>
    <t>个人缴费积累利率</t>
    <phoneticPr fontId="1" type="noConversion"/>
  </si>
  <si>
    <t>退休时间</t>
    <phoneticPr fontId="1" type="noConversion"/>
  </si>
  <si>
    <t>现金流</t>
    <phoneticPr fontId="1" type="noConversion"/>
  </si>
  <si>
    <t>养老金当期期望支出额</t>
    <phoneticPr fontId="1" type="noConversion"/>
  </si>
  <si>
    <t>养老金当期期望支取额</t>
    <phoneticPr fontId="1" type="noConversion"/>
  </si>
  <si>
    <t>IRR</t>
    <phoneticPr fontId="1" type="noConversion"/>
  </si>
  <si>
    <t>0为女性，1为男性</t>
    <phoneticPr fontId="1" type="noConversion"/>
  </si>
  <si>
    <t>0为延期前，1为延期后</t>
    <phoneticPr fontId="1" type="noConversion"/>
  </si>
  <si>
    <t>gen</t>
    <phoneticPr fontId="1" type="noConversion"/>
  </si>
  <si>
    <t>计数月份</t>
    <phoneticPr fontId="1" type="noConversion"/>
  </si>
  <si>
    <t>1为低，2为中，3为高</t>
    <phoneticPr fontId="1" type="noConversion"/>
  </si>
  <si>
    <t>sa_level</t>
    <phoneticPr fontId="1" type="noConversion"/>
  </si>
  <si>
    <t>通货膨胀率π</t>
    <phoneticPr fontId="1" type="noConversion"/>
  </si>
  <si>
    <t>实际利率</t>
    <phoneticPr fontId="1" type="noConversion"/>
  </si>
  <si>
    <t>利率r</t>
    <phoneticPr fontId="1" type="noConversion"/>
  </si>
  <si>
    <t xml:space="preserve">NPV </t>
    <phoneticPr fontId="1" type="noConversion"/>
  </si>
  <si>
    <t>NPV</t>
    <phoneticPr fontId="1" type="noConversion"/>
  </si>
  <si>
    <t>中国人民银行</t>
    <phoneticPr fontId="1" type="noConversion"/>
  </si>
  <si>
    <t>上海银行间同业拆放利率</t>
    <phoneticPr fontId="1" type="noConversion"/>
  </si>
  <si>
    <t>国债收益曲线</t>
    <phoneticPr fontId="1" type="noConversion"/>
  </si>
  <si>
    <t>LPR</t>
    <phoneticPr fontId="1" type="noConversion"/>
  </si>
  <si>
    <t>来源</t>
  </si>
  <si>
    <t>国家统计局</t>
  </si>
  <si>
    <t>指标名称</t>
  </si>
  <si>
    <t>CPI:1978年=100</t>
  </si>
  <si>
    <t>单位</t>
  </si>
  <si>
    <t>1978年=100</t>
  </si>
  <si>
    <t>频率</t>
  </si>
  <si>
    <t>年</t>
  </si>
  <si>
    <t>数据来源：东方财富Choice数据</t>
  </si>
  <si>
    <t>CPIinflation</t>
    <phoneticPr fontId="1" type="noConversion"/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</si>
  <si>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</si>
  <si>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</si>
  <si>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</si>
  <si>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</si>
  <si>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</si>
  <si>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</si>
  <si>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</si>
  <si>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</si>
  <si>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</si>
  <si>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</si>
  <si>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</si>
  <si>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</si>
  <si>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</si>
  <si>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</si>
  <si>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</si>
  <si>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</si>
  <si>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</si>
  <si>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</si>
  <si>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</si>
  <si>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</si>
  <si>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</si>
  <si>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</si>
  <si>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</si>
  <si>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</si>
  <si>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X Variable 1</t>
  </si>
  <si>
    <t>RESIDUAL OUTPUT</t>
  </si>
  <si>
    <t>预测 Y</t>
  </si>
  <si>
    <t>标准残差</t>
  </si>
  <si>
    <t>PROBABILITY OUTPUT</t>
  </si>
  <si>
    <t>百分比排位</t>
  </si>
  <si>
    <t>Y</t>
  </si>
  <si>
    <t>年份</t>
    <phoneticPr fontId="1" type="noConversion"/>
  </si>
  <si>
    <t>CPI</t>
    <phoneticPr fontId="1" type="noConversion"/>
  </si>
  <si>
    <t>CPIinflation(%)</t>
    <phoneticPr fontId="1" type="noConversion"/>
  </si>
  <si>
    <t>ln（CPI）</t>
    <phoneticPr fontId="1" type="noConversion"/>
  </si>
  <si>
    <t>预测值</t>
    <phoneticPr fontId="1" type="noConversion"/>
  </si>
  <si>
    <t>inflation预测</t>
    <phoneticPr fontId="1" type="noConversion"/>
  </si>
  <si>
    <t>ln(CPI)</t>
    <phoneticPr fontId="1" type="noConversion"/>
  </si>
  <si>
    <t>-28498.8001</t>
  </si>
  <si>
    <t>-24593.5956</t>
  </si>
  <si>
    <t>-12465.9226</t>
  </si>
  <si>
    <t>-28356.6406</t>
  </si>
  <si>
    <t>-24468.6994</t>
  </si>
  <si>
    <t>-12394.6381</t>
  </si>
  <si>
    <t>-29576.5114</t>
  </si>
  <si>
    <t>-25511.4214</t>
  </si>
  <si>
    <t>-12868.7884</t>
  </si>
  <si>
    <t>-29421.3127</t>
  </si>
  <si>
    <t>-25375.1073</t>
  </si>
  <si>
    <t>-12791.2069</t>
  </si>
  <si>
    <t>-30604.5004</t>
  </si>
  <si>
    <t>-26373.5368</t>
  </si>
  <si>
    <t>-13194.783</t>
  </si>
  <si>
    <t>-30435.639</t>
  </si>
  <si>
    <t>-26225.3161</t>
  </si>
  <si>
    <t>-13110.8547</t>
  </si>
  <si>
    <t>-31580.0694</t>
  </si>
  <si>
    <t>-27177.257</t>
  </si>
  <si>
    <t>-13441.1969</t>
  </si>
  <si>
    <t>-31396.9378</t>
  </si>
  <si>
    <t>-27016.6646</t>
  </si>
  <si>
    <t>-13350.9235</t>
  </si>
  <si>
    <t>-32500.5644</t>
  </si>
  <si>
    <t>-27919.9418</t>
  </si>
  <si>
    <t>-13605.3662</t>
  </si>
  <si>
    <t>-32302.5754</t>
  </si>
  <si>
    <t>-27746.5416</t>
  </si>
  <si>
    <t>-13508.8066</t>
  </si>
  <si>
    <t>-33363.2088</t>
  </si>
  <si>
    <t>-28598.8774</t>
  </si>
  <si>
    <t>-13684.7032</t>
  </si>
  <si>
    <t>-33149.8773</t>
  </si>
  <si>
    <t>-28412.3339</t>
  </si>
  <si>
    <t>-13582.0162</t>
  </si>
  <si>
    <t>-34165.208</t>
  </si>
  <si>
    <t>-29211.3922</t>
  </si>
  <si>
    <t>-13676.8551</t>
  </si>
  <si>
    <t>-33936.0868</t>
  </si>
  <si>
    <t>-29011.4149</t>
  </si>
  <si>
    <t>-13568.2692</t>
  </si>
  <si>
    <t>-34903.79</t>
  </si>
  <si>
    <t>-29754.9201</t>
  </si>
  <si>
    <t>-13579.8382</t>
  </si>
  <si>
    <t>-34658.6336</t>
  </si>
  <si>
    <t>-29541.4062</t>
  </si>
  <si>
    <t>-13465.7288</t>
  </si>
  <si>
    <t>-35576.2606</t>
  </si>
  <si>
    <t>-30227.0841</t>
  </si>
  <si>
    <t>-13392.2169</t>
  </si>
  <si>
    <t>-35314.7198</t>
  </si>
  <si>
    <t>-29999.8521</t>
  </si>
  <si>
    <t>-13272.9611</t>
  </si>
  <si>
    <t>-36180.098</t>
  </si>
  <si>
    <t>-30625.7866</t>
  </si>
  <si>
    <t>-13113.181</t>
  </si>
  <si>
    <t>-35901.7925</t>
  </si>
  <si>
    <t>-30384.6396</t>
  </si>
  <si>
    <t>-12989.1941</t>
  </si>
  <si>
    <t>-36712.9378</t>
  </si>
  <si>
    <t>-30949.2352</t>
  </si>
  <si>
    <t>-12742.706</t>
  </si>
  <si>
    <t>-36417.6234</t>
  </si>
  <si>
    <t>-30694.1059</t>
  </si>
  <si>
    <t>-12614.5146</t>
  </si>
  <si>
    <t>-37172.6611</t>
  </si>
  <si>
    <t>-31196.0758</t>
  </si>
  <si>
    <t>-12281.8325</t>
  </si>
  <si>
    <t>-36859.9832</t>
  </si>
  <si>
    <t>-30926.8119</t>
  </si>
  <si>
    <t>-12149.9621</t>
  </si>
  <si>
    <t>-37564.7242</t>
  </si>
  <si>
    <t>-31375.7365</t>
  </si>
  <si>
    <t>-11754.2621</t>
  </si>
  <si>
    <t>-37234.0701</t>
  </si>
  <si>
    <t>-31091.9437</t>
  </si>
  <si>
    <t>-11619.0379</t>
  </si>
  <si>
    <t>-37886.6624</t>
  </si>
  <si>
    <t>-31486.4635</t>
  </si>
  <si>
    <t>-11160.5935</t>
  </si>
  <si>
    <t>-37537.3846</t>
  </si>
  <si>
    <t>-31187.7294</t>
  </si>
  <si>
    <t>-11022.3769</t>
  </si>
  <si>
    <t>-38136.1662</t>
  </si>
  <si>
    <t>-31526.6996</t>
  </si>
  <si>
    <t>-10501.7618</t>
  </si>
  <si>
    <t>-37767.4111</t>
  </si>
  <si>
    <t>-31212.4486</t>
  </si>
  <si>
    <t>-10360.8902</t>
  </si>
  <si>
    <t>-38310.9181</t>
  </si>
  <si>
    <t>-31494.9509</t>
  </si>
  <si>
    <t>-9778.9995</t>
  </si>
  <si>
    <t>-37921.6285</t>
  </si>
  <si>
    <t>-31164.4501</t>
  </si>
  <si>
    <t>-9635.8022</t>
  </si>
  <si>
    <t>-38408.699</t>
  </si>
  <si>
    <t>-31389.8877</t>
  </si>
  <si>
    <t>-8993.9213</t>
  </si>
  <si>
    <t>-37997.5312</t>
  </si>
  <si>
    <t>-31042.1802</t>
  </si>
  <si>
    <t>-8848.7062</t>
  </si>
  <si>
    <t>-38427.1109</t>
  </si>
  <si>
    <t>-31210.1128</t>
  </si>
  <si>
    <t>-8148.4393</t>
  </si>
  <si>
    <t>-37992.7204</t>
  </si>
  <si>
    <t>-30844.2637</t>
  </si>
  <si>
    <t>-8001.6119</t>
  </si>
  <si>
    <t>-38363.9637</t>
  </si>
  <si>
    <t>-30954.5052</t>
  </si>
  <si>
    <t>-7244.9687</t>
  </si>
  <si>
    <t>-37904.7538</t>
  </si>
  <si>
    <t>-30569.392</t>
  </si>
  <si>
    <t>-7096.9578</t>
  </si>
  <si>
    <t>-38217.1074</t>
  </si>
  <si>
    <t>-30622.0881</t>
  </si>
  <si>
    <t>-6286.412</t>
  </si>
  <si>
    <t>-37731.3456</t>
  </si>
  <si>
    <t>-30216.5034</t>
  </si>
  <si>
    <t>-6137.7281</t>
  </si>
  <si>
    <t>-37984.3451</t>
  </si>
  <si>
    <t>-30211.9657</t>
  </si>
  <si>
    <t>-5276.1736</t>
  </si>
  <si>
    <t>-37470.2885</t>
  </si>
  <si>
    <t>-29784.7255</t>
  </si>
  <si>
    <t>-5127.4626</t>
  </si>
  <si>
    <t>-37663.538</t>
  </si>
  <si>
    <t>-29723.4257</t>
  </si>
  <si>
    <t>-4218.2541</t>
  </si>
  <si>
    <t>-37119.5653</t>
  </si>
  <si>
    <t>-29273.4804</t>
  </si>
  <si>
    <t>-4070.3431</t>
  </si>
  <si>
    <t>-37252.5221</t>
  </si>
  <si>
    <t>-29155.8812</t>
  </si>
  <si>
    <t>-3117.2763</t>
  </si>
  <si>
    <t>-36676.9989</t>
  </si>
  <si>
    <t>-28682.2059</t>
  </si>
  <si>
    <t>-2971.1414</t>
  </si>
  <si>
    <t>-36749.4196</t>
  </si>
  <si>
    <t>-28509.1516</t>
  </si>
  <si>
    <t>-1978.6689</t>
  </si>
  <si>
    <t>-36140.8411</t>
  </si>
  <si>
    <t>-28010.8651</t>
  </si>
  <si>
    <t>-1835.4798</t>
  </si>
  <si>
    <t>-36152.2756</t>
  </si>
  <si>
    <t>-27783.1738</t>
  </si>
  <si>
    <t>-808.6163</t>
  </si>
  <si>
    <t>-35509.508</t>
  </si>
  <si>
    <t>-27259.7357</t>
  </si>
  <si>
    <t>-669.7907</t>
  </si>
  <si>
    <t>-35459.3666</t>
  </si>
  <si>
    <t>-26978.2789</t>
  </si>
  <si>
    <t>385.7611</t>
  </si>
  <si>
    <t>-34781.3541</t>
  </si>
  <si>
    <t>-26429.2486</t>
  </si>
  <si>
    <t>518.6327</t>
  </si>
  <si>
    <t>-34669.0363</t>
  </si>
  <si>
    <t>-26095.0765</t>
  </si>
  <si>
    <t>1596.369</t>
  </si>
  <si>
    <t>-33955.2333</t>
  </si>
  <si>
    <t>-25520.4627</t>
  </si>
  <si>
    <t>1721.4413</t>
  </si>
  <si>
    <t>-33779.8178</t>
  </si>
  <si>
    <t>-25134.5781</t>
  </si>
  <si>
    <t>2814.008</t>
  </si>
  <si>
    <t>-33030.1776</t>
  </si>
  <si>
    <t>-24534.8223</t>
  </si>
  <si>
    <t>2929.2133</t>
  </si>
  <si>
    <t>-32790.6599</t>
  </si>
  <si>
    <t>-24098.4132</t>
  </si>
  <si>
    <t>4028.1905</t>
  </si>
  <si>
    <t>-32005.4653</t>
  </si>
  <si>
    <t>-23474.2479</t>
  </si>
  <si>
    <t>4131.2931</t>
  </si>
  <si>
    <t>-31700.7837</t>
  </si>
  <si>
    <t>-22988.7421</t>
  </si>
  <si>
    <t>5227.0432</t>
  </si>
  <si>
    <t>-30880.6806</t>
  </si>
  <si>
    <t>-22341.2129</t>
  </si>
  <si>
    <t>5315.6554</t>
  </si>
  <si>
    <t>-30509.8162</t>
  </si>
  <si>
    <t>-21808.4002</t>
  </si>
  <si>
    <t>6397.1278</t>
  </si>
  <si>
    <t>-29655.9503</t>
  </si>
  <si>
    <t>-21138.9675</t>
  </si>
  <si>
    <t>6468.7229</t>
  </si>
  <si>
    <t>-29217.9286</t>
  </si>
  <si>
    <t>-20561.053</t>
  </si>
  <si>
    <t>7523.231</t>
  </si>
  <si>
    <t>-28331.9448</t>
  </si>
  <si>
    <t>-19871.5816</t>
  </si>
  <si>
    <t>7575.1847</t>
  </si>
  <si>
    <t>-27825.8003</t>
  </si>
  <si>
    <t>-19251.2134</t>
  </si>
  <si>
    <t>8588.1704</t>
  </si>
  <si>
    <t>-26909.8906</t>
  </si>
  <si>
    <t>-18543.9996</t>
  </si>
  <si>
    <t>8617.8046</t>
  </si>
  <si>
    <t>-26334.5884</t>
  </si>
  <si>
    <t>-17884.2676</t>
  </si>
  <si>
    <t>9572.5859</t>
  </si>
  <si>
    <t>-25391.8807</t>
  </si>
  <si>
    <t>-17162.3239</t>
  </si>
  <si>
    <t>9577.2218</t>
  </si>
  <si>
    <t>-24746.1526</t>
  </si>
  <si>
    <t>-16466.7147</t>
  </si>
  <si>
    <t>10454.6487</t>
  </si>
  <si>
    <t>-23780.6911</t>
  </si>
  <si>
    <t>-15733.7301</t>
  </si>
  <si>
    <t>10431.713</t>
  </si>
  <si>
    <t>-23063.0381</t>
  </si>
  <si>
    <t>-15006.2207</t>
  </si>
  <si>
    <t>11209.7726</t>
  </si>
  <si>
    <t>-22080.1211</t>
  </si>
  <si>
    <t>-14266.7885</t>
  </si>
  <si>
    <t>11156.932</t>
  </si>
  <si>
    <t>-21288.4702</t>
  </si>
  <si>
    <t>-13511.6876</t>
  </si>
  <si>
    <t>11810.3012</t>
  </si>
  <si>
    <t>-20294.9725</t>
  </si>
  <si>
    <t>-12771.5058</t>
  </si>
  <si>
    <t>11725.6609</t>
  </si>
  <si>
    <t>-19426.6471</t>
  </si>
  <si>
    <t>-11993.574</t>
  </si>
  <si>
    <t>12225.094</t>
  </si>
  <si>
    <t>-18431.4552</t>
  </si>
  <si>
    <t>-11259.7113</t>
  </si>
  <si>
    <t>12107.486</t>
  </si>
  <si>
    <t>-17482.7425</t>
  </si>
  <si>
    <t>-10464.0018</t>
  </si>
  <si>
    <t>12419.0758</t>
  </si>
  <si>
    <t>-16497.1383</t>
  </si>
  <si>
    <t>-9745.1017</t>
  </si>
  <si>
    <t>12268.4449</t>
  </si>
  <si>
    <t>-15462.9852</t>
  </si>
  <si>
    <t>-8936.9375</t>
  </si>
  <si>
    <t>12352.7199</t>
  </si>
  <si>
    <t>-14501.353</t>
  </si>
  <si>
    <t>-8243.6298</t>
  </si>
  <si>
    <t>12170.6838</t>
  </si>
  <si>
    <t>-13374.912</t>
  </si>
  <si>
    <t>-7428.5379</t>
  </si>
  <si>
    <t>11981.3979</t>
  </si>
  <si>
    <t>-12455.0196</t>
  </si>
  <si>
    <t>-6773.4999</t>
  </si>
  <si>
    <t>11771.9077</t>
  </si>
  <si>
    <t>-11227.3232</t>
  </si>
  <si>
    <t>-5957.2878</t>
  </si>
  <si>
    <t>11254.6382</t>
  </si>
  <si>
    <t>-10370.8879</t>
  </si>
  <si>
    <t>-5355.4745</t>
  </si>
  <si>
    <t>11024.8565</t>
  </si>
  <si>
    <t>-9030.3178</t>
  </si>
  <si>
    <t>-4544.2221</t>
  </si>
  <si>
    <t>10115.2919</t>
  </si>
  <si>
    <t>-8264.1378</t>
  </si>
  <si>
    <t>-4013.4338</t>
  </si>
  <si>
    <t>9876.875</t>
  </si>
  <si>
    <t>-6795.3588</t>
  </si>
  <si>
    <t>-3213.1933</t>
  </si>
  <si>
    <t>8498.5944</t>
  </si>
  <si>
    <t>-6152.1279</t>
  </si>
  <si>
    <t>-2774.3379</t>
  </si>
  <si>
    <t>8269.2501</t>
  </si>
  <si>
    <t>-4535.277</t>
  </si>
  <si>
    <t>-1991.1028</t>
  </si>
  <si>
    <t>6331.184</t>
  </si>
  <si>
    <t>-4054.9313</t>
  </si>
  <si>
    <t>-1668.7276</t>
  </si>
  <si>
    <t>6136.8194</t>
  </si>
  <si>
    <t>-2264.6622</t>
  </si>
  <si>
    <t>-908.4881</t>
  </si>
  <si>
    <t>3529.8633</t>
  </si>
  <si>
    <t>-1995.4774</t>
  </si>
  <si>
    <t>-731.0119</t>
  </si>
  <si>
    <t>3407.2044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</si>
</sst>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¥&quot;#,##0.00;[Red]&quot;¥&quot;\-#,##0.00"/>
    <numFmt numFmtId="176" formatCode="0.00_ "/>
    <numFmt numFmtId="177" formatCode="0_ "/>
    <numFmt numFmtId="178" formatCode="0.000000000%"/>
  </numFmts>
  <fonts count="9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indexed="8"/>
      <name val="等线"/>
      <family val="2"/>
      <scheme val="minor"/>
    </font>
    <font>
      <b/>
      <sz val="9"/>
      <color indexed="9"/>
      <name val="Simsun"/>
      <charset val="134"/>
    </font>
    <font>
      <sz val="9"/>
      <color indexed="8"/>
      <name val="Simsun"/>
      <charset val="134"/>
    </font>
    <font>
      <sz val="9"/>
      <color indexed="8"/>
      <name val="Simsun"/>
      <family val="3"/>
      <charset val="134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7"/>
        <bgColor indexed="21"/>
      </patternFill>
    </fill>
    <fill>
      <patternFill patternType="solid">
        <fgColor indexed="42"/>
        <bgColor indexed="50"/>
      </patternFill>
    </fill>
    <fill>
      <patternFill patternType="solid">
        <fgColor indexed="51"/>
        <bgColor indexed="51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>
      <alignment vertical="center"/>
    </xf>
  </cellStyleXfs>
  <cellXfs count="28">
    <xf numFmtId="0" fontId="0" fillId="0" borderId="0" xfId="0"/>
    <xf numFmtId="176" fontId="0" fillId="0" borderId="0" xfId="0" applyNumberFormat="1"/>
    <xf numFmtId="0" fontId="2" fillId="0" borderId="0" xfId="0" applyFont="1"/>
    <xf numFmtId="176" fontId="3" fillId="0" borderId="0" xfId="0" applyNumberFormat="1" applyFont="1"/>
    <xf numFmtId="177" fontId="0" fillId="0" borderId="0" xfId="0" applyNumberFormat="1"/>
    <xf numFmtId="0" fontId="0" fillId="2" borderId="0" xfId="0" applyFill="1"/>
    <xf numFmtId="178" fontId="0" fillId="0" borderId="0" xfId="0" applyNumberFormat="1"/>
    <xf numFmtId="9" fontId="0" fillId="0" borderId="0" xfId="0" applyNumberFormat="1"/>
    <xf numFmtId="8" fontId="0" fillId="0" borderId="0" xfId="0" applyNumberFormat="1"/>
    <xf numFmtId="10" fontId="0" fillId="0" borderId="0" xfId="0" applyNumberFormat="1"/>
    <xf numFmtId="0" fontId="4" fillId="0" borderId="0" xfId="1">
      <alignment vertical="center"/>
    </xf>
    <xf numFmtId="0" fontId="5" fillId="3" borderId="1" xfId="1" applyFont="1" applyFill="1" applyBorder="1" applyAlignment="1">
      <alignment horizontal="center" vertical="center" wrapText="1"/>
    </xf>
    <xf numFmtId="0" fontId="6" fillId="4" borderId="1" xfId="1" applyFont="1" applyFill="1" applyBorder="1" applyAlignment="1">
      <alignment horizontal="left" vertical="center" wrapText="1"/>
    </xf>
    <xf numFmtId="0" fontId="7" fillId="0" borderId="1" xfId="1" applyFont="1" applyBorder="1" applyAlignment="1"/>
    <xf numFmtId="0" fontId="8" fillId="0" borderId="0" xfId="1" applyFont="1" applyAlignment="1">
      <alignment horizontal="left"/>
    </xf>
    <xf numFmtId="176" fontId="4" fillId="0" borderId="0" xfId="1" applyNumberFormat="1">
      <alignment vertical="center"/>
    </xf>
    <xf numFmtId="0" fontId="6" fillId="5" borderId="1" xfId="1" applyFont="1" applyFill="1" applyBorder="1" applyAlignment="1">
      <alignment horizontal="right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Continuous"/>
    </xf>
    <xf numFmtId="0" fontId="0" fillId="0" borderId="1" xfId="0" applyBorder="1" applyAlignment="1">
      <alignment horizontal="center"/>
    </xf>
    <xf numFmtId="176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0" xfId="0" applyNumberFormat="1" applyAlignment="1">
      <alignment horizontal="center"/>
    </xf>
  </cellXfs>
  <cellStyles count="2">
    <cellStyle name="常规" xfId="0" builtinId="0"/>
    <cellStyle name="常规 2" xfId="1" xr:uid="{848B8E4C-CB53-4D98-A8B8-21E269A978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通货膨胀率回归分析!$A$5:$A$47</c:f>
              <c:numCache>
                <c:formatCode>General</c:formatCode>
                <c:ptCount val="43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  <c:pt idx="23">
                  <c:v>1998</c:v>
                </c:pt>
                <c:pt idx="24">
                  <c:v>1997</c:v>
                </c:pt>
                <c:pt idx="25">
                  <c:v>1996</c:v>
                </c:pt>
                <c:pt idx="26">
                  <c:v>1995</c:v>
                </c:pt>
                <c:pt idx="27">
                  <c:v>1994</c:v>
                </c:pt>
                <c:pt idx="28">
                  <c:v>1993</c:v>
                </c:pt>
                <c:pt idx="29">
                  <c:v>1992</c:v>
                </c:pt>
                <c:pt idx="30">
                  <c:v>1991</c:v>
                </c:pt>
                <c:pt idx="31">
                  <c:v>1990</c:v>
                </c:pt>
                <c:pt idx="32">
                  <c:v>1989</c:v>
                </c:pt>
                <c:pt idx="33">
                  <c:v>1988</c:v>
                </c:pt>
                <c:pt idx="34">
                  <c:v>1987</c:v>
                </c:pt>
                <c:pt idx="35">
                  <c:v>1986</c:v>
                </c:pt>
                <c:pt idx="36">
                  <c:v>1985</c:v>
                </c:pt>
                <c:pt idx="37">
                  <c:v>1984</c:v>
                </c:pt>
                <c:pt idx="38">
                  <c:v>1983</c:v>
                </c:pt>
                <c:pt idx="39">
                  <c:v>1982</c:v>
                </c:pt>
                <c:pt idx="40">
                  <c:v>1981</c:v>
                </c:pt>
                <c:pt idx="41">
                  <c:v>1980</c:v>
                </c:pt>
                <c:pt idx="42">
                  <c:v>1979</c:v>
                </c:pt>
              </c:numCache>
            </c:numRef>
          </c:xVal>
          <c:yVal>
            <c:numRef>
              <c:f>通货膨胀率回归分析!$G$33:$G$75</c:f>
              <c:numCache>
                <c:formatCode>General</c:formatCode>
                <c:ptCount val="43"/>
                <c:pt idx="0">
                  <c:v>-2.1540559070024026</c:v>
                </c:pt>
                <c:pt idx="1">
                  <c:v>3.516953219454404</c:v>
                </c:pt>
                <c:pt idx="2">
                  <c:v>4.5318783084926846</c:v>
                </c:pt>
                <c:pt idx="3">
                  <c:v>0.81981492959351776</c:v>
                </c:pt>
                <c:pt idx="4">
                  <c:v>-1.7601449625520855</c:v>
                </c:pt>
                <c:pt idx="5">
                  <c:v>-0.74939113190521756</c:v>
                </c:pt>
                <c:pt idx="6">
                  <c:v>-3.6862038449326224</c:v>
                </c:pt>
                <c:pt idx="7">
                  <c:v>-1.9112138818025901</c:v>
                </c:pt>
                <c:pt idx="8">
                  <c:v>-0.13261241507675869</c:v>
                </c:pt>
                <c:pt idx="9">
                  <c:v>-0.72791291600142394</c:v>
                </c:pt>
                <c:pt idx="10">
                  <c:v>9.4165914449813108</c:v>
                </c:pt>
                <c:pt idx="11">
                  <c:v>0.79780950234479242</c:v>
                </c:pt>
                <c:pt idx="12">
                  <c:v>-15.593947470389704</c:v>
                </c:pt>
                <c:pt idx="13">
                  <c:v>9.5769539173862306</c:v>
                </c:pt>
                <c:pt idx="14">
                  <c:v>4.827515211713024</c:v>
                </c:pt>
                <c:pt idx="15">
                  <c:v>-8.5135243866243862</c:v>
                </c:pt>
                <c:pt idx="16">
                  <c:v>-7.9542718213190042</c:v>
                </c:pt>
                <c:pt idx="17">
                  <c:v>-0.37462741591962612</c:v>
                </c:pt>
                <c:pt idx="18">
                  <c:v>-11.483850975555452</c:v>
                </c:pt>
                <c:pt idx="19">
                  <c:v>-20.05352019067972</c:v>
                </c:pt>
                <c:pt idx="20">
                  <c:v>-14.665001127106462</c:v>
                </c:pt>
                <c:pt idx="21">
                  <c:v>-16.341534398630991</c:v>
                </c:pt>
                <c:pt idx="22">
                  <c:v>-24.284791918585068</c:v>
                </c:pt>
                <c:pt idx="23">
                  <c:v>-22.351730779830511</c:v>
                </c:pt>
                <c:pt idx="24">
                  <c:v>-8.7420896093900584</c:v>
                </c:pt>
                <c:pt idx="25">
                  <c:v>11.60931553761495</c:v>
                </c:pt>
                <c:pt idx="26">
                  <c:v>42.152206131257913</c:v>
                </c:pt>
                <c:pt idx="27">
                  <c:v>64.959831843648175</c:v>
                </c:pt>
                <c:pt idx="28">
                  <c:v>32.770405393570627</c:v>
                </c:pt>
                <c:pt idx="29">
                  <c:v>2.103173560332241</c:v>
                </c:pt>
                <c:pt idx="30">
                  <c:v>-9.8058148079633014</c:v>
                </c:pt>
                <c:pt idx="31">
                  <c:v>-11.640091196365367</c:v>
                </c:pt>
                <c:pt idx="32">
                  <c:v>41.741328722760002</c:v>
                </c:pt>
                <c:pt idx="33">
                  <c:v>43.762180411810704</c:v>
                </c:pt>
                <c:pt idx="34">
                  <c:v>2.6184183937830987</c:v>
                </c:pt>
                <c:pt idx="35">
                  <c:v>-1.044718969206734</c:v>
                </c:pt>
                <c:pt idx="36">
                  <c:v>8.9643878173219917</c:v>
                </c:pt>
                <c:pt idx="37">
                  <c:v>-16.519439465266942</c:v>
                </c:pt>
                <c:pt idx="38">
                  <c:v>-19.961369307423553</c:v>
                </c:pt>
                <c:pt idx="39">
                  <c:v>-20.739823987806108</c:v>
                </c:pt>
                <c:pt idx="40">
                  <c:v>-19.347185682328863</c:v>
                </c:pt>
                <c:pt idx="41">
                  <c:v>-0.90102448849283689</c:v>
                </c:pt>
                <c:pt idx="42">
                  <c:v>-22.728871287906308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AD-4802-856C-2F8A99776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547167"/>
        <c:axId val="1672556287"/>
      </c:scatterChart>
      <c:valAx>
        <c:axId val="16725471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2556287"/>
        <c:crosses val="autoZero"/>
        <c:crossBetween val="midCat"/>
      </c:valAx>
      <c:valAx>
        <c:axId val="16725562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25471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通货膨胀率回归分析!$A$5:$A$47</c:f>
              <c:numCache>
                <c:formatCode>General</c:formatCode>
                <c:ptCount val="43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  <c:pt idx="23">
                  <c:v>1998</c:v>
                </c:pt>
                <c:pt idx="24">
                  <c:v>1997</c:v>
                </c:pt>
                <c:pt idx="25">
                  <c:v>1996</c:v>
                </c:pt>
                <c:pt idx="26">
                  <c:v>1995</c:v>
                </c:pt>
                <c:pt idx="27">
                  <c:v>1994</c:v>
                </c:pt>
                <c:pt idx="28">
                  <c:v>1993</c:v>
                </c:pt>
                <c:pt idx="29">
                  <c:v>1992</c:v>
                </c:pt>
                <c:pt idx="30">
                  <c:v>1991</c:v>
                </c:pt>
                <c:pt idx="31">
                  <c:v>1990</c:v>
                </c:pt>
                <c:pt idx="32">
                  <c:v>1989</c:v>
                </c:pt>
                <c:pt idx="33">
                  <c:v>1988</c:v>
                </c:pt>
                <c:pt idx="34">
                  <c:v>1987</c:v>
                </c:pt>
                <c:pt idx="35">
                  <c:v>1986</c:v>
                </c:pt>
                <c:pt idx="36">
                  <c:v>1985</c:v>
                </c:pt>
                <c:pt idx="37">
                  <c:v>1984</c:v>
                </c:pt>
                <c:pt idx="38">
                  <c:v>1983</c:v>
                </c:pt>
                <c:pt idx="39">
                  <c:v>1982</c:v>
                </c:pt>
                <c:pt idx="40">
                  <c:v>1981</c:v>
                </c:pt>
                <c:pt idx="41">
                  <c:v>1980</c:v>
                </c:pt>
                <c:pt idx="42">
                  <c:v>1979</c:v>
                </c:pt>
              </c:numCache>
            </c:numRef>
          </c:xVal>
          <c:yVal>
            <c:numRef>
              <c:f>通货膨胀率回归分析!$C$5:$C$47</c:f>
              <c:numCache>
                <c:formatCode>0.00_ </c:formatCode>
                <c:ptCount val="43"/>
                <c:pt idx="0">
                  <c:v>3.5963119282135088</c:v>
                </c:pt>
                <c:pt idx="1">
                  <c:v>9.8508259391686401</c:v>
                </c:pt>
                <c:pt idx="2">
                  <c:v>11.449255912705018</c:v>
                </c:pt>
                <c:pt idx="3">
                  <c:v>8.3206974183041762</c:v>
                </c:pt>
                <c:pt idx="4">
                  <c:v>6.3242424106568977</c:v>
                </c:pt>
                <c:pt idx="5">
                  <c:v>7.9185011258018632</c:v>
                </c:pt>
                <c:pt idx="6">
                  <c:v>5.5651932972727831</c:v>
                </c:pt>
                <c:pt idx="7">
                  <c:v>7.9236881449009129</c:v>
                </c:pt>
                <c:pt idx="8">
                  <c:v>10.285794496125069</c:v>
                </c:pt>
                <c:pt idx="9">
                  <c:v>10.273998879698501</c:v>
                </c:pt>
                <c:pt idx="10">
                  <c:v>21.002008125179561</c:v>
                </c:pt>
                <c:pt idx="11">
                  <c:v>12.966731067041367</c:v>
                </c:pt>
                <c:pt idx="12">
                  <c:v>-2.8415210211950321</c:v>
                </c:pt>
                <c:pt idx="13">
                  <c:v>22.912885251079228</c:v>
                </c:pt>
                <c:pt idx="14">
                  <c:v>18.746951429904119</c:v>
                </c:pt>
                <c:pt idx="15">
                  <c:v>5.9894167160650333</c:v>
                </c:pt>
                <c:pt idx="16">
                  <c:v>7.1321741658685127</c:v>
                </c:pt>
                <c:pt idx="17">
                  <c:v>15.295323455766216</c:v>
                </c:pt>
                <c:pt idx="18">
                  <c:v>4.7696047806287147</c:v>
                </c:pt>
                <c:pt idx="19">
                  <c:v>-3.2165595499974553</c:v>
                </c:pt>
                <c:pt idx="20">
                  <c:v>2.7554643980741265</c:v>
                </c:pt>
                <c:pt idx="21">
                  <c:v>1.6624360110476946</c:v>
                </c:pt>
                <c:pt idx="22">
                  <c:v>-5.6973166244080558</c:v>
                </c:pt>
                <c:pt idx="23">
                  <c:v>-3.1807506011554008</c:v>
                </c:pt>
                <c:pt idx="24">
                  <c:v>11.012395453783375</c:v>
                </c:pt>
                <c:pt idx="25">
                  <c:v>31.947305485286481</c:v>
                </c:pt>
                <c:pt idx="26">
                  <c:v>63.073700963427768</c:v>
                </c:pt>
                <c:pt idx="27">
                  <c:v>86.464831560316355</c:v>
                </c:pt>
                <c:pt idx="28">
                  <c:v>54.858909994736905</c:v>
                </c:pt>
                <c:pt idx="29">
                  <c:v>24.775183045996844</c:v>
                </c:pt>
                <c:pt idx="30">
                  <c:v>13.449699562199399</c:v>
                </c:pt>
                <c:pt idx="31">
                  <c:v>12.198928058295659</c:v>
                </c:pt>
                <c:pt idx="32">
                  <c:v>66.163852861919125</c:v>
                </c:pt>
                <c:pt idx="33">
                  <c:v>68.768209435468151</c:v>
                </c:pt>
                <c:pt idx="34">
                  <c:v>28.207952301938871</c:v>
                </c:pt>
                <c:pt idx="35">
                  <c:v>25.128319823447136</c:v>
                </c:pt>
                <c:pt idx="36">
                  <c:v>35.720931494474186</c:v>
                </c:pt>
                <c:pt idx="37">
                  <c:v>10.820609096383352</c:v>
                </c:pt>
                <c:pt idx="38">
                  <c:v>7.9621841387250658</c:v>
                </c:pt>
                <c:pt idx="39">
                  <c:v>7.7672343428406068</c:v>
                </c:pt>
                <c:pt idx="40">
                  <c:v>9.7433775328161758</c:v>
                </c:pt>
                <c:pt idx="41">
                  <c:v>28.773043611150527</c:v>
                </c:pt>
                <c:pt idx="42">
                  <c:v>7.5287016962351547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42-4684-8426-2B774FC105DE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通货膨胀率回归分析!$A$5:$A$47</c:f>
              <c:numCache>
                <c:formatCode>General</c:formatCode>
                <c:ptCount val="43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  <c:pt idx="23">
                  <c:v>1998</c:v>
                </c:pt>
                <c:pt idx="24">
                  <c:v>1997</c:v>
                </c:pt>
                <c:pt idx="25">
                  <c:v>1996</c:v>
                </c:pt>
                <c:pt idx="26">
                  <c:v>1995</c:v>
                </c:pt>
                <c:pt idx="27">
                  <c:v>1994</c:v>
                </c:pt>
                <c:pt idx="28">
                  <c:v>1993</c:v>
                </c:pt>
                <c:pt idx="29">
                  <c:v>1992</c:v>
                </c:pt>
                <c:pt idx="30">
                  <c:v>1991</c:v>
                </c:pt>
                <c:pt idx="31">
                  <c:v>1990</c:v>
                </c:pt>
                <c:pt idx="32">
                  <c:v>1989</c:v>
                </c:pt>
                <c:pt idx="33">
                  <c:v>1988</c:v>
                </c:pt>
                <c:pt idx="34">
                  <c:v>1987</c:v>
                </c:pt>
                <c:pt idx="35">
                  <c:v>1986</c:v>
                </c:pt>
                <c:pt idx="36">
                  <c:v>1985</c:v>
                </c:pt>
                <c:pt idx="37">
                  <c:v>1984</c:v>
                </c:pt>
                <c:pt idx="38">
                  <c:v>1983</c:v>
                </c:pt>
                <c:pt idx="39">
                  <c:v>1982</c:v>
                </c:pt>
                <c:pt idx="40">
                  <c:v>1981</c:v>
                </c:pt>
                <c:pt idx="41">
                  <c:v>1980</c:v>
                </c:pt>
                <c:pt idx="42">
                  <c:v>1979</c:v>
                </c:pt>
              </c:numCache>
            </c:numRef>
          </c:xVal>
          <c:yVal>
            <c:numRef>
              <c:f>通货膨胀率回归分析!$F$33:$F$75</c:f>
              <c:numCache>
                <c:formatCode>General</c:formatCode>
                <c:ptCount val="43"/>
                <c:pt idx="0">
                  <c:v>5.7503678352159113</c:v>
                </c:pt>
                <c:pt idx="1">
                  <c:v>6.3338727197142362</c:v>
                </c:pt>
                <c:pt idx="2">
                  <c:v>6.9173776042123336</c:v>
                </c:pt>
                <c:pt idx="3">
                  <c:v>7.5008824887106584</c:v>
                </c:pt>
                <c:pt idx="4">
                  <c:v>8.0843873732089833</c:v>
                </c:pt>
                <c:pt idx="5">
                  <c:v>8.6678922577070807</c:v>
                </c:pt>
                <c:pt idx="6">
                  <c:v>9.2513971422054055</c:v>
                </c:pt>
                <c:pt idx="7">
                  <c:v>9.834902026703503</c:v>
                </c:pt>
                <c:pt idx="8">
                  <c:v>10.418406911201828</c:v>
                </c:pt>
                <c:pt idx="9">
                  <c:v>11.001911795699925</c:v>
                </c:pt>
                <c:pt idx="10">
                  <c:v>11.58541668019825</c:v>
                </c:pt>
                <c:pt idx="11">
                  <c:v>12.168921564696575</c:v>
                </c:pt>
                <c:pt idx="12">
                  <c:v>12.752426449194672</c:v>
                </c:pt>
                <c:pt idx="13">
                  <c:v>13.335931333692997</c:v>
                </c:pt>
                <c:pt idx="14">
                  <c:v>13.919436218191095</c:v>
                </c:pt>
                <c:pt idx="15">
                  <c:v>14.502941102689419</c:v>
                </c:pt>
                <c:pt idx="16">
                  <c:v>15.086445987187517</c:v>
                </c:pt>
                <c:pt idx="17">
                  <c:v>15.669950871685842</c:v>
                </c:pt>
                <c:pt idx="18">
                  <c:v>16.253455756184167</c:v>
                </c:pt>
                <c:pt idx="19">
                  <c:v>16.836960640682264</c:v>
                </c:pt>
                <c:pt idx="20">
                  <c:v>17.420465525180589</c:v>
                </c:pt>
                <c:pt idx="21">
                  <c:v>18.003970409678686</c:v>
                </c:pt>
                <c:pt idx="22">
                  <c:v>18.587475294177011</c:v>
                </c:pt>
                <c:pt idx="23">
                  <c:v>19.170980178675109</c:v>
                </c:pt>
                <c:pt idx="24">
                  <c:v>19.754485063173433</c:v>
                </c:pt>
                <c:pt idx="25">
                  <c:v>20.337989947671531</c:v>
                </c:pt>
                <c:pt idx="26">
                  <c:v>20.921494832169856</c:v>
                </c:pt>
                <c:pt idx="27">
                  <c:v>21.504999716668181</c:v>
                </c:pt>
                <c:pt idx="28">
                  <c:v>22.088504601166278</c:v>
                </c:pt>
                <c:pt idx="29">
                  <c:v>22.672009485664603</c:v>
                </c:pt>
                <c:pt idx="30">
                  <c:v>23.2555143701627</c:v>
                </c:pt>
                <c:pt idx="31">
                  <c:v>23.839019254661025</c:v>
                </c:pt>
                <c:pt idx="32">
                  <c:v>24.422524139159123</c:v>
                </c:pt>
                <c:pt idx="33">
                  <c:v>25.006029023657447</c:v>
                </c:pt>
                <c:pt idx="34">
                  <c:v>25.589533908155772</c:v>
                </c:pt>
                <c:pt idx="35">
                  <c:v>26.17303879265387</c:v>
                </c:pt>
                <c:pt idx="36">
                  <c:v>26.756543677152195</c:v>
                </c:pt>
                <c:pt idx="37">
                  <c:v>27.340048561650292</c:v>
                </c:pt>
                <c:pt idx="38">
                  <c:v>27.923553446148617</c:v>
                </c:pt>
                <c:pt idx="39">
                  <c:v>28.507058330646714</c:v>
                </c:pt>
                <c:pt idx="40">
                  <c:v>29.090563215145039</c:v>
                </c:pt>
                <c:pt idx="41">
                  <c:v>29.674068099643364</c:v>
                </c:pt>
                <c:pt idx="42">
                  <c:v>30.257572984141461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42-4684-8426-2B774FC10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569727"/>
        <c:axId val="1672551487"/>
      </c:scatterChart>
      <c:valAx>
        <c:axId val="16725697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2551487"/>
        <c:crosses val="autoZero"/>
        <c:crossBetween val="midCat"/>
      </c:valAx>
      <c:valAx>
        <c:axId val="16725514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crossAx val="167256972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通货膨胀率回归分析!$J$33:$J$75</c:f>
              <c:numCache>
                <c:formatCode>General</c:formatCode>
                <c:ptCount val="43"/>
                <c:pt idx="0">
                  <c:v>1.1627906976744187</c:v>
                </c:pt>
                <c:pt idx="1">
                  <c:v>3.4883720930232558</c:v>
                </c:pt>
                <c:pt idx="2">
                  <c:v>5.8139534883720936</c:v>
                </c:pt>
                <c:pt idx="3">
                  <c:v>8.1395348837209305</c:v>
                </c:pt>
                <c:pt idx="4">
                  <c:v>10.465116279069768</c:v>
                </c:pt>
                <c:pt idx="5">
                  <c:v>12.790697674418606</c:v>
                </c:pt>
                <c:pt idx="6">
                  <c:v>15.116279069767442</c:v>
                </c:pt>
                <c:pt idx="7">
                  <c:v>17.441860465116278</c:v>
                </c:pt>
                <c:pt idx="8">
                  <c:v>19.767441860465116</c:v>
                </c:pt>
                <c:pt idx="9">
                  <c:v>22.093023255813954</c:v>
                </c:pt>
                <c:pt idx="10">
                  <c:v>24.418604651162791</c:v>
                </c:pt>
                <c:pt idx="11">
                  <c:v>26.744186046511629</c:v>
                </c:pt>
                <c:pt idx="12">
                  <c:v>29.069767441860463</c:v>
                </c:pt>
                <c:pt idx="13">
                  <c:v>31.395348837209301</c:v>
                </c:pt>
                <c:pt idx="14">
                  <c:v>33.720930232558139</c:v>
                </c:pt>
                <c:pt idx="15">
                  <c:v>36.04651162790698</c:v>
                </c:pt>
                <c:pt idx="16">
                  <c:v>38.372093023255815</c:v>
                </c:pt>
                <c:pt idx="17">
                  <c:v>40.697674418604649</c:v>
                </c:pt>
                <c:pt idx="18">
                  <c:v>43.02325581395349</c:v>
                </c:pt>
                <c:pt idx="19">
                  <c:v>45.348837209302324</c:v>
                </c:pt>
                <c:pt idx="20">
                  <c:v>47.674418604651166</c:v>
                </c:pt>
                <c:pt idx="21">
                  <c:v>50</c:v>
                </c:pt>
                <c:pt idx="22">
                  <c:v>52.325581395348841</c:v>
                </c:pt>
                <c:pt idx="23">
                  <c:v>54.651162790697676</c:v>
                </c:pt>
                <c:pt idx="24">
                  <c:v>56.97674418604651</c:v>
                </c:pt>
                <c:pt idx="25">
                  <c:v>59.302325581395351</c:v>
                </c:pt>
                <c:pt idx="26">
                  <c:v>61.627906976744185</c:v>
                </c:pt>
                <c:pt idx="27">
                  <c:v>63.953488372093027</c:v>
                </c:pt>
                <c:pt idx="28">
                  <c:v>66.279069767441868</c:v>
                </c:pt>
                <c:pt idx="29">
                  <c:v>68.604651162790702</c:v>
                </c:pt>
                <c:pt idx="30">
                  <c:v>70.930232558139551</c:v>
                </c:pt>
                <c:pt idx="31">
                  <c:v>73.255813953488385</c:v>
                </c:pt>
                <c:pt idx="32">
                  <c:v>75.581395348837219</c:v>
                </c:pt>
                <c:pt idx="33">
                  <c:v>77.906976744186053</c:v>
                </c:pt>
                <c:pt idx="34">
                  <c:v>80.232558139534888</c:v>
                </c:pt>
                <c:pt idx="35">
                  <c:v>82.558139534883736</c:v>
                </c:pt>
                <c:pt idx="36">
                  <c:v>84.88372093023257</c:v>
                </c:pt>
                <c:pt idx="37">
                  <c:v>87.209302325581405</c:v>
                </c:pt>
                <c:pt idx="38">
                  <c:v>89.534883720930239</c:v>
                </c:pt>
                <c:pt idx="39">
                  <c:v>91.860465116279087</c:v>
                </c:pt>
                <c:pt idx="40">
                  <c:v>94.186046511627922</c:v>
                </c:pt>
                <c:pt idx="41">
                  <c:v>96.511627906976756</c:v>
                </c:pt>
                <c:pt idx="42">
                  <c:v>98.83720930232559</c:v>
                </c:pt>
              </c:numCache>
            </c:numRef>
          </c:xVal>
          <c:yVal>
            <c:numRef>
              <c:f>通货膨胀率回归分析!$K$33:$K$75</c:f>
              <c:numCache>
                <c:formatCode>General</c:formatCode>
                <c:ptCount val="43"/>
                <c:pt idx="0">
                  <c:v>-5.6973166244080558</c:v>
                </c:pt>
                <c:pt idx="1">
                  <c:v>-3.2165595499974553</c:v>
                </c:pt>
                <c:pt idx="2">
                  <c:v>-3.1807506011554008</c:v>
                </c:pt>
                <c:pt idx="3">
                  <c:v>-2.8415210211950321</c:v>
                </c:pt>
                <c:pt idx="4">
                  <c:v>1.6624360110476946</c:v>
                </c:pt>
                <c:pt idx="5">
                  <c:v>2.7554643980741265</c:v>
                </c:pt>
                <c:pt idx="6">
                  <c:v>3.5963119282135088</c:v>
                </c:pt>
                <c:pt idx="7">
                  <c:v>4.7696047806287147</c:v>
                </c:pt>
                <c:pt idx="8">
                  <c:v>5.5651932972727831</c:v>
                </c:pt>
                <c:pt idx="9">
                  <c:v>5.9894167160650333</c:v>
                </c:pt>
                <c:pt idx="10">
                  <c:v>6.3242424106568977</c:v>
                </c:pt>
                <c:pt idx="11">
                  <c:v>7.1321741658685127</c:v>
                </c:pt>
                <c:pt idx="12">
                  <c:v>7.5287016962351547</c:v>
                </c:pt>
                <c:pt idx="13">
                  <c:v>7.7672343428406068</c:v>
                </c:pt>
                <c:pt idx="14">
                  <c:v>7.9185011258018632</c:v>
                </c:pt>
                <c:pt idx="15">
                  <c:v>7.9236881449009129</c:v>
                </c:pt>
                <c:pt idx="16">
                  <c:v>7.9621841387250658</c:v>
                </c:pt>
                <c:pt idx="17">
                  <c:v>8.3206974183041762</c:v>
                </c:pt>
                <c:pt idx="18">
                  <c:v>9.7433775328161758</c:v>
                </c:pt>
                <c:pt idx="19">
                  <c:v>9.8508259391686401</c:v>
                </c:pt>
                <c:pt idx="20">
                  <c:v>10.273998879698501</c:v>
                </c:pt>
                <c:pt idx="21">
                  <c:v>10.285794496125069</c:v>
                </c:pt>
                <c:pt idx="22">
                  <c:v>10.820609096383352</c:v>
                </c:pt>
                <c:pt idx="23">
                  <c:v>11.012395453783375</c:v>
                </c:pt>
                <c:pt idx="24">
                  <c:v>11.449255912705018</c:v>
                </c:pt>
                <c:pt idx="25">
                  <c:v>12.198928058295659</c:v>
                </c:pt>
                <c:pt idx="26">
                  <c:v>12.966731067041367</c:v>
                </c:pt>
                <c:pt idx="27">
                  <c:v>13.449699562199399</c:v>
                </c:pt>
                <c:pt idx="28">
                  <c:v>15.295323455766216</c:v>
                </c:pt>
                <c:pt idx="29">
                  <c:v>18.746951429904119</c:v>
                </c:pt>
                <c:pt idx="30">
                  <c:v>21.002008125179561</c:v>
                </c:pt>
                <c:pt idx="31">
                  <c:v>22.912885251079228</c:v>
                </c:pt>
                <c:pt idx="32">
                  <c:v>24.775183045996844</c:v>
                </c:pt>
                <c:pt idx="33">
                  <c:v>25.128319823447136</c:v>
                </c:pt>
                <c:pt idx="34">
                  <c:v>28.207952301938871</c:v>
                </c:pt>
                <c:pt idx="35">
                  <c:v>28.773043611150527</c:v>
                </c:pt>
                <c:pt idx="36">
                  <c:v>31.947305485286481</c:v>
                </c:pt>
                <c:pt idx="37">
                  <c:v>35.720931494474186</c:v>
                </c:pt>
                <c:pt idx="38">
                  <c:v>54.858909994736905</c:v>
                </c:pt>
                <c:pt idx="39">
                  <c:v>63.073700963427768</c:v>
                </c:pt>
                <c:pt idx="40">
                  <c:v>66.163852861919125</c:v>
                </c:pt>
                <c:pt idx="41">
                  <c:v>68.768209435468151</c:v>
                </c:pt>
                <c:pt idx="42">
                  <c:v>86.464831560316355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24-4A90-B4B5-2332841CB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547167"/>
        <c:axId val="1672544287"/>
      </c:scatterChart>
      <c:valAx>
        <c:axId val="16725471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2544287"/>
        <c:crosses val="autoZero"/>
        <c:crossBetween val="midCat"/>
      </c:valAx>
      <c:valAx>
        <c:axId val="16725442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25471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通货膨胀率回归分析!$A$5:$A$48</c:f>
              <c:numCache>
                <c:formatCode>General</c:formatCode>
                <c:ptCount val="44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  <c:pt idx="23">
                  <c:v>1998</c:v>
                </c:pt>
                <c:pt idx="24">
                  <c:v>1997</c:v>
                </c:pt>
                <c:pt idx="25">
                  <c:v>1996</c:v>
                </c:pt>
                <c:pt idx="26">
                  <c:v>1995</c:v>
                </c:pt>
                <c:pt idx="27">
                  <c:v>1994</c:v>
                </c:pt>
                <c:pt idx="28">
                  <c:v>1993</c:v>
                </c:pt>
                <c:pt idx="29">
                  <c:v>1992</c:v>
                </c:pt>
                <c:pt idx="30">
                  <c:v>1991</c:v>
                </c:pt>
                <c:pt idx="31">
                  <c:v>1990</c:v>
                </c:pt>
                <c:pt idx="32">
                  <c:v>1989</c:v>
                </c:pt>
                <c:pt idx="33">
                  <c:v>1988</c:v>
                </c:pt>
                <c:pt idx="34">
                  <c:v>1987</c:v>
                </c:pt>
                <c:pt idx="35">
                  <c:v>1986</c:v>
                </c:pt>
                <c:pt idx="36">
                  <c:v>1985</c:v>
                </c:pt>
                <c:pt idx="37">
                  <c:v>1984</c:v>
                </c:pt>
                <c:pt idx="38">
                  <c:v>1983</c:v>
                </c:pt>
                <c:pt idx="39">
                  <c:v>1982</c:v>
                </c:pt>
                <c:pt idx="40">
                  <c:v>1981</c:v>
                </c:pt>
                <c:pt idx="41">
                  <c:v>1980</c:v>
                </c:pt>
                <c:pt idx="42">
                  <c:v>1979</c:v>
                </c:pt>
                <c:pt idx="43">
                  <c:v>1978</c:v>
                </c:pt>
              </c:numCache>
            </c:numRef>
          </c:xVal>
          <c:yVal>
            <c:numRef>
              <c:f>通货膨胀率回归分析!$P$68:$P$111</c:f>
              <c:numCache>
                <c:formatCode>General</c:formatCode>
                <c:ptCount val="44"/>
                <c:pt idx="0">
                  <c:v>-20.427272727273476</c:v>
                </c:pt>
                <c:pt idx="1">
                  <c:v>-11.581501057080459</c:v>
                </c:pt>
                <c:pt idx="2">
                  <c:v>-13.23572938689108</c:v>
                </c:pt>
                <c:pt idx="3">
                  <c:v>-17.089957716701633</c:v>
                </c:pt>
                <c:pt idx="4">
                  <c:v>-15.444186046512186</c:v>
                </c:pt>
                <c:pt idx="5">
                  <c:v>-10.398414376319124</c:v>
                </c:pt>
                <c:pt idx="6">
                  <c:v>-7.6526427061296545</c:v>
                </c:pt>
                <c:pt idx="7">
                  <c:v>-1.1068710359402303</c:v>
                </c:pt>
                <c:pt idx="8">
                  <c:v>2.0389006342491029</c:v>
                </c:pt>
                <c:pt idx="9">
                  <c:v>1.9846723044386181</c:v>
                </c:pt>
                <c:pt idx="10">
                  <c:v>2.3304439746316348</c:v>
                </c:pt>
                <c:pt idx="11">
                  <c:v>-11.523784355178918</c:v>
                </c:pt>
                <c:pt idx="12">
                  <c:v>-13.578012684989517</c:v>
                </c:pt>
                <c:pt idx="13">
                  <c:v>5.1677589851999528</c:v>
                </c:pt>
                <c:pt idx="14">
                  <c:v>-8.8864693446070078</c:v>
                </c:pt>
                <c:pt idx="15">
                  <c:v>-16.440697674417606</c:v>
                </c:pt>
                <c:pt idx="16">
                  <c:v>-8.3949260042281821</c:v>
                </c:pt>
                <c:pt idx="17">
                  <c:v>-1.5491543340387466</c:v>
                </c:pt>
                <c:pt idx="18">
                  <c:v>-3.6033826638457072</c:v>
                </c:pt>
                <c:pt idx="19">
                  <c:v>6.2423890063437284</c:v>
                </c:pt>
                <c:pt idx="20">
                  <c:v>24.788160676533153</c:v>
                </c:pt>
                <c:pt idx="21">
                  <c:v>36.833932346722577</c:v>
                </c:pt>
                <c:pt idx="22">
                  <c:v>50.07970401691199</c:v>
                </c:pt>
                <c:pt idx="23">
                  <c:v>71.32547568710504</c:v>
                </c:pt>
                <c:pt idx="24">
                  <c:v>89.871247357294465</c:v>
                </c:pt>
                <c:pt idx="25">
                  <c:v>92.917019027483889</c:v>
                </c:pt>
                <c:pt idx="26">
                  <c:v>74.962790697673313</c:v>
                </c:pt>
                <c:pt idx="27">
                  <c:v>32.108562367866398</c:v>
                </c:pt>
                <c:pt idx="28">
                  <c:v>-18.745665961944155</c:v>
                </c:pt>
                <c:pt idx="29">
                  <c:v>-38.699894291754759</c:v>
                </c:pt>
                <c:pt idx="30">
                  <c:v>-37.954122621565318</c:v>
                </c:pt>
                <c:pt idx="31">
                  <c:v>-30.308350951372262</c:v>
                </c:pt>
                <c:pt idx="32">
                  <c:v>-21.762579281182838</c:v>
                </c:pt>
                <c:pt idx="33">
                  <c:v>-38.716807610993413</c:v>
                </c:pt>
                <c:pt idx="34">
                  <c:v>-51.771035940803984</c:v>
                </c:pt>
                <c:pt idx="35">
                  <c:v>-46.925264270610938</c:v>
                </c:pt>
                <c:pt idx="36">
                  <c:v>-40.379492600421514</c:v>
                </c:pt>
                <c:pt idx="37">
                  <c:v>-36.533720930232079</c:v>
                </c:pt>
                <c:pt idx="38">
                  <c:v>-24.687949260042657</c:v>
                </c:pt>
                <c:pt idx="39">
                  <c:v>-11.94217758985323</c:v>
                </c:pt>
                <c:pt idx="40">
                  <c:v>0.90359408033982902</c:v>
                </c:pt>
                <c:pt idx="41">
                  <c:v>13.24936575052925</c:v>
                </c:pt>
                <c:pt idx="42">
                  <c:v>20.69513742071868</c:v>
                </c:pt>
                <c:pt idx="43">
                  <c:v>33.840909090908099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4A-499E-BE16-CDFFFAA68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566847"/>
        <c:axId val="1672567327"/>
      </c:scatterChart>
      <c:valAx>
        <c:axId val="16725668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2567327"/>
        <c:crosses val="autoZero"/>
        <c:crossBetween val="midCat"/>
      </c:valAx>
      <c:valAx>
        <c:axId val="16725673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25668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通货膨胀率回归分析!$A$5:$A$48</c:f>
              <c:numCache>
                <c:formatCode>General</c:formatCode>
                <c:ptCount val="44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  <c:pt idx="23">
                  <c:v>1998</c:v>
                </c:pt>
                <c:pt idx="24">
                  <c:v>1997</c:v>
                </c:pt>
                <c:pt idx="25">
                  <c:v>1996</c:v>
                </c:pt>
                <c:pt idx="26">
                  <c:v>1995</c:v>
                </c:pt>
                <c:pt idx="27">
                  <c:v>1994</c:v>
                </c:pt>
                <c:pt idx="28">
                  <c:v>1993</c:v>
                </c:pt>
                <c:pt idx="29">
                  <c:v>1992</c:v>
                </c:pt>
                <c:pt idx="30">
                  <c:v>1991</c:v>
                </c:pt>
                <c:pt idx="31">
                  <c:v>1990</c:v>
                </c:pt>
                <c:pt idx="32">
                  <c:v>1989</c:v>
                </c:pt>
                <c:pt idx="33">
                  <c:v>1988</c:v>
                </c:pt>
                <c:pt idx="34">
                  <c:v>1987</c:v>
                </c:pt>
                <c:pt idx="35">
                  <c:v>1986</c:v>
                </c:pt>
                <c:pt idx="36">
                  <c:v>1985</c:v>
                </c:pt>
                <c:pt idx="37">
                  <c:v>1984</c:v>
                </c:pt>
                <c:pt idx="38">
                  <c:v>1983</c:v>
                </c:pt>
                <c:pt idx="39">
                  <c:v>1982</c:v>
                </c:pt>
                <c:pt idx="40">
                  <c:v>1981</c:v>
                </c:pt>
                <c:pt idx="41">
                  <c:v>1980</c:v>
                </c:pt>
                <c:pt idx="42">
                  <c:v>1979</c:v>
                </c:pt>
                <c:pt idx="43">
                  <c:v>1978</c:v>
                </c:pt>
              </c:numCache>
            </c:numRef>
          </c:xVal>
          <c:yVal>
            <c:numRef>
              <c:f>通货膨胀率回归分析!$B$5:$B$48</c:f>
              <c:numCache>
                <c:formatCode>General</c:formatCode>
                <c:ptCount val="44"/>
                <c:pt idx="0">
                  <c:v>692.7</c:v>
                </c:pt>
                <c:pt idx="1">
                  <c:v>686.5</c:v>
                </c:pt>
                <c:pt idx="2">
                  <c:v>669.8</c:v>
                </c:pt>
                <c:pt idx="3">
                  <c:v>650.9</c:v>
                </c:pt>
                <c:pt idx="4">
                  <c:v>637.5</c:v>
                </c:pt>
                <c:pt idx="5">
                  <c:v>627.5</c:v>
                </c:pt>
                <c:pt idx="6">
                  <c:v>615.20000000000005</c:v>
                </c:pt>
                <c:pt idx="7">
                  <c:v>606.70000000000005</c:v>
                </c:pt>
                <c:pt idx="8">
                  <c:v>594.79999999999995</c:v>
                </c:pt>
                <c:pt idx="9">
                  <c:v>579.70000000000005</c:v>
                </c:pt>
                <c:pt idx="10">
                  <c:v>565</c:v>
                </c:pt>
                <c:pt idx="11">
                  <c:v>536.1</c:v>
                </c:pt>
                <c:pt idx="12">
                  <c:v>519</c:v>
                </c:pt>
                <c:pt idx="13">
                  <c:v>522.70000000000005</c:v>
                </c:pt>
                <c:pt idx="14">
                  <c:v>493.6</c:v>
                </c:pt>
                <c:pt idx="15">
                  <c:v>471</c:v>
                </c:pt>
                <c:pt idx="16">
                  <c:v>464</c:v>
                </c:pt>
                <c:pt idx="17">
                  <c:v>455.8</c:v>
                </c:pt>
                <c:pt idx="18">
                  <c:v>438.7</c:v>
                </c:pt>
                <c:pt idx="19">
                  <c:v>433.5</c:v>
                </c:pt>
                <c:pt idx="20">
                  <c:v>437</c:v>
                </c:pt>
                <c:pt idx="21">
                  <c:v>434</c:v>
                </c:pt>
                <c:pt idx="22">
                  <c:v>432.2</c:v>
                </c:pt>
                <c:pt idx="23">
                  <c:v>438.4</c:v>
                </c:pt>
                <c:pt idx="24">
                  <c:v>441.9</c:v>
                </c:pt>
                <c:pt idx="25">
                  <c:v>429.9</c:v>
                </c:pt>
                <c:pt idx="26">
                  <c:v>396.9</c:v>
                </c:pt>
                <c:pt idx="27">
                  <c:v>339</c:v>
                </c:pt>
                <c:pt idx="28">
                  <c:v>273.10000000000002</c:v>
                </c:pt>
                <c:pt idx="29">
                  <c:v>238.1</c:v>
                </c:pt>
                <c:pt idx="30">
                  <c:v>223.8</c:v>
                </c:pt>
                <c:pt idx="31">
                  <c:v>216.4</c:v>
                </c:pt>
                <c:pt idx="32">
                  <c:v>209.9</c:v>
                </c:pt>
                <c:pt idx="33">
                  <c:v>177.9</c:v>
                </c:pt>
                <c:pt idx="34">
                  <c:v>149.80000000000001</c:v>
                </c:pt>
                <c:pt idx="35">
                  <c:v>139.6</c:v>
                </c:pt>
                <c:pt idx="36">
                  <c:v>131.1</c:v>
                </c:pt>
                <c:pt idx="37">
                  <c:v>119.9</c:v>
                </c:pt>
                <c:pt idx="38">
                  <c:v>116.7</c:v>
                </c:pt>
                <c:pt idx="39">
                  <c:v>114.4</c:v>
                </c:pt>
                <c:pt idx="40">
                  <c:v>112.2</c:v>
                </c:pt>
                <c:pt idx="41">
                  <c:v>109.5</c:v>
                </c:pt>
                <c:pt idx="42">
                  <c:v>101.9</c:v>
                </c:pt>
                <c:pt idx="4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2C-48A3-AFD1-41E39E2FD282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通货膨胀率回归分析!$A$5:$A$48</c:f>
              <c:numCache>
                <c:formatCode>General</c:formatCode>
                <c:ptCount val="44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  <c:pt idx="23">
                  <c:v>1998</c:v>
                </c:pt>
                <c:pt idx="24">
                  <c:v>1997</c:v>
                </c:pt>
                <c:pt idx="25">
                  <c:v>1996</c:v>
                </c:pt>
                <c:pt idx="26">
                  <c:v>1995</c:v>
                </c:pt>
                <c:pt idx="27">
                  <c:v>1994</c:v>
                </c:pt>
                <c:pt idx="28">
                  <c:v>1993</c:v>
                </c:pt>
                <c:pt idx="29">
                  <c:v>1992</c:v>
                </c:pt>
                <c:pt idx="30">
                  <c:v>1991</c:v>
                </c:pt>
                <c:pt idx="31">
                  <c:v>1990</c:v>
                </c:pt>
                <c:pt idx="32">
                  <c:v>1989</c:v>
                </c:pt>
                <c:pt idx="33">
                  <c:v>1988</c:v>
                </c:pt>
                <c:pt idx="34">
                  <c:v>1987</c:v>
                </c:pt>
                <c:pt idx="35">
                  <c:v>1986</c:v>
                </c:pt>
                <c:pt idx="36">
                  <c:v>1985</c:v>
                </c:pt>
                <c:pt idx="37">
                  <c:v>1984</c:v>
                </c:pt>
                <c:pt idx="38">
                  <c:v>1983</c:v>
                </c:pt>
                <c:pt idx="39">
                  <c:v>1982</c:v>
                </c:pt>
                <c:pt idx="40">
                  <c:v>1981</c:v>
                </c:pt>
                <c:pt idx="41">
                  <c:v>1980</c:v>
                </c:pt>
                <c:pt idx="42">
                  <c:v>1979</c:v>
                </c:pt>
                <c:pt idx="43">
                  <c:v>1978</c:v>
                </c:pt>
              </c:numCache>
            </c:numRef>
          </c:xVal>
          <c:yVal>
            <c:numRef>
              <c:f>通货膨胀率回归分析!$O$68:$O$111</c:f>
              <c:numCache>
                <c:formatCode>General</c:formatCode>
                <c:ptCount val="44"/>
                <c:pt idx="0">
                  <c:v>713.12727272727352</c:v>
                </c:pt>
                <c:pt idx="1">
                  <c:v>698.08150105708046</c:v>
                </c:pt>
                <c:pt idx="2">
                  <c:v>683.03572938689103</c:v>
                </c:pt>
                <c:pt idx="3">
                  <c:v>667.98995771670161</c:v>
                </c:pt>
                <c:pt idx="4">
                  <c:v>652.94418604651219</c:v>
                </c:pt>
                <c:pt idx="5">
                  <c:v>637.89841437631912</c:v>
                </c:pt>
                <c:pt idx="6">
                  <c:v>622.8526427061297</c:v>
                </c:pt>
                <c:pt idx="7">
                  <c:v>607.80687103594028</c:v>
                </c:pt>
                <c:pt idx="8">
                  <c:v>592.76109936575085</c:v>
                </c:pt>
                <c:pt idx="9">
                  <c:v>577.71532769556143</c:v>
                </c:pt>
                <c:pt idx="10">
                  <c:v>562.66955602536837</c:v>
                </c:pt>
                <c:pt idx="11">
                  <c:v>547.62378435517894</c:v>
                </c:pt>
                <c:pt idx="12">
                  <c:v>532.57801268498952</c:v>
                </c:pt>
                <c:pt idx="13">
                  <c:v>517.53224101480009</c:v>
                </c:pt>
                <c:pt idx="14">
                  <c:v>502.48646934460703</c:v>
                </c:pt>
                <c:pt idx="15">
                  <c:v>487.44069767441761</c:v>
                </c:pt>
                <c:pt idx="16">
                  <c:v>472.39492600422818</c:v>
                </c:pt>
                <c:pt idx="17">
                  <c:v>457.34915433403876</c:v>
                </c:pt>
                <c:pt idx="18">
                  <c:v>442.3033826638457</c:v>
                </c:pt>
                <c:pt idx="19">
                  <c:v>427.25761099365627</c:v>
                </c:pt>
                <c:pt idx="20">
                  <c:v>412.21183932346685</c:v>
                </c:pt>
                <c:pt idx="21">
                  <c:v>397.16606765327742</c:v>
                </c:pt>
                <c:pt idx="22">
                  <c:v>382.120295983088</c:v>
                </c:pt>
                <c:pt idx="23">
                  <c:v>367.07452431289494</c:v>
                </c:pt>
                <c:pt idx="24">
                  <c:v>352.02875264270551</c:v>
                </c:pt>
                <c:pt idx="25">
                  <c:v>336.98298097251609</c:v>
                </c:pt>
                <c:pt idx="26">
                  <c:v>321.93720930232666</c:v>
                </c:pt>
                <c:pt idx="27">
                  <c:v>306.8914376321336</c:v>
                </c:pt>
                <c:pt idx="28">
                  <c:v>291.84566596194418</c:v>
                </c:pt>
                <c:pt idx="29">
                  <c:v>276.79989429175475</c:v>
                </c:pt>
                <c:pt idx="30">
                  <c:v>261.75412262156533</c:v>
                </c:pt>
                <c:pt idx="31">
                  <c:v>246.70835095137227</c:v>
                </c:pt>
                <c:pt idx="32">
                  <c:v>231.66257928118284</c:v>
                </c:pt>
                <c:pt idx="33">
                  <c:v>216.61680761099342</c:v>
                </c:pt>
                <c:pt idx="34">
                  <c:v>201.57103594080399</c:v>
                </c:pt>
                <c:pt idx="35">
                  <c:v>186.52526427061093</c:v>
                </c:pt>
                <c:pt idx="36">
                  <c:v>171.47949260042151</c:v>
                </c:pt>
                <c:pt idx="37">
                  <c:v>156.43372093023208</c:v>
                </c:pt>
                <c:pt idx="38">
                  <c:v>141.38794926004266</c:v>
                </c:pt>
                <c:pt idx="39">
                  <c:v>126.34217758985324</c:v>
                </c:pt>
                <c:pt idx="40">
                  <c:v>111.29640591966017</c:v>
                </c:pt>
                <c:pt idx="41">
                  <c:v>96.25063424947075</c:v>
                </c:pt>
                <c:pt idx="42">
                  <c:v>81.204862579281325</c:v>
                </c:pt>
                <c:pt idx="43">
                  <c:v>66.159090909091901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2C-48A3-AFD1-41E39E2FD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566847"/>
        <c:axId val="1672548127"/>
      </c:scatterChart>
      <c:valAx>
        <c:axId val="16725668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2548127"/>
        <c:crosses val="autoZero"/>
        <c:crossBetween val="midCat"/>
      </c:valAx>
      <c:valAx>
        <c:axId val="16725481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256684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回归测试!$A$2:$A$45</c:f>
              <c:numCache>
                <c:formatCode>General</c:formatCode>
                <c:ptCount val="44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  <c:pt idx="23">
                  <c:v>1998</c:v>
                </c:pt>
                <c:pt idx="24">
                  <c:v>1997</c:v>
                </c:pt>
                <c:pt idx="25">
                  <c:v>1996</c:v>
                </c:pt>
                <c:pt idx="26">
                  <c:v>1995</c:v>
                </c:pt>
                <c:pt idx="27">
                  <c:v>1994</c:v>
                </c:pt>
                <c:pt idx="28">
                  <c:v>1993</c:v>
                </c:pt>
                <c:pt idx="29">
                  <c:v>1992</c:v>
                </c:pt>
                <c:pt idx="30">
                  <c:v>1991</c:v>
                </c:pt>
                <c:pt idx="31">
                  <c:v>1990</c:v>
                </c:pt>
                <c:pt idx="32">
                  <c:v>1989</c:v>
                </c:pt>
                <c:pt idx="33">
                  <c:v>1988</c:v>
                </c:pt>
                <c:pt idx="34">
                  <c:v>1987</c:v>
                </c:pt>
                <c:pt idx="35">
                  <c:v>1986</c:v>
                </c:pt>
                <c:pt idx="36">
                  <c:v>1985</c:v>
                </c:pt>
                <c:pt idx="37">
                  <c:v>1984</c:v>
                </c:pt>
                <c:pt idx="38">
                  <c:v>1983</c:v>
                </c:pt>
                <c:pt idx="39">
                  <c:v>1982</c:v>
                </c:pt>
                <c:pt idx="40">
                  <c:v>1981</c:v>
                </c:pt>
                <c:pt idx="41">
                  <c:v>1980</c:v>
                </c:pt>
                <c:pt idx="42">
                  <c:v>1979</c:v>
                </c:pt>
                <c:pt idx="43">
                  <c:v>1978</c:v>
                </c:pt>
              </c:numCache>
            </c:numRef>
          </c:xVal>
          <c:yVal>
            <c:numRef>
              <c:f>回归测试!$I$27:$I$70</c:f>
              <c:numCache>
                <c:formatCode>General</c:formatCode>
                <c:ptCount val="44"/>
                <c:pt idx="0">
                  <c:v>-0.28351337340215732</c:v>
                </c:pt>
                <c:pt idx="1">
                  <c:v>-0.2445188941468901</c:v>
                </c:pt>
                <c:pt idx="2">
                  <c:v>-0.2211606999189959</c:v>
                </c:pt>
                <c:pt idx="3">
                  <c:v>-0.20179858062494294</c:v>
                </c:pt>
                <c:pt idx="4">
                  <c:v>-0.1746150650949021</c:v>
                </c:pt>
                <c:pt idx="5">
                  <c:v>-0.14244041204572877</c:v>
                </c:pt>
                <c:pt idx="6">
                  <c:v>-0.11425140578441706</c:v>
                </c:pt>
                <c:pt idx="7">
                  <c:v>-8.0179129951797989E-2</c:v>
                </c:pt>
                <c:pt idx="8">
                  <c:v>-5.2003091238234767E-2</c:v>
                </c:pt>
                <c:pt idx="9">
                  <c:v>-2.9732318402731828E-2</c:v>
                </c:pt>
                <c:pt idx="10">
                  <c:v>-7.4320565261762894E-3</c:v>
                </c:pt>
                <c:pt idx="11">
                  <c:v>-1.1951817763310224E-2</c:v>
                </c:pt>
                <c:pt idx="12">
                  <c:v>3.6166136449020669E-3</c:v>
                </c:pt>
                <c:pt idx="13">
                  <c:v>5.8705675273690971E-2</c:v>
                </c:pt>
                <c:pt idx="14">
                  <c:v>4.940872122180906E-2</c:v>
                </c:pt>
                <c:pt idx="15">
                  <c:v>5.0526601722864051E-2</c:v>
                </c:pt>
                <c:pt idx="16">
                  <c:v>8.3538319008503059E-2</c:v>
                </c:pt>
                <c:pt idx="17">
                  <c:v>0.11369314266964725</c:v>
                </c:pt>
                <c:pt idx="18">
                  <c:v>0.12344009310604687</c:v>
                </c:pt>
                <c:pt idx="19">
                  <c:v>0.1595013402302774</c:v>
                </c:pt>
                <c:pt idx="20">
                  <c:v>0.21552799818108603</c:v>
                </c:pt>
                <c:pt idx="21">
                  <c:v>0.25662459626171685</c:v>
                </c:pt>
                <c:pt idx="22">
                  <c:v>0.30045376530989909</c:v>
                </c:pt>
                <c:pt idx="23">
                  <c:v>0.36268231594673495</c:v>
                </c:pt>
                <c:pt idx="24">
                  <c:v>0.41861945152543889</c:v>
                </c:pt>
                <c:pt idx="25">
                  <c:v>0.43907372196678196</c:v>
                </c:pt>
                <c:pt idx="26">
                  <c:v>0.40719071732938072</c:v>
                </c:pt>
                <c:pt idx="27">
                  <c:v>0.29749172399662704</c:v>
                </c:pt>
                <c:pt idx="28">
                  <c:v>0.12931490417163793</c:v>
                </c:pt>
                <c:pt idx="29">
                  <c:v>4.0152888260610808E-2</c:v>
                </c:pt>
                <c:pt idx="30">
                  <c:v>2.6200189721434342E-2</c:v>
                </c:pt>
                <c:pt idx="31">
                  <c:v>4.056119989173812E-2</c:v>
                </c:pt>
                <c:pt idx="32">
                  <c:v>5.8049138821814061E-2</c:v>
                </c:pt>
                <c:pt idx="33">
                  <c:v>-5.9375234257167619E-2</c:v>
                </c:pt>
                <c:pt idx="34">
                  <c:v>-0.18331049877003647</c:v>
                </c:pt>
                <c:pt idx="35">
                  <c:v>-0.20584512044906855</c:v>
                </c:pt>
                <c:pt idx="36">
                  <c:v>-0.22068066093187078</c:v>
                </c:pt>
                <c:pt idx="37">
                  <c:v>-0.26199773059225517</c:v>
                </c:pt>
                <c:pt idx="38">
                  <c:v>-0.24106399425739777</c:v>
                </c:pt>
                <c:pt idx="39">
                  <c:v>-0.21298419552839487</c:v>
                </c:pt>
                <c:pt idx="40">
                  <c:v>-0.18441702230969437</c:v>
                </c:pt>
                <c:pt idx="41">
                  <c:v>-0.16079020706591951</c:v>
                </c:pt>
                <c:pt idx="42">
                  <c:v>-0.18473755701798034</c:v>
                </c:pt>
                <c:pt idx="43">
                  <c:v>-0.15557405218276621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45-4743-BA17-E9123839B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8319"/>
        <c:axId val="154297359"/>
      </c:scatterChart>
      <c:valAx>
        <c:axId val="1542983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297359"/>
        <c:crosses val="autoZero"/>
        <c:crossBetween val="midCat"/>
      </c:valAx>
      <c:valAx>
        <c:axId val="1542973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29831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回归测试!$A$2:$A$45</c:f>
              <c:numCache>
                <c:formatCode>General</c:formatCode>
                <c:ptCount val="44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  <c:pt idx="23">
                  <c:v>1998</c:v>
                </c:pt>
                <c:pt idx="24">
                  <c:v>1997</c:v>
                </c:pt>
                <c:pt idx="25">
                  <c:v>1996</c:v>
                </c:pt>
                <c:pt idx="26">
                  <c:v>1995</c:v>
                </c:pt>
                <c:pt idx="27">
                  <c:v>1994</c:v>
                </c:pt>
                <c:pt idx="28">
                  <c:v>1993</c:v>
                </c:pt>
                <c:pt idx="29">
                  <c:v>1992</c:v>
                </c:pt>
                <c:pt idx="30">
                  <c:v>1991</c:v>
                </c:pt>
                <c:pt idx="31">
                  <c:v>1990</c:v>
                </c:pt>
                <c:pt idx="32">
                  <c:v>1989</c:v>
                </c:pt>
                <c:pt idx="33">
                  <c:v>1988</c:v>
                </c:pt>
                <c:pt idx="34">
                  <c:v>1987</c:v>
                </c:pt>
                <c:pt idx="35">
                  <c:v>1986</c:v>
                </c:pt>
                <c:pt idx="36">
                  <c:v>1985</c:v>
                </c:pt>
                <c:pt idx="37">
                  <c:v>1984</c:v>
                </c:pt>
                <c:pt idx="38">
                  <c:v>1983</c:v>
                </c:pt>
                <c:pt idx="39">
                  <c:v>1982</c:v>
                </c:pt>
                <c:pt idx="40">
                  <c:v>1981</c:v>
                </c:pt>
                <c:pt idx="41">
                  <c:v>1980</c:v>
                </c:pt>
                <c:pt idx="42">
                  <c:v>1979</c:v>
                </c:pt>
                <c:pt idx="43">
                  <c:v>1978</c:v>
                </c:pt>
              </c:numCache>
            </c:numRef>
          </c:xVal>
          <c:yVal>
            <c:numRef>
              <c:f>回归测试!$D$2:$D$45</c:f>
              <c:numCache>
                <c:formatCode>General</c:formatCode>
                <c:ptCount val="44"/>
                <c:pt idx="0">
                  <c:v>6.5405970050285598</c:v>
                </c:pt>
                <c:pt idx="1">
                  <c:v>6.5316062252080256</c:v>
                </c:pt>
                <c:pt idx="2">
                  <c:v>6.5069791603601042</c:v>
                </c:pt>
                <c:pt idx="3">
                  <c:v>6.4783560205783415</c:v>
                </c:pt>
                <c:pt idx="4">
                  <c:v>6.4575542770325809</c:v>
                </c:pt>
                <c:pt idx="5">
                  <c:v>6.4417436710059386</c:v>
                </c:pt>
                <c:pt idx="6">
                  <c:v>6.4219474181914347</c:v>
                </c:pt>
                <c:pt idx="7">
                  <c:v>6.4080344349482523</c:v>
                </c:pt>
                <c:pt idx="8">
                  <c:v>6.3882252145859999</c:v>
                </c:pt>
                <c:pt idx="9">
                  <c:v>6.3625107283456872</c:v>
                </c:pt>
                <c:pt idx="10">
                  <c:v>6.3368257311464413</c:v>
                </c:pt>
                <c:pt idx="11">
                  <c:v>6.2843207108334918</c:v>
                </c:pt>
                <c:pt idx="12">
                  <c:v>6.2519038831658884</c:v>
                </c:pt>
                <c:pt idx="13">
                  <c:v>6.2590076857188759</c:v>
                </c:pt>
                <c:pt idx="14">
                  <c:v>6.2017254725911783</c:v>
                </c:pt>
                <c:pt idx="15">
                  <c:v>6.1548580940164177</c:v>
                </c:pt>
                <c:pt idx="16">
                  <c:v>6.1398845522262553</c:v>
                </c:pt>
                <c:pt idx="17">
                  <c:v>6.1220541168115838</c:v>
                </c:pt>
                <c:pt idx="18">
                  <c:v>6.0838158081721678</c:v>
                </c:pt>
                <c:pt idx="19">
                  <c:v>6.0718917962205969</c:v>
                </c:pt>
                <c:pt idx="20">
                  <c:v>6.0799331950955899</c:v>
                </c:pt>
                <c:pt idx="21">
                  <c:v>6.0730445341004051</c:v>
                </c:pt>
                <c:pt idx="22">
                  <c:v>6.0688884440727859</c:v>
                </c:pt>
                <c:pt idx="23">
                  <c:v>6.0831317356338062</c:v>
                </c:pt>
                <c:pt idx="24">
                  <c:v>6.0910836121366945</c:v>
                </c:pt>
                <c:pt idx="25">
                  <c:v>6.0635526235022361</c:v>
                </c:pt>
                <c:pt idx="26">
                  <c:v>5.9836843597890192</c:v>
                </c:pt>
                <c:pt idx="27">
                  <c:v>5.8260001073804499</c:v>
                </c:pt>
                <c:pt idx="28">
                  <c:v>5.6098380284796594</c:v>
                </c:pt>
                <c:pt idx="29">
                  <c:v>5.4726907534928166</c:v>
                </c:pt>
                <c:pt idx="30">
                  <c:v>5.4107527958778245</c:v>
                </c:pt>
                <c:pt idx="31">
                  <c:v>5.3771285469723269</c:v>
                </c:pt>
                <c:pt idx="32">
                  <c:v>5.3466312268265872</c:v>
                </c:pt>
                <c:pt idx="33">
                  <c:v>5.1812215946717899</c:v>
                </c:pt>
                <c:pt idx="34">
                  <c:v>5.0093010710831196</c:v>
                </c:pt>
                <c:pt idx="35">
                  <c:v>4.9387811903282719</c:v>
                </c:pt>
                <c:pt idx="36">
                  <c:v>4.875960390769654</c:v>
                </c:pt>
                <c:pt idx="37">
                  <c:v>4.7866580620334682</c:v>
                </c:pt>
                <c:pt idx="38">
                  <c:v>4.75960653929251</c:v>
                </c:pt>
                <c:pt idx="39">
                  <c:v>4.7397010789456973</c:v>
                </c:pt>
                <c:pt idx="40">
                  <c:v>4.7202829930885963</c:v>
                </c:pt>
                <c:pt idx="41">
                  <c:v>4.6959245492565556</c:v>
                </c:pt>
                <c:pt idx="42">
                  <c:v>4.6239919402286791</c:v>
                </c:pt>
                <c:pt idx="43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46-42B4-AEB9-40C03F277F62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回归测试!$A$2:$A$45</c:f>
              <c:numCache>
                <c:formatCode>General</c:formatCode>
                <c:ptCount val="44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  <c:pt idx="23">
                  <c:v>1998</c:v>
                </c:pt>
                <c:pt idx="24">
                  <c:v>1997</c:v>
                </c:pt>
                <c:pt idx="25">
                  <c:v>1996</c:v>
                </c:pt>
                <c:pt idx="26">
                  <c:v>1995</c:v>
                </c:pt>
                <c:pt idx="27">
                  <c:v>1994</c:v>
                </c:pt>
                <c:pt idx="28">
                  <c:v>1993</c:v>
                </c:pt>
                <c:pt idx="29">
                  <c:v>1992</c:v>
                </c:pt>
                <c:pt idx="30">
                  <c:v>1991</c:v>
                </c:pt>
                <c:pt idx="31">
                  <c:v>1990</c:v>
                </c:pt>
                <c:pt idx="32">
                  <c:v>1989</c:v>
                </c:pt>
                <c:pt idx="33">
                  <c:v>1988</c:v>
                </c:pt>
                <c:pt idx="34">
                  <c:v>1987</c:v>
                </c:pt>
                <c:pt idx="35">
                  <c:v>1986</c:v>
                </c:pt>
                <c:pt idx="36">
                  <c:v>1985</c:v>
                </c:pt>
                <c:pt idx="37">
                  <c:v>1984</c:v>
                </c:pt>
                <c:pt idx="38">
                  <c:v>1983</c:v>
                </c:pt>
                <c:pt idx="39">
                  <c:v>1982</c:v>
                </c:pt>
                <c:pt idx="40">
                  <c:v>1981</c:v>
                </c:pt>
                <c:pt idx="41">
                  <c:v>1980</c:v>
                </c:pt>
                <c:pt idx="42">
                  <c:v>1979</c:v>
                </c:pt>
                <c:pt idx="43">
                  <c:v>1978</c:v>
                </c:pt>
              </c:numCache>
            </c:numRef>
          </c:xVal>
          <c:yVal>
            <c:numRef>
              <c:f>回归测试!$H$27:$H$70</c:f>
              <c:numCache>
                <c:formatCode>General</c:formatCode>
                <c:ptCount val="44"/>
                <c:pt idx="0">
                  <c:v>6.8241103784307171</c:v>
                </c:pt>
                <c:pt idx="1">
                  <c:v>6.7761251193549157</c:v>
                </c:pt>
                <c:pt idx="2">
                  <c:v>6.7281398602791</c:v>
                </c:pt>
                <c:pt idx="3">
                  <c:v>6.6801546012032844</c:v>
                </c:pt>
                <c:pt idx="4">
                  <c:v>6.632169342127483</c:v>
                </c:pt>
                <c:pt idx="5">
                  <c:v>6.5841840830516674</c:v>
                </c:pt>
                <c:pt idx="6">
                  <c:v>6.5361988239758517</c:v>
                </c:pt>
                <c:pt idx="7">
                  <c:v>6.4882135649000503</c:v>
                </c:pt>
                <c:pt idx="8">
                  <c:v>6.4402283058242347</c:v>
                </c:pt>
                <c:pt idx="9">
                  <c:v>6.392243046748419</c:v>
                </c:pt>
                <c:pt idx="10">
                  <c:v>6.3442577876726176</c:v>
                </c:pt>
                <c:pt idx="11">
                  <c:v>6.296272528596802</c:v>
                </c:pt>
                <c:pt idx="12">
                  <c:v>6.2482872695209863</c:v>
                </c:pt>
                <c:pt idx="13">
                  <c:v>6.2003020104451849</c:v>
                </c:pt>
                <c:pt idx="14">
                  <c:v>6.1523167513693693</c:v>
                </c:pt>
                <c:pt idx="15">
                  <c:v>6.1043314922935537</c:v>
                </c:pt>
                <c:pt idx="16">
                  <c:v>6.0563462332177522</c:v>
                </c:pt>
                <c:pt idx="17">
                  <c:v>6.0083609741419366</c:v>
                </c:pt>
                <c:pt idx="18">
                  <c:v>5.960375715066121</c:v>
                </c:pt>
                <c:pt idx="19">
                  <c:v>5.9123904559903195</c:v>
                </c:pt>
                <c:pt idx="20">
                  <c:v>5.8644051969145039</c:v>
                </c:pt>
                <c:pt idx="21">
                  <c:v>5.8164199378386883</c:v>
                </c:pt>
                <c:pt idx="22">
                  <c:v>5.7684346787628868</c:v>
                </c:pt>
                <c:pt idx="23">
                  <c:v>5.7204494196870712</c:v>
                </c:pt>
                <c:pt idx="24">
                  <c:v>5.6724641606112556</c:v>
                </c:pt>
                <c:pt idx="25">
                  <c:v>5.6244789015354542</c:v>
                </c:pt>
                <c:pt idx="26">
                  <c:v>5.5764936424596385</c:v>
                </c:pt>
                <c:pt idx="27">
                  <c:v>5.5285083833838229</c:v>
                </c:pt>
                <c:pt idx="28">
                  <c:v>5.4805231243080215</c:v>
                </c:pt>
                <c:pt idx="29">
                  <c:v>5.4325378652322058</c:v>
                </c:pt>
                <c:pt idx="30">
                  <c:v>5.3845526061563902</c:v>
                </c:pt>
                <c:pt idx="31">
                  <c:v>5.3365673470805888</c:v>
                </c:pt>
                <c:pt idx="32">
                  <c:v>5.2885820880047731</c:v>
                </c:pt>
                <c:pt idx="33">
                  <c:v>5.2405968289289575</c:v>
                </c:pt>
                <c:pt idx="34">
                  <c:v>5.1926115698531561</c:v>
                </c:pt>
                <c:pt idx="35">
                  <c:v>5.1446263107773404</c:v>
                </c:pt>
                <c:pt idx="36">
                  <c:v>5.0966410517015248</c:v>
                </c:pt>
                <c:pt idx="37">
                  <c:v>5.0486557926257234</c:v>
                </c:pt>
                <c:pt idx="38">
                  <c:v>5.0006705335499078</c:v>
                </c:pt>
                <c:pt idx="39">
                  <c:v>4.9526852744740921</c:v>
                </c:pt>
                <c:pt idx="40">
                  <c:v>4.9047000153982907</c:v>
                </c:pt>
                <c:pt idx="41">
                  <c:v>4.8567147563224751</c:v>
                </c:pt>
                <c:pt idx="42">
                  <c:v>4.8087294972466594</c:v>
                </c:pt>
                <c:pt idx="43">
                  <c:v>4.760744238170858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46-42B4-AEB9-40C03F27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68079"/>
        <c:axId val="154283919"/>
      </c:scatterChart>
      <c:valAx>
        <c:axId val="154268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283919"/>
        <c:crosses val="autoZero"/>
        <c:crossBetween val="midCat"/>
      </c:valAx>
      <c:valAx>
        <c:axId val="1542839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26807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通货膨胀率回归分析!$A$5:$A$48</c:f>
              <c:numCache>
                <c:formatCode>General</c:formatCode>
                <c:ptCount val="44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  <c:pt idx="23">
                  <c:v>1998</c:v>
                </c:pt>
                <c:pt idx="24">
                  <c:v>1997</c:v>
                </c:pt>
                <c:pt idx="25">
                  <c:v>1996</c:v>
                </c:pt>
                <c:pt idx="26">
                  <c:v>1995</c:v>
                </c:pt>
                <c:pt idx="27">
                  <c:v>1994</c:v>
                </c:pt>
                <c:pt idx="28">
                  <c:v>1993</c:v>
                </c:pt>
                <c:pt idx="29">
                  <c:v>1992</c:v>
                </c:pt>
                <c:pt idx="30">
                  <c:v>1991</c:v>
                </c:pt>
                <c:pt idx="31">
                  <c:v>1990</c:v>
                </c:pt>
                <c:pt idx="32">
                  <c:v>1989</c:v>
                </c:pt>
                <c:pt idx="33">
                  <c:v>1988</c:v>
                </c:pt>
                <c:pt idx="34">
                  <c:v>1987</c:v>
                </c:pt>
                <c:pt idx="35">
                  <c:v>1986</c:v>
                </c:pt>
                <c:pt idx="36">
                  <c:v>1985</c:v>
                </c:pt>
                <c:pt idx="37">
                  <c:v>1984</c:v>
                </c:pt>
                <c:pt idx="38">
                  <c:v>1983</c:v>
                </c:pt>
                <c:pt idx="39">
                  <c:v>1982</c:v>
                </c:pt>
                <c:pt idx="40">
                  <c:v>1981</c:v>
                </c:pt>
                <c:pt idx="41">
                  <c:v>1980</c:v>
                </c:pt>
                <c:pt idx="42">
                  <c:v>1979</c:v>
                </c:pt>
                <c:pt idx="43">
                  <c:v>1978</c:v>
                </c:pt>
              </c:numCache>
            </c:numRef>
          </c:xVal>
          <c:yVal>
            <c:numRef>
              <c:f>通货膨胀率回归分析!$B$5:$B$48</c:f>
              <c:numCache>
                <c:formatCode>General</c:formatCode>
                <c:ptCount val="44"/>
                <c:pt idx="0">
                  <c:v>692.7</c:v>
                </c:pt>
                <c:pt idx="1">
                  <c:v>686.5</c:v>
                </c:pt>
                <c:pt idx="2">
                  <c:v>669.8</c:v>
                </c:pt>
                <c:pt idx="3">
                  <c:v>650.9</c:v>
                </c:pt>
                <c:pt idx="4">
                  <c:v>637.5</c:v>
                </c:pt>
                <c:pt idx="5">
                  <c:v>627.5</c:v>
                </c:pt>
                <c:pt idx="6">
                  <c:v>615.20000000000005</c:v>
                </c:pt>
                <c:pt idx="7">
                  <c:v>606.70000000000005</c:v>
                </c:pt>
                <c:pt idx="8">
                  <c:v>594.79999999999995</c:v>
                </c:pt>
                <c:pt idx="9">
                  <c:v>579.70000000000005</c:v>
                </c:pt>
                <c:pt idx="10">
                  <c:v>565</c:v>
                </c:pt>
                <c:pt idx="11">
                  <c:v>536.1</c:v>
                </c:pt>
                <c:pt idx="12">
                  <c:v>519</c:v>
                </c:pt>
                <c:pt idx="13">
                  <c:v>522.70000000000005</c:v>
                </c:pt>
                <c:pt idx="14">
                  <c:v>493.6</c:v>
                </c:pt>
                <c:pt idx="15">
                  <c:v>471</c:v>
                </c:pt>
                <c:pt idx="16">
                  <c:v>464</c:v>
                </c:pt>
                <c:pt idx="17">
                  <c:v>455.8</c:v>
                </c:pt>
                <c:pt idx="18">
                  <c:v>438.7</c:v>
                </c:pt>
                <c:pt idx="19">
                  <c:v>433.5</c:v>
                </c:pt>
                <c:pt idx="20">
                  <c:v>437</c:v>
                </c:pt>
                <c:pt idx="21">
                  <c:v>434</c:v>
                </c:pt>
                <c:pt idx="22">
                  <c:v>432.2</c:v>
                </c:pt>
                <c:pt idx="23">
                  <c:v>438.4</c:v>
                </c:pt>
                <c:pt idx="24">
                  <c:v>441.9</c:v>
                </c:pt>
                <c:pt idx="25">
                  <c:v>429.9</c:v>
                </c:pt>
                <c:pt idx="26">
                  <c:v>396.9</c:v>
                </c:pt>
                <c:pt idx="27">
                  <c:v>339</c:v>
                </c:pt>
                <c:pt idx="28">
                  <c:v>273.10000000000002</c:v>
                </c:pt>
                <c:pt idx="29">
                  <c:v>238.1</c:v>
                </c:pt>
                <c:pt idx="30">
                  <c:v>223.8</c:v>
                </c:pt>
                <c:pt idx="31">
                  <c:v>216.4</c:v>
                </c:pt>
                <c:pt idx="32">
                  <c:v>209.9</c:v>
                </c:pt>
                <c:pt idx="33">
                  <c:v>177.9</c:v>
                </c:pt>
                <c:pt idx="34">
                  <c:v>149.80000000000001</c:v>
                </c:pt>
                <c:pt idx="35">
                  <c:v>139.6</c:v>
                </c:pt>
                <c:pt idx="36">
                  <c:v>131.1</c:v>
                </c:pt>
                <c:pt idx="37">
                  <c:v>119.9</c:v>
                </c:pt>
                <c:pt idx="38">
                  <c:v>116.7</c:v>
                </c:pt>
                <c:pt idx="39">
                  <c:v>114.4</c:v>
                </c:pt>
                <c:pt idx="40">
                  <c:v>112.2</c:v>
                </c:pt>
                <c:pt idx="41">
                  <c:v>109.5</c:v>
                </c:pt>
                <c:pt idx="42">
                  <c:v>101.9</c:v>
                </c:pt>
                <c:pt idx="4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1-41CB-8AC1-D095DCFEDE3A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通货膨胀率回归分析!$A$5:$A$48</c:f>
              <c:numCache>
                <c:formatCode>General</c:formatCode>
                <c:ptCount val="44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  <c:pt idx="23">
                  <c:v>1998</c:v>
                </c:pt>
                <c:pt idx="24">
                  <c:v>1997</c:v>
                </c:pt>
                <c:pt idx="25">
                  <c:v>1996</c:v>
                </c:pt>
                <c:pt idx="26">
                  <c:v>1995</c:v>
                </c:pt>
                <c:pt idx="27">
                  <c:v>1994</c:v>
                </c:pt>
                <c:pt idx="28">
                  <c:v>1993</c:v>
                </c:pt>
                <c:pt idx="29">
                  <c:v>1992</c:v>
                </c:pt>
                <c:pt idx="30">
                  <c:v>1991</c:v>
                </c:pt>
                <c:pt idx="31">
                  <c:v>1990</c:v>
                </c:pt>
                <c:pt idx="32">
                  <c:v>1989</c:v>
                </c:pt>
                <c:pt idx="33">
                  <c:v>1988</c:v>
                </c:pt>
                <c:pt idx="34">
                  <c:v>1987</c:v>
                </c:pt>
                <c:pt idx="35">
                  <c:v>1986</c:v>
                </c:pt>
                <c:pt idx="36">
                  <c:v>1985</c:v>
                </c:pt>
                <c:pt idx="37">
                  <c:v>1984</c:v>
                </c:pt>
                <c:pt idx="38">
                  <c:v>1983</c:v>
                </c:pt>
                <c:pt idx="39">
                  <c:v>1982</c:v>
                </c:pt>
                <c:pt idx="40">
                  <c:v>1981</c:v>
                </c:pt>
                <c:pt idx="41">
                  <c:v>1980</c:v>
                </c:pt>
                <c:pt idx="42">
                  <c:v>1979</c:v>
                </c:pt>
                <c:pt idx="43">
                  <c:v>1978</c:v>
                </c:pt>
              </c:numCache>
            </c:numRef>
          </c:xVal>
          <c:yVal>
            <c:numRef>
              <c:f>通货膨胀率回归分析!$O$68:$O$111</c:f>
              <c:numCache>
                <c:formatCode>General</c:formatCode>
                <c:ptCount val="44"/>
                <c:pt idx="0">
                  <c:v>713.12727272727352</c:v>
                </c:pt>
                <c:pt idx="1">
                  <c:v>698.08150105708046</c:v>
                </c:pt>
                <c:pt idx="2">
                  <c:v>683.03572938689103</c:v>
                </c:pt>
                <c:pt idx="3">
                  <c:v>667.98995771670161</c:v>
                </c:pt>
                <c:pt idx="4">
                  <c:v>652.94418604651219</c:v>
                </c:pt>
                <c:pt idx="5">
                  <c:v>637.89841437631912</c:v>
                </c:pt>
                <c:pt idx="6">
                  <c:v>622.8526427061297</c:v>
                </c:pt>
                <c:pt idx="7">
                  <c:v>607.80687103594028</c:v>
                </c:pt>
                <c:pt idx="8">
                  <c:v>592.76109936575085</c:v>
                </c:pt>
                <c:pt idx="9">
                  <c:v>577.71532769556143</c:v>
                </c:pt>
                <c:pt idx="10">
                  <c:v>562.66955602536837</c:v>
                </c:pt>
                <c:pt idx="11">
                  <c:v>547.62378435517894</c:v>
                </c:pt>
                <c:pt idx="12">
                  <c:v>532.57801268498952</c:v>
                </c:pt>
                <c:pt idx="13">
                  <c:v>517.53224101480009</c:v>
                </c:pt>
                <c:pt idx="14">
                  <c:v>502.48646934460703</c:v>
                </c:pt>
                <c:pt idx="15">
                  <c:v>487.44069767441761</c:v>
                </c:pt>
                <c:pt idx="16">
                  <c:v>472.39492600422818</c:v>
                </c:pt>
                <c:pt idx="17">
                  <c:v>457.34915433403876</c:v>
                </c:pt>
                <c:pt idx="18">
                  <c:v>442.3033826638457</c:v>
                </c:pt>
                <c:pt idx="19">
                  <c:v>427.25761099365627</c:v>
                </c:pt>
                <c:pt idx="20">
                  <c:v>412.21183932346685</c:v>
                </c:pt>
                <c:pt idx="21">
                  <c:v>397.16606765327742</c:v>
                </c:pt>
                <c:pt idx="22">
                  <c:v>382.120295983088</c:v>
                </c:pt>
                <c:pt idx="23">
                  <c:v>367.07452431289494</c:v>
                </c:pt>
                <c:pt idx="24">
                  <c:v>352.02875264270551</c:v>
                </c:pt>
                <c:pt idx="25">
                  <c:v>336.98298097251609</c:v>
                </c:pt>
                <c:pt idx="26">
                  <c:v>321.93720930232666</c:v>
                </c:pt>
                <c:pt idx="27">
                  <c:v>306.8914376321336</c:v>
                </c:pt>
                <c:pt idx="28">
                  <c:v>291.84566596194418</c:v>
                </c:pt>
                <c:pt idx="29">
                  <c:v>276.79989429175475</c:v>
                </c:pt>
                <c:pt idx="30">
                  <c:v>261.75412262156533</c:v>
                </c:pt>
                <c:pt idx="31">
                  <c:v>246.70835095137227</c:v>
                </c:pt>
                <c:pt idx="32">
                  <c:v>231.66257928118284</c:v>
                </c:pt>
                <c:pt idx="33">
                  <c:v>216.61680761099342</c:v>
                </c:pt>
                <c:pt idx="34">
                  <c:v>201.57103594080399</c:v>
                </c:pt>
                <c:pt idx="35">
                  <c:v>186.52526427061093</c:v>
                </c:pt>
                <c:pt idx="36">
                  <c:v>171.47949260042151</c:v>
                </c:pt>
                <c:pt idx="37">
                  <c:v>156.43372093023208</c:v>
                </c:pt>
                <c:pt idx="38">
                  <c:v>141.38794926004266</c:v>
                </c:pt>
                <c:pt idx="39">
                  <c:v>126.34217758985324</c:v>
                </c:pt>
                <c:pt idx="40">
                  <c:v>111.29640591966017</c:v>
                </c:pt>
                <c:pt idx="41">
                  <c:v>96.25063424947075</c:v>
                </c:pt>
                <c:pt idx="42">
                  <c:v>81.204862579281325</c:v>
                </c:pt>
                <c:pt idx="43">
                  <c:v>66.159090909091901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11-41CB-8AC1-D095DCFED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566847"/>
        <c:axId val="1672548127"/>
      </c:scatterChart>
      <c:valAx>
        <c:axId val="16725668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2548127"/>
        <c:crosses val="autoZero"/>
        <c:crossBetween val="midCat"/>
      </c:valAx>
      <c:valAx>
        <c:axId val="16725481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256684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7.jpe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38799</xdr:colOff>
      <xdr:row>19</xdr:row>
      <xdr:rowOff>47625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B9A9E23-9603-8994-F621-C426ADF84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975"/>
          <a:ext cx="6896799" cy="3305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19050</xdr:rowOff>
    </xdr:from>
    <xdr:to>
      <xdr:col>13</xdr:col>
      <xdr:colOff>420403</xdr:colOff>
      <xdr:row>69</xdr:row>
      <xdr:rowOff>10736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9F06EEA4-98EF-E66B-B401-E5BA0055BA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819525"/>
          <a:ext cx="9335803" cy="8678486"/>
        </a:xfrm>
        <a:prstGeom prst="rect">
          <a:avLst/>
        </a:prstGeom>
      </xdr:spPr>
    </xdr:pic>
    <xdr:clientData/>
  </xdr:twoCellAnchor>
  <xdr:twoCellAnchor editAs="oneCell">
    <xdr:from>
      <xdr:col>14</xdr:col>
      <xdr:colOff>590550</xdr:colOff>
      <xdr:row>0</xdr:row>
      <xdr:rowOff>171450</xdr:rowOff>
    </xdr:from>
    <xdr:to>
      <xdr:col>26</xdr:col>
      <xdr:colOff>363067</xdr:colOff>
      <xdr:row>16</xdr:row>
      <xdr:rowOff>86117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A830A4BB-B424-3214-6CA5-5AEA285CAC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191750" y="171450"/>
          <a:ext cx="8002117" cy="2810267"/>
        </a:xfrm>
        <a:prstGeom prst="rect">
          <a:avLst/>
        </a:prstGeom>
      </xdr:spPr>
    </xdr:pic>
    <xdr:clientData/>
  </xdr:twoCellAnchor>
  <xdr:twoCellAnchor editAs="oneCell">
    <xdr:from>
      <xdr:col>13</xdr:col>
      <xdr:colOff>533400</xdr:colOff>
      <xdr:row>18</xdr:row>
      <xdr:rowOff>38100</xdr:rowOff>
    </xdr:from>
    <xdr:to>
      <xdr:col>27</xdr:col>
      <xdr:colOff>106055</xdr:colOff>
      <xdr:row>33</xdr:row>
      <xdr:rowOff>114690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D3878E5E-C94E-38A2-24A0-66ABD2E2EA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48800" y="3295650"/>
          <a:ext cx="9173855" cy="27912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6</xdr:col>
      <xdr:colOff>38680</xdr:colOff>
      <xdr:row>7</xdr:row>
      <xdr:rowOff>38232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E5EAAC5-86E7-734A-7A9A-1A40C89E2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1950"/>
          <a:ext cx="4153480" cy="943107"/>
        </a:xfrm>
        <a:prstGeom prst="rect">
          <a:avLst/>
        </a:prstGeom>
      </xdr:spPr>
    </xdr:pic>
    <xdr:clientData/>
  </xdr:twoCellAnchor>
  <xdr:twoCellAnchor editAs="oneCell">
    <xdr:from>
      <xdr:col>7</xdr:col>
      <xdr:colOff>638175</xdr:colOff>
      <xdr:row>0</xdr:row>
      <xdr:rowOff>146667</xdr:rowOff>
    </xdr:from>
    <xdr:to>
      <xdr:col>19</xdr:col>
      <xdr:colOff>581025</xdr:colOff>
      <xdr:row>48</xdr:row>
      <xdr:rowOff>134339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4F8BDCB-E82A-315E-7C5B-7E86F4AEB1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38775" y="146667"/>
          <a:ext cx="8172450" cy="867447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552450</xdr:colOff>
      <xdr:row>6</xdr:row>
      <xdr:rowOff>38100</xdr:rowOff>
    </xdr:from>
    <xdr:to>
      <xdr:col>29</xdr:col>
      <xdr:colOff>283677</xdr:colOff>
      <xdr:row>27</xdr:row>
      <xdr:rowOff>38100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2047E60-9682-46BE-8DB8-5F510922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63100" y="1123950"/>
          <a:ext cx="11389827" cy="3800475"/>
        </a:xfrm>
        <a:prstGeom prst="rect">
          <a:avLst/>
        </a:prstGeom>
      </xdr:spPr>
    </xdr:pic>
    <xdr:clientData/>
  </xdr:twoCellAnchor>
  <xdr:twoCellAnchor>
    <xdr:from>
      <xdr:col>13</xdr:col>
      <xdr:colOff>266700</xdr:colOff>
      <xdr:row>8</xdr:row>
      <xdr:rowOff>171450</xdr:rowOff>
    </xdr:from>
    <xdr:to>
      <xdr:col>19</xdr:col>
      <xdr:colOff>266700</xdr:colOff>
      <xdr:row>18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8FE3F3F-0B1B-8F0D-CF73-6BB522674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514350</xdr:colOff>
      <xdr:row>3</xdr:row>
      <xdr:rowOff>9525</xdr:rowOff>
    </xdr:from>
    <xdr:to>
      <xdr:col>25</xdr:col>
      <xdr:colOff>514350</xdr:colOff>
      <xdr:row>13</xdr:row>
      <xdr:rowOff>19050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1B713A5-FFAE-8B35-4363-28393C292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657225</xdr:colOff>
      <xdr:row>0</xdr:row>
      <xdr:rowOff>9525</xdr:rowOff>
    </xdr:from>
    <xdr:to>
      <xdr:col>18</xdr:col>
      <xdr:colOff>657225</xdr:colOff>
      <xdr:row>10</xdr:row>
      <xdr:rowOff>28575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A2121FA-EB3D-2751-7BB5-68EC6089F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666750</xdr:colOff>
      <xdr:row>27</xdr:row>
      <xdr:rowOff>171450</xdr:rowOff>
    </xdr:from>
    <xdr:to>
      <xdr:col>18</xdr:col>
      <xdr:colOff>666750</xdr:colOff>
      <xdr:row>38</xdr:row>
      <xdr:rowOff>9525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E77B154-539F-5C7B-0486-8232107E0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133350</xdr:colOff>
      <xdr:row>39</xdr:row>
      <xdr:rowOff>114300</xdr:rowOff>
    </xdr:from>
    <xdr:to>
      <xdr:col>22</xdr:col>
      <xdr:colOff>133350</xdr:colOff>
      <xdr:row>50</xdr:row>
      <xdr:rowOff>76200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00DD1FF-94DB-12A7-A913-3E6C5A5FD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361950</xdr:colOff>
      <xdr:row>1</xdr:row>
      <xdr:rowOff>38100</xdr:rowOff>
    </xdr:from>
    <xdr:to>
      <xdr:col>18</xdr:col>
      <xdr:colOff>361950</xdr:colOff>
      <xdr:row>11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0005678-CDE8-E05E-5087-14F2B1A7D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190500</xdr:colOff>
      <xdr:row>23</xdr:row>
      <xdr:rowOff>85725</xdr:rowOff>
    </xdr:from>
    <xdr:to>
      <xdr:col>17</xdr:col>
      <xdr:colOff>190500</xdr:colOff>
      <xdr:row>33</xdr:row>
      <xdr:rowOff>95250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B2B3A8F-EB8B-BD6E-AED1-179F51B9D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95250</xdr:colOff>
      <xdr:row>21</xdr:row>
      <xdr:rowOff>76200</xdr:rowOff>
    </xdr:from>
    <xdr:to>
      <xdr:col>24</xdr:col>
      <xdr:colOff>95250</xdr:colOff>
      <xdr:row>32</xdr:row>
      <xdr:rowOff>38100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4C63002-0341-4889-92DE-BEBE1C0A9F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akan\Desktop\&#20859;&#32769;&#37329;&#25968;&#25454;-&#20013;&#25910;&#20837;&#65288;&#26356;&#26032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个人养老金缴费与领取"/>
      <sheetName val="IRR"/>
      <sheetName val="生命表"/>
      <sheetName val="延迟退休对不同年龄的人的收益率影响"/>
      <sheetName val="社会工资水平"/>
      <sheetName val="人均可支配收入"/>
      <sheetName val="人口结构（存活率）"/>
    </sheetNames>
    <sheetDataSet>
      <sheetData sheetId="0">
        <row r="1">
          <cell r="D1">
            <v>6.4899999999999999E-2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AE680-FD01-4687-989D-AA9D8015F215}">
  <sheetPr codeName="Sheet6"/>
  <dimension ref="A2:M86"/>
  <sheetViews>
    <sheetView tabSelected="1" zoomScale="70" zoomScaleNormal="70" workbookViewId="0">
      <selection activeCell="M2" sqref="M2:M4"/>
    </sheetView>
  </sheetViews>
  <sheetFormatPr defaultRowHeight="13.8"/>
  <cols>
    <col min="1" max="1" width="10.44140625" bestFit="1" customWidth="1"/>
    <col min="2" max="2" width="13.77734375" bestFit="1" customWidth="1"/>
    <col min="3" max="5" width="10.44140625" bestFit="1" customWidth="1"/>
    <col min="9" max="9" width="10.44140625" bestFit="1" customWidth="1"/>
    <col min="13" max="13" width="10.44140625" bestFit="1" customWidth="1"/>
  </cols>
  <sheetData>
    <row r="2" spans="1:13">
      <c r="A2" t="s">
        <v>41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</row>
    <row r="3" spans="1:13">
      <c r="A3" t="s">
        <v>31</v>
      </c>
      <c r="B3">
        <v>0</v>
      </c>
      <c r="C3">
        <v>0</v>
      </c>
      <c r="D3">
        <v>0</v>
      </c>
      <c r="E3">
        <v>1</v>
      </c>
      <c r="F3">
        <v>1</v>
      </c>
      <c r="G3">
        <v>1</v>
      </c>
      <c r="H3">
        <v>0</v>
      </c>
      <c r="I3">
        <v>0</v>
      </c>
      <c r="J3">
        <v>0</v>
      </c>
      <c r="K3">
        <v>1</v>
      </c>
      <c r="L3">
        <v>1</v>
      </c>
      <c r="M3">
        <v>1</v>
      </c>
    </row>
    <row r="4" spans="1:13">
      <c r="A4" t="s">
        <v>44</v>
      </c>
      <c r="B4">
        <v>1</v>
      </c>
      <c r="C4">
        <v>2</v>
      </c>
      <c r="D4">
        <v>3</v>
      </c>
      <c r="E4">
        <v>1</v>
      </c>
      <c r="F4">
        <v>2</v>
      </c>
      <c r="G4">
        <v>3</v>
      </c>
      <c r="H4">
        <v>1</v>
      </c>
      <c r="I4">
        <v>2</v>
      </c>
      <c r="J4">
        <v>3</v>
      </c>
      <c r="K4">
        <v>1</v>
      </c>
      <c r="L4">
        <v>2</v>
      </c>
      <c r="M4">
        <v>3</v>
      </c>
    </row>
    <row r="5" spans="1:13">
      <c r="A5" t="s">
        <v>0</v>
      </c>
      <c r="B5" t="s">
        <v>49</v>
      </c>
      <c r="C5" t="s">
        <v>49</v>
      </c>
      <c r="D5" t="s">
        <v>49</v>
      </c>
      <c r="E5" t="s">
        <v>49</v>
      </c>
      <c r="F5" t="s">
        <v>49</v>
      </c>
      <c r="G5" t="s">
        <v>49</v>
      </c>
      <c r="H5" t="s">
        <v>49</v>
      </c>
      <c r="I5" t="s">
        <v>49</v>
      </c>
      <c r="J5" t="s">
        <v>49</v>
      </c>
      <c r="K5" t="s">
        <v>49</v>
      </c>
      <c r="L5" t="s">
        <v>49</v>
      </c>
      <c r="M5" t="s">
        <v>49</v>
      </c>
    </row>
    <row r="6" spans="1:13">
      <c r="A6">
        <v>20</v>
      </c>
      <c r="B6" t="s">
        <v>102</v>
      </c>
      <c r="C6" t="s">
        <v>103</v>
      </c>
      <c r="D6" t="s">
        <v>104</v>
      </c>
      <c r="E6" t="s">
        <v>102</v>
      </c>
      <c r="F6" t="s">
        <v>103</v>
      </c>
      <c r="G6" t="s">
        <v>104</v>
      </c>
      <c r="H6" t="s">
        <v>105</v>
      </c>
      <c r="I6" t="s">
        <v>106</v>
      </c>
      <c r="J6" t="s">
        <v>107</v>
      </c>
      <c r="K6" t="s">
        <v>105</v>
      </c>
      <c r="L6" t="s">
        <v>106</v>
      </c>
      <c r="M6" t="s">
        <v>107</v>
      </c>
    </row>
    <row r="7" spans="1:13">
      <c r="A7">
        <v>21</v>
      </c>
      <c r="B7" t="s">
        <v>108</v>
      </c>
      <c r="C7" t="s">
        <v>109</v>
      </c>
      <c r="D7" t="s">
        <v>110</v>
      </c>
      <c r="E7" t="s">
        <v>108</v>
      </c>
      <c r="F7" t="s">
        <v>109</v>
      </c>
      <c r="G7" t="s">
        <v>110</v>
      </c>
      <c r="H7" t="s">
        <v>111</v>
      </c>
      <c r="I7" t="s">
        <v>112</v>
      </c>
      <c r="J7" t="s">
        <v>113</v>
      </c>
      <c r="K7" t="s">
        <v>111</v>
      </c>
      <c r="L7" t="s">
        <v>112</v>
      </c>
      <c r="M7" t="s">
        <v>113</v>
      </c>
    </row>
    <row r="8" spans="1:13">
      <c r="A8">
        <v>22</v>
      </c>
      <c r="B8" t="s">
        <v>114</v>
      </c>
      <c r="C8" t="s">
        <v>115</v>
      </c>
      <c r="D8" t="s">
        <v>116</v>
      </c>
      <c r="E8" t="s">
        <v>114</v>
      </c>
      <c r="F8" t="s">
        <v>115</v>
      </c>
      <c r="G8" t="s">
        <v>116</v>
      </c>
      <c r="H8" t="s">
        <v>117</v>
      </c>
      <c r="I8" t="s">
        <v>118</v>
      </c>
      <c r="J8" t="s">
        <v>119</v>
      </c>
      <c r="K8" t="s">
        <v>117</v>
      </c>
      <c r="L8" t="s">
        <v>118</v>
      </c>
      <c r="M8" t="s">
        <v>119</v>
      </c>
    </row>
    <row r="9" spans="1:13">
      <c r="A9">
        <v>23</v>
      </c>
      <c r="B9" t="s">
        <v>120</v>
      </c>
      <c r="C9" t="s">
        <v>121</v>
      </c>
      <c r="D9" t="s">
        <v>122</v>
      </c>
      <c r="E9" t="s">
        <v>120</v>
      </c>
      <c r="F9" t="s">
        <v>121</v>
      </c>
      <c r="G9" t="s">
        <v>122</v>
      </c>
      <c r="H9" t="s">
        <v>123</v>
      </c>
      <c r="I9" t="s">
        <v>124</v>
      </c>
      <c r="J9" t="s">
        <v>125</v>
      </c>
      <c r="K9" t="s">
        <v>123</v>
      </c>
      <c r="L9" t="s">
        <v>124</v>
      </c>
      <c r="M9" t="s">
        <v>125</v>
      </c>
    </row>
    <row r="10" spans="1:13">
      <c r="A10">
        <v>24</v>
      </c>
      <c r="B10" t="s">
        <v>126</v>
      </c>
      <c r="C10" t="s">
        <v>127</v>
      </c>
      <c r="D10" t="s">
        <v>128</v>
      </c>
      <c r="E10" t="s">
        <v>126</v>
      </c>
      <c r="F10" t="s">
        <v>127</v>
      </c>
      <c r="G10" t="s">
        <v>128</v>
      </c>
      <c r="H10" t="s">
        <v>129</v>
      </c>
      <c r="I10" t="s">
        <v>130</v>
      </c>
      <c r="J10" t="s">
        <v>131</v>
      </c>
      <c r="K10" t="s">
        <v>129</v>
      </c>
      <c r="L10" t="s">
        <v>130</v>
      </c>
      <c r="M10" t="s">
        <v>131</v>
      </c>
    </row>
    <row r="11" spans="1:13">
      <c r="A11">
        <v>25</v>
      </c>
      <c r="B11" t="s">
        <v>132</v>
      </c>
      <c r="C11" t="s">
        <v>133</v>
      </c>
      <c r="D11" t="s">
        <v>134</v>
      </c>
      <c r="E11" t="s">
        <v>132</v>
      </c>
      <c r="F11" t="s">
        <v>133</v>
      </c>
      <c r="G11" t="s">
        <v>134</v>
      </c>
      <c r="H11" t="s">
        <v>135</v>
      </c>
      <c r="I11" t="s">
        <v>136</v>
      </c>
      <c r="J11" t="s">
        <v>137</v>
      </c>
      <c r="K11" t="s">
        <v>135</v>
      </c>
      <c r="L11" t="s">
        <v>136</v>
      </c>
      <c r="M11" t="s">
        <v>137</v>
      </c>
    </row>
    <row r="12" spans="1:13">
      <c r="A12">
        <v>26</v>
      </c>
      <c r="B12" t="s">
        <v>138</v>
      </c>
      <c r="C12" t="s">
        <v>139</v>
      </c>
      <c r="D12" t="s">
        <v>140</v>
      </c>
      <c r="E12" t="s">
        <v>138</v>
      </c>
      <c r="F12" t="s">
        <v>139</v>
      </c>
      <c r="G12" t="s">
        <v>140</v>
      </c>
      <c r="H12" t="s">
        <v>141</v>
      </c>
      <c r="I12" t="s">
        <v>142</v>
      </c>
      <c r="J12" t="s">
        <v>143</v>
      </c>
      <c r="K12" t="s">
        <v>141</v>
      </c>
      <c r="L12" t="s">
        <v>142</v>
      </c>
      <c r="M12" t="s">
        <v>143</v>
      </c>
    </row>
    <row r="13" spans="1:13">
      <c r="A13">
        <v>27</v>
      </c>
      <c r="B13" t="s">
        <v>144</v>
      </c>
      <c r="C13" t="s">
        <v>145</v>
      </c>
      <c r="D13" t="s">
        <v>146</v>
      </c>
      <c r="E13" t="s">
        <v>144</v>
      </c>
      <c r="F13" t="s">
        <v>145</v>
      </c>
      <c r="G13" t="s">
        <v>146</v>
      </c>
      <c r="H13" t="s">
        <v>147</v>
      </c>
      <c r="I13" t="s">
        <v>148</v>
      </c>
      <c r="J13" t="s">
        <v>149</v>
      </c>
      <c r="K13" t="s">
        <v>147</v>
      </c>
      <c r="L13" t="s">
        <v>148</v>
      </c>
      <c r="M13" t="s">
        <v>149</v>
      </c>
    </row>
    <row r="14" spans="1:13">
      <c r="A14">
        <v>28</v>
      </c>
      <c r="B14" t="s">
        <v>150</v>
      </c>
      <c r="C14" t="s">
        <v>151</v>
      </c>
      <c r="D14" t="s">
        <v>152</v>
      </c>
      <c r="E14" t="s">
        <v>150</v>
      </c>
      <c r="F14" t="s">
        <v>151</v>
      </c>
      <c r="G14" t="s">
        <v>152</v>
      </c>
      <c r="H14" t="s">
        <v>153</v>
      </c>
      <c r="I14" t="s">
        <v>154</v>
      </c>
      <c r="J14" t="s">
        <v>155</v>
      </c>
      <c r="K14" t="s">
        <v>153</v>
      </c>
      <c r="L14" t="s">
        <v>154</v>
      </c>
      <c r="M14" t="s">
        <v>155</v>
      </c>
    </row>
    <row r="15" spans="1:13">
      <c r="A15">
        <v>29</v>
      </c>
      <c r="B15" t="s">
        <v>156</v>
      </c>
      <c r="C15" t="s">
        <v>157</v>
      </c>
      <c r="D15" t="s">
        <v>158</v>
      </c>
      <c r="E15" t="s">
        <v>156</v>
      </c>
      <c r="F15" t="s">
        <v>157</v>
      </c>
      <c r="G15" t="s">
        <v>158</v>
      </c>
      <c r="H15" t="s">
        <v>159</v>
      </c>
      <c r="I15" t="s">
        <v>160</v>
      </c>
      <c r="J15" t="s">
        <v>161</v>
      </c>
      <c r="K15" t="s">
        <v>159</v>
      </c>
      <c r="L15" t="s">
        <v>160</v>
      </c>
      <c r="M15" t="s">
        <v>161</v>
      </c>
    </row>
    <row r="16" spans="1:13">
      <c r="A16">
        <v>30</v>
      </c>
      <c r="B16" t="s">
        <v>162</v>
      </c>
      <c r="C16" t="s">
        <v>163</v>
      </c>
      <c r="D16" t="s">
        <v>164</v>
      </c>
      <c r="E16" t="s">
        <v>162</v>
      </c>
      <c r="F16" t="s">
        <v>163</v>
      </c>
      <c r="G16" t="s">
        <v>164</v>
      </c>
      <c r="H16" t="s">
        <v>165</v>
      </c>
      <c r="I16" t="s">
        <v>166</v>
      </c>
      <c r="J16" t="s">
        <v>167</v>
      </c>
      <c r="K16" t="s">
        <v>165</v>
      </c>
      <c r="L16" t="s">
        <v>166</v>
      </c>
      <c r="M16" t="s">
        <v>167</v>
      </c>
    </row>
    <row r="17" spans="1:13">
      <c r="A17">
        <v>31</v>
      </c>
      <c r="B17" t="s">
        <v>168</v>
      </c>
      <c r="C17" t="s">
        <v>169</v>
      </c>
      <c r="D17" t="s">
        <v>170</v>
      </c>
      <c r="E17" t="s">
        <v>168</v>
      </c>
      <c r="F17" t="s">
        <v>169</v>
      </c>
      <c r="G17" s="5" t="s">
        <v>170</v>
      </c>
      <c r="H17" t="s">
        <v>171</v>
      </c>
      <c r="I17" t="s">
        <v>172</v>
      </c>
      <c r="J17" t="s">
        <v>173</v>
      </c>
      <c r="K17" t="s">
        <v>171</v>
      </c>
      <c r="L17" t="s">
        <v>172</v>
      </c>
      <c r="M17" t="s">
        <v>173</v>
      </c>
    </row>
    <row r="18" spans="1:13">
      <c r="A18">
        <v>32</v>
      </c>
      <c r="B18" t="s">
        <v>174</v>
      </c>
      <c r="C18" t="s">
        <v>175</v>
      </c>
      <c r="D18" t="s">
        <v>176</v>
      </c>
      <c r="E18" t="s">
        <v>174</v>
      </c>
      <c r="F18" t="s">
        <v>175</v>
      </c>
      <c r="G18" t="s">
        <v>176</v>
      </c>
      <c r="H18" t="s">
        <v>177</v>
      </c>
      <c r="I18" t="s">
        <v>178</v>
      </c>
      <c r="J18" t="s">
        <v>179</v>
      </c>
      <c r="K18" t="s">
        <v>177</v>
      </c>
      <c r="L18" t="s">
        <v>178</v>
      </c>
      <c r="M18" t="s">
        <v>179</v>
      </c>
    </row>
    <row r="19" spans="1:13">
      <c r="A19">
        <v>33</v>
      </c>
      <c r="B19" t="s">
        <v>180</v>
      </c>
      <c r="C19" t="s">
        <v>181</v>
      </c>
      <c r="D19" t="s">
        <v>182</v>
      </c>
      <c r="E19" t="s">
        <v>180</v>
      </c>
      <c r="F19" t="s">
        <v>181</v>
      </c>
      <c r="G19" t="s">
        <v>182</v>
      </c>
      <c r="H19" t="s">
        <v>183</v>
      </c>
      <c r="I19" t="s">
        <v>184</v>
      </c>
      <c r="J19" t="s">
        <v>185</v>
      </c>
      <c r="K19" t="s">
        <v>183</v>
      </c>
      <c r="L19" t="s">
        <v>184</v>
      </c>
      <c r="M19" t="s">
        <v>185</v>
      </c>
    </row>
    <row r="20" spans="1:13">
      <c r="A20">
        <v>34</v>
      </c>
      <c r="B20" t="s">
        <v>186</v>
      </c>
      <c r="C20" t="s">
        <v>187</v>
      </c>
      <c r="D20" t="s">
        <v>188</v>
      </c>
      <c r="E20" t="s">
        <v>186</v>
      </c>
      <c r="F20" t="s">
        <v>187</v>
      </c>
      <c r="G20" t="s">
        <v>188</v>
      </c>
      <c r="H20" t="s">
        <v>189</v>
      </c>
      <c r="I20" t="s">
        <v>190</v>
      </c>
      <c r="J20" t="s">
        <v>191</v>
      </c>
      <c r="K20" t="s">
        <v>189</v>
      </c>
      <c r="L20" t="s">
        <v>190</v>
      </c>
      <c r="M20" t="s">
        <v>191</v>
      </c>
    </row>
    <row r="21" spans="1:13">
      <c r="A21">
        <v>35</v>
      </c>
      <c r="B21" t="s">
        <v>192</v>
      </c>
      <c r="C21" t="s">
        <v>193</v>
      </c>
      <c r="D21" t="s">
        <v>194</v>
      </c>
      <c r="E21" t="s">
        <v>192</v>
      </c>
      <c r="F21" t="s">
        <v>193</v>
      </c>
      <c r="G21" t="s">
        <v>194</v>
      </c>
      <c r="H21" t="s">
        <v>195</v>
      </c>
      <c r="I21" t="s">
        <v>196</v>
      </c>
      <c r="J21" t="s">
        <v>197</v>
      </c>
      <c r="K21" t="s">
        <v>195</v>
      </c>
      <c r="L21" t="s">
        <v>196</v>
      </c>
      <c r="M21" t="s">
        <v>197</v>
      </c>
    </row>
    <row r="22" spans="1:13">
      <c r="A22">
        <v>36</v>
      </c>
      <c r="B22" t="s">
        <v>198</v>
      </c>
      <c r="C22" t="s">
        <v>199</v>
      </c>
      <c r="D22" t="s">
        <v>200</v>
      </c>
      <c r="E22" t="s">
        <v>198</v>
      </c>
      <c r="F22" t="s">
        <v>199</v>
      </c>
      <c r="G22" t="s">
        <v>200</v>
      </c>
      <c r="H22" t="s">
        <v>201</v>
      </c>
      <c r="I22" t="s">
        <v>202</v>
      </c>
      <c r="J22" t="s">
        <v>203</v>
      </c>
      <c r="K22" t="s">
        <v>201</v>
      </c>
      <c r="L22" t="s">
        <v>202</v>
      </c>
      <c r="M22" t="s">
        <v>203</v>
      </c>
    </row>
    <row r="23" spans="1:13">
      <c r="A23">
        <v>37</v>
      </c>
      <c r="B23" t="s">
        <v>204</v>
      </c>
      <c r="C23" t="s">
        <v>205</v>
      </c>
      <c r="D23" t="s">
        <v>206</v>
      </c>
      <c r="E23" t="s">
        <v>204</v>
      </c>
      <c r="F23" t="s">
        <v>205</v>
      </c>
      <c r="G23" t="s">
        <v>206</v>
      </c>
      <c r="H23" t="s">
        <v>207</v>
      </c>
      <c r="I23" t="s">
        <v>208</v>
      </c>
      <c r="J23" t="s">
        <v>209</v>
      </c>
      <c r="K23" t="s">
        <v>207</v>
      </c>
      <c r="L23" t="s">
        <v>208</v>
      </c>
      <c r="M23" t="s">
        <v>209</v>
      </c>
    </row>
    <row r="24" spans="1:13">
      <c r="A24">
        <v>38</v>
      </c>
      <c r="B24" t="s">
        <v>210</v>
      </c>
      <c r="C24" t="s">
        <v>211</v>
      </c>
      <c r="D24" t="s">
        <v>212</v>
      </c>
      <c r="E24" t="s">
        <v>210</v>
      </c>
      <c r="F24" t="s">
        <v>211</v>
      </c>
      <c r="G24" t="s">
        <v>212</v>
      </c>
      <c r="H24" t="s">
        <v>213</v>
      </c>
      <c r="I24" t="s">
        <v>214</v>
      </c>
      <c r="J24" t="s">
        <v>215</v>
      </c>
      <c r="K24" t="s">
        <v>213</v>
      </c>
      <c r="L24" t="s">
        <v>214</v>
      </c>
      <c r="M24" s="5" t="s">
        <v>215</v>
      </c>
    </row>
    <row r="25" spans="1:13">
      <c r="A25">
        <v>39</v>
      </c>
      <c r="B25" t="s">
        <v>216</v>
      </c>
      <c r="C25" t="s">
        <v>217</v>
      </c>
      <c r="D25" t="s">
        <v>218</v>
      </c>
      <c r="E25" t="s">
        <v>216</v>
      </c>
      <c r="F25" t="s">
        <v>217</v>
      </c>
      <c r="G25" t="s">
        <v>218</v>
      </c>
      <c r="H25" t="s">
        <v>219</v>
      </c>
      <c r="I25" t="s">
        <v>220</v>
      </c>
      <c r="J25" t="s">
        <v>221</v>
      </c>
      <c r="K25" t="s">
        <v>219</v>
      </c>
      <c r="L25" t="s">
        <v>220</v>
      </c>
      <c r="M25" t="s">
        <v>221</v>
      </c>
    </row>
    <row r="26" spans="1:13">
      <c r="A26">
        <v>40</v>
      </c>
      <c r="B26" t="s">
        <v>222</v>
      </c>
      <c r="C26" t="s">
        <v>223</v>
      </c>
      <c r="D26" t="s">
        <v>224</v>
      </c>
      <c r="E26" t="s">
        <v>222</v>
      </c>
      <c r="F26" t="s">
        <v>223</v>
      </c>
      <c r="G26" t="s">
        <v>224</v>
      </c>
      <c r="H26" t="s">
        <v>225</v>
      </c>
      <c r="I26" t="s">
        <v>226</v>
      </c>
      <c r="J26" t="s">
        <v>227</v>
      </c>
      <c r="K26" t="s">
        <v>225</v>
      </c>
      <c r="L26" t="s">
        <v>226</v>
      </c>
      <c r="M26" t="s">
        <v>227</v>
      </c>
    </row>
    <row r="27" spans="1:13">
      <c r="A27">
        <v>41</v>
      </c>
      <c r="B27" t="s">
        <v>228</v>
      </c>
      <c r="C27" t="s">
        <v>229</v>
      </c>
      <c r="D27" t="s">
        <v>230</v>
      </c>
      <c r="E27" t="s">
        <v>228</v>
      </c>
      <c r="F27" t="s">
        <v>229</v>
      </c>
      <c r="G27" t="s">
        <v>230</v>
      </c>
      <c r="H27" t="s">
        <v>231</v>
      </c>
      <c r="I27" t="s">
        <v>232</v>
      </c>
      <c r="J27" t="s">
        <v>233</v>
      </c>
      <c r="K27" t="s">
        <v>231</v>
      </c>
      <c r="L27" t="s">
        <v>232</v>
      </c>
      <c r="M27" t="s">
        <v>233</v>
      </c>
    </row>
    <row r="28" spans="1:13">
      <c r="A28">
        <v>42</v>
      </c>
      <c r="B28" t="s">
        <v>234</v>
      </c>
      <c r="C28" t="s">
        <v>235</v>
      </c>
      <c r="D28" t="s">
        <v>236</v>
      </c>
      <c r="E28" t="s">
        <v>234</v>
      </c>
      <c r="F28" t="s">
        <v>235</v>
      </c>
      <c r="G28" t="s">
        <v>236</v>
      </c>
      <c r="H28" t="s">
        <v>237</v>
      </c>
      <c r="I28" t="s">
        <v>238</v>
      </c>
      <c r="J28" t="s">
        <v>239</v>
      </c>
      <c r="K28" t="s">
        <v>237</v>
      </c>
      <c r="L28" t="s">
        <v>238</v>
      </c>
      <c r="M28" t="s">
        <v>239</v>
      </c>
    </row>
    <row r="29" spans="1:13">
      <c r="A29">
        <v>43</v>
      </c>
      <c r="B29" t="s">
        <v>240</v>
      </c>
      <c r="C29" t="s">
        <v>241</v>
      </c>
      <c r="D29" t="s">
        <v>242</v>
      </c>
      <c r="E29" t="s">
        <v>240</v>
      </c>
      <c r="F29" t="s">
        <v>241</v>
      </c>
      <c r="G29" t="s">
        <v>242</v>
      </c>
      <c r="H29" t="s">
        <v>243</v>
      </c>
      <c r="I29" t="s">
        <v>244</v>
      </c>
      <c r="J29" t="s">
        <v>245</v>
      </c>
      <c r="K29" t="s">
        <v>243</v>
      </c>
      <c r="L29" t="s">
        <v>244</v>
      </c>
      <c r="M29" t="s">
        <v>245</v>
      </c>
    </row>
    <row r="30" spans="1:13">
      <c r="A30">
        <v>44</v>
      </c>
      <c r="B30" t="s">
        <v>246</v>
      </c>
      <c r="C30" t="s">
        <v>247</v>
      </c>
      <c r="D30" t="s">
        <v>248</v>
      </c>
      <c r="E30" t="s">
        <v>246</v>
      </c>
      <c r="F30" t="s">
        <v>247</v>
      </c>
      <c r="G30" t="s">
        <v>248</v>
      </c>
      <c r="H30" t="s">
        <v>249</v>
      </c>
      <c r="I30" t="s">
        <v>250</v>
      </c>
      <c r="J30" t="s">
        <v>251</v>
      </c>
      <c r="K30" t="s">
        <v>249</v>
      </c>
      <c r="L30" t="s">
        <v>250</v>
      </c>
      <c r="M30" t="s">
        <v>251</v>
      </c>
    </row>
    <row r="31" spans="1:13">
      <c r="A31">
        <v>45</v>
      </c>
      <c r="B31" t="s">
        <v>252</v>
      </c>
      <c r="C31" t="s">
        <v>253</v>
      </c>
      <c r="D31" t="s">
        <v>254</v>
      </c>
      <c r="E31" t="s">
        <v>252</v>
      </c>
      <c r="F31" t="s">
        <v>253</v>
      </c>
      <c r="G31" t="s">
        <v>254</v>
      </c>
      <c r="H31" t="s">
        <v>255</v>
      </c>
      <c r="I31" t="s">
        <v>256</v>
      </c>
      <c r="J31" t="s">
        <v>257</v>
      </c>
      <c r="K31" t="s">
        <v>255</v>
      </c>
      <c r="L31" t="s">
        <v>256</v>
      </c>
      <c r="M31" t="s">
        <v>257</v>
      </c>
    </row>
    <row r="32" spans="1:13">
      <c r="A32">
        <v>46</v>
      </c>
      <c r="B32" t="s">
        <v>258</v>
      </c>
      <c r="C32" s="5" t="s">
        <v>259</v>
      </c>
      <c r="D32" t="s">
        <v>260</v>
      </c>
      <c r="E32" t="s">
        <v>258</v>
      </c>
      <c r="F32" t="s">
        <v>259</v>
      </c>
      <c r="G32" t="s">
        <v>260</v>
      </c>
      <c r="H32" t="s">
        <v>261</v>
      </c>
      <c r="I32" t="s">
        <v>262</v>
      </c>
      <c r="J32" t="s">
        <v>263</v>
      </c>
      <c r="K32" t="s">
        <v>261</v>
      </c>
      <c r="L32" t="s">
        <v>262</v>
      </c>
      <c r="M32" t="s">
        <v>263</v>
      </c>
    </row>
    <row r="33" spans="1:13">
      <c r="A33">
        <v>47</v>
      </c>
      <c r="B33" t="s">
        <v>264</v>
      </c>
      <c r="C33" t="s">
        <v>265</v>
      </c>
      <c r="D33" t="s">
        <v>266</v>
      </c>
      <c r="E33" t="s">
        <v>264</v>
      </c>
      <c r="F33" t="s">
        <v>265</v>
      </c>
      <c r="G33" t="s">
        <v>266</v>
      </c>
      <c r="H33" t="s">
        <v>267</v>
      </c>
      <c r="I33" t="s">
        <v>268</v>
      </c>
      <c r="J33" t="s">
        <v>269</v>
      </c>
      <c r="K33" t="s">
        <v>267</v>
      </c>
      <c r="L33" t="s">
        <v>268</v>
      </c>
      <c r="M33" t="s">
        <v>269</v>
      </c>
    </row>
    <row r="34" spans="1:13">
      <c r="A34">
        <v>48</v>
      </c>
      <c r="B34" t="s">
        <v>270</v>
      </c>
      <c r="C34" t="s">
        <v>271</v>
      </c>
      <c r="D34" t="s">
        <v>272</v>
      </c>
      <c r="E34" t="s">
        <v>270</v>
      </c>
      <c r="F34" t="s">
        <v>271</v>
      </c>
      <c r="G34" t="s">
        <v>272</v>
      </c>
      <c r="H34" t="s">
        <v>273</v>
      </c>
      <c r="I34" t="s">
        <v>274</v>
      </c>
      <c r="J34" t="s">
        <v>275</v>
      </c>
      <c r="K34" t="s">
        <v>273</v>
      </c>
      <c r="L34" t="s">
        <v>274</v>
      </c>
      <c r="M34" t="s">
        <v>275</v>
      </c>
    </row>
    <row r="35" spans="1:13">
      <c r="A35">
        <v>49</v>
      </c>
      <c r="B35" t="s">
        <v>276</v>
      </c>
      <c r="C35" t="s">
        <v>277</v>
      </c>
      <c r="D35" t="s">
        <v>278</v>
      </c>
      <c r="E35" t="s">
        <v>276</v>
      </c>
      <c r="F35" t="s">
        <v>277</v>
      </c>
      <c r="G35" t="s">
        <v>278</v>
      </c>
      <c r="H35" t="s">
        <v>279</v>
      </c>
      <c r="I35" t="s">
        <v>280</v>
      </c>
      <c r="J35" t="s">
        <v>281</v>
      </c>
      <c r="K35" t="s">
        <v>279</v>
      </c>
      <c r="L35" t="s">
        <v>280</v>
      </c>
      <c r="M35" t="s">
        <v>281</v>
      </c>
    </row>
    <row r="36" spans="1:13">
      <c r="A36">
        <v>50</v>
      </c>
      <c r="B36" t="s">
        <v>282</v>
      </c>
      <c r="C36" t="s">
        <v>283</v>
      </c>
      <c r="D36" t="s">
        <v>284</v>
      </c>
      <c r="E36" t="s">
        <v>282</v>
      </c>
      <c r="F36" t="s">
        <v>283</v>
      </c>
      <c r="G36" t="s">
        <v>284</v>
      </c>
      <c r="H36" t="s">
        <v>285</v>
      </c>
      <c r="I36" t="s">
        <v>286</v>
      </c>
      <c r="J36" t="s">
        <v>287</v>
      </c>
      <c r="K36" t="s">
        <v>285</v>
      </c>
      <c r="L36" t="s">
        <v>286</v>
      </c>
      <c r="M36" t="s">
        <v>287</v>
      </c>
    </row>
    <row r="37" spans="1:13">
      <c r="A37">
        <v>51</v>
      </c>
      <c r="B37" t="s">
        <v>288</v>
      </c>
      <c r="C37" t="s">
        <v>289</v>
      </c>
      <c r="D37" t="s">
        <v>290</v>
      </c>
      <c r="E37" t="s">
        <v>288</v>
      </c>
      <c r="F37" t="s">
        <v>289</v>
      </c>
      <c r="G37" t="s">
        <v>290</v>
      </c>
      <c r="H37" t="s">
        <v>291</v>
      </c>
      <c r="I37" t="s">
        <v>292</v>
      </c>
      <c r="J37" t="s">
        <v>293</v>
      </c>
      <c r="K37" t="s">
        <v>291</v>
      </c>
      <c r="L37" t="s">
        <v>292</v>
      </c>
      <c r="M37" t="s">
        <v>293</v>
      </c>
    </row>
    <row r="38" spans="1:13">
      <c r="A38">
        <v>52</v>
      </c>
      <c r="B38" t="s">
        <v>294</v>
      </c>
      <c r="C38" t="s">
        <v>295</v>
      </c>
      <c r="D38" t="s">
        <v>296</v>
      </c>
      <c r="E38" t="s">
        <v>294</v>
      </c>
      <c r="F38" t="s">
        <v>295</v>
      </c>
      <c r="G38" t="s">
        <v>296</v>
      </c>
      <c r="H38" t="s">
        <v>297</v>
      </c>
      <c r="I38" t="s">
        <v>298</v>
      </c>
      <c r="J38" t="s">
        <v>299</v>
      </c>
      <c r="K38" t="s">
        <v>297</v>
      </c>
      <c r="L38" t="s">
        <v>298</v>
      </c>
      <c r="M38" t="s">
        <v>299</v>
      </c>
    </row>
    <row r="39" spans="1:13">
      <c r="A39">
        <v>53</v>
      </c>
      <c r="B39" t="s">
        <v>300</v>
      </c>
      <c r="C39" t="s">
        <v>301</v>
      </c>
      <c r="D39" t="s">
        <v>302</v>
      </c>
      <c r="E39" t="s">
        <v>300</v>
      </c>
      <c r="F39" t="s">
        <v>301</v>
      </c>
      <c r="G39" t="s">
        <v>302</v>
      </c>
      <c r="H39" t="s">
        <v>303</v>
      </c>
      <c r="I39" t="s">
        <v>304</v>
      </c>
      <c r="J39" s="5" t="s">
        <v>305</v>
      </c>
      <c r="K39" t="s">
        <v>303</v>
      </c>
      <c r="L39" t="s">
        <v>304</v>
      </c>
      <c r="M39" t="s">
        <v>305</v>
      </c>
    </row>
    <row r="40" spans="1:13">
      <c r="A40">
        <v>54</v>
      </c>
      <c r="B40" t="s">
        <v>306</v>
      </c>
      <c r="C40" t="s">
        <v>307</v>
      </c>
      <c r="D40" t="s">
        <v>308</v>
      </c>
      <c r="E40" t="s">
        <v>306</v>
      </c>
      <c r="F40" t="s">
        <v>307</v>
      </c>
      <c r="G40" t="s">
        <v>308</v>
      </c>
      <c r="H40" t="s">
        <v>309</v>
      </c>
      <c r="I40" t="s">
        <v>310</v>
      </c>
      <c r="J40" t="s">
        <v>311</v>
      </c>
      <c r="K40" t="s">
        <v>309</v>
      </c>
      <c r="L40" t="s">
        <v>310</v>
      </c>
      <c r="M40" t="s">
        <v>311</v>
      </c>
    </row>
    <row r="41" spans="1:13">
      <c r="A41">
        <v>55</v>
      </c>
      <c r="B41" t="s">
        <v>312</v>
      </c>
      <c r="C41" t="s">
        <v>313</v>
      </c>
      <c r="D41" t="s">
        <v>314</v>
      </c>
      <c r="E41" t="s">
        <v>312</v>
      </c>
      <c r="F41" t="s">
        <v>313</v>
      </c>
      <c r="G41" t="s">
        <v>314</v>
      </c>
      <c r="H41" t="s">
        <v>315</v>
      </c>
      <c r="I41" t="s">
        <v>316</v>
      </c>
      <c r="J41" t="s">
        <v>317</v>
      </c>
      <c r="K41" t="s">
        <v>315</v>
      </c>
      <c r="L41" t="s">
        <v>316</v>
      </c>
      <c r="M41" t="s">
        <v>317</v>
      </c>
    </row>
    <row r="42" spans="1:13">
      <c r="A42">
        <v>56</v>
      </c>
      <c r="B42" t="s">
        <v>318</v>
      </c>
      <c r="C42" t="s">
        <v>319</v>
      </c>
      <c r="D42" t="s">
        <v>320</v>
      </c>
      <c r="E42" t="s">
        <v>318</v>
      </c>
      <c r="F42" t="s">
        <v>319</v>
      </c>
      <c r="G42" t="s">
        <v>320</v>
      </c>
      <c r="H42" t="s">
        <v>321</v>
      </c>
      <c r="I42" t="s">
        <v>322</v>
      </c>
      <c r="J42" t="s">
        <v>323</v>
      </c>
      <c r="K42" t="s">
        <v>321</v>
      </c>
      <c r="L42" t="s">
        <v>322</v>
      </c>
      <c r="M42" t="s">
        <v>323</v>
      </c>
    </row>
    <row r="43" spans="1:13">
      <c r="A43">
        <v>57</v>
      </c>
      <c r="B43" t="s">
        <v>324</v>
      </c>
      <c r="C43" t="s">
        <v>325</v>
      </c>
      <c r="D43" t="s">
        <v>326</v>
      </c>
      <c r="E43" t="s">
        <v>324</v>
      </c>
      <c r="F43" t="s">
        <v>325</v>
      </c>
      <c r="G43" t="s">
        <v>326</v>
      </c>
      <c r="H43" t="s">
        <v>327</v>
      </c>
      <c r="I43" t="s">
        <v>328</v>
      </c>
      <c r="J43" t="s">
        <v>329</v>
      </c>
      <c r="K43" t="s">
        <v>327</v>
      </c>
      <c r="L43" t="s">
        <v>328</v>
      </c>
      <c r="M43" t="s">
        <v>329</v>
      </c>
    </row>
    <row r="44" spans="1:13">
      <c r="A44">
        <v>58</v>
      </c>
      <c r="B44" t="s">
        <v>330</v>
      </c>
      <c r="C44" t="s">
        <v>331</v>
      </c>
      <c r="D44" t="s">
        <v>332</v>
      </c>
      <c r="E44" t="s">
        <v>330</v>
      </c>
      <c r="F44" t="s">
        <v>331</v>
      </c>
      <c r="G44" t="s">
        <v>332</v>
      </c>
      <c r="H44" t="s">
        <v>333</v>
      </c>
      <c r="I44" t="s">
        <v>334</v>
      </c>
      <c r="J44" t="s">
        <v>335</v>
      </c>
      <c r="K44" t="s">
        <v>333</v>
      </c>
      <c r="L44" t="s">
        <v>334</v>
      </c>
      <c r="M44" t="s">
        <v>335</v>
      </c>
    </row>
    <row r="45" spans="1:13">
      <c r="A45">
        <v>59</v>
      </c>
      <c r="B45" t="s">
        <v>336</v>
      </c>
      <c r="C45" t="s">
        <v>337</v>
      </c>
      <c r="D45" t="s">
        <v>338</v>
      </c>
      <c r="E45" t="s">
        <v>336</v>
      </c>
      <c r="F45" t="s">
        <v>337</v>
      </c>
      <c r="G45" t="s">
        <v>338</v>
      </c>
      <c r="H45" t="s">
        <v>339</v>
      </c>
      <c r="I45" t="s">
        <v>340</v>
      </c>
      <c r="J45" t="s">
        <v>341</v>
      </c>
      <c r="K45" t="s">
        <v>339</v>
      </c>
      <c r="L45" t="s">
        <v>340</v>
      </c>
      <c r="M45" t="s">
        <v>341</v>
      </c>
    </row>
    <row r="46" spans="1:13">
      <c r="A46">
        <v>60</v>
      </c>
      <c r="B46" t="s">
        <v>342</v>
      </c>
      <c r="C46" t="s">
        <v>343</v>
      </c>
      <c r="D46" t="s">
        <v>344</v>
      </c>
      <c r="E46" t="s">
        <v>342</v>
      </c>
      <c r="F46" t="s">
        <v>343</v>
      </c>
      <c r="G46" t="s">
        <v>344</v>
      </c>
      <c r="H46" t="s">
        <v>345</v>
      </c>
      <c r="I46" t="s">
        <v>346</v>
      </c>
      <c r="J46" t="s">
        <v>347</v>
      </c>
      <c r="K46" t="s">
        <v>345</v>
      </c>
      <c r="L46" t="s">
        <v>346</v>
      </c>
      <c r="M46" t="s">
        <v>347</v>
      </c>
    </row>
    <row r="47" spans="1:13">
      <c r="A47">
        <v>61</v>
      </c>
      <c r="B47" t="s">
        <v>348</v>
      </c>
      <c r="C47" t="s">
        <v>349</v>
      </c>
      <c r="D47" t="s">
        <v>350</v>
      </c>
      <c r="E47" t="s">
        <v>348</v>
      </c>
      <c r="F47" t="s">
        <v>349</v>
      </c>
      <c r="G47" t="s">
        <v>350</v>
      </c>
      <c r="H47" t="s">
        <v>351</v>
      </c>
      <c r="I47" t="s">
        <v>352</v>
      </c>
      <c r="J47" t="s">
        <v>353</v>
      </c>
      <c r="K47" t="s">
        <v>351</v>
      </c>
      <c r="L47" t="s">
        <v>352</v>
      </c>
      <c r="M47" t="s">
        <v>353</v>
      </c>
    </row>
    <row r="48" spans="1:13">
      <c r="A48">
        <v>62</v>
      </c>
      <c r="B48" t="s">
        <v>354</v>
      </c>
      <c r="C48" t="s">
        <v>355</v>
      </c>
      <c r="D48" t="s">
        <v>356</v>
      </c>
      <c r="E48" t="s">
        <v>354</v>
      </c>
      <c r="F48" s="5" t="s">
        <v>355</v>
      </c>
      <c r="G48" t="s">
        <v>356</v>
      </c>
      <c r="H48" t="s">
        <v>357</v>
      </c>
      <c r="I48" t="s">
        <v>358</v>
      </c>
      <c r="J48" t="s">
        <v>359</v>
      </c>
      <c r="K48" t="s">
        <v>357</v>
      </c>
      <c r="L48" t="s">
        <v>358</v>
      </c>
      <c r="M48" t="s">
        <v>359</v>
      </c>
    </row>
    <row r="49" spans="1:13">
      <c r="A49">
        <v>63</v>
      </c>
      <c r="B49" t="s">
        <v>360</v>
      </c>
      <c r="C49" t="s">
        <v>361</v>
      </c>
      <c r="D49" t="s">
        <v>362</v>
      </c>
      <c r="E49" t="s">
        <v>360</v>
      </c>
      <c r="F49" t="s">
        <v>361</v>
      </c>
      <c r="G49" t="s">
        <v>362</v>
      </c>
      <c r="H49" t="s">
        <v>363</v>
      </c>
      <c r="I49" t="s">
        <v>364</v>
      </c>
      <c r="J49" t="s">
        <v>365</v>
      </c>
      <c r="K49" t="s">
        <v>363</v>
      </c>
      <c r="L49" t="s">
        <v>364</v>
      </c>
      <c r="M49" t="s">
        <v>365</v>
      </c>
    </row>
    <row r="50" spans="1:13">
      <c r="A50">
        <v>64</v>
      </c>
      <c r="B50" t="s">
        <v>366</v>
      </c>
      <c r="C50" t="s">
        <v>367</v>
      </c>
      <c r="D50" t="s">
        <v>368</v>
      </c>
      <c r="E50" t="s">
        <v>366</v>
      </c>
      <c r="F50" t="s">
        <v>367</v>
      </c>
      <c r="G50" t="s">
        <v>368</v>
      </c>
      <c r="H50" t="s">
        <v>369</v>
      </c>
      <c r="I50" t="s">
        <v>370</v>
      </c>
      <c r="J50" t="s">
        <v>371</v>
      </c>
      <c r="K50" t="s">
        <v>369</v>
      </c>
      <c r="L50" t="s">
        <v>370</v>
      </c>
      <c r="M50" t="s">
        <v>371</v>
      </c>
    </row>
    <row r="51" spans="1:13">
      <c r="A51">
        <v>65</v>
      </c>
      <c r="B51" t="s">
        <v>372</v>
      </c>
      <c r="C51" t="s">
        <v>373</v>
      </c>
      <c r="D51" t="s">
        <v>374</v>
      </c>
      <c r="E51" t="s">
        <v>372</v>
      </c>
      <c r="F51" t="s">
        <v>373</v>
      </c>
      <c r="G51" t="s">
        <v>374</v>
      </c>
      <c r="H51" t="s">
        <v>375</v>
      </c>
      <c r="I51" t="s">
        <v>376</v>
      </c>
      <c r="J51" t="s">
        <v>377</v>
      </c>
      <c r="K51" t="s">
        <v>375</v>
      </c>
      <c r="L51" t="s">
        <v>376</v>
      </c>
      <c r="M51" t="s">
        <v>377</v>
      </c>
    </row>
    <row r="52" spans="1:13">
      <c r="A52">
        <v>66</v>
      </c>
    </row>
    <row r="53" spans="1:13">
      <c r="A53">
        <v>67</v>
      </c>
    </row>
    <row r="54" spans="1:13">
      <c r="A54">
        <v>68</v>
      </c>
    </row>
    <row r="55" spans="1:13">
      <c r="A55">
        <v>69</v>
      </c>
    </row>
    <row r="56" spans="1:13">
      <c r="A56">
        <v>70</v>
      </c>
    </row>
    <row r="57" spans="1:13">
      <c r="A57">
        <v>71</v>
      </c>
    </row>
    <row r="58" spans="1:13">
      <c r="A58">
        <v>72</v>
      </c>
    </row>
    <row r="59" spans="1:13">
      <c r="A59">
        <v>73</v>
      </c>
    </row>
    <row r="60" spans="1:13">
      <c r="A60">
        <v>74</v>
      </c>
    </row>
    <row r="61" spans="1:13">
      <c r="A61">
        <v>75</v>
      </c>
    </row>
    <row r="62" spans="1:13">
      <c r="A62">
        <v>76</v>
      </c>
    </row>
    <row r="63" spans="1:13">
      <c r="A63">
        <v>77</v>
      </c>
    </row>
    <row r="64" spans="1:13">
      <c r="A64">
        <v>78</v>
      </c>
    </row>
    <row r="65" spans="1:1">
      <c r="A65">
        <v>79</v>
      </c>
    </row>
    <row r="66" spans="1:1">
      <c r="A66">
        <v>80</v>
      </c>
    </row>
    <row r="67" spans="1:1">
      <c r="A67">
        <v>81</v>
      </c>
    </row>
    <row r="68" spans="1:1">
      <c r="A68">
        <v>82</v>
      </c>
    </row>
    <row r="69" spans="1:1">
      <c r="A69">
        <v>83</v>
      </c>
    </row>
    <row r="70" spans="1:1">
      <c r="A70">
        <v>84</v>
      </c>
    </row>
    <row r="71" spans="1:1">
      <c r="A71">
        <v>85</v>
      </c>
    </row>
    <row r="72" spans="1:1">
      <c r="A72">
        <v>86</v>
      </c>
    </row>
    <row r="73" spans="1:1">
      <c r="A73">
        <v>87</v>
      </c>
    </row>
    <row r="74" spans="1:1">
      <c r="A74">
        <v>88</v>
      </c>
    </row>
    <row r="75" spans="1:1">
      <c r="A75">
        <v>89</v>
      </c>
    </row>
    <row r="76" spans="1:1">
      <c r="A76">
        <v>90</v>
      </c>
    </row>
    <row r="77" spans="1:1">
      <c r="A77">
        <v>91</v>
      </c>
    </row>
    <row r="78" spans="1:1">
      <c r="A78">
        <v>92</v>
      </c>
    </row>
    <row r="79" spans="1:1">
      <c r="A79">
        <v>93</v>
      </c>
    </row>
    <row r="80" spans="1:1">
      <c r="A80">
        <v>94</v>
      </c>
    </row>
    <row r="81" spans="1:1">
      <c r="A81">
        <v>95</v>
      </c>
    </row>
    <row r="82" spans="1:1">
      <c r="A82">
        <v>96</v>
      </c>
    </row>
    <row r="83" spans="1:1">
      <c r="A83">
        <v>97</v>
      </c>
    </row>
    <row r="84" spans="1:1">
      <c r="A84">
        <v>98</v>
      </c>
    </row>
    <row r="85" spans="1:1">
      <c r="A85">
        <v>99</v>
      </c>
    </row>
    <row r="86" spans="1:1">
      <c r="A86">
        <v>100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BEBA9-328F-4B96-8C6B-0EFB423C7AC8}">
  <dimension ref="A1:O70"/>
  <sheetViews>
    <sheetView workbookViewId="0">
      <selection activeCell="K24" sqref="K24"/>
    </sheetView>
  </sheetViews>
  <sheetFormatPr defaultRowHeight="13.8"/>
  <sheetData>
    <row r="1" spans="1:12">
      <c r="A1" t="s">
        <v>95</v>
      </c>
      <c r="B1" t="s">
        <v>96</v>
      </c>
      <c r="C1" t="s">
        <v>63</v>
      </c>
      <c r="D1" t="s">
        <v>98</v>
      </c>
      <c r="E1" t="s">
        <v>99</v>
      </c>
      <c r="F1" t="s">
        <v>100</v>
      </c>
    </row>
    <row r="2" spans="1:12">
      <c r="A2" s="16">
        <v>2021</v>
      </c>
      <c r="B2" s="13">
        <v>692.7</v>
      </c>
      <c r="C2" s="15">
        <f t="shared" ref="C2:C44" si="0">400*LN(B2/B3)</f>
        <v>3.5963119282135088</v>
      </c>
      <c r="D2">
        <f>LN(B2)</f>
        <v>6.5405970050285598</v>
      </c>
      <c r="E2">
        <f t="shared" ref="E2:E33" si="1">$H$19+$H$20*A2</f>
        <v>6.8241103784307171</v>
      </c>
      <c r="F2">
        <f>E2-E3</f>
        <v>4.7985259075801423E-2</v>
      </c>
    </row>
    <row r="3" spans="1:12">
      <c r="A3" s="16">
        <v>2020</v>
      </c>
      <c r="B3" s="13">
        <v>686.5</v>
      </c>
      <c r="C3" s="15">
        <f t="shared" si="0"/>
        <v>9.8508259391686401</v>
      </c>
      <c r="D3">
        <f t="shared" ref="D3:D45" si="2">LN(B3)</f>
        <v>6.5316062252080256</v>
      </c>
      <c r="E3">
        <f t="shared" si="1"/>
        <v>6.7761251193549157</v>
      </c>
      <c r="G3" t="s">
        <v>64</v>
      </c>
    </row>
    <row r="4" spans="1:12" ht="14.4" thickBot="1">
      <c r="A4" s="16">
        <v>2019</v>
      </c>
      <c r="B4" s="13">
        <v>669.8</v>
      </c>
      <c r="C4" s="15">
        <f t="shared" si="0"/>
        <v>11.449255912705018</v>
      </c>
      <c r="D4">
        <f t="shared" si="2"/>
        <v>6.5069791603601042</v>
      </c>
      <c r="E4">
        <f t="shared" si="1"/>
        <v>6.7281398602791</v>
      </c>
    </row>
    <row r="5" spans="1:12">
      <c r="A5" s="16">
        <v>2018</v>
      </c>
      <c r="B5" s="13">
        <v>650.9</v>
      </c>
      <c r="C5" s="15">
        <f t="shared" si="0"/>
        <v>8.3206974183041762</v>
      </c>
      <c r="D5">
        <f t="shared" si="2"/>
        <v>6.4783560205783415</v>
      </c>
      <c r="E5">
        <f t="shared" si="1"/>
        <v>6.6801546012032844</v>
      </c>
      <c r="G5" s="19" t="s">
        <v>65</v>
      </c>
      <c r="H5" s="19"/>
    </row>
    <row r="6" spans="1:12">
      <c r="A6" s="16">
        <v>2017</v>
      </c>
      <c r="B6" s="13">
        <v>637.5</v>
      </c>
      <c r="C6" s="15">
        <f t="shared" si="0"/>
        <v>6.3242424106568977</v>
      </c>
      <c r="D6">
        <f t="shared" si="2"/>
        <v>6.4575542770325809</v>
      </c>
      <c r="E6">
        <f t="shared" si="1"/>
        <v>6.632169342127483</v>
      </c>
      <c r="G6" t="s">
        <v>66</v>
      </c>
      <c r="H6">
        <v>0.94981722330539875</v>
      </c>
    </row>
    <row r="7" spans="1:12">
      <c r="A7" s="16">
        <v>2016</v>
      </c>
      <c r="B7" s="13">
        <v>627.5</v>
      </c>
      <c r="C7" s="15">
        <f t="shared" si="0"/>
        <v>7.9185011258018632</v>
      </c>
      <c r="D7">
        <f t="shared" si="2"/>
        <v>6.4417436710059386</v>
      </c>
      <c r="E7">
        <f t="shared" si="1"/>
        <v>6.5841840830516674</v>
      </c>
      <c r="G7" t="s">
        <v>67</v>
      </c>
      <c r="H7">
        <v>0.90215275768757774</v>
      </c>
    </row>
    <row r="8" spans="1:12">
      <c r="A8" s="16">
        <v>2015</v>
      </c>
      <c r="B8" s="13">
        <v>615.20000000000005</v>
      </c>
      <c r="C8" s="15">
        <f t="shared" si="0"/>
        <v>5.5651932972727831</v>
      </c>
      <c r="D8">
        <f t="shared" si="2"/>
        <v>6.4219474181914347</v>
      </c>
      <c r="E8">
        <f t="shared" si="1"/>
        <v>6.5361988239758517</v>
      </c>
      <c r="G8" t="s">
        <v>68</v>
      </c>
      <c r="H8">
        <v>0.89982306144204383</v>
      </c>
    </row>
    <row r="9" spans="1:12">
      <c r="A9" s="16">
        <v>2014</v>
      </c>
      <c r="B9" s="13">
        <v>606.70000000000005</v>
      </c>
      <c r="C9" s="15">
        <f t="shared" si="0"/>
        <v>7.9236881449009129</v>
      </c>
      <c r="D9">
        <f t="shared" si="2"/>
        <v>6.4080344349482523</v>
      </c>
      <c r="E9">
        <f t="shared" si="1"/>
        <v>6.4882135649000503</v>
      </c>
      <c r="G9" t="s">
        <v>69</v>
      </c>
      <c r="H9">
        <v>0.2053967905603159</v>
      </c>
    </row>
    <row r="10" spans="1:12" ht="14.4" thickBot="1">
      <c r="A10" s="16">
        <v>2013</v>
      </c>
      <c r="B10" s="13">
        <v>594.79999999999995</v>
      </c>
      <c r="C10" s="15">
        <f t="shared" si="0"/>
        <v>10.285794496125069</v>
      </c>
      <c r="D10">
        <f t="shared" si="2"/>
        <v>6.3882252145859999</v>
      </c>
      <c r="E10">
        <f t="shared" si="1"/>
        <v>6.4402283058242347</v>
      </c>
      <c r="G10" s="17" t="s">
        <v>70</v>
      </c>
      <c r="H10" s="17">
        <v>44</v>
      </c>
    </row>
    <row r="11" spans="1:12">
      <c r="A11" s="16">
        <v>2012</v>
      </c>
      <c r="B11" s="13">
        <v>579.70000000000005</v>
      </c>
      <c r="C11" s="15">
        <f t="shared" si="0"/>
        <v>10.273998879698501</v>
      </c>
      <c r="D11">
        <f t="shared" si="2"/>
        <v>6.3625107283456872</v>
      </c>
      <c r="E11">
        <f t="shared" si="1"/>
        <v>6.392243046748419</v>
      </c>
    </row>
    <row r="12" spans="1:12" ht="14.4" thickBot="1">
      <c r="A12" s="16">
        <v>2011</v>
      </c>
      <c r="B12" s="13">
        <v>565</v>
      </c>
      <c r="C12" s="15">
        <f t="shared" si="0"/>
        <v>21.002008125179561</v>
      </c>
      <c r="D12">
        <f t="shared" si="2"/>
        <v>6.3368257311464413</v>
      </c>
      <c r="E12">
        <f t="shared" si="1"/>
        <v>6.3442577876726176</v>
      </c>
      <c r="G12" t="s">
        <v>71</v>
      </c>
    </row>
    <row r="13" spans="1:12">
      <c r="A13" s="16">
        <v>2010</v>
      </c>
      <c r="B13" s="13">
        <v>536.1</v>
      </c>
      <c r="C13" s="15">
        <f t="shared" si="0"/>
        <v>12.966731067041367</v>
      </c>
      <c r="D13">
        <f t="shared" si="2"/>
        <v>6.2843207108334918</v>
      </c>
      <c r="E13">
        <f t="shared" si="1"/>
        <v>6.296272528596802</v>
      </c>
      <c r="G13" s="18"/>
      <c r="H13" s="18" t="s">
        <v>76</v>
      </c>
      <c r="I13" s="18" t="s">
        <v>77</v>
      </c>
      <c r="J13" s="18" t="s">
        <v>78</v>
      </c>
      <c r="K13" s="18" t="s">
        <v>79</v>
      </c>
      <c r="L13" s="18" t="s">
        <v>80</v>
      </c>
    </row>
    <row r="14" spans="1:12">
      <c r="A14" s="16">
        <v>2009</v>
      </c>
      <c r="B14" s="13">
        <v>519</v>
      </c>
      <c r="C14" s="15">
        <f t="shared" si="0"/>
        <v>-2.8415210211950321</v>
      </c>
      <c r="D14">
        <f t="shared" si="2"/>
        <v>6.2519038831658884</v>
      </c>
      <c r="E14">
        <f t="shared" si="1"/>
        <v>6.2482872695209863</v>
      </c>
      <c r="G14" t="s">
        <v>72</v>
      </c>
      <c r="H14">
        <v>1</v>
      </c>
      <c r="I14">
        <v>16.336841203423187</v>
      </c>
      <c r="J14">
        <v>16.336841203423187</v>
      </c>
      <c r="K14">
        <v>387.24050803491963</v>
      </c>
      <c r="L14">
        <v>8.1385414415802744E-23</v>
      </c>
    </row>
    <row r="15" spans="1:12">
      <c r="A15" s="16">
        <v>2008</v>
      </c>
      <c r="B15" s="13">
        <v>522.70000000000005</v>
      </c>
      <c r="C15" s="15">
        <f t="shared" si="0"/>
        <v>22.912885251079228</v>
      </c>
      <c r="D15">
        <f t="shared" si="2"/>
        <v>6.2590076857188759</v>
      </c>
      <c r="E15">
        <f t="shared" si="1"/>
        <v>6.2003020104451849</v>
      </c>
      <c r="G15" t="s">
        <v>73</v>
      </c>
      <c r="H15">
        <v>42</v>
      </c>
      <c r="I15">
        <v>1.7718893460440872</v>
      </c>
      <c r="J15">
        <v>4.218784157247827E-2</v>
      </c>
    </row>
    <row r="16" spans="1:12" ht="14.4" thickBot="1">
      <c r="A16" s="16">
        <v>2007</v>
      </c>
      <c r="B16" s="13">
        <v>493.6</v>
      </c>
      <c r="C16" s="15">
        <f t="shared" si="0"/>
        <v>18.746951429904119</v>
      </c>
      <c r="D16">
        <f t="shared" si="2"/>
        <v>6.2017254725911783</v>
      </c>
      <c r="E16">
        <f t="shared" si="1"/>
        <v>6.1523167513693693</v>
      </c>
      <c r="G16" s="17" t="s">
        <v>74</v>
      </c>
      <c r="H16" s="17">
        <v>43</v>
      </c>
      <c r="I16" s="17">
        <v>18.108730549467275</v>
      </c>
      <c r="J16" s="17"/>
      <c r="K16" s="17"/>
      <c r="L16" s="17"/>
    </row>
    <row r="17" spans="1:15" ht="14.4" thickBot="1">
      <c r="A17" s="16">
        <v>2006</v>
      </c>
      <c r="B17" s="13">
        <v>471</v>
      </c>
      <c r="C17" s="15">
        <f t="shared" si="0"/>
        <v>5.9894167160650333</v>
      </c>
      <c r="D17">
        <f t="shared" si="2"/>
        <v>6.1548580940164177</v>
      </c>
      <c r="E17">
        <f t="shared" si="1"/>
        <v>6.1043314922935537</v>
      </c>
    </row>
    <row r="18" spans="1:15">
      <c r="A18" s="16">
        <v>2005</v>
      </c>
      <c r="B18" s="13">
        <v>464</v>
      </c>
      <c r="C18" s="15">
        <f t="shared" si="0"/>
        <v>7.1321741658685127</v>
      </c>
      <c r="D18">
        <f t="shared" si="2"/>
        <v>6.1398845522262553</v>
      </c>
      <c r="E18">
        <f t="shared" si="1"/>
        <v>6.0563462332177522</v>
      </c>
      <c r="G18" s="18"/>
      <c r="H18" s="18" t="s">
        <v>81</v>
      </c>
      <c r="I18" s="18" t="s">
        <v>69</v>
      </c>
      <c r="J18" s="18" t="s">
        <v>82</v>
      </c>
      <c r="K18" s="18" t="s">
        <v>83</v>
      </c>
      <c r="L18" s="18" t="s">
        <v>84</v>
      </c>
      <c r="M18" s="18" t="s">
        <v>85</v>
      </c>
      <c r="N18" s="18" t="s">
        <v>86</v>
      </c>
      <c r="O18" s="18" t="s">
        <v>87</v>
      </c>
    </row>
    <row r="19" spans="1:15">
      <c r="A19" s="16">
        <v>2004</v>
      </c>
      <c r="B19" s="13">
        <v>455.8</v>
      </c>
      <c r="C19" s="15">
        <f t="shared" si="0"/>
        <v>15.295323455766216</v>
      </c>
      <c r="D19">
        <f t="shared" si="2"/>
        <v>6.1220541168115838</v>
      </c>
      <c r="E19">
        <f t="shared" si="1"/>
        <v>6.0083609741419366</v>
      </c>
      <c r="G19" t="s">
        <v>75</v>
      </c>
      <c r="H19">
        <v>-90.154098213782902</v>
      </c>
      <c r="I19">
        <v>4.8758194980696787</v>
      </c>
      <c r="J19">
        <v>-18.490040135709418</v>
      </c>
      <c r="K19">
        <v>8.5463164459420358E-22</v>
      </c>
      <c r="L19">
        <v>-99.993900329082734</v>
      </c>
      <c r="M19">
        <v>-80.314296098483069</v>
      </c>
      <c r="N19">
        <v>-99.993900329082734</v>
      </c>
      <c r="O19">
        <v>-80.314296098483069</v>
      </c>
    </row>
    <row r="20" spans="1:15" ht="14.4" thickBot="1">
      <c r="A20" s="16">
        <v>2003</v>
      </c>
      <c r="B20" s="13">
        <v>438.7</v>
      </c>
      <c r="C20" s="15">
        <f t="shared" si="0"/>
        <v>4.7696047806287147</v>
      </c>
      <c r="D20">
        <f t="shared" si="2"/>
        <v>6.0838158081721678</v>
      </c>
      <c r="E20">
        <f t="shared" si="1"/>
        <v>5.960375715066121</v>
      </c>
      <c r="G20" s="17" t="s">
        <v>88</v>
      </c>
      <c r="H20" s="17">
        <v>4.7985259075810797E-2</v>
      </c>
      <c r="I20" s="17">
        <v>2.4384702043759058E-3</v>
      </c>
      <c r="J20" s="17">
        <v>19.678427478711797</v>
      </c>
      <c r="K20" s="17">
        <v>8.1385414415803908E-23</v>
      </c>
      <c r="L20" s="17">
        <v>4.3064226973491826E-2</v>
      </c>
      <c r="M20" s="17">
        <v>5.2906291178129769E-2</v>
      </c>
      <c r="N20" s="17">
        <v>4.3064226973491826E-2</v>
      </c>
      <c r="O20" s="17">
        <v>5.2906291178129769E-2</v>
      </c>
    </row>
    <row r="21" spans="1:15">
      <c r="A21" s="16">
        <v>2002</v>
      </c>
      <c r="B21" s="13">
        <v>433.5</v>
      </c>
      <c r="C21" s="15">
        <f t="shared" si="0"/>
        <v>-3.2165595499974553</v>
      </c>
      <c r="D21">
        <f t="shared" si="2"/>
        <v>6.0718917962205969</v>
      </c>
      <c r="E21">
        <f t="shared" si="1"/>
        <v>5.9123904559903195</v>
      </c>
    </row>
    <row r="22" spans="1:15">
      <c r="A22" s="16">
        <v>2001</v>
      </c>
      <c r="B22" s="13">
        <v>437</v>
      </c>
      <c r="C22" s="15">
        <f t="shared" si="0"/>
        <v>2.7554643980741265</v>
      </c>
      <c r="D22">
        <f t="shared" si="2"/>
        <v>6.0799331950955899</v>
      </c>
      <c r="E22">
        <f t="shared" si="1"/>
        <v>5.8644051969145039</v>
      </c>
    </row>
    <row r="23" spans="1:15">
      <c r="A23" s="16">
        <v>2000</v>
      </c>
      <c r="B23" s="13">
        <v>434</v>
      </c>
      <c r="C23" s="15">
        <f t="shared" si="0"/>
        <v>1.6624360110476946</v>
      </c>
      <c r="D23">
        <f t="shared" si="2"/>
        <v>6.0730445341004051</v>
      </c>
      <c r="E23">
        <f t="shared" si="1"/>
        <v>5.8164199378386883</v>
      </c>
    </row>
    <row r="24" spans="1:15">
      <c r="A24" s="16">
        <v>1999</v>
      </c>
      <c r="B24" s="13">
        <v>432.2</v>
      </c>
      <c r="C24" s="15">
        <f t="shared" si="0"/>
        <v>-5.6973166244080558</v>
      </c>
      <c r="D24">
        <f t="shared" si="2"/>
        <v>6.0688884440727859</v>
      </c>
      <c r="E24">
        <f t="shared" si="1"/>
        <v>5.7684346787628868</v>
      </c>
      <c r="G24" t="s">
        <v>89</v>
      </c>
    </row>
    <row r="25" spans="1:15" ht="14.4" thickBot="1">
      <c r="A25" s="16">
        <v>1998</v>
      </c>
      <c r="B25" s="13">
        <v>438.4</v>
      </c>
      <c r="C25" s="15">
        <f t="shared" si="0"/>
        <v>-3.1807506011554008</v>
      </c>
      <c r="D25">
        <f t="shared" si="2"/>
        <v>6.0831317356338062</v>
      </c>
      <c r="E25">
        <f t="shared" si="1"/>
        <v>5.7204494196870712</v>
      </c>
    </row>
    <row r="26" spans="1:15">
      <c r="A26" s="16">
        <v>1997</v>
      </c>
      <c r="B26" s="13">
        <v>441.9</v>
      </c>
      <c r="C26" s="15">
        <f t="shared" si="0"/>
        <v>11.012395453783375</v>
      </c>
      <c r="D26">
        <f t="shared" si="2"/>
        <v>6.0910836121366945</v>
      </c>
      <c r="E26">
        <f t="shared" si="1"/>
        <v>5.6724641606112556</v>
      </c>
      <c r="G26" s="18" t="s">
        <v>70</v>
      </c>
      <c r="H26" s="18" t="s">
        <v>90</v>
      </c>
      <c r="I26" s="18" t="s">
        <v>73</v>
      </c>
      <c r="J26" s="18" t="s">
        <v>91</v>
      </c>
    </row>
    <row r="27" spans="1:15">
      <c r="A27" s="16">
        <v>1996</v>
      </c>
      <c r="B27" s="13">
        <v>429.9</v>
      </c>
      <c r="C27" s="15">
        <f t="shared" si="0"/>
        <v>31.947305485286481</v>
      </c>
      <c r="D27">
        <f t="shared" si="2"/>
        <v>6.0635526235022361</v>
      </c>
      <c r="E27">
        <f t="shared" si="1"/>
        <v>5.6244789015354542</v>
      </c>
      <c r="G27">
        <v>1</v>
      </c>
      <c r="H27">
        <v>6.8241103784307171</v>
      </c>
      <c r="I27">
        <v>-0.28351337340215732</v>
      </c>
      <c r="J27">
        <v>-1.396656088257441</v>
      </c>
    </row>
    <row r="28" spans="1:15">
      <c r="A28" s="16">
        <v>1995</v>
      </c>
      <c r="B28" s="13">
        <v>396.9</v>
      </c>
      <c r="C28" s="15">
        <f t="shared" si="0"/>
        <v>63.073700963427768</v>
      </c>
      <c r="D28">
        <f t="shared" si="2"/>
        <v>5.9836843597890192</v>
      </c>
      <c r="E28">
        <f t="shared" si="1"/>
        <v>5.5764936424596385</v>
      </c>
      <c r="G28">
        <v>2</v>
      </c>
      <c r="H28">
        <v>6.7761251193549157</v>
      </c>
      <c r="I28">
        <v>-0.2445188941468901</v>
      </c>
      <c r="J28">
        <v>-1.2045597641696015</v>
      </c>
    </row>
    <row r="29" spans="1:15">
      <c r="A29" s="16">
        <v>1994</v>
      </c>
      <c r="B29" s="13">
        <v>339</v>
      </c>
      <c r="C29" s="15">
        <f t="shared" si="0"/>
        <v>86.464831560316355</v>
      </c>
      <c r="D29">
        <f t="shared" si="2"/>
        <v>5.8260001073804499</v>
      </c>
      <c r="E29">
        <f t="shared" si="1"/>
        <v>5.5285083833838229</v>
      </c>
      <c r="G29">
        <v>3</v>
      </c>
      <c r="H29">
        <v>6.7281398602791</v>
      </c>
      <c r="I29">
        <v>-0.2211606999189959</v>
      </c>
      <c r="J29">
        <v>-1.0894915972340944</v>
      </c>
    </row>
    <row r="30" spans="1:15">
      <c r="A30" s="16">
        <v>1993</v>
      </c>
      <c r="B30" s="13">
        <v>273.10000000000002</v>
      </c>
      <c r="C30" s="15">
        <f t="shared" si="0"/>
        <v>54.858909994736905</v>
      </c>
      <c r="D30">
        <f t="shared" si="2"/>
        <v>5.6098380284796594</v>
      </c>
      <c r="E30">
        <f t="shared" si="1"/>
        <v>5.4805231243080215</v>
      </c>
      <c r="G30">
        <v>4</v>
      </c>
      <c r="H30">
        <v>6.6801546012032844</v>
      </c>
      <c r="I30">
        <v>-0.20179858062494294</v>
      </c>
      <c r="J30">
        <v>-0.9941090709387751</v>
      </c>
    </row>
    <row r="31" spans="1:15">
      <c r="A31" s="16">
        <v>1992</v>
      </c>
      <c r="B31" s="13">
        <v>238.1</v>
      </c>
      <c r="C31" s="15">
        <f t="shared" si="0"/>
        <v>24.775183045996844</v>
      </c>
      <c r="D31">
        <f t="shared" si="2"/>
        <v>5.4726907534928166</v>
      </c>
      <c r="E31">
        <f t="shared" si="1"/>
        <v>5.4325378652322058</v>
      </c>
      <c r="G31">
        <v>5</v>
      </c>
      <c r="H31">
        <v>6.632169342127483</v>
      </c>
      <c r="I31">
        <v>-0.1746150650949021</v>
      </c>
      <c r="J31">
        <v>-0.86019643743693919</v>
      </c>
    </row>
    <row r="32" spans="1:15">
      <c r="A32" s="16">
        <v>1991</v>
      </c>
      <c r="B32" s="13">
        <v>223.8</v>
      </c>
      <c r="C32" s="15">
        <f t="shared" si="0"/>
        <v>13.449699562199399</v>
      </c>
      <c r="D32">
        <f t="shared" si="2"/>
        <v>5.4107527958778245</v>
      </c>
      <c r="E32">
        <f t="shared" si="1"/>
        <v>5.3845526061563902</v>
      </c>
      <c r="G32">
        <v>6</v>
      </c>
      <c r="H32">
        <v>6.5841840830516674</v>
      </c>
      <c r="I32">
        <v>-0.14244041204572877</v>
      </c>
      <c r="J32">
        <v>-0.70169624208651826</v>
      </c>
    </row>
    <row r="33" spans="1:10">
      <c r="A33" s="16">
        <v>1990</v>
      </c>
      <c r="B33" s="13">
        <v>216.4</v>
      </c>
      <c r="C33" s="15">
        <f t="shared" si="0"/>
        <v>12.198928058295659</v>
      </c>
      <c r="D33">
        <f t="shared" si="2"/>
        <v>5.3771285469723269</v>
      </c>
      <c r="E33">
        <f t="shared" si="1"/>
        <v>5.3365673470805888</v>
      </c>
      <c r="G33">
        <v>7</v>
      </c>
      <c r="H33">
        <v>6.5361988239758517</v>
      </c>
      <c r="I33">
        <v>-0.11425140578441706</v>
      </c>
      <c r="J33">
        <v>-0.56283031578348575</v>
      </c>
    </row>
    <row r="34" spans="1:10">
      <c r="A34" s="16">
        <v>1989</v>
      </c>
      <c r="B34" s="13">
        <v>209.9</v>
      </c>
      <c r="C34" s="15">
        <f t="shared" si="0"/>
        <v>66.163852861919125</v>
      </c>
      <c r="D34">
        <f t="shared" si="2"/>
        <v>5.3466312268265872</v>
      </c>
      <c r="E34">
        <f t="shared" ref="E34:E70" si="3">$H$19+$H$20*A34</f>
        <v>5.2885820880047731</v>
      </c>
      <c r="G34">
        <v>8</v>
      </c>
      <c r="H34">
        <v>6.4882135649000503</v>
      </c>
      <c r="I34">
        <v>-8.0179129951797989E-2</v>
      </c>
      <c r="J34">
        <v>-0.39498196735685664</v>
      </c>
    </row>
    <row r="35" spans="1:10">
      <c r="A35" s="16">
        <v>1988</v>
      </c>
      <c r="B35" s="13">
        <v>177.9</v>
      </c>
      <c r="C35" s="15">
        <f t="shared" si="0"/>
        <v>68.768209435468151</v>
      </c>
      <c r="D35">
        <f t="shared" si="2"/>
        <v>5.1812215946717899</v>
      </c>
      <c r="E35">
        <f t="shared" si="3"/>
        <v>5.2405968289289575</v>
      </c>
      <c r="G35">
        <v>9</v>
      </c>
      <c r="H35">
        <v>6.4402283058242347</v>
      </c>
      <c r="I35">
        <v>-5.2003091238234767E-2</v>
      </c>
      <c r="J35">
        <v>-0.25617992235965231</v>
      </c>
    </row>
    <row r="36" spans="1:10">
      <c r="A36" s="16">
        <v>1987</v>
      </c>
      <c r="B36" s="13">
        <v>149.80000000000001</v>
      </c>
      <c r="C36" s="15">
        <f t="shared" si="0"/>
        <v>28.207952301938871</v>
      </c>
      <c r="D36">
        <f t="shared" si="2"/>
        <v>5.0093010710831196</v>
      </c>
      <c r="E36">
        <f t="shared" si="3"/>
        <v>5.1926115698531561</v>
      </c>
      <c r="G36">
        <v>10</v>
      </c>
      <c r="H36">
        <v>6.392243046748419</v>
      </c>
      <c r="I36">
        <v>-2.9732318402731828E-2</v>
      </c>
      <c r="J36">
        <v>-0.1464686586628163</v>
      </c>
    </row>
    <row r="37" spans="1:10">
      <c r="A37" s="16">
        <v>1986</v>
      </c>
      <c r="B37" s="13">
        <v>139.6</v>
      </c>
      <c r="C37" s="15">
        <f t="shared" si="0"/>
        <v>25.128319823447136</v>
      </c>
      <c r="D37">
        <f t="shared" si="2"/>
        <v>4.9387811903282719</v>
      </c>
      <c r="E37">
        <f t="shared" si="3"/>
        <v>5.1446263107773404</v>
      </c>
      <c r="G37">
        <v>11</v>
      </c>
      <c r="H37">
        <v>6.3442577876726176</v>
      </c>
      <c r="I37">
        <v>-7.4320565261762894E-3</v>
      </c>
      <c r="J37">
        <v>-3.6612124750932749E-2</v>
      </c>
    </row>
    <row r="38" spans="1:10">
      <c r="A38" s="16">
        <v>1985</v>
      </c>
      <c r="B38" s="13">
        <v>131.1</v>
      </c>
      <c r="C38" s="15">
        <f t="shared" si="0"/>
        <v>35.720931494474186</v>
      </c>
      <c r="D38">
        <f t="shared" si="2"/>
        <v>4.875960390769654</v>
      </c>
      <c r="E38">
        <f t="shared" si="3"/>
        <v>5.0966410517015248</v>
      </c>
      <c r="G38">
        <v>12</v>
      </c>
      <c r="H38">
        <v>6.296272528596802</v>
      </c>
      <c r="I38">
        <v>-1.1951817763310224E-2</v>
      </c>
      <c r="J38">
        <v>-5.8877571962690486E-2</v>
      </c>
    </row>
    <row r="39" spans="1:10">
      <c r="A39" s="16">
        <v>1984</v>
      </c>
      <c r="B39" s="13">
        <v>119.9</v>
      </c>
      <c r="C39" s="15">
        <f t="shared" si="0"/>
        <v>10.820609096383352</v>
      </c>
      <c r="D39">
        <f t="shared" si="2"/>
        <v>4.7866580620334682</v>
      </c>
      <c r="E39">
        <f t="shared" si="3"/>
        <v>5.0486557926257234</v>
      </c>
      <c r="G39">
        <v>13</v>
      </c>
      <c r="H39">
        <v>6.2482872695209863</v>
      </c>
      <c r="I39">
        <v>3.6166136449020669E-3</v>
      </c>
      <c r="J39">
        <v>1.7816321697327633E-2</v>
      </c>
    </row>
    <row r="40" spans="1:10">
      <c r="A40" s="16">
        <v>1983</v>
      </c>
      <c r="B40" s="13">
        <v>116.7</v>
      </c>
      <c r="C40" s="15">
        <f t="shared" si="0"/>
        <v>7.9621841387250658</v>
      </c>
      <c r="D40">
        <f t="shared" si="2"/>
        <v>4.75960653929251</v>
      </c>
      <c r="E40">
        <f t="shared" si="3"/>
        <v>5.0006705335499078</v>
      </c>
      <c r="G40">
        <v>14</v>
      </c>
      <c r="H40">
        <v>6.2003020104451849</v>
      </c>
      <c r="I40">
        <v>5.8705675273690971E-2</v>
      </c>
      <c r="J40">
        <v>0.2891984875435189</v>
      </c>
    </row>
    <row r="41" spans="1:10">
      <c r="A41" s="16">
        <v>1982</v>
      </c>
      <c r="B41" s="13">
        <v>114.4</v>
      </c>
      <c r="C41" s="15">
        <f t="shared" si="0"/>
        <v>7.7672343428406068</v>
      </c>
      <c r="D41">
        <f t="shared" si="2"/>
        <v>4.7397010789456973</v>
      </c>
      <c r="E41">
        <f t="shared" si="3"/>
        <v>4.9526852744740921</v>
      </c>
      <c r="G41">
        <v>15</v>
      </c>
      <c r="H41">
        <v>6.1523167513693693</v>
      </c>
      <c r="I41">
        <v>4.940872122180906E-2</v>
      </c>
      <c r="J41">
        <v>0.24339942232484885</v>
      </c>
    </row>
    <row r="42" spans="1:10">
      <c r="A42" s="16">
        <v>1981</v>
      </c>
      <c r="B42" s="13">
        <v>112.2</v>
      </c>
      <c r="C42" s="15">
        <f t="shared" si="0"/>
        <v>9.7433775328161758</v>
      </c>
      <c r="D42">
        <f t="shared" si="2"/>
        <v>4.7202829930885963</v>
      </c>
      <c r="E42">
        <f t="shared" si="3"/>
        <v>4.9047000153982907</v>
      </c>
      <c r="G42">
        <v>16</v>
      </c>
      <c r="H42">
        <v>6.1043314922935537</v>
      </c>
      <c r="I42">
        <v>5.0526601722864051E-2</v>
      </c>
      <c r="J42">
        <v>0.24890637456843162</v>
      </c>
    </row>
    <row r="43" spans="1:10">
      <c r="A43" s="16">
        <v>1980</v>
      </c>
      <c r="B43" s="13">
        <v>109.5</v>
      </c>
      <c r="C43" s="15">
        <f t="shared" si="0"/>
        <v>28.773043611150527</v>
      </c>
      <c r="D43">
        <f t="shared" si="2"/>
        <v>4.6959245492565556</v>
      </c>
      <c r="E43">
        <f t="shared" si="3"/>
        <v>4.8567147563224751</v>
      </c>
      <c r="G43">
        <v>17</v>
      </c>
      <c r="H43">
        <v>6.0563462332177522</v>
      </c>
      <c r="I43">
        <v>8.3538319008503059E-2</v>
      </c>
      <c r="J43">
        <v>0.41153015269060428</v>
      </c>
    </row>
    <row r="44" spans="1:10">
      <c r="A44" s="16">
        <v>1979</v>
      </c>
      <c r="B44" s="13">
        <v>101.9</v>
      </c>
      <c r="C44" s="15">
        <f t="shared" si="0"/>
        <v>7.5287016962351547</v>
      </c>
      <c r="D44">
        <f t="shared" si="2"/>
        <v>4.6239919402286791</v>
      </c>
      <c r="E44">
        <f t="shared" si="3"/>
        <v>4.8087294972466594</v>
      </c>
      <c r="G44">
        <v>18</v>
      </c>
      <c r="H44">
        <v>6.0083609741419366</v>
      </c>
      <c r="I44">
        <v>0.11369314266964725</v>
      </c>
      <c r="J44">
        <v>0.56008017539773813</v>
      </c>
    </row>
    <row r="45" spans="1:10">
      <c r="A45" s="16">
        <v>1978</v>
      </c>
      <c r="B45" s="13">
        <v>100</v>
      </c>
      <c r="C45" s="10"/>
      <c r="D45">
        <f t="shared" si="2"/>
        <v>4.6051701859880918</v>
      </c>
      <c r="E45">
        <f t="shared" si="3"/>
        <v>4.760744238170858</v>
      </c>
      <c r="G45">
        <v>19</v>
      </c>
      <c r="H45">
        <v>5.960375715066121</v>
      </c>
      <c r="I45">
        <v>0.12344009310604687</v>
      </c>
      <c r="J45">
        <v>0.60809603265901491</v>
      </c>
    </row>
    <row r="46" spans="1:10">
      <c r="E46">
        <f t="shared" si="3"/>
        <v>-90.154098213782902</v>
      </c>
      <c r="G46">
        <v>20</v>
      </c>
      <c r="H46">
        <v>5.9123904559903195</v>
      </c>
      <c r="I46">
        <v>0.1595013402302774</v>
      </c>
      <c r="J46">
        <v>0.78574253921294335</v>
      </c>
    </row>
    <row r="47" spans="1:10">
      <c r="E47">
        <f t="shared" si="3"/>
        <v>-90.154098213782902</v>
      </c>
      <c r="G47">
        <v>21</v>
      </c>
      <c r="H47">
        <v>5.8644051969145039</v>
      </c>
      <c r="I47">
        <v>0.21552799818108603</v>
      </c>
      <c r="J47">
        <v>1.0617435334260743</v>
      </c>
    </row>
    <row r="48" spans="1:10">
      <c r="E48">
        <f t="shared" si="3"/>
        <v>-90.154098213782902</v>
      </c>
      <c r="G48">
        <v>22</v>
      </c>
      <c r="H48">
        <v>5.8164199378386883</v>
      </c>
      <c r="I48">
        <v>0.25662459626171685</v>
      </c>
      <c r="J48">
        <v>1.26419540801389</v>
      </c>
    </row>
    <row r="49" spans="5:10">
      <c r="E49">
        <f t="shared" si="3"/>
        <v>-90.154098213782902</v>
      </c>
      <c r="G49">
        <v>23</v>
      </c>
      <c r="H49">
        <v>5.7684346787628868</v>
      </c>
      <c r="I49">
        <v>0.30045376530989909</v>
      </c>
      <c r="J49">
        <v>1.4801085942591723</v>
      </c>
    </row>
    <row r="50" spans="5:10">
      <c r="E50">
        <f t="shared" si="3"/>
        <v>-90.154098213782902</v>
      </c>
      <c r="G50">
        <v>24</v>
      </c>
      <c r="H50">
        <v>5.7204494196870712</v>
      </c>
      <c r="I50">
        <v>0.36268231594673495</v>
      </c>
      <c r="J50">
        <v>1.7866616258408281</v>
      </c>
    </row>
    <row r="51" spans="5:10">
      <c r="E51">
        <f t="shared" si="3"/>
        <v>-90.154098213782902</v>
      </c>
      <c r="G51">
        <v>25</v>
      </c>
      <c r="H51">
        <v>5.6724641606112556</v>
      </c>
      <c r="I51">
        <v>0.41861945152543889</v>
      </c>
      <c r="J51">
        <v>2.0622216109948979</v>
      </c>
    </row>
    <row r="52" spans="5:10">
      <c r="E52">
        <f t="shared" si="3"/>
        <v>-90.154098213782902</v>
      </c>
      <c r="G52">
        <v>26</v>
      </c>
      <c r="H52">
        <v>5.6244789015354542</v>
      </c>
      <c r="I52">
        <v>0.43907372196678196</v>
      </c>
      <c r="J52">
        <v>2.1629843404561413</v>
      </c>
    </row>
    <row r="53" spans="5:10">
      <c r="E53">
        <f t="shared" si="3"/>
        <v>-90.154098213782902</v>
      </c>
      <c r="G53">
        <v>27</v>
      </c>
      <c r="H53">
        <v>5.5764936424596385</v>
      </c>
      <c r="I53">
        <v>0.40719071732938072</v>
      </c>
      <c r="J53">
        <v>2.005920876378902</v>
      </c>
    </row>
    <row r="54" spans="5:10">
      <c r="E54">
        <f t="shared" si="3"/>
        <v>-90.154098213782902</v>
      </c>
      <c r="G54">
        <v>28</v>
      </c>
      <c r="H54">
        <v>5.5285083833838229</v>
      </c>
      <c r="I54">
        <v>0.29749172399662704</v>
      </c>
      <c r="J54">
        <v>1.4655168556607137</v>
      </c>
    </row>
    <row r="55" spans="5:10">
      <c r="E55">
        <f t="shared" si="3"/>
        <v>-90.154098213782902</v>
      </c>
      <c r="G55">
        <v>29</v>
      </c>
      <c r="H55">
        <v>5.4805231243080215</v>
      </c>
      <c r="I55">
        <v>0.12931490417163793</v>
      </c>
      <c r="J55">
        <v>0.63703678611857462</v>
      </c>
    </row>
    <row r="56" spans="5:10">
      <c r="E56">
        <f t="shared" si="3"/>
        <v>-90.154098213782902</v>
      </c>
      <c r="G56">
        <v>30</v>
      </c>
      <c r="H56">
        <v>5.4325378652322058</v>
      </c>
      <c r="I56">
        <v>4.0152888260610808E-2</v>
      </c>
      <c r="J56">
        <v>0.19780292963730822</v>
      </c>
    </row>
    <row r="57" spans="5:10">
      <c r="E57">
        <f t="shared" si="3"/>
        <v>-90.154098213782902</v>
      </c>
      <c r="G57">
        <v>31</v>
      </c>
      <c r="H57">
        <v>5.3845526061563902</v>
      </c>
      <c r="I57">
        <v>2.6200189721434342E-2</v>
      </c>
      <c r="J57">
        <v>0.12906853052055306</v>
      </c>
    </row>
    <row r="58" spans="5:10">
      <c r="E58">
        <f t="shared" si="3"/>
        <v>-90.154098213782902</v>
      </c>
      <c r="G58">
        <v>32</v>
      </c>
      <c r="H58">
        <v>5.3365673470805888</v>
      </c>
      <c r="I58">
        <v>4.056119989173812E-2</v>
      </c>
      <c r="J58">
        <v>0.1998143724086916</v>
      </c>
    </row>
    <row r="59" spans="5:10">
      <c r="E59">
        <f t="shared" si="3"/>
        <v>-90.154098213782902</v>
      </c>
      <c r="G59">
        <v>33</v>
      </c>
      <c r="H59">
        <v>5.2885820880047731</v>
      </c>
      <c r="I59">
        <v>5.8049138821814061E-2</v>
      </c>
      <c r="J59">
        <v>0.28596422870883548</v>
      </c>
    </row>
    <row r="60" spans="5:10">
      <c r="E60">
        <f t="shared" si="3"/>
        <v>-90.154098213782902</v>
      </c>
      <c r="G60">
        <v>34</v>
      </c>
      <c r="H60">
        <v>5.2405968289289575</v>
      </c>
      <c r="I60">
        <v>-5.9375234257167619E-2</v>
      </c>
      <c r="J60">
        <v>-0.29249689854790434</v>
      </c>
    </row>
    <row r="61" spans="5:10">
      <c r="E61">
        <f t="shared" si="3"/>
        <v>-90.154098213782902</v>
      </c>
      <c r="G61">
        <v>35</v>
      </c>
      <c r="H61">
        <v>5.1926115698531561</v>
      </c>
      <c r="I61">
        <v>-0.18331049877003647</v>
      </c>
      <c r="J61">
        <v>-0.90303226643745849</v>
      </c>
    </row>
    <row r="62" spans="5:10">
      <c r="E62">
        <f t="shared" si="3"/>
        <v>-90.154098213782902</v>
      </c>
      <c r="G62">
        <v>36</v>
      </c>
      <c r="H62">
        <v>5.1446263107773404</v>
      </c>
      <c r="I62">
        <v>-0.20584512044906855</v>
      </c>
      <c r="J62">
        <v>-1.0140433139479206</v>
      </c>
    </row>
    <row r="63" spans="5:10">
      <c r="E63">
        <f t="shared" si="3"/>
        <v>-90.154098213782902</v>
      </c>
      <c r="G63">
        <v>37</v>
      </c>
      <c r="H63">
        <v>5.0966410517015248</v>
      </c>
      <c r="I63">
        <v>-0.22068066093187078</v>
      </c>
      <c r="J63">
        <v>-1.0871268079970864</v>
      </c>
    </row>
    <row r="64" spans="5:10">
      <c r="E64">
        <f t="shared" si="3"/>
        <v>-90.154098213782902</v>
      </c>
      <c r="G64">
        <v>38</v>
      </c>
      <c r="H64">
        <v>5.0486557926257234</v>
      </c>
      <c r="I64">
        <v>-0.26199773059225517</v>
      </c>
      <c r="J64">
        <v>-1.2906647794079742</v>
      </c>
    </row>
    <row r="65" spans="5:10">
      <c r="E65">
        <f t="shared" si="3"/>
        <v>-90.154098213782902</v>
      </c>
      <c r="G65">
        <v>39</v>
      </c>
      <c r="H65">
        <v>5.0006705335499078</v>
      </c>
      <c r="I65">
        <v>-0.24106399425739777</v>
      </c>
      <c r="J65">
        <v>-1.1875400839087527</v>
      </c>
    </row>
    <row r="66" spans="5:10">
      <c r="E66">
        <f t="shared" si="3"/>
        <v>-90.154098213782902</v>
      </c>
      <c r="G66">
        <v>40</v>
      </c>
      <c r="H66">
        <v>4.9526852744740921</v>
      </c>
      <c r="I66">
        <v>-0.21298419552839487</v>
      </c>
      <c r="J66">
        <v>-1.0492121405694594</v>
      </c>
    </row>
    <row r="67" spans="5:10">
      <c r="E67">
        <f t="shared" si="3"/>
        <v>-90.154098213782902</v>
      </c>
      <c r="G67">
        <v>41</v>
      </c>
      <c r="H67">
        <v>4.9047000153982907</v>
      </c>
      <c r="I67">
        <v>-0.18441702230969437</v>
      </c>
      <c r="J67">
        <v>-0.90848327151675412</v>
      </c>
    </row>
    <row r="68" spans="5:10">
      <c r="E68">
        <f t="shared" si="3"/>
        <v>-90.154098213782902</v>
      </c>
      <c r="G68">
        <v>42</v>
      </c>
      <c r="H68">
        <v>4.8567147563224751</v>
      </c>
      <c r="I68">
        <v>-0.16079020706591951</v>
      </c>
      <c r="J68">
        <v>-0.79209181188164124</v>
      </c>
    </row>
    <row r="69" spans="5:10">
      <c r="E69">
        <f t="shared" si="3"/>
        <v>-90.154098213782902</v>
      </c>
      <c r="G69">
        <v>43</v>
      </c>
      <c r="H69">
        <v>4.8087294972466594</v>
      </c>
      <c r="I69">
        <v>-0.18473755701798034</v>
      </c>
      <c r="J69">
        <v>-0.91006230373824437</v>
      </c>
    </row>
    <row r="70" spans="5:10" ht="14.4" thickBot="1">
      <c r="E70">
        <f t="shared" si="3"/>
        <v>-90.154098213782902</v>
      </c>
      <c r="G70" s="17">
        <v>44</v>
      </c>
      <c r="H70" s="17">
        <v>4.760744238170858</v>
      </c>
      <c r="I70" s="17">
        <v>-0.15557405218276621</v>
      </c>
      <c r="J70" s="17">
        <v>-0.76639575956697326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BA47B-93A0-4759-BA6E-5828C67D43F9}">
  <dimension ref="A1:E165"/>
  <sheetViews>
    <sheetView topLeftCell="A40" workbookViewId="0">
      <selection activeCell="D46" sqref="D46"/>
    </sheetView>
  </sheetViews>
  <sheetFormatPr defaultRowHeight="13.8"/>
  <cols>
    <col min="1" max="1" width="9" style="24"/>
    <col min="2" max="2" width="12.77734375" style="25" bestFit="1" customWidth="1"/>
    <col min="3" max="3" width="12.77734375" style="25" customWidth="1"/>
    <col min="4" max="4" width="13.88671875" style="27" bestFit="1" customWidth="1"/>
  </cols>
  <sheetData>
    <row r="1" spans="1:5">
      <c r="A1" s="20" t="s">
        <v>95</v>
      </c>
      <c r="B1" s="21" t="s">
        <v>96</v>
      </c>
      <c r="C1" s="21" t="s">
        <v>101</v>
      </c>
      <c r="D1" s="26" t="s">
        <v>97</v>
      </c>
    </row>
    <row r="2" spans="1:5">
      <c r="A2" s="20">
        <v>1978</v>
      </c>
      <c r="B2" s="21">
        <v>100</v>
      </c>
      <c r="C2" s="21">
        <f>LN(B2)</f>
        <v>4.6051701859880918</v>
      </c>
      <c r="D2" s="26"/>
    </row>
    <row r="3" spans="1:5">
      <c r="A3" s="20">
        <v>1979</v>
      </c>
      <c r="B3" s="21">
        <v>101.9</v>
      </c>
      <c r="C3" s="21">
        <f t="shared" ref="C3:C44" si="0">LN(B3)</f>
        <v>4.6239919402286791</v>
      </c>
      <c r="D3" s="26">
        <f>C3-C2</f>
        <v>1.8821754240587296E-2</v>
      </c>
      <c r="E3" s="9">
        <f>(B3-B2)/B2</f>
        <v>1.9000000000000059E-2</v>
      </c>
    </row>
    <row r="4" spans="1:5">
      <c r="A4" s="20">
        <v>1980</v>
      </c>
      <c r="B4" s="21">
        <v>109.5</v>
      </c>
      <c r="C4" s="21">
        <f t="shared" si="0"/>
        <v>4.6959245492565556</v>
      </c>
      <c r="D4" s="26">
        <f t="shared" ref="D4:D67" si="1">C4-C3</f>
        <v>7.193260902787646E-2</v>
      </c>
      <c r="E4" s="9">
        <f t="shared" ref="E4:E67" si="2">(B4-B3)/B3</f>
        <v>7.4582924435721232E-2</v>
      </c>
    </row>
    <row r="5" spans="1:5">
      <c r="A5" s="20">
        <v>1981</v>
      </c>
      <c r="B5" s="21">
        <v>112.2</v>
      </c>
      <c r="C5" s="21">
        <f t="shared" si="0"/>
        <v>4.7202829930885963</v>
      </c>
      <c r="D5" s="26">
        <f t="shared" si="1"/>
        <v>2.4358443832040777E-2</v>
      </c>
      <c r="E5" s="9">
        <f t="shared" si="2"/>
        <v>2.465753424657537E-2</v>
      </c>
    </row>
    <row r="6" spans="1:5">
      <c r="A6" s="20">
        <v>1982</v>
      </c>
      <c r="B6" s="21">
        <v>114.4</v>
      </c>
      <c r="C6" s="21">
        <f t="shared" si="0"/>
        <v>4.7397010789456973</v>
      </c>
      <c r="D6" s="26">
        <f t="shared" si="1"/>
        <v>1.941808585710092E-2</v>
      </c>
      <c r="E6" s="9">
        <f t="shared" si="2"/>
        <v>1.9607843137254926E-2</v>
      </c>
    </row>
    <row r="7" spans="1:5">
      <c r="A7" s="20">
        <v>1983</v>
      </c>
      <c r="B7" s="21">
        <v>116.7</v>
      </c>
      <c r="C7" s="21">
        <f t="shared" si="0"/>
        <v>4.75960653929251</v>
      </c>
      <c r="D7" s="26">
        <f t="shared" si="1"/>
        <v>1.9905460346812731E-2</v>
      </c>
      <c r="E7" s="9">
        <f t="shared" si="2"/>
        <v>2.010489510489508E-2</v>
      </c>
    </row>
    <row r="8" spans="1:5">
      <c r="A8" s="20">
        <v>1984</v>
      </c>
      <c r="B8" s="21">
        <v>119.9</v>
      </c>
      <c r="C8" s="21">
        <f t="shared" si="0"/>
        <v>4.7866580620334682</v>
      </c>
      <c r="D8" s="26">
        <f t="shared" si="1"/>
        <v>2.7051522740958234E-2</v>
      </c>
      <c r="E8" s="9">
        <f t="shared" si="2"/>
        <v>2.7420736932305078E-2</v>
      </c>
    </row>
    <row r="9" spans="1:5">
      <c r="A9" s="20">
        <v>1985</v>
      </c>
      <c r="B9" s="21">
        <v>131.1</v>
      </c>
      <c r="C9" s="21">
        <f t="shared" si="0"/>
        <v>4.875960390769654</v>
      </c>
      <c r="D9" s="26">
        <f t="shared" si="1"/>
        <v>8.9302328736185821E-2</v>
      </c>
      <c r="E9" s="9">
        <f t="shared" si="2"/>
        <v>9.3411175979983219E-2</v>
      </c>
    </row>
    <row r="10" spans="1:5">
      <c r="A10" s="20">
        <v>1986</v>
      </c>
      <c r="B10" s="21">
        <v>139.6</v>
      </c>
      <c r="C10" s="21">
        <f t="shared" si="0"/>
        <v>4.9387811903282719</v>
      </c>
      <c r="D10" s="26">
        <f t="shared" si="1"/>
        <v>6.2820799558617857E-2</v>
      </c>
      <c r="E10" s="9">
        <f t="shared" si="2"/>
        <v>6.4836003051106025E-2</v>
      </c>
    </row>
    <row r="11" spans="1:5">
      <c r="A11" s="20">
        <v>1987</v>
      </c>
      <c r="B11" s="21">
        <v>149.80000000000001</v>
      </c>
      <c r="C11" s="21">
        <f t="shared" si="0"/>
        <v>5.0093010710831196</v>
      </c>
      <c r="D11" s="26">
        <f t="shared" si="1"/>
        <v>7.0519880754847719E-2</v>
      </c>
      <c r="E11" s="9">
        <f t="shared" si="2"/>
        <v>7.3065902578796693E-2</v>
      </c>
    </row>
    <row r="12" spans="1:5">
      <c r="A12" s="20">
        <v>1988</v>
      </c>
      <c r="B12" s="21">
        <v>177.9</v>
      </c>
      <c r="C12" s="21">
        <f t="shared" si="0"/>
        <v>5.1812215946717899</v>
      </c>
      <c r="D12" s="26">
        <f t="shared" si="1"/>
        <v>0.17192052358867027</v>
      </c>
      <c r="E12" s="9">
        <f t="shared" si="2"/>
        <v>0.18758344459279033</v>
      </c>
    </row>
    <row r="13" spans="1:5">
      <c r="A13" s="20">
        <v>1989</v>
      </c>
      <c r="B13" s="21">
        <v>209.9</v>
      </c>
      <c r="C13" s="21">
        <f t="shared" si="0"/>
        <v>5.3466312268265872</v>
      </c>
      <c r="D13" s="26">
        <f t="shared" si="1"/>
        <v>0.16540963215479731</v>
      </c>
      <c r="E13" s="9">
        <f t="shared" si="2"/>
        <v>0.17987633501967396</v>
      </c>
    </row>
    <row r="14" spans="1:5">
      <c r="A14" s="20">
        <v>1990</v>
      </c>
      <c r="B14" s="21">
        <v>216.4</v>
      </c>
      <c r="C14" s="21">
        <f t="shared" si="0"/>
        <v>5.3771285469723269</v>
      </c>
      <c r="D14" s="26">
        <f t="shared" si="1"/>
        <v>3.0497320145739693E-2</v>
      </c>
      <c r="E14" s="9">
        <f t="shared" si="2"/>
        <v>3.0967127203430204E-2</v>
      </c>
    </row>
    <row r="15" spans="1:5">
      <c r="A15" s="20">
        <v>1991</v>
      </c>
      <c r="B15" s="21">
        <v>223.8</v>
      </c>
      <c r="C15" s="21">
        <f t="shared" si="0"/>
        <v>5.4107527958778245</v>
      </c>
      <c r="D15" s="26">
        <f t="shared" si="1"/>
        <v>3.3624248905497645E-2</v>
      </c>
      <c r="E15" s="9">
        <f t="shared" si="2"/>
        <v>3.4195933456561946E-2</v>
      </c>
    </row>
    <row r="16" spans="1:5">
      <c r="A16" s="20">
        <v>1992</v>
      </c>
      <c r="B16" s="21">
        <v>238.1</v>
      </c>
      <c r="C16" s="21">
        <f t="shared" si="0"/>
        <v>5.4726907534928166</v>
      </c>
      <c r="D16" s="26">
        <f t="shared" si="1"/>
        <v>6.1937957614992101E-2</v>
      </c>
      <c r="E16" s="9">
        <f t="shared" si="2"/>
        <v>6.3896336014298408E-2</v>
      </c>
    </row>
    <row r="17" spans="1:5">
      <c r="A17" s="20">
        <v>1993</v>
      </c>
      <c r="B17" s="21">
        <v>273.10000000000002</v>
      </c>
      <c r="C17" s="21">
        <f t="shared" si="0"/>
        <v>5.6098380284796594</v>
      </c>
      <c r="D17" s="26">
        <f t="shared" si="1"/>
        <v>0.13714727498684276</v>
      </c>
      <c r="E17" s="9">
        <f t="shared" si="2"/>
        <v>0.14699706005879895</v>
      </c>
    </row>
    <row r="18" spans="1:5">
      <c r="A18" s="20">
        <v>1994</v>
      </c>
      <c r="B18" s="21">
        <v>339</v>
      </c>
      <c r="C18" s="21">
        <f t="shared" si="0"/>
        <v>5.8260001073804499</v>
      </c>
      <c r="D18" s="26">
        <f t="shared" si="1"/>
        <v>0.21616207890079053</v>
      </c>
      <c r="E18" s="9">
        <f t="shared" si="2"/>
        <v>0.24130355181252278</v>
      </c>
    </row>
    <row r="19" spans="1:5">
      <c r="A19" s="20">
        <v>1995</v>
      </c>
      <c r="B19" s="21">
        <v>396.9</v>
      </c>
      <c r="C19" s="21">
        <f t="shared" si="0"/>
        <v>5.9836843597890192</v>
      </c>
      <c r="D19" s="26">
        <f t="shared" si="1"/>
        <v>0.15768425240856931</v>
      </c>
      <c r="E19" s="9">
        <f t="shared" si="2"/>
        <v>0.17079646017699107</v>
      </c>
    </row>
    <row r="20" spans="1:5">
      <c r="A20" s="20">
        <v>1996</v>
      </c>
      <c r="B20" s="21">
        <v>429.9</v>
      </c>
      <c r="C20" s="21">
        <f t="shared" si="0"/>
        <v>6.0635526235022361</v>
      </c>
      <c r="D20" s="26">
        <f t="shared" si="1"/>
        <v>7.9868263713216869E-2</v>
      </c>
      <c r="E20" s="9">
        <f t="shared" si="2"/>
        <v>8.3144368858654574E-2</v>
      </c>
    </row>
    <row r="21" spans="1:5">
      <c r="A21" s="20">
        <v>1997</v>
      </c>
      <c r="B21" s="21">
        <v>441.9</v>
      </c>
      <c r="C21" s="21">
        <f t="shared" si="0"/>
        <v>6.0910836121366945</v>
      </c>
      <c r="D21" s="26">
        <f t="shared" si="1"/>
        <v>2.7530988634458353E-2</v>
      </c>
      <c r="E21" s="9">
        <f t="shared" si="2"/>
        <v>2.7913468248429867E-2</v>
      </c>
    </row>
    <row r="22" spans="1:5">
      <c r="A22" s="20">
        <v>1998</v>
      </c>
      <c r="B22" s="21">
        <v>438.4</v>
      </c>
      <c r="C22" s="21">
        <f t="shared" si="0"/>
        <v>6.0831317356338062</v>
      </c>
      <c r="D22" s="26">
        <f t="shared" si="1"/>
        <v>-7.9518765028883109E-3</v>
      </c>
      <c r="E22" s="9">
        <f t="shared" si="2"/>
        <v>-7.9203439692238069E-3</v>
      </c>
    </row>
    <row r="23" spans="1:5">
      <c r="A23" s="20">
        <v>1999</v>
      </c>
      <c r="B23" s="21">
        <v>432.2</v>
      </c>
      <c r="C23" s="21">
        <f t="shared" si="0"/>
        <v>6.0688884440727859</v>
      </c>
      <c r="D23" s="26">
        <f t="shared" si="1"/>
        <v>-1.4243291561020222E-2</v>
      </c>
      <c r="E23" s="9">
        <f t="shared" si="2"/>
        <v>-1.4142335766423332E-2</v>
      </c>
    </row>
    <row r="24" spans="1:5">
      <c r="A24" s="20">
        <v>2000</v>
      </c>
      <c r="B24" s="21">
        <v>434</v>
      </c>
      <c r="C24" s="21">
        <f t="shared" si="0"/>
        <v>6.0730445341004051</v>
      </c>
      <c r="D24" s="26">
        <f t="shared" si="1"/>
        <v>4.1560900276191859E-3</v>
      </c>
      <c r="E24" s="9">
        <f t="shared" si="2"/>
        <v>4.1647385469690225E-3</v>
      </c>
    </row>
    <row r="25" spans="1:5">
      <c r="A25" s="20">
        <v>2001</v>
      </c>
      <c r="B25" s="21">
        <v>437</v>
      </c>
      <c r="C25" s="21">
        <f t="shared" si="0"/>
        <v>6.0799331950955899</v>
      </c>
      <c r="D25" s="26">
        <f t="shared" si="1"/>
        <v>6.8886609951848143E-3</v>
      </c>
      <c r="E25" s="9">
        <f t="shared" si="2"/>
        <v>6.9124423963133645E-3</v>
      </c>
    </row>
    <row r="26" spans="1:5">
      <c r="A26" s="20">
        <v>2002</v>
      </c>
      <c r="B26" s="21">
        <v>433.5</v>
      </c>
      <c r="C26" s="21">
        <f t="shared" si="0"/>
        <v>6.0718917962205969</v>
      </c>
      <c r="D26" s="26">
        <f t="shared" si="1"/>
        <v>-8.0413988749929999E-3</v>
      </c>
      <c r="E26" s="9">
        <f t="shared" si="2"/>
        <v>-8.0091533180778034E-3</v>
      </c>
    </row>
    <row r="27" spans="1:5">
      <c r="A27" s="20">
        <v>2003</v>
      </c>
      <c r="B27" s="21">
        <v>438.7</v>
      </c>
      <c r="C27" s="21">
        <f t="shared" si="0"/>
        <v>6.0838158081721678</v>
      </c>
      <c r="D27" s="26">
        <f t="shared" si="1"/>
        <v>1.192401195157089E-2</v>
      </c>
      <c r="E27" s="9">
        <f t="shared" si="2"/>
        <v>1.1995386389850031E-2</v>
      </c>
    </row>
    <row r="28" spans="1:5">
      <c r="A28" s="20">
        <v>2004</v>
      </c>
      <c r="B28" s="21">
        <v>455.8</v>
      </c>
      <c r="C28" s="21">
        <f t="shared" si="0"/>
        <v>6.1220541168115838</v>
      </c>
      <c r="D28" s="26">
        <f t="shared" si="1"/>
        <v>3.8238308639416019E-2</v>
      </c>
      <c r="E28" s="9">
        <f t="shared" si="2"/>
        <v>3.8978801002963352E-2</v>
      </c>
    </row>
    <row r="29" spans="1:5">
      <c r="A29" s="20">
        <v>2005</v>
      </c>
      <c r="B29" s="21">
        <v>464</v>
      </c>
      <c r="C29" s="21">
        <f t="shared" si="0"/>
        <v>6.1398845522262553</v>
      </c>
      <c r="D29" s="26">
        <f t="shared" si="1"/>
        <v>1.7830435414671442E-2</v>
      </c>
      <c r="E29" s="9">
        <f t="shared" si="2"/>
        <v>1.7990346643264564E-2</v>
      </c>
    </row>
    <row r="30" spans="1:5">
      <c r="A30" s="20">
        <v>2006</v>
      </c>
      <c r="B30" s="21">
        <v>471</v>
      </c>
      <c r="C30" s="21">
        <f t="shared" si="0"/>
        <v>6.1548580940164177</v>
      </c>
      <c r="D30" s="26">
        <f t="shared" si="1"/>
        <v>1.4973541790162415E-2</v>
      </c>
      <c r="E30" s="9">
        <f t="shared" si="2"/>
        <v>1.5086206896551725E-2</v>
      </c>
    </row>
    <row r="31" spans="1:5">
      <c r="A31" s="20">
        <v>2007</v>
      </c>
      <c r="B31" s="21">
        <v>493.6</v>
      </c>
      <c r="C31" s="21">
        <f t="shared" si="0"/>
        <v>6.2017254725911783</v>
      </c>
      <c r="D31" s="26">
        <f t="shared" si="1"/>
        <v>4.6867378574760643E-2</v>
      </c>
      <c r="E31" s="9">
        <f t="shared" si="2"/>
        <v>4.7983014861995799E-2</v>
      </c>
    </row>
    <row r="32" spans="1:5">
      <c r="A32" s="20">
        <v>2008</v>
      </c>
      <c r="B32" s="21">
        <v>522.70000000000005</v>
      </c>
      <c r="C32" s="21">
        <f t="shared" si="0"/>
        <v>6.2590076857188759</v>
      </c>
      <c r="D32" s="26">
        <f t="shared" si="1"/>
        <v>5.7282213127697545E-2</v>
      </c>
      <c r="E32" s="9">
        <f t="shared" si="2"/>
        <v>5.895461912479745E-2</v>
      </c>
    </row>
    <row r="33" spans="1:5">
      <c r="A33" s="20">
        <v>2009</v>
      </c>
      <c r="B33" s="21">
        <v>519</v>
      </c>
      <c r="C33" s="21">
        <f t="shared" si="0"/>
        <v>6.2519038831658884</v>
      </c>
      <c r="D33" s="26">
        <f t="shared" si="1"/>
        <v>-7.1038025529874815E-3</v>
      </c>
      <c r="E33" s="9">
        <f t="shared" si="2"/>
        <v>-7.0786301894012723E-3</v>
      </c>
    </row>
    <row r="34" spans="1:5">
      <c r="A34" s="20">
        <v>2010</v>
      </c>
      <c r="B34" s="21">
        <v>536.1</v>
      </c>
      <c r="C34" s="21">
        <f t="shared" si="0"/>
        <v>6.2843207108334918</v>
      </c>
      <c r="D34" s="26">
        <f t="shared" si="1"/>
        <v>3.2416827667603343E-2</v>
      </c>
      <c r="E34" s="9">
        <f t="shared" si="2"/>
        <v>3.2947976878612763E-2</v>
      </c>
    </row>
    <row r="35" spans="1:5">
      <c r="A35" s="20">
        <v>2011</v>
      </c>
      <c r="B35" s="21">
        <v>565</v>
      </c>
      <c r="C35" s="21">
        <f t="shared" si="0"/>
        <v>6.3368257311464413</v>
      </c>
      <c r="D35" s="26">
        <f t="shared" si="1"/>
        <v>5.2505020312949569E-2</v>
      </c>
      <c r="E35" s="9">
        <f t="shared" si="2"/>
        <v>5.3907853012497627E-2</v>
      </c>
    </row>
    <row r="36" spans="1:5">
      <c r="A36" s="20">
        <v>2012</v>
      </c>
      <c r="B36" s="21">
        <v>579.70000000000005</v>
      </c>
      <c r="C36" s="21">
        <f t="shared" si="0"/>
        <v>6.3625107283456872</v>
      </c>
      <c r="D36" s="26">
        <f t="shared" si="1"/>
        <v>2.5684997199245885E-2</v>
      </c>
      <c r="E36" s="9">
        <f t="shared" si="2"/>
        <v>2.601769911504433E-2</v>
      </c>
    </row>
    <row r="37" spans="1:5">
      <c r="A37" s="20">
        <v>2013</v>
      </c>
      <c r="B37" s="21">
        <v>594.79999999999995</v>
      </c>
      <c r="C37" s="21">
        <f t="shared" si="0"/>
        <v>6.3882252145859999</v>
      </c>
      <c r="D37" s="26">
        <f t="shared" si="1"/>
        <v>2.5714486240312695E-2</v>
      </c>
      <c r="E37" s="9">
        <f t="shared" si="2"/>
        <v>2.6047955839227029E-2</v>
      </c>
    </row>
    <row r="38" spans="1:5">
      <c r="A38" s="20">
        <v>2014</v>
      </c>
      <c r="B38" s="21">
        <v>606.70000000000005</v>
      </c>
      <c r="C38" s="21">
        <f t="shared" si="0"/>
        <v>6.4080344349482523</v>
      </c>
      <c r="D38" s="26">
        <f t="shared" si="1"/>
        <v>1.9809220362252411E-2</v>
      </c>
      <c r="E38" s="9">
        <f t="shared" si="2"/>
        <v>2.0006724949563032E-2</v>
      </c>
    </row>
    <row r="39" spans="1:5">
      <c r="A39" s="20">
        <v>2015</v>
      </c>
      <c r="B39" s="21">
        <v>615.20000000000005</v>
      </c>
      <c r="C39" s="21">
        <f t="shared" si="0"/>
        <v>6.4219474181914347</v>
      </c>
      <c r="D39" s="26">
        <f t="shared" si="1"/>
        <v>1.3912983243182353E-2</v>
      </c>
      <c r="E39" s="9">
        <f t="shared" si="2"/>
        <v>1.4010219218724244E-2</v>
      </c>
    </row>
    <row r="40" spans="1:5">
      <c r="A40" s="20">
        <v>2016</v>
      </c>
      <c r="B40" s="21">
        <v>627.5</v>
      </c>
      <c r="C40" s="21">
        <f t="shared" si="0"/>
        <v>6.4417436710059386</v>
      </c>
      <c r="D40" s="26">
        <f t="shared" si="1"/>
        <v>1.9796252814503923E-2</v>
      </c>
      <c r="E40" s="9">
        <f t="shared" si="2"/>
        <v>1.9993498049414749E-2</v>
      </c>
    </row>
    <row r="41" spans="1:5">
      <c r="A41" s="20">
        <v>2017</v>
      </c>
      <c r="B41" s="21">
        <v>637.5</v>
      </c>
      <c r="C41" s="21">
        <f t="shared" si="0"/>
        <v>6.4575542770325809</v>
      </c>
      <c r="D41" s="26">
        <f t="shared" si="1"/>
        <v>1.5810606026642304E-2</v>
      </c>
      <c r="E41" s="9">
        <f t="shared" si="2"/>
        <v>1.5936254980079681E-2</v>
      </c>
    </row>
    <row r="42" spans="1:5">
      <c r="A42" s="20">
        <v>2018</v>
      </c>
      <c r="B42" s="21">
        <v>650.9</v>
      </c>
      <c r="C42" s="21">
        <f t="shared" si="0"/>
        <v>6.4783560205783415</v>
      </c>
      <c r="D42" s="26">
        <f t="shared" si="1"/>
        <v>2.0801743545760587E-2</v>
      </c>
      <c r="E42" s="9">
        <f t="shared" si="2"/>
        <v>2.1019607843137219E-2</v>
      </c>
    </row>
    <row r="43" spans="1:5">
      <c r="A43" s="20">
        <v>2019</v>
      </c>
      <c r="B43" s="21">
        <v>669.8</v>
      </c>
      <c r="C43" s="21">
        <f t="shared" si="0"/>
        <v>6.5069791603601042</v>
      </c>
      <c r="D43" s="26">
        <f t="shared" si="1"/>
        <v>2.8623139781762674E-2</v>
      </c>
      <c r="E43" s="9">
        <f t="shared" si="2"/>
        <v>2.9036718389921612E-2</v>
      </c>
    </row>
    <row r="44" spans="1:5">
      <c r="A44" s="20">
        <v>2020</v>
      </c>
      <c r="B44" s="21">
        <v>686.5</v>
      </c>
      <c r="C44" s="21">
        <f t="shared" si="0"/>
        <v>6.5316062252080256</v>
      </c>
      <c r="D44" s="26">
        <f t="shared" si="1"/>
        <v>2.4627064847921432E-2</v>
      </c>
      <c r="E44" s="9">
        <f t="shared" si="2"/>
        <v>2.4932815765900337E-2</v>
      </c>
    </row>
    <row r="45" spans="1:5">
      <c r="A45" s="20">
        <v>2021</v>
      </c>
      <c r="B45" s="21">
        <v>692.7</v>
      </c>
      <c r="C45" s="21">
        <f>回归测试!$H$19+回归测试!H$20*通货膨胀率预测!A45</f>
        <v>6.8241103784307171</v>
      </c>
      <c r="D45" s="26">
        <f t="shared" si="1"/>
        <v>0.29250415322269152</v>
      </c>
      <c r="E45" s="9">
        <f t="shared" si="2"/>
        <v>9.0313182811362636E-3</v>
      </c>
    </row>
    <row r="46" spans="1:5">
      <c r="A46" s="22">
        <v>2022</v>
      </c>
      <c r="B46" s="23">
        <f>EXP(C46)</f>
        <v>964.96867291018407</v>
      </c>
      <c r="C46" s="21">
        <f>回归测试!$H$19+回归测试!H$20*通货膨胀率预测!A46</f>
        <v>6.8720956375065327</v>
      </c>
      <c r="D46" s="26">
        <f t="shared" si="1"/>
        <v>4.7985259075815634E-2</v>
      </c>
      <c r="E46" s="9">
        <f t="shared" si="2"/>
        <v>0.39305424124467159</v>
      </c>
    </row>
    <row r="47" spans="1:5">
      <c r="A47" s="20">
        <v>2023</v>
      </c>
      <c r="B47" s="23">
        <f t="shared" ref="B47:B110" si="3">EXP(C47)</f>
        <v>1012.4018910752467</v>
      </c>
      <c r="C47" s="21">
        <f>回归测试!$H$19+回归测试!H$20*通货膨胀率预测!A47</f>
        <v>6.9200808965823484</v>
      </c>
      <c r="D47" s="26">
        <f t="shared" si="1"/>
        <v>4.7985259075815634E-2</v>
      </c>
      <c r="E47" s="9">
        <f t="shared" si="2"/>
        <v>4.9155189693373118E-2</v>
      </c>
    </row>
    <row r="48" spans="1:5">
      <c r="A48" s="20">
        <v>2024</v>
      </c>
      <c r="B48" s="23">
        <f t="shared" si="3"/>
        <v>1062.1666980769648</v>
      </c>
      <c r="C48" s="21">
        <f>回归测试!$H$19+回归测试!H$20*通货膨胀率预测!A48</f>
        <v>6.9680661556581498</v>
      </c>
      <c r="D48" s="26">
        <f t="shared" si="1"/>
        <v>4.7985259075801423E-2</v>
      </c>
      <c r="E48" s="9">
        <f t="shared" si="2"/>
        <v>4.9155189693358053E-2</v>
      </c>
    </row>
    <row r="49" spans="1:5">
      <c r="A49" s="20">
        <v>2025</v>
      </c>
      <c r="B49" s="23">
        <f t="shared" si="3"/>
        <v>1114.3777036069218</v>
      </c>
      <c r="C49" s="21">
        <f>回归测试!$H$19+回归测试!H$20*通货膨胀率预测!A49</f>
        <v>7.0160514147339654</v>
      </c>
      <c r="D49" s="26">
        <f t="shared" si="1"/>
        <v>4.7985259075815634E-2</v>
      </c>
      <c r="E49" s="9">
        <f t="shared" si="2"/>
        <v>4.9155189693373132E-2</v>
      </c>
    </row>
    <row r="50" spans="1:5">
      <c r="A50" s="20">
        <v>2026</v>
      </c>
      <c r="B50" s="23">
        <f t="shared" si="3"/>
        <v>1169.155151017769</v>
      </c>
      <c r="C50" s="21">
        <f>回归测试!$H$19+回归测试!H$20*通货膨胀率预测!A50</f>
        <v>7.0640366738097669</v>
      </c>
      <c r="D50" s="26">
        <f t="shared" si="1"/>
        <v>4.7985259075801423E-2</v>
      </c>
      <c r="E50" s="9">
        <f t="shared" si="2"/>
        <v>4.9155189693358178E-2</v>
      </c>
    </row>
    <row r="51" spans="1:5">
      <c r="A51" s="20">
        <v>2027</v>
      </c>
      <c r="B51" s="23">
        <f t="shared" si="3"/>
        <v>1226.6251942470315</v>
      </c>
      <c r="C51" s="21">
        <f>回归测试!$H$19+回归测试!H$20*通货膨胀率预测!A51</f>
        <v>7.1120219328855825</v>
      </c>
      <c r="D51" s="26">
        <f t="shared" si="1"/>
        <v>4.7985259075815634E-2</v>
      </c>
      <c r="E51" s="9">
        <f t="shared" si="2"/>
        <v>4.9155189693372923E-2</v>
      </c>
    </row>
    <row r="52" spans="1:5">
      <c r="A52" s="20">
        <v>2028</v>
      </c>
      <c r="B52" s="23">
        <f t="shared" si="3"/>
        <v>1286.9201883529149</v>
      </c>
      <c r="C52" s="21">
        <f>回归测试!$H$19+回归测试!H$20*通货膨胀率预测!A52</f>
        <v>7.1600071919613981</v>
      </c>
      <c r="D52" s="26">
        <f t="shared" si="1"/>
        <v>4.7985259075815634E-2</v>
      </c>
      <c r="E52" s="9">
        <f t="shared" si="2"/>
        <v>4.9155189693373104E-2</v>
      </c>
    </row>
    <row r="53" spans="1:5">
      <c r="A53" s="20">
        <v>2029</v>
      </c>
      <c r="B53" s="23">
        <f t="shared" si="3"/>
        <v>1350.1789943316146</v>
      </c>
      <c r="C53" s="21">
        <f>回归测试!$H$19+回归测试!H$20*通货膨胀率预测!A53</f>
        <v>7.2079924510371995</v>
      </c>
      <c r="D53" s="26">
        <f t="shared" si="1"/>
        <v>4.7985259075801423E-2</v>
      </c>
      <c r="E53" s="9">
        <f t="shared" si="2"/>
        <v>4.9155189693358109E-2</v>
      </c>
    </row>
    <row r="54" spans="1:5">
      <c r="A54" s="20">
        <v>2030</v>
      </c>
      <c r="B54" s="23">
        <f t="shared" si="3"/>
        <v>1416.5472989179927</v>
      </c>
      <c r="C54" s="21">
        <f>回归测试!$H$19+回归测试!H$20*通货膨胀率预测!A54</f>
        <v>7.2559777101130152</v>
      </c>
      <c r="D54" s="26">
        <f t="shared" si="1"/>
        <v>4.7985259075815634E-2</v>
      </c>
      <c r="E54" s="9">
        <f t="shared" si="2"/>
        <v>4.9155189693373028E-2</v>
      </c>
    </row>
    <row r="55" spans="1:5">
      <c r="A55" s="20">
        <v>2031</v>
      </c>
      <c r="B55" s="23">
        <f t="shared" si="3"/>
        <v>1486.177950105942</v>
      </c>
      <c r="C55" s="21">
        <f>回归测试!$H$19+回归测试!H$20*通货膨胀率预测!A55</f>
        <v>7.3039629691888308</v>
      </c>
      <c r="D55" s="26">
        <f t="shared" si="1"/>
        <v>4.7985259075815634E-2</v>
      </c>
      <c r="E55" s="9">
        <f t="shared" si="2"/>
        <v>4.9155189693373152E-2</v>
      </c>
    </row>
    <row r="56" spans="1:5">
      <c r="A56" s="20">
        <v>2032</v>
      </c>
      <c r="B56" s="23">
        <f t="shared" si="3"/>
        <v>1559.2313091614856</v>
      </c>
      <c r="C56" s="21">
        <f>回归测试!$H$19+回归测试!H$20*通货膨胀率预测!A56</f>
        <v>7.3519482282646322</v>
      </c>
      <c r="D56" s="26">
        <f t="shared" si="1"/>
        <v>4.7985259075801423E-2</v>
      </c>
      <c r="E56" s="9">
        <f t="shared" si="2"/>
        <v>4.9155189693357998E-2</v>
      </c>
    </row>
    <row r="57" spans="1:5">
      <c r="A57" s="20">
        <v>2033</v>
      </c>
      <c r="B57" s="23">
        <f t="shared" si="3"/>
        <v>1635.8756199391648</v>
      </c>
      <c r="C57" s="21">
        <f>回归测试!$H$19+回归测试!H$20*通货膨胀率预测!A57</f>
        <v>7.3999334873404479</v>
      </c>
      <c r="D57" s="26">
        <f t="shared" si="1"/>
        <v>4.7985259075815634E-2</v>
      </c>
      <c r="E57" s="9">
        <f t="shared" si="2"/>
        <v>4.9155189693373076E-2</v>
      </c>
    </row>
    <row r="58" spans="1:5">
      <c r="A58" s="20">
        <v>2034</v>
      </c>
      <c r="B58" s="23">
        <f t="shared" si="3"/>
        <v>1716.2873963520387</v>
      </c>
      <c r="C58" s="21">
        <f>回归测试!$H$19+回归测试!H$20*通货膨胀率预测!A58</f>
        <v>7.4479187464162635</v>
      </c>
      <c r="D58" s="26">
        <f t="shared" si="1"/>
        <v>4.7985259075815634E-2</v>
      </c>
      <c r="E58" s="9">
        <f t="shared" si="2"/>
        <v>4.9155189693373062E-2</v>
      </c>
    </row>
    <row r="59" spans="1:5">
      <c r="A59" s="20">
        <v>2035</v>
      </c>
      <c r="B59" s="23">
        <f t="shared" si="3"/>
        <v>1800.6518288880429</v>
      </c>
      <c r="C59" s="21">
        <f>回归测试!$H$19+回归测试!H$20*通货膨胀率预测!A59</f>
        <v>7.4959040054920649</v>
      </c>
      <c r="D59" s="26">
        <f t="shared" si="1"/>
        <v>4.7985259075801423E-2</v>
      </c>
      <c r="E59" s="9">
        <f t="shared" si="2"/>
        <v>4.9155189693358123E-2</v>
      </c>
    </row>
    <row r="60" spans="1:5">
      <c r="A60" s="20">
        <v>2036</v>
      </c>
      <c r="B60" s="23">
        <f t="shared" si="3"/>
        <v>1889.1632111087538</v>
      </c>
      <c r="C60" s="21">
        <f>回归测试!$H$19+回归测试!H$20*通货膨胀率预测!A60</f>
        <v>7.5438892645678806</v>
      </c>
      <c r="D60" s="26">
        <f t="shared" si="1"/>
        <v>4.7985259075815634E-2</v>
      </c>
      <c r="E60" s="9">
        <f t="shared" si="2"/>
        <v>4.9155189693373048E-2</v>
      </c>
    </row>
    <row r="61" spans="1:5">
      <c r="A61" s="20">
        <v>2037</v>
      </c>
      <c r="B61" s="23">
        <f t="shared" si="3"/>
        <v>1982.0253871125462</v>
      </c>
      <c r="C61" s="21">
        <f>回归测试!$H$19+回归测试!H$20*通货膨胀率预测!A61</f>
        <v>7.5918745236436962</v>
      </c>
      <c r="D61" s="26">
        <f t="shared" si="1"/>
        <v>4.7985259075815634E-2</v>
      </c>
      <c r="E61" s="9">
        <f t="shared" si="2"/>
        <v>4.9155189693373E-2</v>
      </c>
    </row>
    <row r="62" spans="1:5">
      <c r="A62" s="20">
        <v>2038</v>
      </c>
      <c r="B62" s="23">
        <f t="shared" si="3"/>
        <v>2079.4522209931151</v>
      </c>
      <c r="C62" s="21">
        <f>回归测试!$H$19+回归测试!H$20*通货膨胀率预测!A62</f>
        <v>7.6398597827194976</v>
      </c>
      <c r="D62" s="26">
        <f t="shared" si="1"/>
        <v>4.7985259075801423E-2</v>
      </c>
      <c r="E62" s="9">
        <f t="shared" si="2"/>
        <v>4.9155189693358178E-2</v>
      </c>
    </row>
    <row r="63" spans="1:5">
      <c r="A63" s="20">
        <v>2039</v>
      </c>
      <c r="B63" s="23">
        <f t="shared" si="3"/>
        <v>2181.6680893743378</v>
      </c>
      <c r="C63" s="21">
        <f>回归测试!$H$19+回归测试!H$20*通货膨胀率预测!A63</f>
        <v>7.6878450417953133</v>
      </c>
      <c r="D63" s="26">
        <f t="shared" si="1"/>
        <v>4.7985259075815634E-2</v>
      </c>
      <c r="E63" s="9">
        <f t="shared" si="2"/>
        <v>4.9155189693373146E-2</v>
      </c>
    </row>
    <row r="64" spans="1:5">
      <c r="A64" s="20">
        <v>2040</v>
      </c>
      <c r="B64" s="23">
        <f t="shared" si="3"/>
        <v>2288.9083981555118</v>
      </c>
      <c r="C64" s="21">
        <f>回归测试!$H$19+回归测试!H$20*通货膨胀率预测!A64</f>
        <v>7.7358303008711289</v>
      </c>
      <c r="D64" s="26">
        <f t="shared" si="1"/>
        <v>4.7985259075815634E-2</v>
      </c>
      <c r="E64" s="9">
        <f t="shared" si="2"/>
        <v>4.9155189693372903E-2</v>
      </c>
    </row>
    <row r="65" spans="1:5">
      <c r="A65" s="20">
        <v>2041</v>
      </c>
      <c r="B65" s="23">
        <f t="shared" si="3"/>
        <v>2401.4201246575667</v>
      </c>
      <c r="C65" s="21">
        <f>回归测试!$H$19+回归测试!H$20*通货膨胀率预测!A65</f>
        <v>7.7838155599469303</v>
      </c>
      <c r="D65" s="26">
        <f t="shared" si="1"/>
        <v>4.7985259075801423E-2</v>
      </c>
      <c r="E65" s="9">
        <f t="shared" si="2"/>
        <v>4.9155189693358227E-2</v>
      </c>
    </row>
    <row r="66" spans="1:5">
      <c r="A66" s="20">
        <v>2042</v>
      </c>
      <c r="B66" s="23">
        <f t="shared" si="3"/>
        <v>2519.4623864185928</v>
      </c>
      <c r="C66" s="21">
        <f>回归测试!$H$19+回归测试!H$20*通货膨胀率预测!A66</f>
        <v>7.8318008190227459</v>
      </c>
      <c r="D66" s="26">
        <f t="shared" si="1"/>
        <v>4.7985259075815634E-2</v>
      </c>
      <c r="E66" s="9">
        <f t="shared" si="2"/>
        <v>4.9155189693372993E-2</v>
      </c>
    </row>
    <row r="67" spans="1:5">
      <c r="A67" s="20">
        <v>2043</v>
      </c>
      <c r="B67" s="23">
        <f t="shared" si="3"/>
        <v>2643.307037948317</v>
      </c>
      <c r="C67" s="21">
        <f>回归测试!$H$19+回归测试!H$20*通货膨胀率预测!A67</f>
        <v>7.8797860780985616</v>
      </c>
      <c r="D67" s="26">
        <f t="shared" si="1"/>
        <v>4.7985259075815634E-2</v>
      </c>
      <c r="E67" s="9">
        <f t="shared" si="2"/>
        <v>4.9155189693373E-2</v>
      </c>
    </row>
    <row r="68" spans="1:5">
      <c r="A68" s="20">
        <v>2044</v>
      </c>
      <c r="B68" s="23">
        <f t="shared" si="3"/>
        <v>2773.2392968164554</v>
      </c>
      <c r="C68" s="21">
        <f>回归测试!$H$19+回归测试!H$20*通货膨胀率预测!A68</f>
        <v>7.927771337174363</v>
      </c>
      <c r="D68" s="26">
        <f t="shared" ref="D68:D131" si="4">C68-C67</f>
        <v>4.7985259075801423E-2</v>
      </c>
      <c r="E68" s="9">
        <f t="shared" ref="E68:E131" si="5">(B68-B67)/B67</f>
        <v>4.9155189693358248E-2</v>
      </c>
    </row>
    <row r="69" spans="1:5">
      <c r="A69" s="20">
        <v>2045</v>
      </c>
      <c r="B69" s="23">
        <f t="shared" si="3"/>
        <v>2909.5584005165847</v>
      </c>
      <c r="C69" s="21">
        <f>回归测试!$H$19+回归测试!H$20*通货膨胀率预测!A69</f>
        <v>7.9757565962501786</v>
      </c>
      <c r="D69" s="26">
        <f t="shared" si="4"/>
        <v>4.7985259075815634E-2</v>
      </c>
      <c r="E69" s="9">
        <f t="shared" si="5"/>
        <v>4.9155189693373028E-2</v>
      </c>
    </row>
    <row r="70" spans="1:5">
      <c r="A70" s="20">
        <v>2046</v>
      </c>
      <c r="B70" s="23">
        <f t="shared" si="3"/>
        <v>3052.5782956179241</v>
      </c>
      <c r="C70" s="21">
        <f>回归测试!$H$19+回归测试!H$20*通货膨胀率预测!A70</f>
        <v>8.0237418553259943</v>
      </c>
      <c r="D70" s="26">
        <f t="shared" si="4"/>
        <v>4.7985259075815634E-2</v>
      </c>
      <c r="E70" s="9">
        <f t="shared" si="5"/>
        <v>4.915518969337293E-2</v>
      </c>
    </row>
    <row r="71" spans="1:5">
      <c r="A71" s="20">
        <v>2047</v>
      </c>
      <c r="B71" s="23">
        <f t="shared" si="3"/>
        <v>3202.6283607928513</v>
      </c>
      <c r="C71" s="21">
        <f>回归测试!$H$19+回归测试!H$20*通货膨胀率预测!A71</f>
        <v>8.0717271144017957</v>
      </c>
      <c r="D71" s="26">
        <f t="shared" si="4"/>
        <v>4.7985259075801423E-2</v>
      </c>
      <c r="E71" s="9">
        <f t="shared" si="5"/>
        <v>4.9155189693358199E-2</v>
      </c>
    </row>
    <row r="72" spans="1:5">
      <c r="A72" s="20">
        <v>2048</v>
      </c>
      <c r="B72" s="23">
        <f t="shared" si="3"/>
        <v>3360.054165385</v>
      </c>
      <c r="C72" s="21">
        <f>回归测试!$H$19+回归测试!H$20*通货膨胀率预测!A72</f>
        <v>8.1197123734776113</v>
      </c>
      <c r="D72" s="26">
        <f t="shared" si="4"/>
        <v>4.7985259075815634E-2</v>
      </c>
      <c r="E72" s="9">
        <f t="shared" si="5"/>
        <v>4.9155189693372986E-2</v>
      </c>
    </row>
    <row r="73" spans="1:5">
      <c r="A73" s="20">
        <v>2049</v>
      </c>
      <c r="B73" s="23">
        <f t="shared" si="3"/>
        <v>3525.2182652645083</v>
      </c>
      <c r="C73" s="21">
        <f>回归测试!$H$19+回归测试!H$20*通货膨胀率预测!A73</f>
        <v>8.167697632553427</v>
      </c>
      <c r="D73" s="26">
        <f t="shared" si="4"/>
        <v>4.7985259075815634E-2</v>
      </c>
      <c r="E73" s="9">
        <f t="shared" si="5"/>
        <v>4.9155189693373152E-2</v>
      </c>
    </row>
    <row r="74" spans="1:5">
      <c r="A74" s="20">
        <v>2050</v>
      </c>
      <c r="B74" s="23">
        <f t="shared" si="3"/>
        <v>3698.5010378040761</v>
      </c>
      <c r="C74" s="21">
        <f>回归测试!$H$19+回归测试!H$20*通货膨胀率预测!A74</f>
        <v>8.2156828916292284</v>
      </c>
      <c r="D74" s="26">
        <f t="shared" si="4"/>
        <v>4.7985259075801423E-2</v>
      </c>
      <c r="E74" s="9">
        <f t="shared" si="5"/>
        <v>4.9155189693358123E-2</v>
      </c>
    </row>
    <row r="75" spans="1:5">
      <c r="A75" s="20">
        <v>2051</v>
      </c>
      <c r="B75" s="23">
        <f t="shared" si="3"/>
        <v>3880.3015578984723</v>
      </c>
      <c r="C75" s="21">
        <f>回归测试!$H$19+回归测试!H$20*通货膨胀率预测!A75</f>
        <v>8.263668150705044</v>
      </c>
      <c r="D75" s="26">
        <f t="shared" si="4"/>
        <v>4.7985259075815634E-2</v>
      </c>
      <c r="E75" s="9">
        <f t="shared" si="5"/>
        <v>4.9155189693372993E-2</v>
      </c>
    </row>
    <row r="76" spans="1:5">
      <c r="A76" s="20">
        <v>2052</v>
      </c>
      <c r="B76" s="23">
        <f t="shared" si="3"/>
        <v>4071.0385170444629</v>
      </c>
      <c r="C76" s="21">
        <f>回归测试!$H$19+回归测试!H$20*通货膨胀率预测!A76</f>
        <v>8.3116534097808596</v>
      </c>
      <c r="D76" s="26">
        <f t="shared" si="4"/>
        <v>4.7985259075815634E-2</v>
      </c>
      <c r="E76" s="9">
        <f t="shared" si="5"/>
        <v>4.9155189693373097E-2</v>
      </c>
    </row>
    <row r="77" spans="1:5">
      <c r="A77" s="20">
        <v>2053</v>
      </c>
      <c r="B77" s="23">
        <f t="shared" si="3"/>
        <v>4271.1511875987508</v>
      </c>
      <c r="C77" s="21">
        <f>回归测试!$H$19+回归测试!H$20*通货膨胀率预测!A77</f>
        <v>8.3596386688566611</v>
      </c>
      <c r="D77" s="26">
        <f t="shared" si="4"/>
        <v>4.7985259075801423E-2</v>
      </c>
      <c r="E77" s="9">
        <f t="shared" si="5"/>
        <v>4.9155189693358116E-2</v>
      </c>
    </row>
    <row r="78" spans="1:5">
      <c r="A78" s="20">
        <v>2054</v>
      </c>
      <c r="B78" s="23">
        <f t="shared" si="3"/>
        <v>4481.1004344342427</v>
      </c>
      <c r="C78" s="21">
        <f>回归测试!$H$19+回归测试!H$20*通货膨胀率预测!A78</f>
        <v>8.4076239279324767</v>
      </c>
      <c r="D78" s="26">
        <f t="shared" si="4"/>
        <v>4.7985259075815634E-2</v>
      </c>
      <c r="E78" s="9">
        <f t="shared" si="5"/>
        <v>4.9155189693373007E-2</v>
      </c>
    </row>
    <row r="79" spans="1:5">
      <c r="A79" s="20">
        <v>2055</v>
      </c>
      <c r="B79" s="23">
        <f t="shared" si="3"/>
        <v>4701.3697763239143</v>
      </c>
      <c r="C79" s="21">
        <f>回归测试!$H$19+回归测试!H$20*通货膨胀率预测!A79</f>
        <v>8.4556091870082923</v>
      </c>
      <c r="D79" s="26">
        <f t="shared" si="4"/>
        <v>4.7985259075815634E-2</v>
      </c>
      <c r="E79" s="9">
        <f t="shared" si="5"/>
        <v>4.9155189693373035E-2</v>
      </c>
    </row>
    <row r="80" spans="1:5">
      <c r="A80" s="20">
        <v>2056</v>
      </c>
      <c r="B80" s="23">
        <f t="shared" si="3"/>
        <v>4932.4664994977375</v>
      </c>
      <c r="C80" s="21">
        <f>回归测试!$H$19+回归测试!H$20*通货膨胀率预测!A80</f>
        <v>8.5035944460840938</v>
      </c>
      <c r="D80" s="26">
        <f t="shared" si="4"/>
        <v>4.7985259075801423E-2</v>
      </c>
      <c r="E80" s="9">
        <f t="shared" si="5"/>
        <v>4.9155189693358241E-2</v>
      </c>
    </row>
    <row r="81" spans="1:5">
      <c r="A81" s="20">
        <v>2057</v>
      </c>
      <c r="B81" s="23">
        <f t="shared" si="3"/>
        <v>5174.9228259367565</v>
      </c>
      <c r="C81" s="21">
        <f>回归测试!$H$19+回归测试!H$20*通货膨胀率预测!A81</f>
        <v>8.5515797051599094</v>
      </c>
      <c r="D81" s="26">
        <f t="shared" si="4"/>
        <v>4.7985259075815634E-2</v>
      </c>
      <c r="E81" s="9">
        <f t="shared" si="5"/>
        <v>4.9155189693373041E-2</v>
      </c>
    </row>
    <row r="82" spans="1:5">
      <c r="A82" s="20">
        <v>2058</v>
      </c>
      <c r="B82" s="23">
        <f t="shared" si="3"/>
        <v>5429.297139094243</v>
      </c>
      <c r="C82" s="21">
        <f>回归测试!$H$19+回归测试!H$20*通货膨胀率预测!A82</f>
        <v>8.599564964235725</v>
      </c>
      <c r="D82" s="26">
        <f t="shared" si="4"/>
        <v>4.7985259075815634E-2</v>
      </c>
      <c r="E82" s="9">
        <f t="shared" si="5"/>
        <v>4.9155189693372889E-2</v>
      </c>
    </row>
    <row r="83" spans="1:5">
      <c r="A83" s="20">
        <v>2059</v>
      </c>
      <c r="B83" s="23">
        <f t="shared" si="3"/>
        <v>5696.1752698680275</v>
      </c>
      <c r="C83" s="21">
        <f>回归测试!$H$19+回归测试!H$20*通货膨胀率预测!A83</f>
        <v>8.6475502233115265</v>
      </c>
      <c r="D83" s="26">
        <f t="shared" si="4"/>
        <v>4.7985259075801423E-2</v>
      </c>
      <c r="E83" s="9">
        <f t="shared" si="5"/>
        <v>4.9155189693358199E-2</v>
      </c>
    </row>
    <row r="84" spans="1:5">
      <c r="A84" s="20">
        <v>2060</v>
      </c>
      <c r="B84" s="23">
        <f t="shared" si="3"/>
        <v>5976.1718457850911</v>
      </c>
      <c r="C84" s="21">
        <f>回归测试!$H$19+回归测试!H$20*通货膨胀率预测!A84</f>
        <v>8.6955354823873421</v>
      </c>
      <c r="D84" s="26">
        <f t="shared" si="4"/>
        <v>4.7985259075815634E-2</v>
      </c>
      <c r="E84" s="9">
        <f t="shared" si="5"/>
        <v>4.9155189693373104E-2</v>
      </c>
    </row>
    <row r="85" spans="1:5">
      <c r="A85" s="20">
        <v>2061</v>
      </c>
      <c r="B85" s="23">
        <f t="shared" si="3"/>
        <v>6269.9317065048526</v>
      </c>
      <c r="C85" s="21">
        <f>回归测试!$H$19+回归测试!H$20*通货膨胀率预测!A85</f>
        <v>8.7435207414631577</v>
      </c>
      <c r="D85" s="26">
        <f t="shared" si="4"/>
        <v>4.7985259075815634E-2</v>
      </c>
      <c r="E85" s="9">
        <f t="shared" si="5"/>
        <v>4.9155189693373048E-2</v>
      </c>
    </row>
    <row r="86" spans="1:5">
      <c r="A86" s="20">
        <v>2062</v>
      </c>
      <c r="B86" s="23">
        <f t="shared" si="3"/>
        <v>6578.1313889024987</v>
      </c>
      <c r="C86" s="21">
        <f>回归测试!$H$19+回归测试!H$20*通货膨胀率预测!A86</f>
        <v>8.7915060005389591</v>
      </c>
      <c r="D86" s="26">
        <f t="shared" si="4"/>
        <v>4.7985259075801423E-2</v>
      </c>
      <c r="E86" s="9">
        <f t="shared" si="5"/>
        <v>4.9155189693358026E-2</v>
      </c>
    </row>
    <row r="87" spans="1:5">
      <c r="A87" s="20">
        <v>2063</v>
      </c>
      <c r="B87" s="23">
        <f t="shared" si="3"/>
        <v>6901.4806851519324</v>
      </c>
      <c r="C87" s="21">
        <f>回归测试!$H$19+回归测试!H$20*通货膨胀率预测!A87</f>
        <v>8.8394912596147748</v>
      </c>
      <c r="D87" s="26">
        <f t="shared" si="4"/>
        <v>4.7985259075815634E-2</v>
      </c>
      <c r="E87" s="9">
        <f t="shared" si="5"/>
        <v>4.9155189693373041E-2</v>
      </c>
    </row>
    <row r="88" spans="1:5">
      <c r="A88" s="20">
        <v>2064</v>
      </c>
      <c r="B88" s="23">
        <f t="shared" si="3"/>
        <v>7240.7242773957259</v>
      </c>
      <c r="C88" s="21">
        <f>回归测试!$H$19+回归测试!H$20*通货膨胀率预测!A88</f>
        <v>8.8874765186905904</v>
      </c>
      <c r="D88" s="26">
        <f t="shared" si="4"/>
        <v>4.7985259075815634E-2</v>
      </c>
      <c r="E88" s="9">
        <f t="shared" si="5"/>
        <v>4.9155189693373055E-2</v>
      </c>
    </row>
    <row r="89" spans="1:5">
      <c r="A89" s="20">
        <v>2065</v>
      </c>
      <c r="B89" s="23">
        <f t="shared" si="3"/>
        <v>7596.6434527684169</v>
      </c>
      <c r="C89" s="21">
        <f>回归测试!$H$19+回归测试!H$20*通货膨胀率预测!A89</f>
        <v>8.9354617777663918</v>
      </c>
      <c r="D89" s="26">
        <f t="shared" si="4"/>
        <v>4.7985259075801423E-2</v>
      </c>
      <c r="E89" s="9">
        <f t="shared" si="5"/>
        <v>4.9155189693358206E-2</v>
      </c>
    </row>
    <row r="90" spans="1:5">
      <c r="A90" s="20">
        <v>2066</v>
      </c>
      <c r="B90" s="23">
        <f t="shared" si="3"/>
        <v>7970.0579027221684</v>
      </c>
      <c r="C90" s="21">
        <f>回归测试!$H$19+回归测试!H$20*通货膨胀率预测!A90</f>
        <v>8.9834470368422075</v>
      </c>
      <c r="D90" s="26">
        <f t="shared" si="4"/>
        <v>4.7985259075815634E-2</v>
      </c>
      <c r="E90" s="9">
        <f t="shared" si="5"/>
        <v>4.9155189693372993E-2</v>
      </c>
    </row>
    <row r="91" spans="1:5">
      <c r="A91" s="20">
        <v>2067</v>
      </c>
      <c r="B91" s="23">
        <f t="shared" si="3"/>
        <v>8361.8276107976435</v>
      </c>
      <c r="C91" s="21">
        <f>回归测试!$H$19+回归测试!H$20*通货膨胀率预测!A91</f>
        <v>9.0314322959180231</v>
      </c>
      <c r="D91" s="26">
        <f t="shared" si="4"/>
        <v>4.7985259075815634E-2</v>
      </c>
      <c r="E91" s="9">
        <f t="shared" si="5"/>
        <v>4.9155189693373048E-2</v>
      </c>
    </row>
    <row r="92" spans="1:5">
      <c r="A92" s="20">
        <v>2068</v>
      </c>
      <c r="B92" s="23">
        <f t="shared" si="3"/>
        <v>8772.8548331895618</v>
      </c>
      <c r="C92" s="21">
        <f>回归测试!$H$19+回归测试!H$20*通货膨胀率预测!A92</f>
        <v>9.0794175549938245</v>
      </c>
      <c r="D92" s="26">
        <f t="shared" si="4"/>
        <v>4.7985259075801423E-2</v>
      </c>
      <c r="E92" s="9">
        <f t="shared" si="5"/>
        <v>4.9155189693358192E-2</v>
      </c>
    </row>
    <row r="93" spans="1:5">
      <c r="A93" s="20">
        <v>2069</v>
      </c>
      <c r="B93" s="23">
        <f t="shared" si="3"/>
        <v>9204.0861766674188</v>
      </c>
      <c r="C93" s="21">
        <f>回归测试!$H$19+回归测试!H$20*通货膨胀率预测!A93</f>
        <v>9.1274028140696402</v>
      </c>
      <c r="D93" s="26">
        <f t="shared" si="4"/>
        <v>4.7985259075815634E-2</v>
      </c>
      <c r="E93" s="9">
        <f t="shared" si="5"/>
        <v>4.9155189693373E-2</v>
      </c>
    </row>
    <row r="94" spans="1:5">
      <c r="A94" s="20">
        <v>2070</v>
      </c>
      <c r="B94" s="23">
        <f t="shared" si="3"/>
        <v>9656.5147786356592</v>
      </c>
      <c r="C94" s="21">
        <f>回归测试!$H$19+回归测试!H$20*通货膨胀率预测!A94</f>
        <v>9.1753880731454558</v>
      </c>
      <c r="D94" s="26">
        <f t="shared" si="4"/>
        <v>4.7985259075815634E-2</v>
      </c>
      <c r="E94" s="9">
        <f t="shared" si="5"/>
        <v>4.9155189693373132E-2</v>
      </c>
    </row>
    <row r="95" spans="1:5">
      <c r="A95" s="20">
        <v>2071</v>
      </c>
      <c r="B95" s="23">
        <f t="shared" si="3"/>
        <v>10131.182594356211</v>
      </c>
      <c r="C95" s="21">
        <f>回归测试!$H$19+回归测试!H$20*通货膨胀率预测!A95</f>
        <v>9.2233733322212572</v>
      </c>
      <c r="D95" s="26">
        <f t="shared" si="4"/>
        <v>4.7985259075801423E-2</v>
      </c>
      <c r="E95" s="9">
        <f t="shared" si="5"/>
        <v>4.9155189693358074E-2</v>
      </c>
    </row>
    <row r="96" spans="1:5">
      <c r="A96" s="20">
        <v>2072</v>
      </c>
      <c r="B96" s="23">
        <f t="shared" si="3"/>
        <v>10629.182796599989</v>
      </c>
      <c r="C96" s="21">
        <f>回归测试!$H$19+回归测试!H$20*通货膨胀率预测!A96</f>
        <v>9.2713585912970728</v>
      </c>
      <c r="D96" s="26">
        <f t="shared" si="4"/>
        <v>4.7985259075815634E-2</v>
      </c>
      <c r="E96" s="9">
        <f t="shared" si="5"/>
        <v>4.9155189693373007E-2</v>
      </c>
    </row>
    <row r="97" spans="1:5">
      <c r="A97" s="20">
        <v>2073</v>
      </c>
      <c r="B97" s="23">
        <f t="shared" si="3"/>
        <v>11151.66229325224</v>
      </c>
      <c r="C97" s="21">
        <f>回归测试!$H$19+回归测试!H$20*通货膨胀率预测!A97</f>
        <v>9.3193438503728743</v>
      </c>
      <c r="D97" s="26">
        <f t="shared" si="4"/>
        <v>4.7985259075801423E-2</v>
      </c>
      <c r="E97" s="9">
        <f t="shared" si="5"/>
        <v>4.915518969335813E-2</v>
      </c>
    </row>
    <row r="98" spans="1:5">
      <c r="A98" s="20">
        <v>2074</v>
      </c>
      <c r="B98" s="23">
        <f t="shared" si="3"/>
        <v>11699.82436867349</v>
      </c>
      <c r="C98" s="21">
        <f>回归测试!$H$19+回归测试!H$20*通货膨胀率预测!A98</f>
        <v>9.3673291094486899</v>
      </c>
      <c r="D98" s="26">
        <f t="shared" si="4"/>
        <v>4.7985259075815634E-2</v>
      </c>
      <c r="E98" s="9">
        <f t="shared" si="5"/>
        <v>4.9155189693373014E-2</v>
      </c>
    </row>
    <row r="99" spans="1:5">
      <c r="A99" s="20">
        <v>2075</v>
      </c>
      <c r="B99" s="23">
        <f t="shared" si="3"/>
        <v>12274.931454894784</v>
      </c>
      <c r="C99" s="21">
        <f>回归测试!$H$19+回归测试!H$20*通货膨胀率预测!A99</f>
        <v>9.4153143685245055</v>
      </c>
      <c r="D99" s="26">
        <f t="shared" si="4"/>
        <v>4.7985259075815634E-2</v>
      </c>
      <c r="E99" s="9">
        <f t="shared" si="5"/>
        <v>4.9155189693373104E-2</v>
      </c>
    </row>
    <row r="100" spans="1:5">
      <c r="A100" s="20">
        <v>2076</v>
      </c>
      <c r="B100" s="23">
        <f t="shared" si="3"/>
        <v>12878.308039033105</v>
      </c>
      <c r="C100" s="21">
        <f>回归测试!$H$19+回归测试!H$20*通货膨胀率预测!A100</f>
        <v>9.463299627600307</v>
      </c>
      <c r="D100" s="26">
        <f t="shared" si="4"/>
        <v>4.7985259075801423E-2</v>
      </c>
      <c r="E100" s="9">
        <f t="shared" si="5"/>
        <v>4.9155189693358081E-2</v>
      </c>
    </row>
    <row r="101" spans="1:5">
      <c r="A101" s="20">
        <v>2077</v>
      </c>
      <c r="B101" s="23">
        <f t="shared" si="3"/>
        <v>13511.343713621469</v>
      </c>
      <c r="C101" s="21">
        <f>回归测试!$H$19+回归测试!H$20*通货膨胀率预测!A101</f>
        <v>9.5112848866761226</v>
      </c>
      <c r="D101" s="26">
        <f t="shared" si="4"/>
        <v>4.7985259075815634E-2</v>
      </c>
      <c r="E101" s="9">
        <f t="shared" si="5"/>
        <v>4.9155189693373076E-2</v>
      </c>
    </row>
    <row r="102" spans="1:5">
      <c r="A102" s="20">
        <v>2078</v>
      </c>
      <c r="B102" s="23">
        <f t="shared" si="3"/>
        <v>14175.496376876896</v>
      </c>
      <c r="C102" s="21">
        <f>回归测试!$H$19+回归测试!H$20*通货膨胀率预测!A102</f>
        <v>9.5592701457519382</v>
      </c>
      <c r="D102" s="26">
        <f t="shared" si="4"/>
        <v>4.7985259075815634E-2</v>
      </c>
      <c r="E102" s="9">
        <f t="shared" si="5"/>
        <v>4.9155189693373055E-2</v>
      </c>
    </row>
    <row r="103" spans="1:5">
      <c r="A103" s="20">
        <v>2079</v>
      </c>
      <c r="B103" s="23">
        <f t="shared" si="3"/>
        <v>14872.295590279791</v>
      </c>
      <c r="C103" s="21">
        <f>回归测试!$H$19+回归测试!H$20*通货膨胀率预测!A103</f>
        <v>9.6072554048277397</v>
      </c>
      <c r="D103" s="26">
        <f t="shared" si="4"/>
        <v>4.7985259075801423E-2</v>
      </c>
      <c r="E103" s="9">
        <f t="shared" si="5"/>
        <v>4.9155189693358185E-2</v>
      </c>
    </row>
    <row r="104" spans="1:5">
      <c r="A104" s="20">
        <v>2080</v>
      </c>
      <c r="B104" s="23">
        <f t="shared" si="3"/>
        <v>15603.34610119591</v>
      </c>
      <c r="C104" s="21">
        <f>回归测试!$H$19+回归测试!H$20*通货膨胀率预测!A104</f>
        <v>9.6552406639035553</v>
      </c>
      <c r="D104" s="26">
        <f t="shared" si="4"/>
        <v>4.7985259075815634E-2</v>
      </c>
      <c r="E104" s="9">
        <f t="shared" si="5"/>
        <v>4.9155189693373048E-2</v>
      </c>
    </row>
    <row r="105" spans="1:5">
      <c r="A105" s="20">
        <v>2081</v>
      </c>
      <c r="B105" s="23">
        <f t="shared" si="3"/>
        <v>16370.331538651546</v>
      </c>
      <c r="C105" s="21">
        <f>回归测试!$H$19+回归测试!H$20*通货膨胀率预测!A105</f>
        <v>9.7032259229793709</v>
      </c>
      <c r="D105" s="26">
        <f t="shared" si="4"/>
        <v>4.7985259075815634E-2</v>
      </c>
      <c r="E105" s="9">
        <f t="shared" si="5"/>
        <v>4.9155189693372951E-2</v>
      </c>
    </row>
    <row r="106" spans="1:5">
      <c r="A106" s="20">
        <v>2082</v>
      </c>
      <c r="B106" s="23">
        <f t="shared" si="3"/>
        <v>17175.018290777127</v>
      </c>
      <c r="C106" s="21">
        <f>回归测试!$H$19+回归测试!H$20*通货膨胀率预测!A106</f>
        <v>9.7512111820551723</v>
      </c>
      <c r="D106" s="26">
        <f t="shared" si="4"/>
        <v>4.7985259075801423E-2</v>
      </c>
      <c r="E106" s="9">
        <f t="shared" si="5"/>
        <v>4.9155189693358178E-2</v>
      </c>
    </row>
    <row r="107" spans="1:5">
      <c r="A107" s="20">
        <v>2083</v>
      </c>
      <c r="B107" s="23">
        <f t="shared" si="3"/>
        <v>18019.25957284743</v>
      </c>
      <c r="C107" s="21">
        <f>回归测试!$H$19+回归测试!H$20*通货膨胀率预测!A107</f>
        <v>9.799196441130988</v>
      </c>
      <c r="D107" s="26">
        <f t="shared" si="4"/>
        <v>4.7985259075815634E-2</v>
      </c>
      <c r="E107" s="9">
        <f t="shared" si="5"/>
        <v>4.9155189693373139E-2</v>
      </c>
    </row>
    <row r="108" spans="1:5">
      <c r="A108" s="20">
        <v>2084</v>
      </c>
      <c r="B108" s="23">
        <f t="shared" si="3"/>
        <v>18904.999695284871</v>
      </c>
      <c r="C108" s="21">
        <f>回归测试!$H$19+回归测试!H$20*通货膨胀率预测!A108</f>
        <v>9.8471817002068036</v>
      </c>
      <c r="D108" s="26">
        <f t="shared" si="4"/>
        <v>4.7985259075815634E-2</v>
      </c>
      <c r="E108" s="9">
        <f t="shared" si="5"/>
        <v>4.9155189693372889E-2</v>
      </c>
    </row>
    <row r="109" spans="1:5">
      <c r="A109" s="20">
        <v>2085</v>
      </c>
      <c r="B109" s="23">
        <f t="shared" si="3"/>
        <v>19834.278541459476</v>
      </c>
      <c r="C109" s="21">
        <f>回归测试!$H$19+回归测试!H$20*通货膨胀率预测!A109</f>
        <v>9.895166959282605</v>
      </c>
      <c r="D109" s="26">
        <f t="shared" si="4"/>
        <v>4.7985259075801423E-2</v>
      </c>
      <c r="E109" s="9">
        <f t="shared" si="5"/>
        <v>4.9155189693358151E-2</v>
      </c>
    </row>
    <row r="110" spans="1:5">
      <c r="A110" s="20">
        <v>2086</v>
      </c>
      <c r="B110" s="23">
        <f t="shared" si="3"/>
        <v>20809.236265596115</v>
      </c>
      <c r="C110" s="21">
        <f>回归测试!$H$19+回归测试!H$20*通货膨胀率预测!A110</f>
        <v>9.9431522183584207</v>
      </c>
      <c r="D110" s="26">
        <f t="shared" si="4"/>
        <v>4.7985259075815634E-2</v>
      </c>
      <c r="E110" s="9">
        <f t="shared" si="5"/>
        <v>4.9155189693373028E-2</v>
      </c>
    </row>
    <row r="111" spans="1:5">
      <c r="A111" s="20">
        <v>2087</v>
      </c>
      <c r="B111" s="23">
        <f t="shared" ref="B111:B165" si="6">EXP(C111)</f>
        <v>21832.11822160571</v>
      </c>
      <c r="C111" s="21">
        <f>回归测试!$H$19+回归测试!H$20*通货膨胀率预测!A111</f>
        <v>9.9911374774342363</v>
      </c>
      <c r="D111" s="26">
        <f t="shared" si="4"/>
        <v>4.7985259075815634E-2</v>
      </c>
      <c r="E111" s="9">
        <f t="shared" si="5"/>
        <v>4.9155189693373028E-2</v>
      </c>
    </row>
    <row r="112" spans="1:5">
      <c r="A112" s="20">
        <v>2088</v>
      </c>
      <c r="B112" s="23">
        <f t="shared" si="6"/>
        <v>22905.280134196561</v>
      </c>
      <c r="C112" s="21">
        <f>回归测试!$H$19+回归测试!H$20*通货膨胀率预测!A112</f>
        <v>10.039122736510038</v>
      </c>
      <c r="D112" s="26">
        <f t="shared" si="4"/>
        <v>4.7985259075801423E-2</v>
      </c>
      <c r="E112" s="9">
        <f t="shared" si="5"/>
        <v>4.9155189693358213E-2</v>
      </c>
    </row>
    <row r="113" spans="1:5">
      <c r="A113" s="20">
        <v>2089</v>
      </c>
      <c r="B113" s="23">
        <f t="shared" si="6"/>
        <v>24031.193524172842</v>
      </c>
      <c r="C113" s="21">
        <f>回归测试!$H$19+回归测试!H$20*通货膨胀率预测!A113</f>
        <v>10.087107995585853</v>
      </c>
      <c r="D113" s="26">
        <f t="shared" si="4"/>
        <v>4.7985259075815634E-2</v>
      </c>
      <c r="E113" s="9">
        <f t="shared" si="5"/>
        <v>4.9155189693373076E-2</v>
      </c>
    </row>
    <row r="114" spans="1:5">
      <c r="A114" s="20">
        <v>2090</v>
      </c>
      <c r="B114" s="23">
        <f t="shared" si="6"/>
        <v>25212.451400411715</v>
      </c>
      <c r="C114" s="21">
        <f>回归测试!$H$19+回归测试!H$20*通货膨胀率预测!A114</f>
        <v>10.135093254661669</v>
      </c>
      <c r="D114" s="26">
        <f t="shared" si="4"/>
        <v>4.7985259075815634E-2</v>
      </c>
      <c r="E114" s="9">
        <f t="shared" si="5"/>
        <v>4.9155189693373007E-2</v>
      </c>
    </row>
    <row r="115" spans="1:5">
      <c r="A115" s="20">
        <v>2091</v>
      </c>
      <c r="B115" s="23">
        <f t="shared" si="6"/>
        <v>26451.774231633524</v>
      </c>
      <c r="C115" s="21">
        <f>回归测试!$H$19+回归测试!H$20*通货膨胀率预测!A115</f>
        <v>10.18307851373747</v>
      </c>
      <c r="D115" s="26">
        <f t="shared" si="4"/>
        <v>4.7985259075801423E-2</v>
      </c>
      <c r="E115" s="9">
        <f t="shared" si="5"/>
        <v>4.915518969335806E-2</v>
      </c>
    </row>
    <row r="116" spans="1:5">
      <c r="A116" s="20">
        <v>2092</v>
      </c>
      <c r="B116" s="23">
        <f t="shared" si="6"/>
        <v>27752.016211715749</v>
      </c>
      <c r="C116" s="21">
        <f>回归测试!$H$19+回归测试!H$20*通货膨胀率预测!A116</f>
        <v>10.231063772813286</v>
      </c>
      <c r="D116" s="26">
        <f t="shared" si="4"/>
        <v>4.7985259075815634E-2</v>
      </c>
      <c r="E116" s="9">
        <f t="shared" si="5"/>
        <v>4.9155189693373104E-2</v>
      </c>
    </row>
    <row r="117" spans="1:5">
      <c r="A117" s="20">
        <v>2093</v>
      </c>
      <c r="B117" s="23">
        <f t="shared" si="6"/>
        <v>29116.171832976201</v>
      </c>
      <c r="C117" s="21">
        <f>回归测试!$H$19+回归测试!H$20*通货膨胀率预测!A117</f>
        <v>10.279049031889102</v>
      </c>
      <c r="D117" s="26">
        <f t="shared" si="4"/>
        <v>4.7985259075815634E-2</v>
      </c>
      <c r="E117" s="9">
        <f t="shared" si="5"/>
        <v>4.9155189693373055E-2</v>
      </c>
    </row>
    <row r="118" spans="1:5">
      <c r="A118" s="20">
        <v>2094</v>
      </c>
      <c r="B118" s="23">
        <f t="shared" si="6"/>
        <v>30547.382782570556</v>
      </c>
      <c r="C118" s="21">
        <f>回归测试!$H$19+回归测试!H$20*通货膨胀率预测!A118</f>
        <v>10.327034290964903</v>
      </c>
      <c r="D118" s="26">
        <f t="shared" si="4"/>
        <v>4.7985259075801423E-2</v>
      </c>
      <c r="E118" s="9">
        <f t="shared" si="5"/>
        <v>4.9155189693358095E-2</v>
      </c>
    </row>
    <row r="119" spans="1:5">
      <c r="A119" s="20">
        <v>2095</v>
      </c>
      <c r="B119" s="23">
        <f t="shared" si="6"/>
        <v>32048.945177883888</v>
      </c>
      <c r="C119" s="21">
        <f>回归测试!$H$19+回归测试!H$20*通货膨胀率预测!A119</f>
        <v>10.375019550040719</v>
      </c>
      <c r="D119" s="26">
        <f t="shared" si="4"/>
        <v>4.7985259075815634E-2</v>
      </c>
      <c r="E119" s="9">
        <f t="shared" si="5"/>
        <v>4.9155189693373021E-2</v>
      </c>
    </row>
    <row r="120" spans="1:5">
      <c r="A120" s="20">
        <v>2096</v>
      </c>
      <c r="B120" s="23">
        <f t="shared" si="6"/>
        <v>33624.317157575286</v>
      </c>
      <c r="C120" s="21">
        <f>回归测试!$H$19+回归测试!H$20*通货膨胀率预测!A120</f>
        <v>10.423004809116534</v>
      </c>
      <c r="D120" s="26">
        <f t="shared" si="4"/>
        <v>4.7985259075815634E-2</v>
      </c>
      <c r="E120" s="9">
        <f t="shared" si="5"/>
        <v>4.9155189693373097E-2</v>
      </c>
    </row>
    <row r="121" spans="1:5">
      <c r="A121" s="20">
        <v>2097</v>
      </c>
      <c r="B121" s="23">
        <f t="shared" si="6"/>
        <v>35277.126845765539</v>
      </c>
      <c r="C121" s="21">
        <f>回归测试!$H$19+回归测试!H$20*通货膨胀率预测!A121</f>
        <v>10.470990068192336</v>
      </c>
      <c r="D121" s="26">
        <f t="shared" si="4"/>
        <v>4.7985259075801423E-2</v>
      </c>
      <c r="E121" s="9">
        <f t="shared" si="5"/>
        <v>4.9155189693358227E-2</v>
      </c>
    </row>
    <row r="122" spans="1:5">
      <c r="A122" s="20">
        <v>2098</v>
      </c>
      <c r="B122" s="23">
        <f t="shared" si="6"/>
        <v>37011.18070770632</v>
      </c>
      <c r="C122" s="21">
        <f>回归测试!$H$19+回归测试!H$20*通货膨胀率预测!A122</f>
        <v>10.518975327268151</v>
      </c>
      <c r="D122" s="26">
        <f t="shared" si="4"/>
        <v>4.7985259075815634E-2</v>
      </c>
      <c r="E122" s="9">
        <f t="shared" si="5"/>
        <v>4.9155189693372868E-2</v>
      </c>
    </row>
    <row r="123" spans="1:5">
      <c r="A123" s="20">
        <v>2099</v>
      </c>
      <c r="B123" s="23">
        <f t="shared" si="6"/>
        <v>38830.47231616934</v>
      </c>
      <c r="C123" s="21">
        <f>回归测试!$H$19+回归测试!H$20*通货膨胀率预测!A123</f>
        <v>10.566960586343967</v>
      </c>
      <c r="D123" s="26">
        <f t="shared" si="4"/>
        <v>4.7985259075815634E-2</v>
      </c>
      <c r="E123" s="9">
        <f t="shared" si="5"/>
        <v>4.9155189693373222E-2</v>
      </c>
    </row>
    <row r="124" spans="1:5">
      <c r="A124" s="20">
        <v>2100</v>
      </c>
      <c r="B124" s="23">
        <f t="shared" si="6"/>
        <v>40739.191548753333</v>
      </c>
      <c r="C124" s="21">
        <f>回归测试!$H$19+回归测试!H$20*通货膨胀率预测!A124</f>
        <v>10.614945845419768</v>
      </c>
      <c r="D124" s="26">
        <f t="shared" si="4"/>
        <v>4.7985259075801423E-2</v>
      </c>
      <c r="E124" s="9">
        <f t="shared" si="5"/>
        <v>4.9155189693358074E-2</v>
      </c>
    </row>
    <row r="125" spans="1:5">
      <c r="A125" s="20">
        <v>2101</v>
      </c>
      <c r="B125" s="23">
        <f t="shared" si="6"/>
        <v>42741.734237286961</v>
      </c>
      <c r="C125" s="21">
        <f>回归测试!$H$19+回归测试!H$20*通货膨胀率预测!A125</f>
        <v>10.662931104495584</v>
      </c>
      <c r="D125" s="26">
        <f t="shared" si="4"/>
        <v>4.7985259075815634E-2</v>
      </c>
      <c r="E125" s="9">
        <f t="shared" si="5"/>
        <v>4.9155189693372979E-2</v>
      </c>
    </row>
    <row r="126" spans="1:5">
      <c r="A126" s="20">
        <v>2102</v>
      </c>
      <c r="B126" s="23">
        <f t="shared" si="6"/>
        <v>44842.712291544536</v>
      </c>
      <c r="C126" s="21">
        <f>回归测试!$H$19+回归测试!H$20*通货膨胀率预测!A126</f>
        <v>10.7109163635714</v>
      </c>
      <c r="D126" s="26">
        <f t="shared" si="4"/>
        <v>4.7985259075815634E-2</v>
      </c>
      <c r="E126" s="9">
        <f t="shared" si="5"/>
        <v>4.9155189693372986E-2</v>
      </c>
    </row>
    <row r="127" spans="1:5">
      <c r="A127" s="20">
        <v>2103</v>
      </c>
      <c r="B127" s="23">
        <f t="shared" si="6"/>
        <v>47046.964320600091</v>
      </c>
      <c r="C127" s="21">
        <f>回归测试!$H$19+回归测试!H$20*通货膨胀率预测!A127</f>
        <v>10.758901622647201</v>
      </c>
      <c r="D127" s="26">
        <f t="shared" si="4"/>
        <v>4.7985259075801423E-2</v>
      </c>
      <c r="E127" s="9">
        <f t="shared" si="5"/>
        <v>4.9155189693358151E-2</v>
      </c>
    </row>
    <row r="128" spans="1:5">
      <c r="A128" s="20">
        <v>2104</v>
      </c>
      <c r="B128" s="23">
        <f t="shared" si="6"/>
        <v>49359.566776276544</v>
      </c>
      <c r="C128" s="21">
        <f>回归测试!$H$19+回归测试!H$20*通货膨胀率预测!A128</f>
        <v>10.806886881723017</v>
      </c>
      <c r="D128" s="26">
        <f t="shared" si="4"/>
        <v>4.7985259075815634E-2</v>
      </c>
      <c r="E128" s="9">
        <f t="shared" si="5"/>
        <v>4.915518969337309E-2</v>
      </c>
    </row>
    <row r="129" spans="1:5">
      <c r="A129" s="20">
        <v>2105</v>
      </c>
      <c r="B129" s="23">
        <f t="shared" si="6"/>
        <v>51785.84564434713</v>
      </c>
      <c r="C129" s="21">
        <f>回归测试!$H$19+回归测试!H$20*通货膨胀率预测!A129</f>
        <v>10.854872140798832</v>
      </c>
      <c r="D129" s="26">
        <f t="shared" si="4"/>
        <v>4.7985259075815634E-2</v>
      </c>
      <c r="E129" s="9">
        <f t="shared" si="5"/>
        <v>4.9155189693373E-2</v>
      </c>
    </row>
    <row r="130" spans="1:5">
      <c r="A130" s="20">
        <v>2106</v>
      </c>
      <c r="B130" s="23">
        <f t="shared" si="6"/>
        <v>54331.388710425977</v>
      </c>
      <c r="C130" s="21">
        <f>回归测试!$H$19+回归测试!H$20*通货膨胀率预测!A130</f>
        <v>10.902857399874634</v>
      </c>
      <c r="D130" s="26">
        <f t="shared" si="4"/>
        <v>4.7985259075801423E-2</v>
      </c>
      <c r="E130" s="9">
        <f t="shared" si="5"/>
        <v>4.9155189693358144E-2</v>
      </c>
    </row>
    <row r="131" spans="1:5">
      <c r="A131" s="20">
        <v>2107</v>
      </c>
      <c r="B131" s="23">
        <f t="shared" si="6"/>
        <v>57002.058428791359</v>
      </c>
      <c r="C131" s="21">
        <f>回归测试!$H$19+回归测试!H$20*通货膨胀率预测!A131</f>
        <v>10.95084265895045</v>
      </c>
      <c r="D131" s="26">
        <f t="shared" si="4"/>
        <v>4.7985259075815634E-2</v>
      </c>
      <c r="E131" s="9">
        <f t="shared" si="5"/>
        <v>4.9155189693373152E-2</v>
      </c>
    </row>
    <row r="132" spans="1:5">
      <c r="A132" s="20">
        <v>2108</v>
      </c>
      <c r="B132" s="23">
        <f t="shared" si="6"/>
        <v>59804.005423771327</v>
      </c>
      <c r="C132" s="21">
        <f>回归测试!$H$19+回归测试!H$20*通货膨胀率预测!A132</f>
        <v>10.998827918026265</v>
      </c>
      <c r="D132" s="26">
        <f t="shared" ref="D132:D165" si="7">C132-C131</f>
        <v>4.7985259075815634E-2</v>
      </c>
      <c r="E132" s="9">
        <f t="shared" ref="E132:E165" si="8">(B132-B131)/B131</f>
        <v>4.9155189693372951E-2</v>
      </c>
    </row>
    <row r="133" spans="1:5">
      <c r="A133" s="20">
        <v>2109</v>
      </c>
      <c r="B133" s="23">
        <f t="shared" si="6"/>
        <v>62743.682654799428</v>
      </c>
      <c r="C133" s="21">
        <f>回归测试!$H$19+回归测试!H$20*通货膨胀率预测!A133</f>
        <v>11.046813177102067</v>
      </c>
      <c r="D133" s="26">
        <f t="shared" si="7"/>
        <v>4.7985259075801423E-2</v>
      </c>
      <c r="E133" s="9">
        <f t="shared" si="8"/>
        <v>4.9155189693358185E-2</v>
      </c>
    </row>
    <row r="134" spans="1:5">
      <c r="A134" s="20">
        <v>2110</v>
      </c>
      <c r="B134" s="23">
        <f t="shared" si="6"/>
        <v>65827.860277756889</v>
      </c>
      <c r="C134" s="21">
        <f>回归测试!$H$19+回归测试!H$20*通货膨胀率预测!A134</f>
        <v>11.094798436177882</v>
      </c>
      <c r="D134" s="26">
        <f t="shared" si="7"/>
        <v>4.7985259075815634E-2</v>
      </c>
      <c r="E134" s="9">
        <f t="shared" si="8"/>
        <v>4.9155189693372958E-2</v>
      </c>
    </row>
    <row r="135" spans="1:5">
      <c r="A135" s="20">
        <v>2111</v>
      </c>
      <c r="B135" s="23">
        <f t="shared" si="6"/>
        <v>69063.64123681889</v>
      </c>
      <c r="C135" s="21">
        <f>回归测试!$H$19+回归测试!H$20*通货膨胀率预测!A135</f>
        <v>11.142783695253698</v>
      </c>
      <c r="D135" s="26">
        <f t="shared" si="7"/>
        <v>4.7985259075815634E-2</v>
      </c>
      <c r="E135" s="9">
        <f t="shared" si="8"/>
        <v>4.9155189693373132E-2</v>
      </c>
    </row>
    <row r="136" spans="1:5">
      <c r="A136" s="20">
        <v>2112</v>
      </c>
      <c r="B136" s="23">
        <f t="shared" si="6"/>
        <v>72458.477622728751</v>
      </c>
      <c r="C136" s="21">
        <f>回归测试!$H$19+回归测试!H$20*通货膨胀率预测!A136</f>
        <v>11.190768954329499</v>
      </c>
      <c r="D136" s="26">
        <f t="shared" si="7"/>
        <v>4.7985259075801423E-2</v>
      </c>
      <c r="E136" s="9">
        <f t="shared" si="8"/>
        <v>4.9155189693358095E-2</v>
      </c>
    </row>
    <row r="137" spans="1:5">
      <c r="A137" s="20">
        <v>2113</v>
      </c>
      <c r="B137" s="23">
        <f t="shared" si="6"/>
        <v>76020.187835167017</v>
      </c>
      <c r="C137" s="21">
        <f>回归测试!$H$19+回归测试!H$20*通货膨胀率预测!A137</f>
        <v>11.238754213405315</v>
      </c>
      <c r="D137" s="26">
        <f t="shared" si="7"/>
        <v>4.7985259075815634E-2</v>
      </c>
      <c r="E137" s="9">
        <f t="shared" si="8"/>
        <v>4.9155189693373152E-2</v>
      </c>
    </row>
    <row r="138" spans="1:5">
      <c r="A138" s="20">
        <v>2114</v>
      </c>
      <c r="B138" s="23">
        <f t="shared" si="6"/>
        <v>79756.974588730489</v>
      </c>
      <c r="C138" s="21">
        <f>回归测试!$H$19+回归测试!H$20*通货膨胀率预测!A138</f>
        <v>11.286739472481131</v>
      </c>
      <c r="D138" s="26">
        <f t="shared" si="7"/>
        <v>4.7985259075815634E-2</v>
      </c>
      <c r="E138" s="9">
        <f t="shared" si="8"/>
        <v>4.9155189693372882E-2</v>
      </c>
    </row>
    <row r="139" spans="1:5">
      <c r="A139" s="20">
        <v>2115</v>
      </c>
      <c r="B139" s="23">
        <f t="shared" si="6"/>
        <v>83677.443804007882</v>
      </c>
      <c r="C139" s="21">
        <f>回归测试!$H$19+回归测试!H$20*通货膨胀率预测!A139</f>
        <v>11.334724731556932</v>
      </c>
      <c r="D139" s="26">
        <f t="shared" si="7"/>
        <v>4.7985259075801423E-2</v>
      </c>
      <c r="E139" s="9">
        <f t="shared" si="8"/>
        <v>4.9155189693358158E-2</v>
      </c>
    </row>
    <row r="140" spans="1:5">
      <c r="A140" s="20">
        <v>2116</v>
      </c>
      <c r="B140" s="23">
        <f t="shared" si="6"/>
        <v>87790.624427250455</v>
      </c>
      <c r="C140" s="21">
        <f>回归测试!$H$19+回归测试!H$20*通货膨胀率预测!A140</f>
        <v>11.382709990632748</v>
      </c>
      <c r="D140" s="26">
        <f t="shared" si="7"/>
        <v>4.7985259075815634E-2</v>
      </c>
      <c r="E140" s="9">
        <f t="shared" si="8"/>
        <v>4.9155189693373083E-2</v>
      </c>
    </row>
    <row r="141" spans="1:5">
      <c r="A141" s="20">
        <v>2117</v>
      </c>
      <c r="B141" s="23">
        <f t="shared" si="6"/>
        <v>92105.989224271616</v>
      </c>
      <c r="C141" s="21">
        <f>回归测试!$H$19+回归测试!H$20*通货膨胀率预测!A141</f>
        <v>11.430695249708563</v>
      </c>
      <c r="D141" s="26">
        <f t="shared" si="7"/>
        <v>4.7985259075815634E-2</v>
      </c>
      <c r="E141" s="9">
        <f t="shared" si="8"/>
        <v>4.9155189693372986E-2</v>
      </c>
    </row>
    <row r="142" spans="1:5">
      <c r="A142" s="20">
        <v>2118</v>
      </c>
      <c r="B142" s="23">
        <f t="shared" si="6"/>
        <v>96633.476596485096</v>
      </c>
      <c r="C142" s="21">
        <f>回归测试!$H$19+回归测试!H$20*通货膨胀率预测!A142</f>
        <v>11.478680508784365</v>
      </c>
      <c r="D142" s="26">
        <f t="shared" si="7"/>
        <v>4.7985259075801423E-2</v>
      </c>
      <c r="E142" s="9">
        <f t="shared" si="8"/>
        <v>4.9155189693358227E-2</v>
      </c>
    </row>
    <row r="143" spans="1:5">
      <c r="A143" s="20">
        <v>2119</v>
      </c>
      <c r="B143" s="23">
        <f t="shared" si="6"/>
        <v>101383.51346931544</v>
      </c>
      <c r="C143" s="21">
        <f>回归测试!$H$19+回归测试!H$20*通货膨胀率预测!A143</f>
        <v>11.52666576786018</v>
      </c>
      <c r="D143" s="26">
        <f t="shared" si="7"/>
        <v>4.7985259075815634E-2</v>
      </c>
      <c r="E143" s="9">
        <f t="shared" si="8"/>
        <v>4.9155189693372986E-2</v>
      </c>
    </row>
    <row r="144" spans="1:5">
      <c r="A144" s="20">
        <v>2120</v>
      </c>
      <c r="B144" s="23">
        <f t="shared" si="6"/>
        <v>106367.03930567877</v>
      </c>
      <c r="C144" s="21">
        <f>回归测试!$H$19+回归测试!H$20*通货膨胀率预测!A144</f>
        <v>11.574651026935982</v>
      </c>
      <c r="D144" s="26">
        <f t="shared" si="7"/>
        <v>4.7985259075801423E-2</v>
      </c>
      <c r="E144" s="9">
        <f t="shared" si="8"/>
        <v>4.9155189693358164E-2</v>
      </c>
    </row>
    <row r="145" spans="1:5">
      <c r="A145" s="20">
        <v>2121</v>
      </c>
      <c r="B145" s="23">
        <f t="shared" si="6"/>
        <v>111595.53129987187</v>
      </c>
      <c r="C145" s="21">
        <f>回归测试!$H$19+回归测试!H$20*通货膨胀率预测!A145</f>
        <v>11.622636286011797</v>
      </c>
      <c r="D145" s="26">
        <f t="shared" si="7"/>
        <v>4.7985259075815634E-2</v>
      </c>
      <c r="E145" s="9">
        <f t="shared" si="8"/>
        <v>4.9155189693372986E-2</v>
      </c>
    </row>
    <row r="146" spans="1:5">
      <c r="A146" s="20">
        <v>2122</v>
      </c>
      <c r="B146" s="23">
        <f t="shared" si="6"/>
        <v>117081.03080984984</v>
      </c>
      <c r="C146" s="21">
        <f>回归测试!$H$19+回归测试!H$20*通货膨胀率预测!A146</f>
        <v>11.670621545087613</v>
      </c>
      <c r="D146" s="26">
        <f t="shared" si="7"/>
        <v>4.7985259075815634E-2</v>
      </c>
      <c r="E146" s="9">
        <f t="shared" si="8"/>
        <v>4.9155189693373152E-2</v>
      </c>
    </row>
    <row r="147" spans="1:5">
      <c r="A147" s="20">
        <v>2123</v>
      </c>
      <c r="B147" s="23">
        <f t="shared" si="6"/>
        <v>122836.1710888019</v>
      </c>
      <c r="C147" s="21">
        <f>回归测试!$H$19+回归测试!H$20*通货膨胀率预测!A147</f>
        <v>11.718606804163414</v>
      </c>
      <c r="D147" s="26">
        <f t="shared" si="7"/>
        <v>4.7985259075801423E-2</v>
      </c>
      <c r="E147" s="9">
        <f t="shared" si="8"/>
        <v>4.9155189693358033E-2</v>
      </c>
    </row>
    <row r="148" spans="1:5">
      <c r="A148" s="20">
        <v>2124</v>
      </c>
      <c r="B148" s="23">
        <f t="shared" si="6"/>
        <v>128874.20637987959</v>
      </c>
      <c r="C148" s="21">
        <f>回归测试!$H$19+回归测试!H$20*通货膨胀率预测!A148</f>
        <v>11.76659206323923</v>
      </c>
      <c r="D148" s="26">
        <f t="shared" si="7"/>
        <v>4.7985259075815634E-2</v>
      </c>
      <c r="E148" s="9">
        <f t="shared" si="8"/>
        <v>4.9155189693373062E-2</v>
      </c>
    </row>
    <row r="149" spans="1:5">
      <c r="A149" s="20">
        <v>2125</v>
      </c>
      <c r="B149" s="23">
        <f t="shared" si="6"/>
        <v>135209.04244106548</v>
      </c>
      <c r="C149" s="21">
        <f>回归测试!$H$19+回归测试!H$20*通货膨胀率预测!A149</f>
        <v>11.814577322315046</v>
      </c>
      <c r="D149" s="26">
        <f t="shared" si="7"/>
        <v>4.7985259075815634E-2</v>
      </c>
      <c r="E149" s="9">
        <f t="shared" si="8"/>
        <v>4.9155189693373104E-2</v>
      </c>
    </row>
    <row r="150" spans="1:5">
      <c r="A150" s="20">
        <v>2126</v>
      </c>
      <c r="B150" s="23">
        <f t="shared" si="6"/>
        <v>141855.26857051338</v>
      </c>
      <c r="C150" s="21">
        <f>回归测试!$H$19+回归测试!H$20*通货膨胀率预测!A150</f>
        <v>11.862562581390847</v>
      </c>
      <c r="D150" s="26">
        <f t="shared" si="7"/>
        <v>4.7985259075801423E-2</v>
      </c>
      <c r="E150" s="9">
        <f t="shared" si="8"/>
        <v>4.915518969335822E-2</v>
      </c>
    </row>
    <row r="151" spans="1:5">
      <c r="A151" s="20">
        <v>2127</v>
      </c>
      <c r="B151" s="23">
        <f t="shared" si="6"/>
        <v>148828.19120610133</v>
      </c>
      <c r="C151" s="21">
        <f>回归测试!$H$19+回归测试!H$20*通货膨胀率预测!A151</f>
        <v>11.910547840466663</v>
      </c>
      <c r="D151" s="26">
        <f t="shared" si="7"/>
        <v>4.7985259075815634E-2</v>
      </c>
      <c r="E151" s="9">
        <f t="shared" si="8"/>
        <v>4.9155189693372951E-2</v>
      </c>
    </row>
    <row r="152" spans="1:5">
      <c r="A152" s="20">
        <v>2128</v>
      </c>
      <c r="B152" s="23">
        <f t="shared" si="6"/>
        <v>156143.86917655883</v>
      </c>
      <c r="C152" s="21">
        <f>回归测试!$H$19+回归测试!H$20*通货膨胀率预测!A152</f>
        <v>11.958533099542478</v>
      </c>
      <c r="D152" s="26">
        <f t="shared" si="7"/>
        <v>4.7985259075815634E-2</v>
      </c>
      <c r="E152" s="9">
        <f t="shared" si="8"/>
        <v>4.9155189693373028E-2</v>
      </c>
    </row>
    <row r="153" spans="1:5">
      <c r="A153" s="20">
        <v>2129</v>
      </c>
      <c r="B153" s="23">
        <f t="shared" si="6"/>
        <v>163819.15068538749</v>
      </c>
      <c r="C153" s="21">
        <f>回归测试!$H$19+回归测试!H$20*通货膨胀率预测!A153</f>
        <v>12.00651835861828</v>
      </c>
      <c r="D153" s="26">
        <f t="shared" si="7"/>
        <v>4.7985259075801423E-2</v>
      </c>
      <c r="E153" s="9">
        <f t="shared" si="8"/>
        <v>4.915518969335822E-2</v>
      </c>
    </row>
    <row r="154" spans="1:5">
      <c r="A154" s="20">
        <v>2130</v>
      </c>
      <c r="B154" s="23">
        <f t="shared" si="6"/>
        <v>171871.71211273497</v>
      </c>
      <c r="C154" s="21">
        <f>回归测试!$H$19+回归测试!H$20*通货膨胀率预测!A154</f>
        <v>12.054503617694095</v>
      </c>
      <c r="D154" s="26">
        <f t="shared" si="7"/>
        <v>4.7985259075815634E-2</v>
      </c>
      <c r="E154" s="9">
        <f t="shared" si="8"/>
        <v>4.9155189693373007E-2</v>
      </c>
    </row>
    <row r="155" spans="1:5">
      <c r="A155" s="20">
        <v>2131</v>
      </c>
      <c r="B155" s="23">
        <f t="shared" si="6"/>
        <v>180320.09872456125</v>
      </c>
      <c r="C155" s="21">
        <f>回归测试!$H$19+回归测试!H$20*通货膨胀率预测!A155</f>
        <v>12.102488876769911</v>
      </c>
      <c r="D155" s="26">
        <f t="shared" si="7"/>
        <v>4.7985259075815634E-2</v>
      </c>
      <c r="E155" s="9">
        <f t="shared" si="8"/>
        <v>4.9155189693373E-2</v>
      </c>
    </row>
    <row r="156" spans="1:5">
      <c r="A156" s="20">
        <v>2132</v>
      </c>
      <c r="B156" s="23">
        <f t="shared" si="6"/>
        <v>189183.76738289211</v>
      </c>
      <c r="C156" s="21">
        <f>回归测试!$H$19+回归测试!H$20*通货膨胀率预测!A156</f>
        <v>12.150474135845712</v>
      </c>
      <c r="D156" s="26">
        <f t="shared" si="7"/>
        <v>4.7985259075801423E-2</v>
      </c>
      <c r="E156" s="9">
        <f t="shared" si="8"/>
        <v>4.9155189693358067E-2</v>
      </c>
    </row>
    <row r="157" spans="1:5">
      <c r="A157" s="20">
        <v>2133</v>
      </c>
      <c r="B157" s="23">
        <f t="shared" si="6"/>
        <v>198483.13135550515</v>
      </c>
      <c r="C157" s="21">
        <f>回归测试!$H$19+回归测试!H$20*通货膨胀率预测!A157</f>
        <v>12.198459394921528</v>
      </c>
      <c r="D157" s="26">
        <f t="shared" si="7"/>
        <v>4.7985259075815634E-2</v>
      </c>
      <c r="E157" s="9">
        <f t="shared" si="8"/>
        <v>4.9155189693373111E-2</v>
      </c>
    </row>
    <row r="158" spans="1:5">
      <c r="A158" s="20">
        <v>2134</v>
      </c>
      <c r="B158" s="23">
        <f t="shared" si="6"/>
        <v>208239.60732821969</v>
      </c>
      <c r="C158" s="21">
        <f>回归测试!$H$19+回归测试!H$20*通货膨胀率预测!A158</f>
        <v>12.246444653997344</v>
      </c>
      <c r="D158" s="26">
        <f t="shared" si="7"/>
        <v>4.7985259075815634E-2</v>
      </c>
      <c r="E158" s="9">
        <f t="shared" si="8"/>
        <v>4.9155189693373083E-2</v>
      </c>
    </row>
    <row r="159" spans="1:5">
      <c r="A159" s="20">
        <v>2135</v>
      </c>
      <c r="B159" s="23">
        <f t="shared" si="6"/>
        <v>218475.66472810874</v>
      </c>
      <c r="C159" s="21">
        <f>回归测试!$H$19+回归测试!H$20*通货膨胀率预测!A159</f>
        <v>12.294429913073145</v>
      </c>
      <c r="D159" s="26">
        <f t="shared" si="7"/>
        <v>4.7985259075801423E-2</v>
      </c>
      <c r="E159" s="9">
        <f t="shared" si="8"/>
        <v>4.9155189693358123E-2</v>
      </c>
    </row>
    <row r="160" spans="1:5">
      <c r="A160" s="20">
        <v>2136</v>
      </c>
      <c r="B160" s="23">
        <f t="shared" si="6"/>
        <v>229214.87747120467</v>
      </c>
      <c r="C160" s="21">
        <f>回归测试!$H$19+回归测试!H$20*通货膨胀率预测!A160</f>
        <v>12.342415172148961</v>
      </c>
      <c r="D160" s="26">
        <f t="shared" si="7"/>
        <v>4.7985259075815634E-2</v>
      </c>
      <c r="E160" s="9">
        <f t="shared" si="8"/>
        <v>4.9155189693372958E-2</v>
      </c>
    </row>
    <row r="161" spans="1:5">
      <c r="A161" s="20">
        <v>2137</v>
      </c>
      <c r="B161" s="23">
        <f t="shared" si="6"/>
        <v>240481.97825384501</v>
      </c>
      <c r="C161" s="21">
        <f>回归测试!$H$19+回归测试!H$20*通货膨胀率预测!A161</f>
        <v>12.390400431224776</v>
      </c>
      <c r="D161" s="26">
        <f t="shared" si="7"/>
        <v>4.7985259075815634E-2</v>
      </c>
      <c r="E161" s="9">
        <f t="shared" si="8"/>
        <v>4.9155189693373097E-2</v>
      </c>
    </row>
    <row r="162" spans="1:5">
      <c r="A162" s="20">
        <v>2138</v>
      </c>
      <c r="B162" s="23">
        <f t="shared" si="6"/>
        <v>252302.91551274678</v>
      </c>
      <c r="C162" s="21">
        <f>回归测试!$H$19+回归测试!H$20*通货膨胀率预测!A162</f>
        <v>12.438385690300578</v>
      </c>
      <c r="D162" s="26">
        <f t="shared" si="7"/>
        <v>4.7985259075801423E-2</v>
      </c>
      <c r="E162" s="9">
        <f t="shared" si="8"/>
        <v>4.9155189693358116E-2</v>
      </c>
    </row>
    <row r="163" spans="1:5">
      <c r="A163" s="20">
        <v>2139</v>
      </c>
      <c r="B163" s="23">
        <f t="shared" si="6"/>
        <v>264704.91318496695</v>
      </c>
      <c r="C163" s="21">
        <f>回归测试!$H$19+回归测试!H$20*通货膨胀率预测!A163</f>
        <v>12.486370949376393</v>
      </c>
      <c r="D163" s="26">
        <f t="shared" si="7"/>
        <v>4.7985259075815634E-2</v>
      </c>
      <c r="E163" s="9">
        <f t="shared" si="8"/>
        <v>4.9155189693373152E-2</v>
      </c>
    </row>
    <row r="164" spans="1:5">
      <c r="A164" s="20">
        <v>2140</v>
      </c>
      <c r="B164" s="23">
        <f t="shared" si="6"/>
        <v>277716.53340534185</v>
      </c>
      <c r="C164" s="21">
        <f>回归测试!$H$19+回归测试!H$20*通货膨胀率预测!A164</f>
        <v>12.534356208452209</v>
      </c>
      <c r="D164" s="26">
        <f t="shared" si="7"/>
        <v>4.7985259075815634E-2</v>
      </c>
      <c r="E164" s="9">
        <f t="shared" si="8"/>
        <v>4.9155189693373062E-2</v>
      </c>
    </row>
    <row r="165" spans="1:5">
      <c r="A165" s="20">
        <v>2141</v>
      </c>
      <c r="B165" s="23">
        <f t="shared" si="6"/>
        <v>291367.74228586321</v>
      </c>
      <c r="C165" s="21">
        <f>回归测试!$H$19+回归测试!H$20*通货膨胀率预测!A165</f>
        <v>12.582341467528011</v>
      </c>
      <c r="D165" s="26">
        <f t="shared" si="7"/>
        <v>4.7985259075801423E-2</v>
      </c>
      <c r="E165" s="9">
        <f t="shared" si="8"/>
        <v>4.9155189693357942E-2</v>
      </c>
    </row>
  </sheetData>
  <sortState xmlns:xlrd2="http://schemas.microsoft.com/office/spreadsheetml/2017/richdata2" ref="F2:G45">
    <sortCondition ref="F2:F45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E12"/>
  <sheetViews>
    <sheetView workbookViewId="0">
      <selection activeCell="E13" sqref="E13"/>
    </sheetView>
  </sheetViews>
  <sheetFormatPr defaultRowHeight="13.8"/>
  <cols>
    <col min="1" max="1" width="16.33203125" bestFit="1" customWidth="1"/>
    <col min="3" max="3" width="20.44140625" bestFit="1" customWidth="1"/>
    <col min="5" max="5" width="14" bestFit="1" customWidth="1"/>
  </cols>
  <sheetData>
    <row r="2" spans="1:5">
      <c r="A2" t="s">
        <v>0</v>
      </c>
      <c r="B2">
        <v>38</v>
      </c>
    </row>
    <row r="3" spans="1:5">
      <c r="A3" t="s">
        <v>27</v>
      </c>
      <c r="B3">
        <v>1</v>
      </c>
      <c r="C3" t="s">
        <v>39</v>
      </c>
      <c r="D3" t="s">
        <v>49</v>
      </c>
      <c r="E3" s="8">
        <f>NPV!G8</f>
        <v>-7096.9578136553982</v>
      </c>
    </row>
    <row r="4" spans="1:5">
      <c r="A4" t="s">
        <v>31</v>
      </c>
      <c r="B4">
        <v>1</v>
      </c>
      <c r="C4" t="s">
        <v>40</v>
      </c>
      <c r="D4" t="s">
        <v>38</v>
      </c>
      <c r="E4" s="7">
        <f>NPV!G9</f>
        <v>6.8781105979656143E-2</v>
      </c>
    </row>
    <row r="5" spans="1:5">
      <c r="A5" t="s">
        <v>1</v>
      </c>
      <c r="B5">
        <v>3</v>
      </c>
      <c r="C5" t="s">
        <v>43</v>
      </c>
    </row>
    <row r="6" spans="1:5">
      <c r="A6" t="s">
        <v>34</v>
      </c>
      <c r="B6">
        <v>65</v>
      </c>
    </row>
    <row r="7" spans="1:5">
      <c r="A7" t="s">
        <v>42</v>
      </c>
      <c r="B7">
        <f>IF(re_time=55,170,IF(re_time=60,139,101))</f>
        <v>101</v>
      </c>
    </row>
    <row r="8" spans="1:5">
      <c r="A8" t="s">
        <v>32</v>
      </c>
      <c r="B8">
        <v>6.4899999999999999E-2</v>
      </c>
    </row>
    <row r="9" spans="1:5">
      <c r="A9" t="s">
        <v>33</v>
      </c>
      <c r="B9">
        <v>6.6900000000000001E-2</v>
      </c>
    </row>
    <row r="10" spans="1:5" ht="13.65" customHeight="1"/>
    <row r="11" spans="1:5">
      <c r="A11" t="s">
        <v>28</v>
      </c>
      <c r="B11">
        <f>(VLOOKUP(re_time,个人养老金缴费!$A$2:$I$100,6)+VLOOKUP(re_time,个人养老金缴费!$A$2:$I$100,8))/VLOOKUP(re_time,个人养老金缴费!$A$2:$I$100,5)</f>
        <v>0.45032090182523354</v>
      </c>
    </row>
    <row r="12" spans="1:5">
      <c r="A12" t="s">
        <v>29</v>
      </c>
      <c r="B12">
        <f>p_rate*VLOOKUP(re_time,个人养老金缴费!$A$2:$I$100,5)</f>
        <v>27350.065247845741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A78B2-2D13-43DB-8CA1-673B93481F28}">
  <sheetPr codeName="Sheet2"/>
  <dimension ref="A1:L110"/>
  <sheetViews>
    <sheetView workbookViewId="0">
      <selection activeCell="J25" sqref="J25"/>
    </sheetView>
  </sheetViews>
  <sheetFormatPr defaultRowHeight="13.8"/>
  <cols>
    <col min="2" max="2" width="20.33203125" bestFit="1" customWidth="1"/>
    <col min="3" max="3" width="13.6640625" bestFit="1" customWidth="1"/>
    <col min="4" max="4" width="20.33203125" bestFit="1" customWidth="1"/>
    <col min="5" max="5" width="13.6640625" bestFit="1" customWidth="1"/>
    <col min="6" max="6" width="16.33203125" bestFit="1" customWidth="1"/>
    <col min="7" max="7" width="13.6640625" bestFit="1" customWidth="1"/>
    <col min="9" max="9" width="13" style="4" bestFit="1" customWidth="1"/>
  </cols>
  <sheetData>
    <row r="1" spans="1:12">
      <c r="A1" t="s">
        <v>12</v>
      </c>
    </row>
    <row r="2" spans="1:12">
      <c r="A2" t="s">
        <v>13</v>
      </c>
    </row>
    <row r="3" spans="1:12">
      <c r="A3" t="s">
        <v>14</v>
      </c>
      <c r="B3" t="s">
        <v>15</v>
      </c>
      <c r="D3" t="s">
        <v>16</v>
      </c>
      <c r="F3" t="s">
        <v>17</v>
      </c>
      <c r="I3" s="4" t="s">
        <v>25</v>
      </c>
      <c r="K3" t="s">
        <v>26</v>
      </c>
    </row>
    <row r="4" spans="1:12">
      <c r="B4" t="s">
        <v>18</v>
      </c>
      <c r="C4" t="s">
        <v>19</v>
      </c>
      <c r="D4" t="s">
        <v>20</v>
      </c>
      <c r="E4" t="s">
        <v>21</v>
      </c>
      <c r="F4" t="s">
        <v>22</v>
      </c>
      <c r="G4" t="s">
        <v>23</v>
      </c>
      <c r="I4" s="4" t="s">
        <v>24</v>
      </c>
      <c r="J4" t="s">
        <v>2</v>
      </c>
      <c r="K4" t="s">
        <v>24</v>
      </c>
    </row>
    <row r="5" spans="1:12">
      <c r="A5">
        <v>0</v>
      </c>
      <c r="B5">
        <v>8.6700000000000004E-4</v>
      </c>
      <c r="C5">
        <v>6.2E-4</v>
      </c>
      <c r="D5">
        <v>6.2E-4</v>
      </c>
      <c r="E5">
        <v>4.55E-4</v>
      </c>
      <c r="F5">
        <v>5.6599999999999999E-4</v>
      </c>
      <c r="G5">
        <v>4.5300000000000001E-4</v>
      </c>
      <c r="I5" s="4">
        <f>G5*1000000</f>
        <v>453</v>
      </c>
      <c r="J5" t="str">
        <f t="shared" ref="J5:J36" si="0">IF(A5&lt;age,"",(1000000-I5)/(1000000-VLOOKUP(age-1,$A$5:$I$110,9)))</f>
        <v/>
      </c>
      <c r="K5">
        <f>1000000*F5</f>
        <v>566</v>
      </c>
      <c r="L5" t="str">
        <f t="shared" ref="L5:L36" si="1">IF(A5&lt;age,"",(1000000-I5)/(1000000-VLOOKUP(age-1,$A$5:$K$110,11)))</f>
        <v/>
      </c>
    </row>
    <row r="6" spans="1:12">
      <c r="A6">
        <v>1</v>
      </c>
      <c r="B6">
        <v>6.1499999999999999E-4</v>
      </c>
      <c r="C6">
        <v>4.5600000000000003E-4</v>
      </c>
      <c r="D6">
        <v>4.6500000000000003E-4</v>
      </c>
      <c r="E6">
        <v>3.2400000000000001E-4</v>
      </c>
      <c r="F6">
        <v>3.86E-4</v>
      </c>
      <c r="G6">
        <v>2.8899999999999998E-4</v>
      </c>
      <c r="I6" s="4">
        <f>(1000000-I5)*G6+I5</f>
        <v>741.86908300000005</v>
      </c>
      <c r="J6" t="str">
        <f t="shared" si="0"/>
        <v/>
      </c>
      <c r="K6">
        <f t="shared" ref="K6:K69" si="2">1000000*F6</f>
        <v>386</v>
      </c>
      <c r="L6" t="str">
        <f t="shared" si="1"/>
        <v/>
      </c>
    </row>
    <row r="7" spans="1:12">
      <c r="A7">
        <v>2</v>
      </c>
      <c r="B7">
        <v>4.4499999999999997E-4</v>
      </c>
      <c r="C7">
        <v>3.3700000000000001E-4</v>
      </c>
      <c r="D7">
        <v>3.5300000000000002E-4</v>
      </c>
      <c r="E7">
        <v>2.3599999999999999E-4</v>
      </c>
      <c r="F7">
        <v>2.6800000000000001E-4</v>
      </c>
      <c r="G7">
        <v>1.84E-4</v>
      </c>
      <c r="I7" s="4">
        <f t="shared" ref="I7:I70" si="3">(1000000-I6)*G7+I6</f>
        <v>925.73257908872802</v>
      </c>
      <c r="J7" t="str">
        <f t="shared" si="0"/>
        <v/>
      </c>
      <c r="K7">
        <f t="shared" si="2"/>
        <v>268</v>
      </c>
      <c r="L7" t="str">
        <f t="shared" si="1"/>
        <v/>
      </c>
    </row>
    <row r="8" spans="1:12">
      <c r="A8">
        <v>3</v>
      </c>
      <c r="B8">
        <v>3.39E-4</v>
      </c>
      <c r="C8">
        <v>2.5599999999999999E-4</v>
      </c>
      <c r="D8">
        <v>2.7799999999999998E-4</v>
      </c>
      <c r="E8">
        <v>1.8000000000000001E-4</v>
      </c>
      <c r="F8">
        <v>1.9599999999999999E-4</v>
      </c>
      <c r="G8">
        <v>1.2400000000000001E-4</v>
      </c>
      <c r="I8" s="4">
        <f t="shared" si="3"/>
        <v>1049.617788248921</v>
      </c>
      <c r="J8" t="str">
        <f t="shared" si="0"/>
        <v/>
      </c>
      <c r="K8">
        <f t="shared" si="2"/>
        <v>196</v>
      </c>
      <c r="L8" t="str">
        <f t="shared" si="1"/>
        <v/>
      </c>
    </row>
    <row r="9" spans="1:12">
      <c r="A9">
        <v>4</v>
      </c>
      <c r="B9">
        <v>2.7999999999999998E-4</v>
      </c>
      <c r="C9">
        <v>2.03E-4</v>
      </c>
      <c r="D9">
        <v>2.2900000000000001E-4</v>
      </c>
      <c r="E9">
        <v>1.4899999999999999E-4</v>
      </c>
      <c r="F9">
        <v>1.5799999999999999E-4</v>
      </c>
      <c r="G9">
        <v>9.5000000000000005E-5</v>
      </c>
      <c r="I9" s="4">
        <f t="shared" si="3"/>
        <v>1144.5180745590374</v>
      </c>
      <c r="J9" t="str">
        <f t="shared" si="0"/>
        <v/>
      </c>
      <c r="K9">
        <f t="shared" si="2"/>
        <v>158</v>
      </c>
      <c r="L9" t="str">
        <f t="shared" si="1"/>
        <v/>
      </c>
    </row>
    <row r="10" spans="1:12">
      <c r="A10">
        <v>5</v>
      </c>
      <c r="B10">
        <v>2.5099999999999998E-4</v>
      </c>
      <c r="C10">
        <v>1.7000000000000001E-4</v>
      </c>
      <c r="D10">
        <v>2.0000000000000001E-4</v>
      </c>
      <c r="E10">
        <v>1.3100000000000001E-4</v>
      </c>
      <c r="F10">
        <v>1.4100000000000001E-4</v>
      </c>
      <c r="G10">
        <v>8.3999999999999995E-5</v>
      </c>
      <c r="I10" s="4">
        <f t="shared" si="3"/>
        <v>1228.4219350407743</v>
      </c>
      <c r="J10" t="str">
        <f t="shared" si="0"/>
        <v/>
      </c>
      <c r="K10">
        <f t="shared" si="2"/>
        <v>141</v>
      </c>
      <c r="L10" t="str">
        <f t="shared" si="1"/>
        <v/>
      </c>
    </row>
    <row r="11" spans="1:12">
      <c r="A11">
        <v>6</v>
      </c>
      <c r="B11">
        <v>2.3699999999999999E-4</v>
      </c>
      <c r="C11">
        <v>1.4899999999999999E-4</v>
      </c>
      <c r="D11">
        <v>1.8200000000000001E-4</v>
      </c>
      <c r="E11">
        <v>1.1900000000000001E-4</v>
      </c>
      <c r="F11">
        <v>1.3200000000000001E-4</v>
      </c>
      <c r="G11">
        <v>7.7999999999999999E-5</v>
      </c>
      <c r="I11" s="4">
        <f t="shared" si="3"/>
        <v>1306.3261181298412</v>
      </c>
      <c r="J11" t="str">
        <f t="shared" si="0"/>
        <v/>
      </c>
      <c r="K11">
        <f t="shared" si="2"/>
        <v>132</v>
      </c>
      <c r="L11" t="str">
        <f t="shared" si="1"/>
        <v/>
      </c>
    </row>
    <row r="12" spans="1:12">
      <c r="A12">
        <v>7</v>
      </c>
      <c r="B12">
        <v>2.33E-4</v>
      </c>
      <c r="C12">
        <v>1.37E-4</v>
      </c>
      <c r="D12">
        <v>1.7200000000000001E-4</v>
      </c>
      <c r="E12">
        <v>1.1E-4</v>
      </c>
      <c r="F12">
        <v>1.2899999999999999E-4</v>
      </c>
      <c r="G12">
        <v>7.3999999999999996E-5</v>
      </c>
      <c r="I12" s="4">
        <f t="shared" si="3"/>
        <v>1380.2294499970997</v>
      </c>
      <c r="J12" t="str">
        <f t="shared" si="0"/>
        <v/>
      </c>
      <c r="K12">
        <f t="shared" si="2"/>
        <v>129</v>
      </c>
      <c r="L12" t="str">
        <f t="shared" si="1"/>
        <v/>
      </c>
    </row>
    <row r="13" spans="1:12">
      <c r="A13">
        <v>8</v>
      </c>
      <c r="B13">
        <v>2.3800000000000001E-4</v>
      </c>
      <c r="C13">
        <v>1.3300000000000001E-4</v>
      </c>
      <c r="D13">
        <v>1.7100000000000001E-4</v>
      </c>
      <c r="E13">
        <v>1.05E-4</v>
      </c>
      <c r="F13">
        <v>1.3100000000000001E-4</v>
      </c>
      <c r="G13">
        <v>7.2000000000000002E-5</v>
      </c>
      <c r="I13" s="4">
        <f t="shared" si="3"/>
        <v>1452.1300734766999</v>
      </c>
      <c r="J13" t="str">
        <f t="shared" si="0"/>
        <v/>
      </c>
      <c r="K13">
        <f t="shared" si="2"/>
        <v>131</v>
      </c>
      <c r="L13" t="str">
        <f t="shared" si="1"/>
        <v/>
      </c>
    </row>
    <row r="14" spans="1:12">
      <c r="A14">
        <v>9</v>
      </c>
      <c r="B14">
        <v>2.5000000000000001E-4</v>
      </c>
      <c r="C14">
        <v>1.36E-4</v>
      </c>
      <c r="D14">
        <v>1.7699999999999999E-4</v>
      </c>
      <c r="E14">
        <v>1.03E-4</v>
      </c>
      <c r="F14">
        <v>1.37E-4</v>
      </c>
      <c r="G14">
        <v>7.2000000000000002E-5</v>
      </c>
      <c r="I14" s="4">
        <f t="shared" si="3"/>
        <v>1524.0255201114096</v>
      </c>
      <c r="J14" t="str">
        <f t="shared" si="0"/>
        <v/>
      </c>
      <c r="K14">
        <f t="shared" si="2"/>
        <v>137</v>
      </c>
      <c r="L14" t="str">
        <f t="shared" si="1"/>
        <v/>
      </c>
    </row>
    <row r="15" spans="1:12">
      <c r="A15">
        <v>10</v>
      </c>
      <c r="B15">
        <v>2.6899999999999998E-4</v>
      </c>
      <c r="C15">
        <v>1.45E-4</v>
      </c>
      <c r="D15">
        <v>1.8699999999999999E-4</v>
      </c>
      <c r="E15">
        <v>1.03E-4</v>
      </c>
      <c r="F15">
        <v>1.46E-4</v>
      </c>
      <c r="G15">
        <v>7.3999999999999996E-5</v>
      </c>
      <c r="I15" s="4">
        <f t="shared" si="3"/>
        <v>1597.9127422229215</v>
      </c>
      <c r="J15" t="str">
        <f t="shared" si="0"/>
        <v/>
      </c>
      <c r="K15">
        <f t="shared" si="2"/>
        <v>146</v>
      </c>
      <c r="L15" t="str">
        <f t="shared" si="1"/>
        <v/>
      </c>
    </row>
    <row r="16" spans="1:12">
      <c r="A16">
        <v>11</v>
      </c>
      <c r="B16">
        <v>2.9300000000000002E-4</v>
      </c>
      <c r="C16">
        <v>1.5699999999999999E-4</v>
      </c>
      <c r="D16">
        <v>2.02E-4</v>
      </c>
      <c r="E16">
        <v>1.05E-4</v>
      </c>
      <c r="F16">
        <v>1.5699999999999999E-4</v>
      </c>
      <c r="G16">
        <v>7.7000000000000001E-5</v>
      </c>
      <c r="I16" s="4">
        <f t="shared" si="3"/>
        <v>1674.7897029417702</v>
      </c>
      <c r="J16" t="str">
        <f t="shared" si="0"/>
        <v/>
      </c>
      <c r="K16">
        <f t="shared" si="2"/>
        <v>157</v>
      </c>
      <c r="L16" t="str">
        <f t="shared" si="1"/>
        <v/>
      </c>
    </row>
    <row r="17" spans="1:12">
      <c r="A17">
        <v>12</v>
      </c>
      <c r="B17">
        <v>3.19E-4</v>
      </c>
      <c r="C17">
        <v>1.7200000000000001E-4</v>
      </c>
      <c r="D17">
        <v>2.2000000000000001E-4</v>
      </c>
      <c r="E17">
        <v>1.0900000000000001E-4</v>
      </c>
      <c r="F17">
        <v>1.7000000000000001E-4</v>
      </c>
      <c r="G17">
        <v>8.0000000000000007E-5</v>
      </c>
      <c r="I17" s="4">
        <f t="shared" si="3"/>
        <v>1754.655719765535</v>
      </c>
      <c r="J17" t="str">
        <f t="shared" si="0"/>
        <v/>
      </c>
      <c r="K17">
        <f t="shared" si="2"/>
        <v>170</v>
      </c>
      <c r="L17" t="str">
        <f t="shared" si="1"/>
        <v/>
      </c>
    </row>
    <row r="18" spans="1:12">
      <c r="A18">
        <v>13</v>
      </c>
      <c r="B18">
        <v>3.4699999999999998E-4</v>
      </c>
      <c r="C18">
        <v>1.8900000000000001E-4</v>
      </c>
      <c r="D18">
        <v>2.4000000000000001E-4</v>
      </c>
      <c r="E18">
        <v>1.15E-4</v>
      </c>
      <c r="F18">
        <v>1.84E-4</v>
      </c>
      <c r="G18">
        <v>8.5000000000000006E-5</v>
      </c>
      <c r="I18" s="4">
        <f t="shared" si="3"/>
        <v>1839.5065740293549</v>
      </c>
      <c r="J18" t="str">
        <f t="shared" si="0"/>
        <v/>
      </c>
      <c r="K18">
        <f t="shared" si="2"/>
        <v>184</v>
      </c>
      <c r="L18" t="str">
        <f t="shared" si="1"/>
        <v/>
      </c>
    </row>
    <row r="19" spans="1:12">
      <c r="A19">
        <v>14</v>
      </c>
      <c r="B19">
        <v>3.7500000000000001E-4</v>
      </c>
      <c r="C19">
        <v>2.0599999999999999E-4</v>
      </c>
      <c r="D19">
        <v>2.61E-4</v>
      </c>
      <c r="E19">
        <v>1.21E-4</v>
      </c>
      <c r="F19">
        <v>1.9699999999999999E-4</v>
      </c>
      <c r="G19">
        <v>9.0000000000000006E-5</v>
      </c>
      <c r="I19" s="4">
        <f t="shared" si="3"/>
        <v>1929.3410184376921</v>
      </c>
      <c r="J19" t="str">
        <f t="shared" si="0"/>
        <v/>
      </c>
      <c r="K19">
        <f t="shared" si="2"/>
        <v>197</v>
      </c>
      <c r="L19" t="str">
        <f t="shared" si="1"/>
        <v/>
      </c>
    </row>
    <row r="20" spans="1:12">
      <c r="A20">
        <v>15</v>
      </c>
      <c r="B20">
        <v>4.0200000000000001E-4</v>
      </c>
      <c r="C20">
        <v>2.2100000000000001E-4</v>
      </c>
      <c r="D20">
        <v>2.7999999999999998E-4</v>
      </c>
      <c r="E20">
        <v>1.2799999999999999E-4</v>
      </c>
      <c r="F20">
        <v>2.0799999999999999E-4</v>
      </c>
      <c r="G20">
        <v>9.5000000000000005E-5</v>
      </c>
      <c r="I20" s="4">
        <f t="shared" si="3"/>
        <v>2024.1577310409405</v>
      </c>
      <c r="J20" t="str">
        <f t="shared" si="0"/>
        <v/>
      </c>
      <c r="K20">
        <f t="shared" si="2"/>
        <v>208</v>
      </c>
      <c r="L20" t="str">
        <f t="shared" si="1"/>
        <v/>
      </c>
    </row>
    <row r="21" spans="1:12">
      <c r="A21">
        <v>16</v>
      </c>
      <c r="B21">
        <v>4.2700000000000002E-4</v>
      </c>
      <c r="C21">
        <v>2.34E-4</v>
      </c>
      <c r="D21">
        <v>2.9799999999999998E-4</v>
      </c>
      <c r="E21">
        <v>1.35E-4</v>
      </c>
      <c r="F21">
        <v>2.1900000000000001E-4</v>
      </c>
      <c r="G21">
        <v>1E-4</v>
      </c>
      <c r="I21" s="4">
        <f t="shared" si="3"/>
        <v>2123.9553152678363</v>
      </c>
      <c r="J21" t="str">
        <f t="shared" si="0"/>
        <v/>
      </c>
      <c r="K21">
        <f t="shared" si="2"/>
        <v>219</v>
      </c>
      <c r="L21" t="str">
        <f t="shared" si="1"/>
        <v/>
      </c>
    </row>
    <row r="22" spans="1:12">
      <c r="A22">
        <v>17</v>
      </c>
      <c r="B22">
        <v>4.4900000000000002E-4</v>
      </c>
      <c r="C22">
        <v>2.4499999999999999E-4</v>
      </c>
      <c r="D22">
        <v>3.1500000000000001E-4</v>
      </c>
      <c r="E22">
        <v>1.4100000000000001E-4</v>
      </c>
      <c r="F22">
        <v>2.2699999999999999E-4</v>
      </c>
      <c r="G22">
        <v>1.05E-4</v>
      </c>
      <c r="I22" s="4">
        <f t="shared" si="3"/>
        <v>2228.7322999597332</v>
      </c>
      <c r="J22" t="str">
        <f t="shared" si="0"/>
        <v/>
      </c>
      <c r="K22">
        <f t="shared" si="2"/>
        <v>227</v>
      </c>
      <c r="L22" t="str">
        <f t="shared" si="1"/>
        <v/>
      </c>
    </row>
    <row r="23" spans="1:12">
      <c r="A23">
        <v>18</v>
      </c>
      <c r="B23">
        <v>4.6900000000000002E-4</v>
      </c>
      <c r="C23">
        <v>2.5500000000000002E-4</v>
      </c>
      <c r="D23">
        <v>3.3100000000000002E-4</v>
      </c>
      <c r="E23">
        <v>1.4899999999999999E-4</v>
      </c>
      <c r="F23">
        <v>2.3499999999999999E-4</v>
      </c>
      <c r="G23">
        <v>1.1E-4</v>
      </c>
      <c r="I23" s="4">
        <f t="shared" si="3"/>
        <v>2338.4871394067377</v>
      </c>
      <c r="J23" t="str">
        <f t="shared" si="0"/>
        <v/>
      </c>
      <c r="K23">
        <f t="shared" si="2"/>
        <v>235</v>
      </c>
      <c r="L23" t="str">
        <f t="shared" si="1"/>
        <v/>
      </c>
    </row>
    <row r="24" spans="1:12">
      <c r="A24">
        <v>19</v>
      </c>
      <c r="B24">
        <v>4.8899999999999996E-4</v>
      </c>
      <c r="C24">
        <v>2.6200000000000003E-4</v>
      </c>
      <c r="D24">
        <v>3.4600000000000001E-4</v>
      </c>
      <c r="E24">
        <v>1.56E-4</v>
      </c>
      <c r="F24">
        <v>2.41E-4</v>
      </c>
      <c r="G24" s="5">
        <v>1.15E-4</v>
      </c>
      <c r="I24" s="4">
        <f t="shared" si="3"/>
        <v>2453.2182133857059</v>
      </c>
      <c r="J24" t="str">
        <f t="shared" si="0"/>
        <v/>
      </c>
      <c r="K24">
        <f t="shared" si="2"/>
        <v>241</v>
      </c>
      <c r="L24" t="str">
        <f t="shared" si="1"/>
        <v/>
      </c>
    </row>
    <row r="25" spans="1:12">
      <c r="A25">
        <v>20</v>
      </c>
      <c r="B25">
        <v>5.0799999999999999E-4</v>
      </c>
      <c r="C25">
        <v>2.6899999999999998E-4</v>
      </c>
      <c r="D25">
        <v>3.6099999999999999E-4</v>
      </c>
      <c r="E25">
        <v>1.63E-4</v>
      </c>
      <c r="F25">
        <v>2.4800000000000001E-4</v>
      </c>
      <c r="G25">
        <v>1.2E-4</v>
      </c>
      <c r="I25" s="4">
        <f t="shared" si="3"/>
        <v>2572.9238272000998</v>
      </c>
      <c r="J25" t="str">
        <f t="shared" si="0"/>
        <v/>
      </c>
      <c r="K25">
        <f t="shared" si="2"/>
        <v>248</v>
      </c>
      <c r="L25" t="str">
        <f t="shared" si="1"/>
        <v/>
      </c>
    </row>
    <row r="26" spans="1:12">
      <c r="A26">
        <v>21</v>
      </c>
      <c r="B26">
        <v>5.2700000000000002E-4</v>
      </c>
      <c r="C26">
        <v>2.7399999999999999E-4</v>
      </c>
      <c r="D26">
        <v>3.7599999999999998E-4</v>
      </c>
      <c r="E26">
        <v>1.7000000000000001E-4</v>
      </c>
      <c r="F26">
        <v>2.5599999999999999E-4</v>
      </c>
      <c r="G26">
        <v>1.25E-4</v>
      </c>
      <c r="I26" s="4">
        <f t="shared" si="3"/>
        <v>2697.6022117216999</v>
      </c>
      <c r="J26" t="str">
        <f t="shared" si="0"/>
        <v/>
      </c>
      <c r="K26">
        <f t="shared" si="2"/>
        <v>256</v>
      </c>
      <c r="L26" t="str">
        <f t="shared" si="1"/>
        <v/>
      </c>
    </row>
    <row r="27" spans="1:12">
      <c r="A27">
        <v>22</v>
      </c>
      <c r="B27">
        <v>5.4699999999999996E-4</v>
      </c>
      <c r="C27">
        <v>2.7900000000000001E-4</v>
      </c>
      <c r="D27">
        <v>3.9199999999999999E-4</v>
      </c>
      <c r="E27">
        <v>1.7799999999999999E-4</v>
      </c>
      <c r="F27">
        <v>2.6400000000000002E-4</v>
      </c>
      <c r="G27">
        <v>1.2899999999999999E-4</v>
      </c>
      <c r="I27" s="4">
        <f t="shared" si="3"/>
        <v>2826.2542210363877</v>
      </c>
      <c r="J27" t="str">
        <f t="shared" si="0"/>
        <v/>
      </c>
      <c r="K27">
        <f t="shared" si="2"/>
        <v>264</v>
      </c>
      <c r="L27" t="str">
        <f t="shared" si="1"/>
        <v/>
      </c>
    </row>
    <row r="28" spans="1:12">
      <c r="A28">
        <v>23</v>
      </c>
      <c r="B28">
        <v>5.6800000000000004E-4</v>
      </c>
      <c r="C28">
        <v>2.8400000000000002E-4</v>
      </c>
      <c r="D28">
        <v>4.0900000000000002E-4</v>
      </c>
      <c r="E28">
        <v>1.85E-4</v>
      </c>
      <c r="F28">
        <v>2.7300000000000002E-4</v>
      </c>
      <c r="G28">
        <v>1.34E-4</v>
      </c>
      <c r="I28" s="4">
        <f t="shared" si="3"/>
        <v>2959.8755029707686</v>
      </c>
      <c r="J28" t="str">
        <f t="shared" si="0"/>
        <v/>
      </c>
      <c r="K28">
        <f t="shared" si="2"/>
        <v>273</v>
      </c>
      <c r="L28" t="str">
        <f t="shared" si="1"/>
        <v/>
      </c>
    </row>
    <row r="29" spans="1:12">
      <c r="A29">
        <v>24</v>
      </c>
      <c r="B29">
        <v>5.9100000000000005E-4</v>
      </c>
      <c r="C29">
        <v>2.8899999999999998E-4</v>
      </c>
      <c r="D29">
        <v>4.28E-4</v>
      </c>
      <c r="E29">
        <v>1.92E-4</v>
      </c>
      <c r="F29">
        <v>2.8400000000000002E-4</v>
      </c>
      <c r="G29">
        <v>1.3899999999999999E-4</v>
      </c>
      <c r="I29" s="4">
        <f t="shared" si="3"/>
        <v>3098.4640802758558</v>
      </c>
      <c r="J29" t="str">
        <f t="shared" si="0"/>
        <v/>
      </c>
      <c r="K29">
        <f t="shared" si="2"/>
        <v>284</v>
      </c>
      <c r="L29" t="str">
        <f t="shared" si="1"/>
        <v/>
      </c>
    </row>
    <row r="30" spans="1:12">
      <c r="A30">
        <v>25</v>
      </c>
      <c r="B30">
        <v>6.1499999999999999E-4</v>
      </c>
      <c r="C30">
        <v>2.9399999999999999E-4</v>
      </c>
      <c r="D30">
        <v>4.4799999999999999E-4</v>
      </c>
      <c r="E30">
        <v>2.0000000000000001E-4</v>
      </c>
      <c r="F30">
        <v>2.9700000000000001E-4</v>
      </c>
      <c r="G30">
        <v>1.44E-4</v>
      </c>
      <c r="I30" s="4">
        <f t="shared" si="3"/>
        <v>3242.017901448296</v>
      </c>
      <c r="J30" t="str">
        <f t="shared" si="0"/>
        <v/>
      </c>
      <c r="K30">
        <f t="shared" si="2"/>
        <v>297</v>
      </c>
      <c r="L30" t="str">
        <f t="shared" si="1"/>
        <v/>
      </c>
    </row>
    <row r="31" spans="1:12">
      <c r="A31">
        <v>26</v>
      </c>
      <c r="B31">
        <v>6.4400000000000004E-4</v>
      </c>
      <c r="C31">
        <v>2.9999999999999997E-4</v>
      </c>
      <c r="D31">
        <v>4.7100000000000001E-4</v>
      </c>
      <c r="E31">
        <v>2.0799999999999999E-4</v>
      </c>
      <c r="F31">
        <v>3.1399999999999999E-4</v>
      </c>
      <c r="G31">
        <v>1.4899999999999999E-4</v>
      </c>
      <c r="I31" s="4">
        <f t="shared" si="3"/>
        <v>3390.5348407809802</v>
      </c>
      <c r="J31" t="str">
        <f t="shared" si="0"/>
        <v/>
      </c>
      <c r="K31">
        <f t="shared" si="2"/>
        <v>314</v>
      </c>
      <c r="L31" t="str">
        <f t="shared" si="1"/>
        <v/>
      </c>
    </row>
    <row r="32" spans="1:12">
      <c r="A32">
        <v>27</v>
      </c>
      <c r="B32">
        <v>6.7500000000000004E-4</v>
      </c>
      <c r="C32">
        <v>3.0699999999999998E-4</v>
      </c>
      <c r="D32">
        <v>4.9700000000000005E-4</v>
      </c>
      <c r="E32">
        <v>2.1599999999999999E-4</v>
      </c>
      <c r="F32">
        <v>3.3300000000000002E-4</v>
      </c>
      <c r="G32">
        <v>1.54E-4</v>
      </c>
      <c r="I32" s="4">
        <f t="shared" si="3"/>
        <v>3544.0126984154999</v>
      </c>
      <c r="J32" t="str">
        <f t="shared" si="0"/>
        <v/>
      </c>
      <c r="K32">
        <f t="shared" si="2"/>
        <v>333</v>
      </c>
      <c r="L32" t="str">
        <f t="shared" si="1"/>
        <v/>
      </c>
    </row>
    <row r="33" spans="1:12">
      <c r="A33">
        <v>28</v>
      </c>
      <c r="B33">
        <v>7.1100000000000004E-4</v>
      </c>
      <c r="C33">
        <v>3.1599999999999998E-4</v>
      </c>
      <c r="D33">
        <v>5.2599999999999999E-4</v>
      </c>
      <c r="E33">
        <v>2.2499999999999999E-4</v>
      </c>
      <c r="F33">
        <v>3.5399999999999999E-4</v>
      </c>
      <c r="G33">
        <v>1.6000000000000001E-4</v>
      </c>
      <c r="I33" s="4">
        <f t="shared" si="3"/>
        <v>3703.4456563837534</v>
      </c>
      <c r="J33" t="str">
        <f t="shared" si="0"/>
        <v/>
      </c>
      <c r="K33">
        <f t="shared" si="2"/>
        <v>354</v>
      </c>
      <c r="L33" t="str">
        <f t="shared" si="1"/>
        <v/>
      </c>
    </row>
    <row r="34" spans="1:12">
      <c r="A34">
        <v>29</v>
      </c>
      <c r="B34">
        <v>7.5100000000000004E-4</v>
      </c>
      <c r="C34">
        <v>3.2699999999999998E-4</v>
      </c>
      <c r="D34">
        <v>5.5800000000000001E-4</v>
      </c>
      <c r="E34">
        <v>2.3499999999999999E-4</v>
      </c>
      <c r="F34">
        <v>3.79E-4</v>
      </c>
      <c r="G34">
        <v>1.6699999999999999E-4</v>
      </c>
      <c r="I34" s="4">
        <f t="shared" si="3"/>
        <v>3869.8271809591374</v>
      </c>
      <c r="J34" t="str">
        <f t="shared" si="0"/>
        <v/>
      </c>
      <c r="K34">
        <f t="shared" si="2"/>
        <v>379</v>
      </c>
      <c r="L34" t="str">
        <f t="shared" si="1"/>
        <v/>
      </c>
    </row>
    <row r="35" spans="1:12">
      <c r="A35">
        <v>30</v>
      </c>
      <c r="B35">
        <v>7.9699999999999997E-4</v>
      </c>
      <c r="C35">
        <v>3.4000000000000002E-4</v>
      </c>
      <c r="D35">
        <v>5.9500000000000004E-4</v>
      </c>
      <c r="E35">
        <v>2.4699999999999999E-4</v>
      </c>
      <c r="F35">
        <v>4.0700000000000003E-4</v>
      </c>
      <c r="G35">
        <v>1.75E-4</v>
      </c>
      <c r="I35" s="4">
        <f t="shared" si="3"/>
        <v>4044.1499612024695</v>
      </c>
      <c r="J35" t="str">
        <f t="shared" si="0"/>
        <v/>
      </c>
      <c r="K35">
        <f t="shared" si="2"/>
        <v>407</v>
      </c>
      <c r="L35" t="str">
        <f t="shared" si="1"/>
        <v/>
      </c>
    </row>
    <row r="36" spans="1:12">
      <c r="A36">
        <v>31</v>
      </c>
      <c r="B36">
        <v>8.4699999999999999E-4</v>
      </c>
      <c r="C36">
        <v>3.5599999999999998E-4</v>
      </c>
      <c r="D36">
        <v>6.3500000000000004E-4</v>
      </c>
      <c r="E36">
        <v>2.61E-4</v>
      </c>
      <c r="F36">
        <v>4.3800000000000002E-4</v>
      </c>
      <c r="G36">
        <v>1.8599999999999999E-4</v>
      </c>
      <c r="I36" s="4">
        <f t="shared" si="3"/>
        <v>4229.3977493096854</v>
      </c>
      <c r="J36" t="str">
        <f t="shared" si="0"/>
        <v/>
      </c>
      <c r="K36">
        <f t="shared" si="2"/>
        <v>438</v>
      </c>
      <c r="L36" t="str">
        <f t="shared" si="1"/>
        <v/>
      </c>
    </row>
    <row r="37" spans="1:12">
      <c r="A37">
        <v>32</v>
      </c>
      <c r="B37">
        <v>9.0300000000000005E-4</v>
      </c>
      <c r="C37">
        <v>3.7399999999999998E-4</v>
      </c>
      <c r="D37">
        <v>6.8099999999999996E-4</v>
      </c>
      <c r="E37">
        <v>2.7700000000000001E-4</v>
      </c>
      <c r="F37">
        <v>4.7199999999999998E-4</v>
      </c>
      <c r="G37">
        <v>1.9799999999999999E-4</v>
      </c>
      <c r="I37" s="4">
        <f t="shared" si="3"/>
        <v>4426.5603285553225</v>
      </c>
      <c r="J37" t="str">
        <f t="shared" ref="J37:J68" si="4">IF(A37&lt;age,"",(1000000-I37)/(1000000-VLOOKUP(age-1,$A$5:$I$110,9)))</f>
        <v/>
      </c>
      <c r="K37">
        <f t="shared" si="2"/>
        <v>472</v>
      </c>
      <c r="L37" t="str">
        <f t="shared" ref="L37:L68" si="5">IF(A37&lt;age,"",(1000000-I37)/(1000000-VLOOKUP(age-1,$A$5:$K$110,11)))</f>
        <v/>
      </c>
    </row>
    <row r="38" spans="1:12">
      <c r="A38">
        <v>33</v>
      </c>
      <c r="B38">
        <v>9.6599999999999995E-4</v>
      </c>
      <c r="C38">
        <v>3.97E-4</v>
      </c>
      <c r="D38">
        <v>7.3200000000000001E-4</v>
      </c>
      <c r="E38">
        <v>2.9700000000000001E-4</v>
      </c>
      <c r="F38">
        <v>5.0900000000000001E-4</v>
      </c>
      <c r="G38">
        <v>2.13E-4</v>
      </c>
      <c r="I38" s="4">
        <f t="shared" si="3"/>
        <v>4638.6174712053398</v>
      </c>
      <c r="J38" t="str">
        <f t="shared" si="4"/>
        <v/>
      </c>
      <c r="K38">
        <f t="shared" si="2"/>
        <v>509</v>
      </c>
      <c r="L38" t="str">
        <f t="shared" si="5"/>
        <v/>
      </c>
    </row>
    <row r="39" spans="1:12">
      <c r="A39">
        <v>34</v>
      </c>
      <c r="B39">
        <v>1.0349999999999999E-3</v>
      </c>
      <c r="C39">
        <v>4.2299999999999998E-4</v>
      </c>
      <c r="D39">
        <v>7.8799999999999996E-4</v>
      </c>
      <c r="E39">
        <v>3.19E-4</v>
      </c>
      <c r="F39">
        <v>5.4900000000000001E-4</v>
      </c>
      <c r="G39">
        <v>2.31E-4</v>
      </c>
      <c r="I39" s="4">
        <f t="shared" si="3"/>
        <v>4868.5459505694917</v>
      </c>
      <c r="J39" t="str">
        <f t="shared" si="4"/>
        <v/>
      </c>
      <c r="K39">
        <f t="shared" si="2"/>
        <v>549</v>
      </c>
      <c r="L39" t="str">
        <f t="shared" si="5"/>
        <v/>
      </c>
    </row>
    <row r="40" spans="1:12">
      <c r="A40">
        <v>35</v>
      </c>
      <c r="B40">
        <v>1.111E-3</v>
      </c>
      <c r="C40">
        <v>4.5399999999999998E-4</v>
      </c>
      <c r="D40">
        <v>8.4999999999999995E-4</v>
      </c>
      <c r="E40">
        <v>3.4600000000000001E-4</v>
      </c>
      <c r="F40">
        <v>5.9199999999999997E-4</v>
      </c>
      <c r="G40">
        <v>2.5300000000000002E-4</v>
      </c>
      <c r="I40" s="4">
        <f t="shared" si="3"/>
        <v>5120.3142084439978</v>
      </c>
      <c r="J40" t="str">
        <f t="shared" si="4"/>
        <v/>
      </c>
      <c r="K40">
        <f t="shared" si="2"/>
        <v>592</v>
      </c>
      <c r="L40" t="str">
        <f t="shared" si="5"/>
        <v/>
      </c>
    </row>
    <row r="41" spans="1:12">
      <c r="A41">
        <v>36</v>
      </c>
      <c r="B41">
        <v>1.196E-3</v>
      </c>
      <c r="C41">
        <v>4.8899999999999996E-4</v>
      </c>
      <c r="D41">
        <v>9.19E-4</v>
      </c>
      <c r="E41">
        <v>3.7599999999999998E-4</v>
      </c>
      <c r="F41">
        <v>6.3900000000000003E-4</v>
      </c>
      <c r="G41">
        <v>2.7700000000000001E-4</v>
      </c>
      <c r="I41" s="4">
        <f t="shared" si="3"/>
        <v>5395.8958814082589</v>
      </c>
      <c r="J41" t="str">
        <f t="shared" si="4"/>
        <v/>
      </c>
      <c r="K41">
        <f t="shared" si="2"/>
        <v>639</v>
      </c>
      <c r="L41" t="str">
        <f t="shared" si="5"/>
        <v/>
      </c>
    </row>
    <row r="42" spans="1:12">
      <c r="A42">
        <v>37</v>
      </c>
      <c r="B42">
        <v>1.2899999999999999E-3</v>
      </c>
      <c r="C42">
        <v>5.2999999999999998E-4</v>
      </c>
      <c r="D42">
        <v>9.9500000000000001E-4</v>
      </c>
      <c r="E42">
        <v>4.1100000000000002E-4</v>
      </c>
      <c r="F42">
        <v>6.8999999999999997E-4</v>
      </c>
      <c r="G42">
        <v>3.0499999999999999E-4</v>
      </c>
      <c r="I42" s="4">
        <f t="shared" si="3"/>
        <v>5699.2501331644289</v>
      </c>
      <c r="J42" t="str">
        <f t="shared" si="4"/>
        <v/>
      </c>
      <c r="K42">
        <f t="shared" si="2"/>
        <v>690</v>
      </c>
      <c r="L42" t="str">
        <f t="shared" si="5"/>
        <v/>
      </c>
    </row>
    <row r="43" spans="1:12">
      <c r="A43">
        <v>38</v>
      </c>
      <c r="B43">
        <v>1.395E-3</v>
      </c>
      <c r="C43">
        <v>5.7700000000000004E-4</v>
      </c>
      <c r="D43">
        <v>1.078E-3</v>
      </c>
      <c r="E43">
        <v>4.4999999999999999E-4</v>
      </c>
      <c r="F43">
        <v>7.4600000000000003E-4</v>
      </c>
      <c r="G43">
        <v>3.3700000000000001E-4</v>
      </c>
      <c r="I43" s="4">
        <f t="shared" si="3"/>
        <v>6034.3294858695526</v>
      </c>
      <c r="J43">
        <f t="shared" si="4"/>
        <v>0.99966300000000008</v>
      </c>
      <c r="K43">
        <f t="shared" si="2"/>
        <v>746</v>
      </c>
      <c r="L43">
        <f t="shared" si="5"/>
        <v>0.9946519803805931</v>
      </c>
    </row>
    <row r="44" spans="1:12">
      <c r="A44">
        <v>39</v>
      </c>
      <c r="B44">
        <v>1.5150000000000001E-3</v>
      </c>
      <c r="C44">
        <v>6.3100000000000005E-4</v>
      </c>
      <c r="D44">
        <v>1.17E-3</v>
      </c>
      <c r="E44">
        <v>4.9399999999999997E-4</v>
      </c>
      <c r="F44">
        <v>8.0800000000000002E-4</v>
      </c>
      <c r="G44">
        <v>3.7199999999999999E-4</v>
      </c>
      <c r="I44" s="4">
        <f t="shared" si="3"/>
        <v>6404.084715300809</v>
      </c>
      <c r="J44">
        <f t="shared" si="4"/>
        <v>0.999291125364</v>
      </c>
      <c r="K44">
        <f t="shared" si="2"/>
        <v>808</v>
      </c>
      <c r="L44">
        <f t="shared" si="5"/>
        <v>0.9942819698438915</v>
      </c>
    </row>
    <row r="45" spans="1:12">
      <c r="A45">
        <v>40</v>
      </c>
      <c r="B45">
        <v>1.6509999999999999E-3</v>
      </c>
      <c r="C45">
        <v>6.9200000000000002E-4</v>
      </c>
      <c r="D45">
        <v>1.2700000000000001E-3</v>
      </c>
      <c r="E45">
        <v>5.4199999999999995E-4</v>
      </c>
      <c r="F45">
        <v>8.7799999999999998E-4</v>
      </c>
      <c r="G45">
        <v>4.0999999999999999E-4</v>
      </c>
      <c r="I45" s="4">
        <f t="shared" si="3"/>
        <v>6811.4590405675353</v>
      </c>
      <c r="J45">
        <f t="shared" si="4"/>
        <v>0.99888141600260083</v>
      </c>
      <c r="K45">
        <f t="shared" si="2"/>
        <v>878</v>
      </c>
      <c r="L45">
        <f t="shared" si="5"/>
        <v>0.9938743142362555</v>
      </c>
    </row>
    <row r="46" spans="1:12">
      <c r="A46">
        <v>41</v>
      </c>
      <c r="B46">
        <v>1.804E-3</v>
      </c>
      <c r="C46">
        <v>7.6199999999999998E-4</v>
      </c>
      <c r="D46">
        <v>1.3799999999999999E-3</v>
      </c>
      <c r="E46">
        <v>5.9500000000000004E-4</v>
      </c>
      <c r="F46">
        <v>9.5500000000000001E-4</v>
      </c>
      <c r="G46">
        <v>4.4999999999999999E-4</v>
      </c>
      <c r="I46" s="4">
        <f t="shared" si="3"/>
        <v>7258.3938839992798</v>
      </c>
      <c r="J46">
        <f t="shared" si="4"/>
        <v>0.99843191936539955</v>
      </c>
      <c r="K46">
        <f t="shared" si="2"/>
        <v>955</v>
      </c>
      <c r="L46">
        <f t="shared" si="5"/>
        <v>0.99342707079484915</v>
      </c>
    </row>
    <row r="47" spans="1:12">
      <c r="A47">
        <v>42</v>
      </c>
      <c r="B47">
        <v>1.9780000000000002E-3</v>
      </c>
      <c r="C47">
        <v>8.4099999999999995E-4</v>
      </c>
      <c r="D47">
        <v>1.5E-3</v>
      </c>
      <c r="E47">
        <v>6.5300000000000004E-4</v>
      </c>
      <c r="F47">
        <v>1.041E-3</v>
      </c>
      <c r="G47">
        <v>4.9399999999999997E-4</v>
      </c>
      <c r="I47" s="4">
        <f t="shared" si="3"/>
        <v>7748.8082374205842</v>
      </c>
      <c r="J47">
        <f t="shared" si="4"/>
        <v>0.99793869399723312</v>
      </c>
      <c r="K47">
        <f t="shared" si="2"/>
        <v>1041</v>
      </c>
      <c r="L47">
        <f t="shared" si="5"/>
        <v>0.99293631782187641</v>
      </c>
    </row>
    <row r="48" spans="1:12">
      <c r="A48">
        <v>43</v>
      </c>
      <c r="B48">
        <v>2.173E-3</v>
      </c>
      <c r="C48">
        <v>9.2900000000000003E-4</v>
      </c>
      <c r="D48">
        <v>1.6310000000000001E-3</v>
      </c>
      <c r="E48">
        <v>7.1500000000000003E-4</v>
      </c>
      <c r="F48">
        <v>1.1379999999999999E-3</v>
      </c>
      <c r="G48">
        <v>5.4000000000000001E-4</v>
      </c>
      <c r="I48" s="4">
        <f t="shared" si="3"/>
        <v>8284.6238809723764</v>
      </c>
      <c r="J48">
        <f t="shared" si="4"/>
        <v>0.99739980710247456</v>
      </c>
      <c r="K48">
        <f t="shared" si="2"/>
        <v>1138</v>
      </c>
      <c r="L48">
        <f t="shared" si="5"/>
        <v>0.99240013221025269</v>
      </c>
    </row>
    <row r="49" spans="1:12">
      <c r="A49">
        <v>44</v>
      </c>
      <c r="B49">
        <v>2.3930000000000002E-3</v>
      </c>
      <c r="C49">
        <v>1.0280000000000001E-3</v>
      </c>
      <c r="D49">
        <v>1.774E-3</v>
      </c>
      <c r="E49">
        <v>7.8299999999999995E-4</v>
      </c>
      <c r="F49">
        <v>1.245E-3</v>
      </c>
      <c r="G49">
        <v>5.8900000000000001E-4</v>
      </c>
      <c r="I49" s="4">
        <f t="shared" si="3"/>
        <v>8868.7442375064838</v>
      </c>
      <c r="J49">
        <f t="shared" si="4"/>
        <v>0.9968123386160912</v>
      </c>
      <c r="K49">
        <f t="shared" si="2"/>
        <v>1245</v>
      </c>
      <c r="L49">
        <f t="shared" si="5"/>
        <v>0.99181560853238082</v>
      </c>
    </row>
    <row r="50" spans="1:12">
      <c r="A50">
        <v>45</v>
      </c>
      <c r="B50">
        <v>2.6389999999999999E-3</v>
      </c>
      <c r="C50">
        <v>1.137E-3</v>
      </c>
      <c r="D50">
        <v>1.9289999999999999E-3</v>
      </c>
      <c r="E50">
        <v>8.5700000000000001E-4</v>
      </c>
      <c r="F50">
        <v>1.364E-3</v>
      </c>
      <c r="G50">
        <v>6.4000000000000005E-4</v>
      </c>
      <c r="I50" s="4">
        <f t="shared" si="3"/>
        <v>9503.0682411944799</v>
      </c>
      <c r="J50">
        <f t="shared" si="4"/>
        <v>0.99617437871937697</v>
      </c>
      <c r="K50">
        <f t="shared" si="2"/>
        <v>1364</v>
      </c>
      <c r="L50">
        <f t="shared" si="5"/>
        <v>0.99118084654292016</v>
      </c>
    </row>
    <row r="51" spans="1:12">
      <c r="A51">
        <v>46</v>
      </c>
      <c r="B51">
        <v>2.9129999999999998E-3</v>
      </c>
      <c r="C51">
        <v>1.2589999999999999E-3</v>
      </c>
      <c r="D51">
        <v>2.0960000000000002E-3</v>
      </c>
      <c r="E51">
        <v>9.3499999999999996E-4</v>
      </c>
      <c r="F51">
        <v>1.4959999999999999E-3</v>
      </c>
      <c r="G51">
        <v>6.9300000000000004E-4</v>
      </c>
      <c r="I51" s="4">
        <f t="shared" si="3"/>
        <v>10189.482614903332</v>
      </c>
      <c r="J51">
        <f t="shared" si="4"/>
        <v>0.99548402987492435</v>
      </c>
      <c r="K51">
        <f t="shared" si="2"/>
        <v>1496</v>
      </c>
      <c r="L51">
        <f t="shared" si="5"/>
        <v>0.99049395821626585</v>
      </c>
    </row>
    <row r="52" spans="1:12">
      <c r="A52">
        <v>47</v>
      </c>
      <c r="B52">
        <v>3.2130000000000001E-3</v>
      </c>
      <c r="C52">
        <v>1.392E-3</v>
      </c>
      <c r="D52">
        <v>2.2769999999999999E-3</v>
      </c>
      <c r="E52">
        <v>1.0200000000000001E-3</v>
      </c>
      <c r="F52">
        <v>1.6410000000000001E-3</v>
      </c>
      <c r="G52">
        <v>7.5000000000000002E-4</v>
      </c>
      <c r="I52" s="4">
        <f t="shared" si="3"/>
        <v>10931.840502942156</v>
      </c>
      <c r="J52">
        <f t="shared" si="4"/>
        <v>0.99473741685251815</v>
      </c>
      <c r="K52">
        <f t="shared" si="2"/>
        <v>1641</v>
      </c>
      <c r="L52">
        <f t="shared" si="5"/>
        <v>0.98975108774760368</v>
      </c>
    </row>
    <row r="53" spans="1:12">
      <c r="A53">
        <v>48</v>
      </c>
      <c r="B53">
        <v>3.5379999999999999E-3</v>
      </c>
      <c r="C53">
        <v>1.537E-3</v>
      </c>
      <c r="D53">
        <v>2.4719999999999998E-3</v>
      </c>
      <c r="E53">
        <v>1.1119999999999999E-3</v>
      </c>
      <c r="F53">
        <v>1.7979999999999999E-3</v>
      </c>
      <c r="G53">
        <v>8.1099999999999998E-4</v>
      </c>
      <c r="I53" s="4">
        <f t="shared" si="3"/>
        <v>11733.974780294269</v>
      </c>
      <c r="J53">
        <f t="shared" si="4"/>
        <v>0.99393068480745084</v>
      </c>
      <c r="K53">
        <f t="shared" si="2"/>
        <v>1798</v>
      </c>
      <c r="L53">
        <f t="shared" si="5"/>
        <v>0.98894839961544045</v>
      </c>
    </row>
    <row r="54" spans="1:12">
      <c r="A54">
        <v>49</v>
      </c>
      <c r="B54">
        <v>3.8839999999999999E-3</v>
      </c>
      <c r="C54">
        <v>1.6919999999999999E-3</v>
      </c>
      <c r="D54">
        <v>2.6819999999999999E-3</v>
      </c>
      <c r="E54">
        <v>1.212E-3</v>
      </c>
      <c r="F54">
        <v>1.967E-3</v>
      </c>
      <c r="G54">
        <v>8.7699999999999996E-4</v>
      </c>
      <c r="I54" s="4">
        <f t="shared" si="3"/>
        <v>12600.684084411951</v>
      </c>
      <c r="J54">
        <f t="shared" si="4"/>
        <v>0.99305900759687471</v>
      </c>
      <c r="K54">
        <f t="shared" si="2"/>
        <v>1967</v>
      </c>
      <c r="L54">
        <f t="shared" si="5"/>
        <v>0.98808109186897763</v>
      </c>
    </row>
    <row r="55" spans="1:12">
      <c r="A55">
        <v>50</v>
      </c>
      <c r="B55">
        <v>4.2490000000000002E-3</v>
      </c>
      <c r="C55">
        <v>1.859E-3</v>
      </c>
      <c r="D55">
        <v>2.908E-3</v>
      </c>
      <c r="E55">
        <v>1.3209999999999999E-3</v>
      </c>
      <c r="F55">
        <v>2.1480000000000002E-3</v>
      </c>
      <c r="G55">
        <v>9.5E-4</v>
      </c>
      <c r="I55" s="4">
        <f t="shared" si="3"/>
        <v>13538.713434531759</v>
      </c>
      <c r="J55">
        <f t="shared" si="4"/>
        <v>0.99211560153965772</v>
      </c>
      <c r="K55">
        <f t="shared" si="2"/>
        <v>2148</v>
      </c>
      <c r="L55">
        <f t="shared" si="5"/>
        <v>0.98714241483170218</v>
      </c>
    </row>
    <row r="56" spans="1:12">
      <c r="A56">
        <v>51</v>
      </c>
      <c r="B56">
        <v>4.633E-3</v>
      </c>
      <c r="C56">
        <v>2.0370000000000002E-3</v>
      </c>
      <c r="D56">
        <v>3.15E-3</v>
      </c>
      <c r="E56">
        <v>1.439E-3</v>
      </c>
      <c r="F56">
        <v>2.3400000000000001E-3</v>
      </c>
      <c r="G56">
        <v>1.031E-3</v>
      </c>
      <c r="I56" s="4">
        <f t="shared" si="3"/>
        <v>14555.755020980756</v>
      </c>
      <c r="J56">
        <f t="shared" si="4"/>
        <v>0.99109273035447032</v>
      </c>
      <c r="K56">
        <f t="shared" si="2"/>
        <v>2340</v>
      </c>
      <c r="L56">
        <f t="shared" si="5"/>
        <v>0.98612467100201062</v>
      </c>
    </row>
    <row r="57" spans="1:12">
      <c r="A57">
        <v>52</v>
      </c>
      <c r="B57">
        <v>5.032E-3</v>
      </c>
      <c r="C57">
        <v>2.2260000000000001E-3</v>
      </c>
      <c r="D57">
        <v>3.4090000000000001E-3</v>
      </c>
      <c r="E57">
        <v>1.5679999999999999E-3</v>
      </c>
      <c r="F57">
        <v>2.5439999999999998E-3</v>
      </c>
      <c r="G57">
        <v>1.1199999999999999E-3</v>
      </c>
      <c r="I57" s="4">
        <f t="shared" si="3"/>
        <v>15659.452575357258</v>
      </c>
      <c r="J57">
        <f t="shared" si="4"/>
        <v>0.98998270649647324</v>
      </c>
      <c r="K57">
        <f t="shared" si="2"/>
        <v>2544</v>
      </c>
      <c r="L57">
        <f t="shared" si="5"/>
        <v>0.98502021137048834</v>
      </c>
    </row>
    <row r="58" spans="1:12">
      <c r="A58">
        <v>53</v>
      </c>
      <c r="B58">
        <v>5.4450000000000002E-3</v>
      </c>
      <c r="C58">
        <v>2.4239999999999999E-3</v>
      </c>
      <c r="D58">
        <v>3.686E-3</v>
      </c>
      <c r="E58">
        <v>1.709E-3</v>
      </c>
      <c r="F58">
        <v>2.7590000000000002E-3</v>
      </c>
      <c r="G58">
        <v>1.219E-3</v>
      </c>
      <c r="I58" s="4">
        <f t="shared" si="3"/>
        <v>16859.363702667899</v>
      </c>
      <c r="J58">
        <f t="shared" si="4"/>
        <v>0.98877591757725414</v>
      </c>
      <c r="K58">
        <f t="shared" si="2"/>
        <v>2759</v>
      </c>
      <c r="L58">
        <f t="shared" si="5"/>
        <v>0.9838194717328278</v>
      </c>
    </row>
    <row r="59" spans="1:12">
      <c r="A59">
        <v>54</v>
      </c>
      <c r="B59">
        <v>5.8690000000000001E-3</v>
      </c>
      <c r="C59">
        <v>2.6340000000000001E-3</v>
      </c>
      <c r="D59">
        <v>3.9820000000000003E-3</v>
      </c>
      <c r="E59">
        <v>1.861E-3</v>
      </c>
      <c r="F59">
        <v>2.9849999999999998E-3</v>
      </c>
      <c r="G59">
        <v>1.3290000000000001E-3</v>
      </c>
      <c r="I59" s="4">
        <f t="shared" si="3"/>
        <v>18165.957608307053</v>
      </c>
      <c r="J59">
        <f t="shared" si="4"/>
        <v>0.987461834382794</v>
      </c>
      <c r="K59">
        <f t="shared" si="2"/>
        <v>2985</v>
      </c>
      <c r="L59">
        <f t="shared" si="5"/>
        <v>0.9825119756548949</v>
      </c>
    </row>
    <row r="60" spans="1:12">
      <c r="A60">
        <v>55</v>
      </c>
      <c r="B60">
        <v>6.3020000000000003E-3</v>
      </c>
      <c r="C60">
        <v>2.8530000000000001E-3</v>
      </c>
      <c r="D60">
        <v>4.2969999999999996E-3</v>
      </c>
      <c r="E60">
        <v>2.0270000000000002E-3</v>
      </c>
      <c r="F60">
        <v>3.2209999999999999E-3</v>
      </c>
      <c r="G60">
        <v>1.4499999999999999E-3</v>
      </c>
      <c r="I60" s="4">
        <f t="shared" si="3"/>
        <v>19589.616969775008</v>
      </c>
      <c r="J60">
        <f t="shared" si="4"/>
        <v>0.98603001472293883</v>
      </c>
      <c r="K60">
        <f t="shared" si="2"/>
        <v>3221</v>
      </c>
      <c r="L60">
        <f t="shared" si="5"/>
        <v>0.98108733329019515</v>
      </c>
    </row>
    <row r="61" spans="1:12">
      <c r="A61">
        <v>56</v>
      </c>
      <c r="B61">
        <v>6.7470000000000004E-3</v>
      </c>
      <c r="C61">
        <v>3.0850000000000001E-3</v>
      </c>
      <c r="D61">
        <v>4.6360000000000004E-3</v>
      </c>
      <c r="E61">
        <v>2.2079999999999999E-3</v>
      </c>
      <c r="F61">
        <v>3.4689999999999999E-3</v>
      </c>
      <c r="G61">
        <v>1.585E-3</v>
      </c>
      <c r="I61" s="4">
        <f t="shared" si="3"/>
        <v>21143.567426877915</v>
      </c>
      <c r="J61">
        <f t="shared" si="4"/>
        <v>0.98446715714960298</v>
      </c>
      <c r="K61">
        <f t="shared" si="2"/>
        <v>3469</v>
      </c>
      <c r="L61">
        <f t="shared" si="5"/>
        <v>0.9795323098669303</v>
      </c>
    </row>
    <row r="62" spans="1:12">
      <c r="A62">
        <v>57</v>
      </c>
      <c r="B62">
        <v>7.2269999999999999E-3</v>
      </c>
      <c r="C62">
        <v>3.3419999999999999E-3</v>
      </c>
      <c r="D62">
        <v>4.999E-3</v>
      </c>
      <c r="E62">
        <v>2.4030000000000002E-3</v>
      </c>
      <c r="F62">
        <v>3.7309999999999999E-3</v>
      </c>
      <c r="G62">
        <v>1.7359999999999999E-3</v>
      </c>
      <c r="I62" s="4">
        <f t="shared" si="3"/>
        <v>22842.862193824854</v>
      </c>
      <c r="J62">
        <f t="shared" si="4"/>
        <v>0.9827581221647913</v>
      </c>
      <c r="K62">
        <f t="shared" si="2"/>
        <v>3731</v>
      </c>
      <c r="L62">
        <f t="shared" si="5"/>
        <v>0.97783184177700133</v>
      </c>
    </row>
    <row r="63" spans="1:12">
      <c r="A63">
        <v>58</v>
      </c>
      <c r="B63">
        <v>7.77E-3</v>
      </c>
      <c r="C63">
        <v>3.6380000000000002E-3</v>
      </c>
      <c r="D63">
        <v>5.3889999999999997E-3</v>
      </c>
      <c r="E63">
        <v>2.6129999999999999E-3</v>
      </c>
      <c r="F63">
        <v>4.0140000000000002E-3</v>
      </c>
      <c r="G63">
        <v>1.905E-3</v>
      </c>
      <c r="I63" s="4">
        <f t="shared" si="3"/>
        <v>24704.346541345618</v>
      </c>
      <c r="J63">
        <f t="shared" si="4"/>
        <v>0.98088596794206739</v>
      </c>
      <c r="K63">
        <f t="shared" si="2"/>
        <v>4014</v>
      </c>
      <c r="L63">
        <f t="shared" si="5"/>
        <v>0.9759690721184161</v>
      </c>
    </row>
    <row r="64" spans="1:12">
      <c r="A64">
        <v>59</v>
      </c>
      <c r="B64">
        <v>8.4030000000000007E-3</v>
      </c>
      <c r="C64">
        <v>3.9899999999999996E-3</v>
      </c>
      <c r="D64">
        <v>5.8069999999999997E-3</v>
      </c>
      <c r="E64">
        <v>2.8400000000000001E-3</v>
      </c>
      <c r="F64">
        <v>4.3229999999999996E-3</v>
      </c>
      <c r="G64">
        <v>2.0969999999999999E-3</v>
      </c>
      <c r="I64" s="4">
        <f t="shared" si="3"/>
        <v>26749.541526648416</v>
      </c>
      <c r="J64">
        <f t="shared" si="4"/>
        <v>0.97882905006729282</v>
      </c>
      <c r="K64">
        <f t="shared" si="2"/>
        <v>4323</v>
      </c>
      <c r="L64">
        <f t="shared" si="5"/>
        <v>0.97392246497418378</v>
      </c>
    </row>
    <row r="65" spans="1:12">
      <c r="A65">
        <v>60</v>
      </c>
      <c r="B65">
        <v>9.1610000000000007E-3</v>
      </c>
      <c r="C65">
        <v>4.4140000000000004E-3</v>
      </c>
      <c r="D65">
        <v>6.2579999999999997E-3</v>
      </c>
      <c r="E65">
        <v>3.088E-3</v>
      </c>
      <c r="F65">
        <v>4.6600000000000001E-3</v>
      </c>
      <c r="G65">
        <v>2.3149999999999998E-3</v>
      </c>
      <c r="I65" s="4">
        <f t="shared" si="3"/>
        <v>29002.616338014224</v>
      </c>
      <c r="J65">
        <f t="shared" si="4"/>
        <v>0.976563060816387</v>
      </c>
      <c r="K65">
        <f t="shared" si="2"/>
        <v>4660</v>
      </c>
      <c r="L65">
        <f t="shared" si="5"/>
        <v>0.9716678344677685</v>
      </c>
    </row>
    <row r="66" spans="1:12">
      <c r="A66">
        <v>61</v>
      </c>
      <c r="B66">
        <v>1.0064999999999999E-2</v>
      </c>
      <c r="C66">
        <v>4.9230000000000003E-3</v>
      </c>
      <c r="D66">
        <v>6.7419999999999997E-3</v>
      </c>
      <c r="E66">
        <v>3.3660000000000001E-3</v>
      </c>
      <c r="F66">
        <v>5.0340000000000003E-3</v>
      </c>
      <c r="G66">
        <v>2.5609999999999999E-3</v>
      </c>
      <c r="I66" s="4">
        <f t="shared" si="3"/>
        <v>31489.340637572568</v>
      </c>
      <c r="J66">
        <f t="shared" si="4"/>
        <v>0.97406208281763629</v>
      </c>
      <c r="K66">
        <f t="shared" si="2"/>
        <v>5034</v>
      </c>
      <c r="L66">
        <f t="shared" si="5"/>
        <v>0.96917939314369661</v>
      </c>
    </row>
    <row r="67" spans="1:12">
      <c r="A67">
        <v>62</v>
      </c>
      <c r="B67">
        <v>1.1129E-2</v>
      </c>
      <c r="C67">
        <v>5.5290000000000001E-3</v>
      </c>
      <c r="D67">
        <v>7.2610000000000001E-3</v>
      </c>
      <c r="E67">
        <v>3.6840000000000002E-3</v>
      </c>
      <c r="F67">
        <v>5.4479999999999997E-3</v>
      </c>
      <c r="G67">
        <v>2.836E-3</v>
      </c>
      <c r="I67" s="4">
        <f t="shared" si="3"/>
        <v>34236.03686752441</v>
      </c>
      <c r="J67">
        <f t="shared" si="4"/>
        <v>0.97129964275076552</v>
      </c>
      <c r="K67">
        <f t="shared" si="2"/>
        <v>5448</v>
      </c>
      <c r="L67">
        <f t="shared" si="5"/>
        <v>0.96643080038474105</v>
      </c>
    </row>
    <row r="68" spans="1:12">
      <c r="A68">
        <v>63</v>
      </c>
      <c r="B68">
        <v>1.2359999999999999E-2</v>
      </c>
      <c r="C68">
        <v>6.2440000000000004E-3</v>
      </c>
      <c r="D68">
        <v>7.8150000000000008E-3</v>
      </c>
      <c r="E68">
        <v>4.0549999999999996E-3</v>
      </c>
      <c r="F68">
        <v>5.9090000000000002E-3</v>
      </c>
      <c r="G68">
        <v>3.137E-3</v>
      </c>
      <c r="I68" s="4">
        <f t="shared" si="3"/>
        <v>37265.638419870986</v>
      </c>
      <c r="J68">
        <f t="shared" si="4"/>
        <v>0.96825267577145635</v>
      </c>
      <c r="K68">
        <f t="shared" si="2"/>
        <v>5909</v>
      </c>
      <c r="L68">
        <f t="shared" si="5"/>
        <v>0.96339910696393416</v>
      </c>
    </row>
    <row r="69" spans="1:12">
      <c r="A69">
        <v>64</v>
      </c>
      <c r="B69">
        <v>1.3771E-2</v>
      </c>
      <c r="C69">
        <v>7.0780000000000001E-3</v>
      </c>
      <c r="D69">
        <v>8.4049999999999993E-3</v>
      </c>
      <c r="E69">
        <v>4.4949999999999999E-3</v>
      </c>
      <c r="F69">
        <v>6.4219999999999998E-3</v>
      </c>
      <c r="G69">
        <v>3.4680000000000002E-3</v>
      </c>
      <c r="I69" s="4">
        <f t="shared" si="3"/>
        <v>40604.401185830873</v>
      </c>
      <c r="J69">
        <f t="shared" ref="J69:J100" si="6">IF(A69&lt;age,"",(1000000-I69)/(1000000-VLOOKUP(age-1,$A$5:$I$110,9)))</f>
        <v>0.96489477549188096</v>
      </c>
      <c r="K69">
        <f t="shared" si="2"/>
        <v>6422</v>
      </c>
      <c r="L69">
        <f t="shared" ref="L69:L100" si="7">IF(A69&lt;age,"",(1000000-I69)/(1000000-VLOOKUP(age-1,$A$5:$K$110,11)))</f>
        <v>0.96005803886098329</v>
      </c>
    </row>
    <row r="70" spans="1:12">
      <c r="A70">
        <v>65</v>
      </c>
      <c r="B70">
        <v>1.5379E-2</v>
      </c>
      <c r="C70">
        <v>8.0450000000000001E-3</v>
      </c>
      <c r="D70">
        <v>9.0390000000000002E-3</v>
      </c>
      <c r="E70">
        <v>5.0159999999999996E-3</v>
      </c>
      <c r="F70">
        <v>6.9880000000000003E-3</v>
      </c>
      <c r="G70">
        <v>3.8349999999999999E-3</v>
      </c>
      <c r="I70" s="4">
        <f t="shared" si="3"/>
        <v>44283.683307283209</v>
      </c>
      <c r="J70">
        <f t="shared" si="6"/>
        <v>0.9611944040278696</v>
      </c>
      <c r="K70">
        <f t="shared" ref="K70:K110" si="8">1000000*F70</f>
        <v>6988</v>
      </c>
      <c r="L70">
        <f t="shared" si="7"/>
        <v>0.95637621628195135</v>
      </c>
    </row>
    <row r="71" spans="1:12">
      <c r="A71">
        <v>66</v>
      </c>
      <c r="B71">
        <v>1.7212000000000002E-2</v>
      </c>
      <c r="C71">
        <v>9.1649999999999995E-3</v>
      </c>
      <c r="D71">
        <v>9.7380000000000001E-3</v>
      </c>
      <c r="E71">
        <v>5.6259999999999999E-3</v>
      </c>
      <c r="F71">
        <v>7.6099999999999996E-3</v>
      </c>
      <c r="G71">
        <v>4.254E-3</v>
      </c>
      <c r="I71" s="4">
        <f t="shared" ref="I71:I110" si="9">(1000000-I70)*G71+I70</f>
        <v>48349.300518494027</v>
      </c>
      <c r="J71">
        <f t="shared" si="6"/>
        <v>0.95710548303313503</v>
      </c>
      <c r="K71">
        <f t="shared" si="8"/>
        <v>7610</v>
      </c>
      <c r="L71">
        <f t="shared" si="7"/>
        <v>0.95230779185788794</v>
      </c>
    </row>
    <row r="72" spans="1:12">
      <c r="A72">
        <v>67</v>
      </c>
      <c r="B72">
        <v>1.9304000000000002E-2</v>
      </c>
      <c r="C72">
        <v>1.0460000000000001E-2</v>
      </c>
      <c r="D72">
        <v>1.0538E-2</v>
      </c>
      <c r="E72">
        <v>6.326E-3</v>
      </c>
      <c r="F72">
        <v>8.2920000000000008E-3</v>
      </c>
      <c r="G72">
        <v>4.7400000000000003E-3</v>
      </c>
      <c r="I72" s="4">
        <f t="shared" si="9"/>
        <v>52860.124834036367</v>
      </c>
      <c r="J72">
        <f t="shared" si="6"/>
        <v>0.95256880304355795</v>
      </c>
      <c r="K72">
        <f t="shared" si="8"/>
        <v>8292</v>
      </c>
      <c r="L72">
        <f t="shared" si="7"/>
        <v>0.94779385292448159</v>
      </c>
    </row>
    <row r="73" spans="1:12">
      <c r="A73">
        <v>68</v>
      </c>
      <c r="B73">
        <v>2.1690999999999998E-2</v>
      </c>
      <c r="C73">
        <v>1.1955E-2</v>
      </c>
      <c r="D73">
        <v>1.1495999999999999E-2</v>
      </c>
      <c r="E73">
        <v>7.1149999999999998E-3</v>
      </c>
      <c r="F73">
        <v>9.0460000000000002E-3</v>
      </c>
      <c r="G73">
        <v>5.3020000000000003E-3</v>
      </c>
      <c r="I73" s="4">
        <f t="shared" si="9"/>
        <v>57881.860452166307</v>
      </c>
      <c r="J73">
        <f t="shared" si="6"/>
        <v>0.94751828324982101</v>
      </c>
      <c r="K73">
        <f t="shared" si="8"/>
        <v>9046</v>
      </c>
      <c r="L73">
        <f t="shared" si="7"/>
        <v>0.94276864991627596</v>
      </c>
    </row>
    <row r="74" spans="1:12">
      <c r="A74">
        <v>69</v>
      </c>
      <c r="B74">
        <v>2.4410999999999999E-2</v>
      </c>
      <c r="C74">
        <v>1.3674E-2</v>
      </c>
      <c r="D74">
        <v>1.2685999999999999E-2</v>
      </c>
      <c r="E74">
        <v>8.0000000000000002E-3</v>
      </c>
      <c r="F74">
        <v>9.8969999999999995E-3</v>
      </c>
      <c r="G74">
        <v>5.9430000000000004E-3</v>
      </c>
      <c r="I74" s="4">
        <f t="shared" si="9"/>
        <v>63480.868555499081</v>
      </c>
      <c r="J74">
        <f t="shared" si="6"/>
        <v>0.94188718209246725</v>
      </c>
      <c r="K74">
        <f t="shared" si="8"/>
        <v>9897</v>
      </c>
      <c r="L74">
        <f t="shared" si="7"/>
        <v>0.93716577582982341</v>
      </c>
    </row>
    <row r="75" spans="1:12">
      <c r="A75">
        <v>70</v>
      </c>
      <c r="B75">
        <v>2.7494999999999999E-2</v>
      </c>
      <c r="C75">
        <v>1.5643000000000001E-2</v>
      </c>
      <c r="D75">
        <v>1.4192E-2</v>
      </c>
      <c r="E75">
        <v>9.0069999999999994E-3</v>
      </c>
      <c r="F75">
        <v>1.0888E-2</v>
      </c>
      <c r="G75">
        <v>6.6600000000000001E-3</v>
      </c>
      <c r="I75" s="4">
        <f t="shared" si="9"/>
        <v>69718.085970919463</v>
      </c>
      <c r="J75">
        <f t="shared" si="6"/>
        <v>0.9356142134597315</v>
      </c>
      <c r="K75">
        <f t="shared" si="8"/>
        <v>10888</v>
      </c>
      <c r="L75">
        <f t="shared" si="7"/>
        <v>0.93092425176279692</v>
      </c>
    </row>
    <row r="76" spans="1:12">
      <c r="A76">
        <v>71</v>
      </c>
      <c r="B76">
        <v>3.0964999999999999E-2</v>
      </c>
      <c r="C76">
        <v>1.7887E-2</v>
      </c>
      <c r="D76">
        <v>1.6105999999999999E-2</v>
      </c>
      <c r="E76">
        <v>1.0185E-2</v>
      </c>
      <c r="F76">
        <v>1.208E-2</v>
      </c>
      <c r="G76">
        <v>7.4599999999999996E-3</v>
      </c>
      <c r="I76" s="4">
        <f t="shared" si="9"/>
        <v>76657.989049576398</v>
      </c>
      <c r="J76">
        <f t="shared" si="6"/>
        <v>0.92863453142732177</v>
      </c>
      <c r="K76">
        <f t="shared" si="8"/>
        <v>12080</v>
      </c>
      <c r="L76">
        <f t="shared" si="7"/>
        <v>0.92397955684464639</v>
      </c>
    </row>
    <row r="77" spans="1:12">
      <c r="A77">
        <v>72</v>
      </c>
      <c r="B77">
        <v>3.4832000000000002E-2</v>
      </c>
      <c r="C77">
        <v>2.0431999999999999E-2</v>
      </c>
      <c r="D77">
        <v>1.8516999999999999E-2</v>
      </c>
      <c r="E77">
        <v>1.1606E-2</v>
      </c>
      <c r="F77">
        <v>1.355E-2</v>
      </c>
      <c r="G77">
        <v>8.3689999999999997E-3</v>
      </c>
      <c r="I77" s="4">
        <f t="shared" si="9"/>
        <v>84385.438339220491</v>
      </c>
      <c r="J77">
        <f t="shared" si="6"/>
        <v>0.92086278903380669</v>
      </c>
      <c r="K77">
        <f t="shared" si="8"/>
        <v>13550</v>
      </c>
      <c r="L77">
        <f t="shared" si="7"/>
        <v>0.91624677193341353</v>
      </c>
    </row>
    <row r="78" spans="1:12">
      <c r="A78">
        <v>73</v>
      </c>
      <c r="B78">
        <v>3.9105000000000001E-2</v>
      </c>
      <c r="C78">
        <v>2.3303000000000001E-2</v>
      </c>
      <c r="D78">
        <v>2.1510000000000001E-2</v>
      </c>
      <c r="E78">
        <v>1.3353E-2</v>
      </c>
      <c r="F78">
        <v>1.5387E-2</v>
      </c>
      <c r="G78">
        <v>9.4359999999999999E-3</v>
      </c>
      <c r="I78" s="4">
        <f t="shared" si="9"/>
        <v>93025.177343051604</v>
      </c>
      <c r="J78">
        <f t="shared" si="6"/>
        <v>0.91217352775648364</v>
      </c>
      <c r="K78">
        <f t="shared" si="8"/>
        <v>15387</v>
      </c>
      <c r="L78">
        <f t="shared" si="7"/>
        <v>0.90760106739344981</v>
      </c>
    </row>
    <row r="79" spans="1:12">
      <c r="A79">
        <v>74</v>
      </c>
      <c r="B79">
        <v>4.3796000000000002E-2</v>
      </c>
      <c r="C79">
        <v>2.6527999999999999E-2</v>
      </c>
      <c r="D79">
        <v>2.5151E-2</v>
      </c>
      <c r="E79">
        <v>1.5507999999999999E-2</v>
      </c>
      <c r="F79">
        <v>1.7686E-2</v>
      </c>
      <c r="G79">
        <v>1.073E-2</v>
      </c>
      <c r="I79" s="4">
        <f t="shared" si="9"/>
        <v>102757.01719016067</v>
      </c>
      <c r="J79">
        <f t="shared" si="6"/>
        <v>0.90238590580365652</v>
      </c>
      <c r="K79">
        <f t="shared" si="8"/>
        <v>17686</v>
      </c>
      <c r="L79">
        <f t="shared" si="7"/>
        <v>0.89786250794031808</v>
      </c>
    </row>
    <row r="80" spans="1:12">
      <c r="A80">
        <v>75</v>
      </c>
      <c r="B80">
        <v>4.8920999999999999E-2</v>
      </c>
      <c r="C80">
        <v>3.0137000000000001E-2</v>
      </c>
      <c r="D80">
        <v>2.9489999999999999E-2</v>
      </c>
      <c r="E80">
        <v>1.8134000000000001E-2</v>
      </c>
      <c r="F80">
        <v>2.0539000000000002E-2</v>
      </c>
      <c r="G80">
        <v>1.2331999999999999E-2</v>
      </c>
      <c r="I80" s="4">
        <f t="shared" si="9"/>
        <v>113821.81765417161</v>
      </c>
      <c r="J80">
        <f t="shared" si="6"/>
        <v>0.89125768281328588</v>
      </c>
      <c r="K80">
        <f t="shared" si="8"/>
        <v>20539</v>
      </c>
      <c r="L80">
        <f t="shared" si="7"/>
        <v>0.88679006749239819</v>
      </c>
    </row>
    <row r="81" spans="1:12">
      <c r="A81">
        <v>76</v>
      </c>
      <c r="B81">
        <v>5.4505999999999999E-2</v>
      </c>
      <c r="C81">
        <v>3.4165000000000001E-2</v>
      </c>
      <c r="D81">
        <v>3.4544999999999999E-2</v>
      </c>
      <c r="E81">
        <v>2.1267999999999999E-2</v>
      </c>
      <c r="F81">
        <v>2.4017E-2</v>
      </c>
      <c r="G81">
        <v>1.4315E-2</v>
      </c>
      <c r="I81" s="4">
        <f t="shared" si="9"/>
        <v>126507.45833445214</v>
      </c>
      <c r="J81">
        <f t="shared" si="6"/>
        <v>0.87849932908381367</v>
      </c>
      <c r="K81">
        <f t="shared" si="8"/>
        <v>24017</v>
      </c>
      <c r="L81">
        <f t="shared" si="7"/>
        <v>0.87409566767624447</v>
      </c>
    </row>
    <row r="82" spans="1:12">
      <c r="A82">
        <v>77</v>
      </c>
      <c r="B82">
        <v>6.0586000000000001E-2</v>
      </c>
      <c r="C82">
        <v>3.8653E-2</v>
      </c>
      <c r="D82">
        <v>4.0309999999999999E-2</v>
      </c>
      <c r="E82">
        <v>2.4916000000000001E-2</v>
      </c>
      <c r="F82">
        <v>2.8162E-2</v>
      </c>
      <c r="G82">
        <v>1.6733999999999999E-2</v>
      </c>
      <c r="I82" s="4">
        <f t="shared" si="9"/>
        <v>141124.48252668342</v>
      </c>
      <c r="J82">
        <f t="shared" si="6"/>
        <v>0.86379852131092505</v>
      </c>
      <c r="K82">
        <f t="shared" si="8"/>
        <v>28162</v>
      </c>
      <c r="L82">
        <f t="shared" si="7"/>
        <v>0.85946855077335016</v>
      </c>
    </row>
    <row r="83" spans="1:12">
      <c r="A83">
        <v>78</v>
      </c>
      <c r="B83">
        <v>6.7201999999999998E-2</v>
      </c>
      <c r="C83">
        <v>4.3647999999999999E-2</v>
      </c>
      <c r="D83">
        <v>4.6746999999999997E-2</v>
      </c>
      <c r="E83">
        <v>2.9062000000000001E-2</v>
      </c>
      <c r="F83">
        <v>3.2978E-2</v>
      </c>
      <c r="G83">
        <v>1.9619000000000001E-2</v>
      </c>
      <c r="I83" s="4">
        <f t="shared" si="9"/>
        <v>157974.76130399242</v>
      </c>
      <c r="J83">
        <f t="shared" si="6"/>
        <v>0.84685165812132601</v>
      </c>
      <c r="K83">
        <f t="shared" si="8"/>
        <v>32978</v>
      </c>
      <c r="L83">
        <f t="shared" si="7"/>
        <v>0.84260663727572782</v>
      </c>
    </row>
    <row r="84" spans="1:12">
      <c r="A84">
        <v>79</v>
      </c>
      <c r="B84">
        <v>7.4399999999999994E-2</v>
      </c>
      <c r="C84">
        <v>4.9204999999999999E-2</v>
      </c>
      <c r="D84">
        <v>5.3801000000000002E-2</v>
      </c>
      <c r="E84">
        <v>3.3674000000000003E-2</v>
      </c>
      <c r="F84">
        <v>3.8436999999999999E-2</v>
      </c>
      <c r="G84">
        <v>2.2970999999999998E-2</v>
      </c>
      <c r="I84" s="4">
        <f t="shared" si="9"/>
        <v>177316.92306207839</v>
      </c>
      <c r="J84">
        <f t="shared" si="6"/>
        <v>0.82739862868262115</v>
      </c>
      <c r="K84">
        <f t="shared" si="8"/>
        <v>38437</v>
      </c>
      <c r="L84">
        <f t="shared" si="7"/>
        <v>0.8232511202108671</v>
      </c>
    </row>
    <row r="85" spans="1:12">
      <c r="A85">
        <v>80</v>
      </c>
      <c r="B85">
        <v>8.2220000000000001E-2</v>
      </c>
      <c r="C85">
        <v>5.5384999999999997E-2</v>
      </c>
      <c r="D85">
        <v>6.1402999999999999E-2</v>
      </c>
      <c r="E85">
        <v>3.8718000000000002E-2</v>
      </c>
      <c r="F85">
        <v>4.4491999999999997E-2</v>
      </c>
      <c r="G85">
        <v>2.6769999999999999E-2</v>
      </c>
      <c r="I85" s="4">
        <f t="shared" si="9"/>
        <v>199340.14903170656</v>
      </c>
      <c r="J85">
        <f t="shared" si="6"/>
        <v>0.80524916739278729</v>
      </c>
      <c r="K85">
        <f t="shared" si="8"/>
        <v>44492</v>
      </c>
      <c r="L85">
        <f t="shared" si="7"/>
        <v>0.80121268772282217</v>
      </c>
    </row>
    <row r="86" spans="1:12">
      <c r="A86">
        <v>81</v>
      </c>
      <c r="B86">
        <v>9.0700000000000003E-2</v>
      </c>
      <c r="C86">
        <v>6.2253999999999997E-2</v>
      </c>
      <c r="D86">
        <v>6.9485000000000005E-2</v>
      </c>
      <c r="E86">
        <v>4.4159999999999998E-2</v>
      </c>
      <c r="F86">
        <v>5.1085999999999999E-2</v>
      </c>
      <c r="G86">
        <v>3.0988999999999999E-2</v>
      </c>
      <c r="I86" s="4">
        <f t="shared" si="9"/>
        <v>224151.797153363</v>
      </c>
      <c r="J86">
        <f t="shared" si="6"/>
        <v>0.78029530094445232</v>
      </c>
      <c r="K86">
        <f t="shared" si="8"/>
        <v>51086</v>
      </c>
      <c r="L86">
        <f t="shared" si="7"/>
        <v>0.77638390774297961</v>
      </c>
    </row>
    <row r="87" spans="1:12">
      <c r="A87">
        <v>82</v>
      </c>
      <c r="B87">
        <v>9.9867999999999998E-2</v>
      </c>
      <c r="C87">
        <v>6.9879999999999998E-2</v>
      </c>
      <c r="D87">
        <v>7.7987000000000001E-2</v>
      </c>
      <c r="E87">
        <v>4.9977000000000001E-2</v>
      </c>
      <c r="F87">
        <v>5.8173000000000002E-2</v>
      </c>
      <c r="G87">
        <v>3.5597999999999998E-2</v>
      </c>
      <c r="I87" s="4">
        <f t="shared" si="9"/>
        <v>251770.44147829758</v>
      </c>
      <c r="J87">
        <f t="shared" si="6"/>
        <v>0.75251834882143165</v>
      </c>
      <c r="K87">
        <f t="shared" si="8"/>
        <v>58173</v>
      </c>
      <c r="L87">
        <f t="shared" si="7"/>
        <v>0.74874619339514503</v>
      </c>
    </row>
    <row r="88" spans="1:12">
      <c r="A88">
        <v>83</v>
      </c>
      <c r="B88">
        <v>0.109754</v>
      </c>
      <c r="C88">
        <v>7.8320000000000001E-2</v>
      </c>
      <c r="D88">
        <v>8.6872000000000005E-2</v>
      </c>
      <c r="E88">
        <v>5.6156999999999999E-2</v>
      </c>
      <c r="F88">
        <v>6.5722000000000003E-2</v>
      </c>
      <c r="G88">
        <v>4.0576000000000001E-2</v>
      </c>
      <c r="I88" s="4">
        <f t="shared" si="9"/>
        <v>282130.6040448742</v>
      </c>
      <c r="J88">
        <f t="shared" si="6"/>
        <v>0.72198416429965329</v>
      </c>
      <c r="K88">
        <f t="shared" si="8"/>
        <v>65722</v>
      </c>
      <c r="L88">
        <f t="shared" si="7"/>
        <v>0.71836506785194365</v>
      </c>
    </row>
    <row r="89" spans="1:12">
      <c r="A89">
        <v>84</v>
      </c>
      <c r="B89">
        <v>0.120388</v>
      </c>
      <c r="C89">
        <v>8.7610999999999994E-2</v>
      </c>
      <c r="D89">
        <v>9.6129999999999993E-2</v>
      </c>
      <c r="E89">
        <v>6.2695000000000001E-2</v>
      </c>
      <c r="F89">
        <v>7.3729000000000003E-2</v>
      </c>
      <c r="G89">
        <v>4.5914999999999997E-2</v>
      </c>
      <c r="I89" s="4">
        <f t="shared" si="9"/>
        <v>315091.57736015378</v>
      </c>
      <c r="J89">
        <f t="shared" si="6"/>
        <v>0.6888342613958347</v>
      </c>
      <c r="K89">
        <f t="shared" si="8"/>
        <v>73729</v>
      </c>
      <c r="L89">
        <f t="shared" si="7"/>
        <v>0.68538133576152171</v>
      </c>
    </row>
    <row r="90" spans="1:12">
      <c r="A90">
        <v>85</v>
      </c>
      <c r="B90">
        <v>0.13181699999999999</v>
      </c>
      <c r="C90">
        <v>9.7753999999999994E-2</v>
      </c>
      <c r="D90">
        <v>0.10578600000000001</v>
      </c>
      <c r="E90">
        <v>6.9596000000000005E-2</v>
      </c>
      <c r="F90">
        <v>8.2223000000000004E-2</v>
      </c>
      <c r="G90">
        <v>5.1616000000000002E-2</v>
      </c>
      <c r="I90" s="4">
        <f t="shared" si="9"/>
        <v>350443.81050313206</v>
      </c>
      <c r="J90">
        <f t="shared" si="6"/>
        <v>0.65327939215962727</v>
      </c>
      <c r="K90">
        <f t="shared" si="8"/>
        <v>82223</v>
      </c>
      <c r="L90">
        <f t="shared" si="7"/>
        <v>0.65000469273485495</v>
      </c>
    </row>
    <row r="91" spans="1:12">
      <c r="A91">
        <v>86</v>
      </c>
      <c r="B91">
        <v>0.14410500000000001</v>
      </c>
      <c r="C91">
        <v>0.108704</v>
      </c>
      <c r="D91">
        <v>0.1159</v>
      </c>
      <c r="E91">
        <v>7.6863000000000001E-2</v>
      </c>
      <c r="F91">
        <v>9.1239000000000001E-2</v>
      </c>
      <c r="G91">
        <v>5.7646000000000003E-2</v>
      </c>
      <c r="I91" s="4">
        <f t="shared" si="9"/>
        <v>387888.12660286849</v>
      </c>
      <c r="J91">
        <f t="shared" si="6"/>
        <v>0.61562044831919338</v>
      </c>
      <c r="K91">
        <f t="shared" si="8"/>
        <v>91239</v>
      </c>
      <c r="L91">
        <f t="shared" si="7"/>
        <v>0.61253452221746152</v>
      </c>
    </row>
    <row r="92" spans="1:12">
      <c r="A92">
        <v>87</v>
      </c>
      <c r="B92">
        <v>0.157334</v>
      </c>
      <c r="C92">
        <v>0.12037100000000001</v>
      </c>
      <c r="D92">
        <v>0.12656899999999999</v>
      </c>
      <c r="E92">
        <v>8.4501000000000007E-2</v>
      </c>
      <c r="F92">
        <v>0.1009</v>
      </c>
      <c r="G92">
        <v>6.4084000000000002E-2</v>
      </c>
      <c r="I92" s="4">
        <f t="shared" si="9"/>
        <v>427114.70389765024</v>
      </c>
      <c r="J92">
        <f t="shared" si="6"/>
        <v>0.57616902750910626</v>
      </c>
      <c r="K92">
        <f t="shared" si="8"/>
        <v>100900</v>
      </c>
      <c r="L92">
        <f t="shared" si="7"/>
        <v>0.57328085989567779</v>
      </c>
    </row>
    <row r="93" spans="1:12">
      <c r="A93">
        <v>88</v>
      </c>
      <c r="B93">
        <v>0.17160900000000001</v>
      </c>
      <c r="C93">
        <v>0.13263800000000001</v>
      </c>
      <c r="D93">
        <v>0.13791700000000001</v>
      </c>
      <c r="E93">
        <v>9.2504000000000003E-2</v>
      </c>
      <c r="F93">
        <v>0.111321</v>
      </c>
      <c r="G93">
        <v>7.0942000000000005E-2</v>
      </c>
      <c r="I93" s="4">
        <f t="shared" si="9"/>
        <v>467756.33257374313</v>
      </c>
      <c r="J93">
        <f t="shared" si="6"/>
        <v>0.53529444435955531</v>
      </c>
      <c r="K93">
        <f t="shared" si="8"/>
        <v>111321</v>
      </c>
      <c r="L93">
        <f t="shared" si="7"/>
        <v>0.5326111691329587</v>
      </c>
    </row>
    <row r="94" spans="1:12">
      <c r="A94">
        <v>89</v>
      </c>
      <c r="B94">
        <v>0.18704599999999999</v>
      </c>
      <c r="C94">
        <v>0.145395</v>
      </c>
      <c r="D94">
        <v>0.150089</v>
      </c>
      <c r="E94">
        <v>0.100864</v>
      </c>
      <c r="F94">
        <v>0.12260799999999999</v>
      </c>
      <c r="G94">
        <v>7.8241000000000005E-2</v>
      </c>
      <c r="I94" s="4">
        <f t="shared" si="9"/>
        <v>509399.6093568409</v>
      </c>
      <c r="J94">
        <f t="shared" si="6"/>
        <v>0.49341247173841929</v>
      </c>
      <c r="K94">
        <f t="shared" si="8"/>
        <v>122608</v>
      </c>
      <c r="L94">
        <f t="shared" si="7"/>
        <v>0.49093913864882677</v>
      </c>
    </row>
    <row r="95" spans="1:12">
      <c r="A95">
        <v>90</v>
      </c>
      <c r="B95">
        <v>0.203765</v>
      </c>
      <c r="C95">
        <v>0.15857199999999999</v>
      </c>
      <c r="D95">
        <v>0.163239</v>
      </c>
      <c r="E95">
        <v>0.109567</v>
      </c>
      <c r="F95">
        <v>0.13486999999999999</v>
      </c>
      <c r="G95">
        <v>8.6002999999999996E-2</v>
      </c>
      <c r="I95" s="4">
        <f t="shared" si="9"/>
        <v>551592.71475332452</v>
      </c>
      <c r="J95">
        <f t="shared" si="6"/>
        <v>0.45097751893150001</v>
      </c>
      <c r="K95">
        <f t="shared" si="8"/>
        <v>134870</v>
      </c>
      <c r="L95">
        <f t="shared" si="7"/>
        <v>0.44871689990761171</v>
      </c>
    </row>
    <row r="96" spans="1:12">
      <c r="A96">
        <v>91</v>
      </c>
      <c r="B96">
        <v>0.22187299999999999</v>
      </c>
      <c r="C96">
        <v>0.17217199999999999</v>
      </c>
      <c r="D96">
        <v>0.17751900000000001</v>
      </c>
      <c r="E96">
        <v>0.118605</v>
      </c>
      <c r="F96">
        <v>0.14821200000000001</v>
      </c>
      <c r="G96">
        <v>9.4248999999999999E-2</v>
      </c>
      <c r="I96" s="4">
        <f t="shared" si="9"/>
        <v>593854.65298053843</v>
      </c>
      <c r="J96">
        <f t="shared" si="6"/>
        <v>0.40847333874972508</v>
      </c>
      <c r="K96">
        <f t="shared" si="8"/>
        <v>148212</v>
      </c>
      <c r="L96">
        <f t="shared" si="7"/>
        <v>0.40642578080821923</v>
      </c>
    </row>
    <row r="97" spans="1:12">
      <c r="A97">
        <v>92</v>
      </c>
      <c r="B97">
        <v>0.241451</v>
      </c>
      <c r="C97">
        <v>0.18629399999999999</v>
      </c>
      <c r="D97">
        <v>0.19306699999999999</v>
      </c>
      <c r="E97">
        <v>0.12798499999999999</v>
      </c>
      <c r="F97">
        <v>0.162742</v>
      </c>
      <c r="G97">
        <v>0.103002</v>
      </c>
      <c r="I97" s="4">
        <f t="shared" si="9"/>
        <v>635688.436014237</v>
      </c>
      <c r="J97">
        <f t="shared" si="6"/>
        <v>0.36639976791182588</v>
      </c>
      <c r="K97">
        <f t="shared" si="8"/>
        <v>162742</v>
      </c>
      <c r="L97">
        <f t="shared" si="7"/>
        <v>0.36456311253341106</v>
      </c>
    </row>
    <row r="98" spans="1:12">
      <c r="A98">
        <v>93</v>
      </c>
      <c r="B98">
        <v>0.26253900000000002</v>
      </c>
      <c r="C98">
        <v>0.201129</v>
      </c>
      <c r="D98">
        <v>0.20999899999999999</v>
      </c>
      <c r="E98">
        <v>0.137743</v>
      </c>
      <c r="F98">
        <v>0.178566</v>
      </c>
      <c r="G98">
        <v>0.11228100000000001</v>
      </c>
      <c r="I98" s="4">
        <f t="shared" si="9"/>
        <v>676593.70273012249</v>
      </c>
      <c r="J98">
        <f t="shared" si="6"/>
        <v>0.32526003557091815</v>
      </c>
      <c r="K98">
        <f t="shared" si="8"/>
        <v>178566</v>
      </c>
      <c r="L98">
        <f t="shared" si="7"/>
        <v>0.32362960169504712</v>
      </c>
    </row>
    <row r="99" spans="1:12">
      <c r="A99">
        <v>94</v>
      </c>
      <c r="B99">
        <v>0.28512900000000002</v>
      </c>
      <c r="C99">
        <v>0.21693999999999999</v>
      </c>
      <c r="D99">
        <v>0.22839400000000001</v>
      </c>
      <c r="E99">
        <v>0.14796200000000001</v>
      </c>
      <c r="F99">
        <v>0.19579299999999999</v>
      </c>
      <c r="G99">
        <v>0.122109</v>
      </c>
      <c r="I99" s="4">
        <f t="shared" si="9"/>
        <v>716084.52228345</v>
      </c>
      <c r="J99">
        <f t="shared" si="6"/>
        <v>0.28554285788738887</v>
      </c>
      <c r="K99">
        <f t="shared" si="8"/>
        <v>195793</v>
      </c>
      <c r="L99">
        <f t="shared" si="7"/>
        <v>0.28411151466166656</v>
      </c>
    </row>
    <row r="100" spans="1:12">
      <c r="A100">
        <v>95</v>
      </c>
      <c r="B100">
        <v>0.30915999999999999</v>
      </c>
      <c r="C100">
        <v>0.23402600000000001</v>
      </c>
      <c r="D100">
        <v>0.24829899999999999</v>
      </c>
      <c r="E100">
        <v>0.158777</v>
      </c>
      <c r="F100">
        <v>0.214499</v>
      </c>
      <c r="G100">
        <v>0.13253999999999999</v>
      </c>
      <c r="I100" s="4">
        <f t="shared" si="9"/>
        <v>753714.67970000149</v>
      </c>
      <c r="J100">
        <f t="shared" si="6"/>
        <v>0.24769700750299439</v>
      </c>
      <c r="K100">
        <f t="shared" si="8"/>
        <v>214499</v>
      </c>
      <c r="L100">
        <f t="shared" si="7"/>
        <v>0.24645537450840932</v>
      </c>
    </row>
    <row r="101" spans="1:12">
      <c r="A101">
        <v>96</v>
      </c>
      <c r="B101">
        <v>0.33452900000000002</v>
      </c>
      <c r="C101">
        <v>0.25267299999999998</v>
      </c>
      <c r="D101">
        <v>0.26971800000000001</v>
      </c>
      <c r="E101">
        <v>0.17038</v>
      </c>
      <c r="F101">
        <v>0.23465</v>
      </c>
      <c r="G101">
        <v>0.143757</v>
      </c>
      <c r="I101" s="4">
        <f t="shared" si="9"/>
        <v>789119.91849036841</v>
      </c>
      <c r="J101">
        <f t="shared" ref="J101:J110" si="10">IF(A101&lt;age,"",(1000000-I101)/(1000000-VLOOKUP(age-1,$A$5:$I$110,9)))</f>
        <v>0.2120888287953864</v>
      </c>
      <c r="K101">
        <f t="shared" si="8"/>
        <v>234650</v>
      </c>
      <c r="L101">
        <f t="shared" ref="L101:L110" si="11">IF(A101&lt;age,"",(1000000-I101)/(1000000-VLOOKUP(age-1,$A$5:$K$110,11)))</f>
        <v>0.21102568923520387</v>
      </c>
    </row>
    <row r="102" spans="1:12">
      <c r="A102">
        <v>97</v>
      </c>
      <c r="B102">
        <v>0.36110100000000001</v>
      </c>
      <c r="C102">
        <v>0.27311200000000002</v>
      </c>
      <c r="D102">
        <v>0.29262100000000002</v>
      </c>
      <c r="E102">
        <v>0.18301999999999999</v>
      </c>
      <c r="F102">
        <v>0.25618000000000002</v>
      </c>
      <c r="G102">
        <v>0.15597900000000001</v>
      </c>
      <c r="I102" s="4">
        <f t="shared" si="9"/>
        <v>822012.78272415919</v>
      </c>
      <c r="J102">
        <f t="shared" si="10"/>
        <v>0.17900742536871087</v>
      </c>
      <c r="K102">
        <f t="shared" si="8"/>
        <v>256180.00000000003</v>
      </c>
      <c r="L102">
        <f t="shared" si="11"/>
        <v>0.17811011325398607</v>
      </c>
    </row>
    <row r="103" spans="1:12">
      <c r="A103">
        <v>98</v>
      </c>
      <c r="B103">
        <v>0.38872699999999999</v>
      </c>
      <c r="C103">
        <v>0.29547800000000002</v>
      </c>
      <c r="D103">
        <v>0.31695099999999998</v>
      </c>
      <c r="E103">
        <v>0.19698599999999999</v>
      </c>
      <c r="F103">
        <v>0.27902500000000002</v>
      </c>
      <c r="G103">
        <v>0.16942099999999999</v>
      </c>
      <c r="I103" s="4">
        <f t="shared" si="9"/>
        <v>852167.55506224942</v>
      </c>
      <c r="J103">
        <f t="shared" si="10"/>
        <v>0.14867980835531849</v>
      </c>
      <c r="K103">
        <f t="shared" si="8"/>
        <v>279025</v>
      </c>
      <c r="L103">
        <f t="shared" si="11"/>
        <v>0.14793451975638247</v>
      </c>
    </row>
    <row r="104" spans="1:12">
      <c r="A104">
        <v>99</v>
      </c>
      <c r="B104">
        <v>0.41725699999999999</v>
      </c>
      <c r="C104">
        <v>0.31979400000000002</v>
      </c>
      <c r="D104">
        <v>0.34262799999999999</v>
      </c>
      <c r="E104">
        <v>0.21260399999999999</v>
      </c>
      <c r="F104">
        <v>0.30312</v>
      </c>
      <c r="G104">
        <v>0.18430099999999999</v>
      </c>
      <c r="I104" s="4">
        <f t="shared" si="9"/>
        <v>879413.22249672178</v>
      </c>
      <c r="J104">
        <f t="shared" si="10"/>
        <v>0.12127797099562496</v>
      </c>
      <c r="K104">
        <f t="shared" si="8"/>
        <v>303120</v>
      </c>
      <c r="L104">
        <f t="shared" si="11"/>
        <v>0.12067003983076145</v>
      </c>
    </row>
    <row r="105" spans="1:12">
      <c r="A105">
        <v>100</v>
      </c>
      <c r="B105">
        <v>0.446544</v>
      </c>
      <c r="C105">
        <v>0.34597499999999998</v>
      </c>
      <c r="D105">
        <v>0.36956099999999997</v>
      </c>
      <c r="E105">
        <v>0.230215</v>
      </c>
      <c r="F105">
        <v>0.328401</v>
      </c>
      <c r="G105">
        <v>0.20083599999999999</v>
      </c>
      <c r="I105" s="4">
        <f t="shared" si="9"/>
        <v>903631.38854337018</v>
      </c>
      <c r="J105">
        <f t="shared" si="10"/>
        <v>9.69209884127476E-2</v>
      </c>
      <c r="K105">
        <f t="shared" si="8"/>
        <v>328401</v>
      </c>
      <c r="L105">
        <f t="shared" si="11"/>
        <v>9.6435151711310618E-2</v>
      </c>
    </row>
    <row r="106" spans="1:12">
      <c r="A106">
        <v>101</v>
      </c>
      <c r="B106">
        <v>0.47644700000000001</v>
      </c>
      <c r="C106">
        <v>0.37385600000000002</v>
      </c>
      <c r="D106">
        <v>0.39765200000000001</v>
      </c>
      <c r="E106">
        <v>0.25017200000000001</v>
      </c>
      <c r="F106">
        <v>0.35480299999999998</v>
      </c>
      <c r="G106">
        <v>0.21924199999999999</v>
      </c>
      <c r="I106" s="4">
        <f t="shared" si="9"/>
        <v>924759.43565634463</v>
      </c>
      <c r="J106">
        <f t="shared" si="10"/>
        <v>7.5671837071159972E-2</v>
      </c>
      <c r="K106">
        <f t="shared" si="8"/>
        <v>354803</v>
      </c>
      <c r="L106">
        <f t="shared" si="11"/>
        <v>7.5292516179819441E-2</v>
      </c>
    </row>
    <row r="107" spans="1:12">
      <c r="A107">
        <v>102</v>
      </c>
      <c r="B107">
        <v>0.50683</v>
      </c>
      <c r="C107">
        <v>0.403221</v>
      </c>
      <c r="D107">
        <v>0.42680099999999999</v>
      </c>
      <c r="E107">
        <v>0.27283099999999999</v>
      </c>
      <c r="F107">
        <v>0.38226100000000002</v>
      </c>
      <c r="G107">
        <v>0.23973700000000001</v>
      </c>
      <c r="I107" s="4">
        <f t="shared" si="9"/>
        <v>942797.38283039955</v>
      </c>
      <c r="J107">
        <f t="shared" si="10"/>
        <v>5.753049786723128E-2</v>
      </c>
      <c r="K107">
        <f t="shared" si="8"/>
        <v>382261</v>
      </c>
      <c r="L107">
        <f t="shared" si="11"/>
        <v>5.7242114228418052E-2</v>
      </c>
    </row>
    <row r="108" spans="1:12">
      <c r="A108">
        <v>103</v>
      </c>
      <c r="B108">
        <v>0.53755799999999998</v>
      </c>
      <c r="C108">
        <v>0.43383300000000002</v>
      </c>
      <c r="D108">
        <v>0.45690599999999998</v>
      </c>
      <c r="E108">
        <v>0.29855100000000001</v>
      </c>
      <c r="F108">
        <v>0.41071000000000002</v>
      </c>
      <c r="G108">
        <v>0.26253700000000002</v>
      </c>
      <c r="I108" s="4">
        <f t="shared" si="9"/>
        <v>957815.18633425492</v>
      </c>
      <c r="J108">
        <f t="shared" si="10"/>
        <v>4.2426613548662014E-2</v>
      </c>
      <c r="K108">
        <f t="shared" si="8"/>
        <v>410710</v>
      </c>
      <c r="L108">
        <f t="shared" si="11"/>
        <v>4.2213941285231892E-2</v>
      </c>
    </row>
    <row r="109" spans="1:12">
      <c r="A109">
        <v>104</v>
      </c>
      <c r="B109">
        <v>0.56849700000000003</v>
      </c>
      <c r="C109">
        <v>0.465447</v>
      </c>
      <c r="D109">
        <v>0.487867</v>
      </c>
      <c r="E109">
        <v>0.32768700000000001</v>
      </c>
      <c r="F109">
        <v>0.44008599999999998</v>
      </c>
      <c r="G109">
        <v>0.28785899999999998</v>
      </c>
      <c r="I109" s="4">
        <f t="shared" si="9"/>
        <v>969958.46461126267</v>
      </c>
      <c r="J109">
        <f t="shared" si="10"/>
        <v>3.0213730999157678E-2</v>
      </c>
      <c r="K109">
        <f t="shared" si="8"/>
        <v>440086</v>
      </c>
      <c r="L109">
        <f t="shared" si="11"/>
        <v>3.0062278360806292E-2</v>
      </c>
    </row>
    <row r="110" spans="1:12">
      <c r="A110">
        <v>105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I110" s="4">
        <f t="shared" si="9"/>
        <v>1000000</v>
      </c>
      <c r="J110">
        <f t="shared" si="10"/>
        <v>0</v>
      </c>
      <c r="K110">
        <f t="shared" si="8"/>
        <v>1000000</v>
      </c>
      <c r="L110">
        <f t="shared" si="11"/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E76F7-820E-4847-A8AE-F5F8B20D0F82}">
  <sheetPr codeName="Sheet3"/>
  <dimension ref="A1:O100"/>
  <sheetViews>
    <sheetView workbookViewId="0">
      <selection activeCell="E15" sqref="E15"/>
    </sheetView>
  </sheetViews>
  <sheetFormatPr defaultRowHeight="13.8"/>
  <cols>
    <col min="4" max="4" width="8.6640625" bestFit="1" customWidth="1"/>
    <col min="5" max="5" width="16.33203125" bestFit="1" customWidth="1"/>
    <col min="6" max="6" width="22.21875" bestFit="1" customWidth="1"/>
    <col min="7" max="7" width="24.21875" bestFit="1" customWidth="1"/>
    <col min="8" max="8" width="20.33203125" bestFit="1" customWidth="1"/>
    <col min="9" max="9" width="18.33203125" bestFit="1" customWidth="1"/>
    <col min="10" max="13" width="20.33203125" bestFit="1" customWidth="1"/>
  </cols>
  <sheetData>
    <row r="1" spans="1:15">
      <c r="A1" t="s">
        <v>0</v>
      </c>
      <c r="B1" t="s">
        <v>1</v>
      </c>
      <c r="C1" s="2" t="s">
        <v>2</v>
      </c>
      <c r="D1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3" t="s">
        <v>8</v>
      </c>
      <c r="J1" t="s">
        <v>36</v>
      </c>
      <c r="K1" s="3"/>
      <c r="L1" s="1"/>
      <c r="M1" s="1"/>
      <c r="N1" s="1"/>
      <c r="O1" s="1"/>
    </row>
    <row r="2" spans="1:15">
      <c r="A2">
        <f>IFERROR(IF(age&lt;=re_time,age,""),"")</f>
        <v>38</v>
      </c>
      <c r="B2">
        <f t="shared" ref="B2:B33" si="0">IFERROR(IF(sa_level=1,-990733.268 + 494.261*(A2+1993),IF(sa_level=2,-13386.82+1476.811*A2,-9815041.26 + 4898.644*(A2+1993))),"")</f>
        <v>134104.70399999991</v>
      </c>
      <c r="C2">
        <f>IFERROR(VLOOKUP(A2,生命表!A5:L110,IF(gen=0,10,12)),"")</f>
        <v>0.9946519803805931</v>
      </c>
      <c r="E2">
        <f>IFERROR(-2245373.752 + 1120.558*(A2+1993),"")</f>
        <v>30479.546000000089</v>
      </c>
      <c r="F2">
        <f>IFERROR(E2*C2*0.12,"")</f>
        <v>3637.9848948001768</v>
      </c>
      <c r="G2">
        <f>F2</f>
        <v>3637.9848948001768</v>
      </c>
      <c r="H2">
        <f>IFERROR(C2*B2*0.08,"")</f>
        <v>10671.000752956254</v>
      </c>
      <c r="I2">
        <f>IFERROR(H2,"")</f>
        <v>10671.000752956254</v>
      </c>
      <c r="J2">
        <f>IFERROR((F2+H2)*C2,"")</f>
        <v>14232.460911778417</v>
      </c>
    </row>
    <row r="3" spans="1:15">
      <c r="A3">
        <f t="shared" ref="A3:A34" si="1">IFERROR(IF(A2+1&lt;=re_time,A2+1,""),"")</f>
        <v>39</v>
      </c>
      <c r="B3">
        <f t="shared" si="0"/>
        <v>139003.34800000116</v>
      </c>
      <c r="C3">
        <f>IFERROR(VLOOKUP(A3,生命表!A6:L111,IF(gen=0,10,12)),"")</f>
        <v>0.9942819698438915</v>
      </c>
      <c r="E3">
        <f t="shared" ref="E3:E66" si="2">IFERROR(-2245373.752 + 1120.558*(A3+1993),"")</f>
        <v>31600.104000000283</v>
      </c>
      <c r="F3">
        <f t="shared" ref="F3:F66" si="3">IFERROR(E3*C3*0.12,"")</f>
        <v>3770.3296382870535</v>
      </c>
      <c r="G3">
        <f t="shared" ref="G3:G34" si="4">IFERROR(G2*(1+oi)+F3,"")</f>
        <v>7644.4197527597616</v>
      </c>
      <c r="H3">
        <f t="shared" ref="H3:H66" si="5">IFERROR(C3*B3*0.08,"")</f>
        <v>11056.681813146968</v>
      </c>
      <c r="I3">
        <f t="shared" ref="I3:I34" si="6">IFERROR(I2*(1+pi)+H3,"")</f>
        <v>22441.572516475993</v>
      </c>
      <c r="J3">
        <f t="shared" ref="J3:J66" si="7">IFERROR((F3+H3)*C3,"")</f>
        <v>14742.230152829756</v>
      </c>
    </row>
    <row r="4" spans="1:15">
      <c r="A4">
        <f t="shared" si="1"/>
        <v>40</v>
      </c>
      <c r="B4">
        <f t="shared" si="0"/>
        <v>143901.99200000055</v>
      </c>
      <c r="C4">
        <f>IFERROR(VLOOKUP(A4,生命表!A7:L112,IF(gen=0,10,12)),"")</f>
        <v>0.9938743142362555</v>
      </c>
      <c r="E4">
        <f t="shared" si="2"/>
        <v>32720.662000000011</v>
      </c>
      <c r="F4">
        <f t="shared" si="3"/>
        <v>3902.4270607927579</v>
      </c>
      <c r="G4">
        <f t="shared" si="4"/>
        <v>12042.969655506628</v>
      </c>
      <c r="H4">
        <f t="shared" si="5"/>
        <v>11441.639489298534</v>
      </c>
      <c r="I4">
        <f t="shared" si="6"/>
        <v>35384.553207126766</v>
      </c>
      <c r="J4">
        <f t="shared" si="7"/>
        <v>15250.073620067449</v>
      </c>
    </row>
    <row r="5" spans="1:15">
      <c r="A5">
        <f t="shared" si="1"/>
        <v>41</v>
      </c>
      <c r="B5">
        <f t="shared" si="0"/>
        <v>148800.63599999994</v>
      </c>
      <c r="C5">
        <f>IFERROR(VLOOKUP(A5,生命表!A8:L113,IF(gen=0,10,12)),"")</f>
        <v>0.99342707079484915</v>
      </c>
      <c r="E5">
        <f t="shared" si="2"/>
        <v>33841.220000000205</v>
      </c>
      <c r="F5">
        <f t="shared" si="3"/>
        <v>4034.2540868069118</v>
      </c>
      <c r="G5">
        <f t="shared" si="4"/>
        <v>16858.81247295592</v>
      </c>
      <c r="H5">
        <f t="shared" si="5"/>
        <v>11825.806396311242</v>
      </c>
      <c r="I5">
        <f t="shared" si="6"/>
        <v>49577.586212994785</v>
      </c>
      <c r="J5">
        <f t="shared" si="7"/>
        <v>15755.813428373207</v>
      </c>
    </row>
    <row r="6" spans="1:15">
      <c r="A6">
        <f t="shared" si="1"/>
        <v>42</v>
      </c>
      <c r="B6">
        <f t="shared" si="0"/>
        <v>153699.28000000119</v>
      </c>
      <c r="C6">
        <f>IFERROR(VLOOKUP(A6,生命表!A9:L114,IF(gen=0,10,12)),"")</f>
        <v>0.99293631782187641</v>
      </c>
      <c r="E6">
        <f t="shared" si="2"/>
        <v>34961.777999999933</v>
      </c>
      <c r="F6">
        <f t="shared" si="3"/>
        <v>4165.7782934190982</v>
      </c>
      <c r="G6">
        <f t="shared" si="4"/>
        <v>22118.727695869857</v>
      </c>
      <c r="H6">
        <f t="shared" si="5"/>
        <v>12209.087770805982</v>
      </c>
      <c r="I6">
        <f t="shared" si="6"/>
        <v>65103.414501450112</v>
      </c>
      <c r="J6">
        <f t="shared" si="7"/>
        <v>16259.199214638053</v>
      </c>
    </row>
    <row r="7" spans="1:15">
      <c r="A7">
        <f t="shared" si="1"/>
        <v>43</v>
      </c>
      <c r="B7">
        <f t="shared" si="0"/>
        <v>158597.92400000058</v>
      </c>
      <c r="C7">
        <f>IFERROR(VLOOKUP(A7,生命表!A10:L115,IF(gen=0,10,12)),"")</f>
        <v>0.99240013221025269</v>
      </c>
      <c r="E7">
        <f t="shared" si="2"/>
        <v>36082.336000000127</v>
      </c>
      <c r="F7">
        <f t="shared" si="3"/>
        <v>4296.9738020225859</v>
      </c>
      <c r="G7">
        <f t="shared" si="4"/>
        <v>27851.206925354396</v>
      </c>
      <c r="H7">
        <f t="shared" si="5"/>
        <v>12591.408059669775</v>
      </c>
      <c r="I7">
        <f t="shared" si="6"/>
        <v>82050.240991266895</v>
      </c>
      <c r="J7">
        <f t="shared" si="7"/>
        <v>16760.032392360732</v>
      </c>
    </row>
    <row r="8" spans="1:15">
      <c r="A8">
        <f t="shared" si="1"/>
        <v>44</v>
      </c>
      <c r="B8">
        <f t="shared" si="0"/>
        <v>163496.56799999997</v>
      </c>
      <c r="C8">
        <f>IFERROR(VLOOKUP(A8,生命表!A11:L116,IF(gen=0,10,12)),"")</f>
        <v>0.99181560853238082</v>
      </c>
      <c r="E8">
        <f t="shared" si="2"/>
        <v>37202.89400000032</v>
      </c>
      <c r="F8">
        <f t="shared" si="3"/>
        <v>4427.8093142131174</v>
      </c>
      <c r="G8">
        <f t="shared" si="4"/>
        <v>34086.559569023011</v>
      </c>
      <c r="H8">
        <f t="shared" si="5"/>
        <v>12972.675846710061</v>
      </c>
      <c r="I8">
        <f t="shared" si="6"/>
        <v>100512.07796029271</v>
      </c>
      <c r="J8">
        <f t="shared" si="7"/>
        <v>17258.072778639682</v>
      </c>
    </row>
    <row r="9" spans="1:15">
      <c r="A9">
        <f t="shared" si="1"/>
        <v>45</v>
      </c>
      <c r="B9">
        <f t="shared" si="0"/>
        <v>168395.21200000122</v>
      </c>
      <c r="C9">
        <f>IFERROR(VLOOKUP(A9,生命表!A12:L117,IF(gen=0,10,12)),"")</f>
        <v>0.99118084654292016</v>
      </c>
      <c r="E9">
        <f t="shared" si="2"/>
        <v>38323.452000000048</v>
      </c>
      <c r="F9">
        <f t="shared" si="3"/>
        <v>4558.2565914968418</v>
      </c>
      <c r="G9">
        <f t="shared" si="4"/>
        <v>40857.033876549445</v>
      </c>
      <c r="H9">
        <f t="shared" si="5"/>
        <v>13352.808702714858</v>
      </c>
      <c r="I9">
        <f t="shared" si="6"/>
        <v>120589.14467855114</v>
      </c>
      <c r="J9">
        <f t="shared" si="7"/>
        <v>17753.104860802272</v>
      </c>
    </row>
    <row r="10" spans="1:15">
      <c r="A10">
        <f t="shared" si="1"/>
        <v>46</v>
      </c>
      <c r="B10">
        <f t="shared" si="0"/>
        <v>173293.85600000061</v>
      </c>
      <c r="C10">
        <f>IFERROR(VLOOKUP(A10,生命表!A13:L118,IF(gen=0,10,12)),"")</f>
        <v>0.99049395821626585</v>
      </c>
      <c r="E10">
        <f t="shared" si="2"/>
        <v>39444.010000000242</v>
      </c>
      <c r="F10">
        <f t="shared" si="3"/>
        <v>4688.2864311386647</v>
      </c>
      <c r="G10">
        <f t="shared" si="4"/>
        <v>48196.941806276169</v>
      </c>
      <c r="H10">
        <f t="shared" si="5"/>
        <v>13731.721389120017</v>
      </c>
      <c r="I10">
        <f t="shared" si="6"/>
        <v>142388.27984666621</v>
      </c>
      <c r="J10">
        <f t="shared" si="7"/>
        <v>18244.906456262594</v>
      </c>
    </row>
    <row r="11" spans="1:15">
      <c r="A11">
        <f t="shared" si="1"/>
        <v>47</v>
      </c>
      <c r="B11">
        <f t="shared" si="0"/>
        <v>178192.5</v>
      </c>
      <c r="C11">
        <f>IFERROR(VLOOKUP(A11,生命表!A14:L119,IF(gen=0,10,12)),"")</f>
        <v>0.98975108774760368</v>
      </c>
      <c r="E11">
        <f t="shared" si="2"/>
        <v>40564.56799999997</v>
      </c>
      <c r="F11">
        <f t="shared" si="3"/>
        <v>4817.8590362413934</v>
      </c>
      <c r="G11">
        <f t="shared" si="4"/>
        <v>56142.78236574489</v>
      </c>
      <c r="H11">
        <f t="shared" si="5"/>
        <v>14109.297656277191</v>
      </c>
      <c r="I11">
        <f t="shared" si="6"/>
        <v>166023.35342468537</v>
      </c>
      <c r="J11">
        <f t="shared" si="7"/>
        <v>18733.173924389605</v>
      </c>
    </row>
    <row r="12" spans="1:15">
      <c r="A12">
        <f t="shared" si="1"/>
        <v>48</v>
      </c>
      <c r="B12">
        <f t="shared" si="0"/>
        <v>183091.14400000125</v>
      </c>
      <c r="C12">
        <f>IFERROR(VLOOKUP(A12,生命表!A15:L120,IF(gen=0,10,12)),"")</f>
        <v>0.98894839961544045</v>
      </c>
      <c r="E12">
        <f t="shared" si="2"/>
        <v>41685.126000000164</v>
      </c>
      <c r="F12">
        <f t="shared" si="3"/>
        <v>4946.9326374561779</v>
      </c>
      <c r="G12">
        <f t="shared" si="4"/>
        <v>64733.381578737906</v>
      </c>
      <c r="H12">
        <f t="shared" si="5"/>
        <v>14485.415507404912</v>
      </c>
      <c r="I12">
        <f t="shared" si="6"/>
        <v>191615.73127620172</v>
      </c>
      <c r="J12">
        <f t="shared" si="7"/>
        <v>19217.589598630449</v>
      </c>
    </row>
    <row r="13" spans="1:15">
      <c r="A13">
        <f t="shared" si="1"/>
        <v>49</v>
      </c>
      <c r="B13">
        <f t="shared" si="0"/>
        <v>187989.78800000064</v>
      </c>
      <c r="C13">
        <f>IFERROR(VLOOKUP(A13,生命表!A16:L121,IF(gen=0,10,12)),"")</f>
        <v>0.98808109186897763</v>
      </c>
      <c r="E13">
        <f t="shared" si="2"/>
        <v>42805.683999999892</v>
      </c>
      <c r="F13">
        <f t="shared" si="3"/>
        <v>5075.4584381901977</v>
      </c>
      <c r="G13">
        <f t="shared" si="4"/>
        <v>74010.03648138819</v>
      </c>
      <c r="H13">
        <f t="shared" si="5"/>
        <v>14859.93239898066</v>
      </c>
      <c r="I13">
        <f t="shared" si="6"/>
        <v>219294.75609756028</v>
      </c>
      <c r="J13">
        <f t="shared" si="7"/>
        <v>19697.782745226592</v>
      </c>
    </row>
    <row r="14" spans="1:15">
      <c r="A14">
        <f t="shared" si="1"/>
        <v>50</v>
      </c>
      <c r="B14">
        <f t="shared" si="0"/>
        <v>192888.43200000003</v>
      </c>
      <c r="C14">
        <f>IFERROR(VLOOKUP(A14,生命表!A17:L122,IF(gen=0,10,12)),"")</f>
        <v>0.98714241483170218</v>
      </c>
      <c r="E14">
        <f t="shared" si="2"/>
        <v>43926.242000000086</v>
      </c>
      <c r="F14">
        <f t="shared" si="3"/>
        <v>5203.3747922834191</v>
      </c>
      <c r="G14">
        <f t="shared" si="4"/>
        <v>84016.662641313698</v>
      </c>
      <c r="H14">
        <f t="shared" si="5"/>
        <v>15232.668204606449</v>
      </c>
      <c r="I14">
        <f t="shared" si="6"/>
        <v>249198.2434850935</v>
      </c>
      <c r="J14">
        <f t="shared" si="7"/>
        <v>20173.28483355436</v>
      </c>
    </row>
    <row r="15" spans="1:15">
      <c r="A15">
        <f t="shared" si="1"/>
        <v>51</v>
      </c>
      <c r="B15">
        <f t="shared" si="0"/>
        <v>197787.07600000128</v>
      </c>
      <c r="C15">
        <f>IFERROR(VLOOKUP(A15,生命表!A18:L123,IF(gen=0,10,12)),"")</f>
        <v>0.98612467100201062</v>
      </c>
      <c r="E15">
        <f t="shared" si="2"/>
        <v>45046.800000000279</v>
      </c>
      <c r="F15">
        <f t="shared" si="3"/>
        <v>5330.6112995632375</v>
      </c>
      <c r="G15">
        <f t="shared" si="4"/>
        <v>94799.9553462982</v>
      </c>
      <c r="H15">
        <f t="shared" si="5"/>
        <v>15603.417219916075</v>
      </c>
      <c r="I15">
        <f t="shared" si="6"/>
        <v>281473.02319416229</v>
      </c>
      <c r="J15">
        <f t="shared" si="7"/>
        <v>20643.561986518242</v>
      </c>
    </row>
    <row r="16" spans="1:15">
      <c r="A16">
        <f t="shared" si="1"/>
        <v>52</v>
      </c>
      <c r="B16">
        <f t="shared" si="0"/>
        <v>202685.72000000067</v>
      </c>
      <c r="C16">
        <f>IFERROR(VLOOKUP(A16,生命表!A19:L124,IF(gen=0,10,12)),"")</f>
        <v>0.98502021137048834</v>
      </c>
      <c r="E16">
        <f t="shared" si="2"/>
        <v>46167.358000000007</v>
      </c>
      <c r="F16">
        <f t="shared" si="3"/>
        <v>5457.0936882692413</v>
      </c>
      <c r="G16">
        <f t="shared" si="4"/>
        <v>106409.5661365422</v>
      </c>
      <c r="H16">
        <f t="shared" si="5"/>
        <v>15971.962460494424</v>
      </c>
      <c r="I16">
        <f t="shared" si="6"/>
        <v>316275.53090634616</v>
      </c>
      <c r="J16">
        <f t="shared" si="7"/>
        <v>21108.053417125248</v>
      </c>
    </row>
    <row r="17" spans="1:10">
      <c r="A17">
        <f t="shared" si="1"/>
        <v>53</v>
      </c>
      <c r="B17">
        <f t="shared" si="0"/>
        <v>207584.36400000006</v>
      </c>
      <c r="C17">
        <f>IFERROR(VLOOKUP(A17,生命表!A20:L125,IF(gen=0,10,12)),"")</f>
        <v>0.9838194717328278</v>
      </c>
      <c r="E17">
        <f t="shared" si="2"/>
        <v>47287.916000000201</v>
      </c>
      <c r="F17">
        <f t="shared" si="3"/>
        <v>5582.7327046159835</v>
      </c>
      <c r="G17">
        <f t="shared" si="4"/>
        <v>118898.27968341977</v>
      </c>
      <c r="H17">
        <f t="shared" si="5"/>
        <v>16338.043146438007</v>
      </c>
      <c r="I17">
        <f t="shared" si="6"/>
        <v>353772.4070704187</v>
      </c>
      <c r="J17">
        <f t="shared" si="7"/>
        <v>21566.086117757666</v>
      </c>
    </row>
    <row r="18" spans="1:10">
      <c r="A18">
        <f t="shared" si="1"/>
        <v>54</v>
      </c>
      <c r="B18">
        <f t="shared" si="0"/>
        <v>212483.00800000131</v>
      </c>
      <c r="C18">
        <f>IFERROR(VLOOKUP(A18,生命表!A21:L126,IF(gen=0,10,12)),"")</f>
        <v>0.9825119756548949</v>
      </c>
      <c r="E18">
        <f t="shared" si="2"/>
        <v>48408.473999999929</v>
      </c>
      <c r="F18">
        <f t="shared" si="3"/>
        <v>5707.428651381425</v>
      </c>
      <c r="G18">
        <f t="shared" si="4"/>
        <v>132322.20668625511</v>
      </c>
      <c r="H18">
        <f t="shared" si="5"/>
        <v>16701.367998654092</v>
      </c>
      <c r="I18">
        <f t="shared" si="6"/>
        <v>394141.14910208376</v>
      </c>
      <c r="J18">
        <f t="shared" si="7"/>
        <v>22016.911068675188</v>
      </c>
    </row>
    <row r="19" spans="1:10">
      <c r="A19">
        <f t="shared" si="1"/>
        <v>55</v>
      </c>
      <c r="B19">
        <f t="shared" si="0"/>
        <v>217381.6520000007</v>
      </c>
      <c r="C19">
        <f>IFERROR(VLOOKUP(A19,生命表!A22:L127,IF(gen=0,10,12)),"")</f>
        <v>0.98108733329019515</v>
      </c>
      <c r="E19">
        <f t="shared" si="2"/>
        <v>49529.032000000123</v>
      </c>
      <c r="F19">
        <f t="shared" si="3"/>
        <v>5831.0767110389834</v>
      </c>
      <c r="G19">
        <f t="shared" si="4"/>
        <v>146740.99461123205</v>
      </c>
      <c r="H19">
        <f t="shared" si="5"/>
        <v>17061.630821351831</v>
      </c>
      <c r="I19">
        <f t="shared" si="6"/>
        <v>437570.82279836497</v>
      </c>
      <c r="J19">
        <f t="shared" si="7"/>
        <v>22459.745384745667</v>
      </c>
    </row>
    <row r="20" spans="1:10">
      <c r="A20">
        <f t="shared" si="1"/>
        <v>56</v>
      </c>
      <c r="B20">
        <f t="shared" si="0"/>
        <v>222280.29600000009</v>
      </c>
      <c r="C20">
        <f>IFERROR(VLOOKUP(A20,生命表!A23:L128,IF(gen=0,10,12)),"")</f>
        <v>0.9795323098669303</v>
      </c>
      <c r="E20">
        <f t="shared" si="2"/>
        <v>50649.590000000317</v>
      </c>
      <c r="F20">
        <f t="shared" si="3"/>
        <v>5953.5491863815942</v>
      </c>
      <c r="G20">
        <f t="shared" si="4"/>
        <v>162218.03434788261</v>
      </c>
      <c r="H20">
        <f t="shared" si="5"/>
        <v>17418.458542302804</v>
      </c>
      <c r="I20">
        <f t="shared" si="6"/>
        <v>484262.76938587835</v>
      </c>
      <c r="J20">
        <f t="shared" si="7"/>
        <v>22893.636716705976</v>
      </c>
    </row>
    <row r="21" spans="1:10">
      <c r="A21">
        <f t="shared" si="1"/>
        <v>57</v>
      </c>
      <c r="B21">
        <f t="shared" si="0"/>
        <v>227178.94000000134</v>
      </c>
      <c r="C21">
        <f>IFERROR(VLOOKUP(A21,生命表!A24:L129,IF(gen=0,10,12)),"")</f>
        <v>0.97783184177700133</v>
      </c>
      <c r="E21">
        <f t="shared" si="2"/>
        <v>51770.148000000045</v>
      </c>
      <c r="F21">
        <f t="shared" si="3"/>
        <v>6074.6999001489576</v>
      </c>
      <c r="G21">
        <f t="shared" si="4"/>
        <v>178820.68467720915</v>
      </c>
      <c r="H21">
        <f t="shared" si="5"/>
        <v>17771.424105051858</v>
      </c>
      <c r="I21">
        <f t="shared" si="6"/>
        <v>534431.37276284548</v>
      </c>
      <c r="J21">
        <f t="shared" si="7"/>
        <v>23317.499355248277</v>
      </c>
    </row>
    <row r="22" spans="1:10">
      <c r="A22">
        <f t="shared" si="1"/>
        <v>58</v>
      </c>
      <c r="B22">
        <f t="shared" si="0"/>
        <v>232077.58400000073</v>
      </c>
      <c r="C22">
        <f>IFERROR(VLOOKUP(A22,生命表!A25:L130,IF(gen=0,10,12)),"")</f>
        <v>0.9759690721184161</v>
      </c>
      <c r="E22">
        <f t="shared" si="2"/>
        <v>52890.706000000238</v>
      </c>
      <c r="F22">
        <f t="shared" si="3"/>
        <v>6194.3631910209806</v>
      </c>
      <c r="G22">
        <f t="shared" si="4"/>
        <v>196620.51030378102</v>
      </c>
      <c r="H22">
        <f t="shared" si="5"/>
        <v>18120.04354527716</v>
      </c>
      <c r="I22">
        <f t="shared" si="6"/>
        <v>588304.87514595699</v>
      </c>
      <c r="J22">
        <f t="shared" si="7"/>
        <v>23730.10898153466</v>
      </c>
    </row>
    <row r="23" spans="1:10">
      <c r="A23">
        <f t="shared" si="1"/>
        <v>59</v>
      </c>
      <c r="B23">
        <f t="shared" si="0"/>
        <v>236976.22800000012</v>
      </c>
      <c r="C23">
        <f>IFERROR(VLOOKUP(A23,生命表!A26:L131,IF(gen=0,10,12)),"")</f>
        <v>0.97392246497418378</v>
      </c>
      <c r="E23">
        <f t="shared" si="2"/>
        <v>54011.263999999966</v>
      </c>
      <c r="F23">
        <f t="shared" si="3"/>
        <v>6312.3340045501627</v>
      </c>
      <c r="G23">
        <f t="shared" si="4"/>
        <v>215693.51542704654</v>
      </c>
      <c r="H23">
        <f t="shared" si="5"/>
        <v>18463.717769123545</v>
      </c>
      <c r="I23">
        <f t="shared" si="6"/>
        <v>646126.18906234496</v>
      </c>
      <c r="J23">
        <f t="shared" si="7"/>
        <v>24129.953415744298</v>
      </c>
    </row>
    <row r="24" spans="1:10">
      <c r="A24">
        <f t="shared" si="1"/>
        <v>60</v>
      </c>
      <c r="B24">
        <f t="shared" si="0"/>
        <v>241874.87200000137</v>
      </c>
      <c r="C24">
        <f>IFERROR(VLOOKUP(A24,生命表!A27:L132,IF(gen=0,10,12)),"")</f>
        <v>0.9716678344677685</v>
      </c>
      <c r="E24">
        <f t="shared" si="2"/>
        <v>55131.82200000016</v>
      </c>
      <c r="F24">
        <f t="shared" si="3"/>
        <v>6428.378171160316</v>
      </c>
      <c r="G24">
        <f t="shared" si="4"/>
        <v>236120.40274942218</v>
      </c>
      <c r="H24">
        <f t="shared" si="5"/>
        <v>18801.762647072803</v>
      </c>
      <c r="I24">
        <f t="shared" si="6"/>
        <v>708153.7937576886</v>
      </c>
      <c r="J24">
        <f t="shared" si="7"/>
        <v>24515.316292169427</v>
      </c>
    </row>
    <row r="25" spans="1:10">
      <c r="A25">
        <f t="shared" si="1"/>
        <v>61</v>
      </c>
      <c r="B25">
        <f t="shared" si="0"/>
        <v>246773.51600000076</v>
      </c>
      <c r="C25">
        <f>IFERROR(VLOOKUP(A25,生命表!A28:L133,IF(gen=0,10,12)),"")</f>
        <v>0.96917939314369661</v>
      </c>
      <c r="E25">
        <f t="shared" si="2"/>
        <v>56252.380000000354</v>
      </c>
      <c r="F25">
        <f t="shared" si="3"/>
        <v>6542.2377013546748</v>
      </c>
      <c r="G25">
        <f t="shared" si="4"/>
        <v>257986.85458921434</v>
      </c>
      <c r="H25">
        <f t="shared" si="5"/>
        <v>19133.424518465363</v>
      </c>
      <c r="I25">
        <f t="shared" si="6"/>
        <v>774662.70707854338</v>
      </c>
      <c r="J25">
        <f t="shared" si="7"/>
        <v>24884.322728767722</v>
      </c>
    </row>
    <row r="26" spans="1:10">
      <c r="A26">
        <f t="shared" si="1"/>
        <v>62</v>
      </c>
      <c r="B26">
        <f t="shared" si="0"/>
        <v>251672.16000000015</v>
      </c>
      <c r="C26">
        <f>IFERROR(VLOOKUP(A26,生命表!A29:L134,IF(gen=0,10,12)),"")</f>
        <v>0.96643080038474105</v>
      </c>
      <c r="E26">
        <f t="shared" si="2"/>
        <v>57372.938000000082</v>
      </c>
      <c r="F26">
        <f t="shared" si="3"/>
        <v>6653.6369270117038</v>
      </c>
      <c r="G26">
        <f t="shared" si="4"/>
        <v>281383.83837906603</v>
      </c>
      <c r="H26">
        <f t="shared" si="5"/>
        <v>19457.898161868543</v>
      </c>
      <c r="I26">
        <f t="shared" si="6"/>
        <v>845945.54034396645</v>
      </c>
      <c r="J26">
        <f t="shared" si="7"/>
        <v>25234.991755220788</v>
      </c>
    </row>
    <row r="27" spans="1:10">
      <c r="A27">
        <f t="shared" si="1"/>
        <v>63</v>
      </c>
      <c r="B27">
        <f t="shared" si="0"/>
        <v>256570.8040000014</v>
      </c>
      <c r="C27">
        <f>IFERROR(VLOOKUP(A27,生命表!A30:L135,IF(gen=0,10,12)),"")</f>
        <v>0.96339910696393416</v>
      </c>
      <c r="E27">
        <f t="shared" si="2"/>
        <v>58493.496000000276</v>
      </c>
      <c r="F27">
        <f t="shared" si="3"/>
        <v>6762.3098171518459</v>
      </c>
      <c r="G27">
        <f t="shared" si="4"/>
        <v>306407.95930701925</v>
      </c>
      <c r="H27">
        <f t="shared" si="5"/>
        <v>19774.406675729595</v>
      </c>
      <c r="I27">
        <f t="shared" si="6"/>
        <v>922313.70366870728</v>
      </c>
      <c r="J27">
        <f t="shared" si="7"/>
        <v>25565.448970997084</v>
      </c>
    </row>
    <row r="28" spans="1:10">
      <c r="A28">
        <f t="shared" si="1"/>
        <v>64</v>
      </c>
      <c r="B28">
        <f t="shared" si="0"/>
        <v>261469.44800000079</v>
      </c>
      <c r="C28">
        <f>IFERROR(VLOOKUP(A28,生命表!A31:L136,IF(gen=0,10,12)),"")</f>
        <v>0.96005803886098329</v>
      </c>
      <c r="E28">
        <f t="shared" si="2"/>
        <v>59614.054000000004</v>
      </c>
      <c r="F28">
        <f t="shared" si="3"/>
        <v>6867.9542126151309</v>
      </c>
      <c r="G28">
        <f t="shared" si="4"/>
        <v>333161.79007865995</v>
      </c>
      <c r="H28">
        <f t="shared" si="5"/>
        <v>20082.067637515571</v>
      </c>
      <c r="I28">
        <f t="shared" si="6"/>
        <v>1004098.5580816594</v>
      </c>
      <c r="J28">
        <f t="shared" si="7"/>
        <v>25873.585124697132</v>
      </c>
    </row>
    <row r="29" spans="1:10">
      <c r="A29">
        <f t="shared" si="1"/>
        <v>65</v>
      </c>
      <c r="B29">
        <f t="shared" si="0"/>
        <v>266368.09200000018</v>
      </c>
      <c r="C29">
        <f>IFERROR(VLOOKUP(A29,生命表!A32:L137,IF(gen=0,10,12)),"")</f>
        <v>0.95637621628195135</v>
      </c>
      <c r="E29">
        <f t="shared" si="2"/>
        <v>60734.612000000197</v>
      </c>
      <c r="F29">
        <f t="shared" si="3"/>
        <v>6970.2166106295108</v>
      </c>
      <c r="G29">
        <f t="shared" si="4"/>
        <v>361754.20686539449</v>
      </c>
      <c r="H29">
        <f t="shared" si="5"/>
        <v>20379.84863721623</v>
      </c>
      <c r="I29">
        <f t="shared" si="6"/>
        <v>1091652.6002545387</v>
      </c>
      <c r="J29">
        <f t="shared" si="7"/>
        <v>26156.9519167992</v>
      </c>
    </row>
    <row r="30" spans="1:10">
      <c r="A30" t="str">
        <f t="shared" si="1"/>
        <v/>
      </c>
      <c r="B30" t="str">
        <f t="shared" si="0"/>
        <v/>
      </c>
      <c r="C30" t="str">
        <f>IFERROR(VLOOKUP(A30,生命表!A33:L138,IF(gen=0,10,12)),"")</f>
        <v/>
      </c>
      <c r="E30" t="str">
        <f t="shared" si="2"/>
        <v/>
      </c>
      <c r="F30" t="str">
        <f t="shared" si="3"/>
        <v/>
      </c>
      <c r="G30" t="str">
        <f t="shared" si="4"/>
        <v/>
      </c>
      <c r="H30" t="str">
        <f t="shared" si="5"/>
        <v/>
      </c>
      <c r="I30" t="str">
        <f t="shared" si="6"/>
        <v/>
      </c>
      <c r="J30" t="str">
        <f t="shared" si="7"/>
        <v/>
      </c>
    </row>
    <row r="31" spans="1:10">
      <c r="A31" t="str">
        <f t="shared" si="1"/>
        <v/>
      </c>
      <c r="B31" t="str">
        <f t="shared" si="0"/>
        <v/>
      </c>
      <c r="C31" t="str">
        <f>IFERROR(VLOOKUP(A31,生命表!A34:L139,IF(gen=0,10,12)),"")</f>
        <v/>
      </c>
      <c r="E31" t="str">
        <f t="shared" si="2"/>
        <v/>
      </c>
      <c r="F31" t="str">
        <f t="shared" si="3"/>
        <v/>
      </c>
      <c r="G31" t="str">
        <f t="shared" si="4"/>
        <v/>
      </c>
      <c r="H31" t="str">
        <f t="shared" si="5"/>
        <v/>
      </c>
      <c r="I31" t="str">
        <f t="shared" si="6"/>
        <v/>
      </c>
      <c r="J31" t="str">
        <f t="shared" si="7"/>
        <v/>
      </c>
    </row>
    <row r="32" spans="1:10">
      <c r="A32" t="str">
        <f t="shared" si="1"/>
        <v/>
      </c>
      <c r="B32" t="str">
        <f t="shared" si="0"/>
        <v/>
      </c>
      <c r="C32" t="str">
        <f>IFERROR(VLOOKUP(A32,生命表!A35:L140,IF(gen=0,10,12)),"")</f>
        <v/>
      </c>
      <c r="E32" t="str">
        <f t="shared" si="2"/>
        <v/>
      </c>
      <c r="F32" t="str">
        <f t="shared" si="3"/>
        <v/>
      </c>
      <c r="G32" t="str">
        <f t="shared" si="4"/>
        <v/>
      </c>
      <c r="H32" t="str">
        <f t="shared" si="5"/>
        <v/>
      </c>
      <c r="I32" t="str">
        <f t="shared" si="6"/>
        <v/>
      </c>
      <c r="J32" t="str">
        <f t="shared" si="7"/>
        <v/>
      </c>
    </row>
    <row r="33" spans="1:10">
      <c r="A33" t="str">
        <f t="shared" si="1"/>
        <v/>
      </c>
      <c r="B33" t="str">
        <f t="shared" si="0"/>
        <v/>
      </c>
      <c r="C33" t="str">
        <f>IFERROR(VLOOKUP(A33,生命表!A36:L141,IF(gen=0,10,12)),"")</f>
        <v/>
      </c>
      <c r="E33" t="str">
        <f t="shared" si="2"/>
        <v/>
      </c>
      <c r="F33" t="str">
        <f t="shared" si="3"/>
        <v/>
      </c>
      <c r="G33" t="str">
        <f t="shared" si="4"/>
        <v/>
      </c>
      <c r="H33" t="str">
        <f t="shared" si="5"/>
        <v/>
      </c>
      <c r="I33" t="str">
        <f t="shared" si="6"/>
        <v/>
      </c>
      <c r="J33" t="str">
        <f t="shared" si="7"/>
        <v/>
      </c>
    </row>
    <row r="34" spans="1:10">
      <c r="A34" t="str">
        <f t="shared" si="1"/>
        <v/>
      </c>
      <c r="B34" t="str">
        <f t="shared" ref="B34:B65" si="8">IFERROR(IF(sa_level=1,-990733.268 + 494.261*(A34+1993),IF(sa_level=2,-13386.82+1476.811*A34,-9815041.26 + 4898.644*(A34+1993))),"")</f>
        <v/>
      </c>
      <c r="C34" t="str">
        <f>IFERROR(VLOOKUP(A34,生命表!A37:L142,IF(gen=0,10,12)),"")</f>
        <v/>
      </c>
      <c r="E34" t="str">
        <f t="shared" si="2"/>
        <v/>
      </c>
      <c r="F34" t="str">
        <f t="shared" si="3"/>
        <v/>
      </c>
      <c r="G34" t="str">
        <f t="shared" si="4"/>
        <v/>
      </c>
      <c r="H34" t="str">
        <f t="shared" si="5"/>
        <v/>
      </c>
      <c r="I34" t="str">
        <f t="shared" si="6"/>
        <v/>
      </c>
      <c r="J34" t="str">
        <f t="shared" si="7"/>
        <v/>
      </c>
    </row>
    <row r="35" spans="1:10">
      <c r="A35" t="str">
        <f t="shared" ref="A35:A66" si="9">IFERROR(IF(A34+1&lt;=re_time,A34+1,""),"")</f>
        <v/>
      </c>
      <c r="B35" t="str">
        <f t="shared" si="8"/>
        <v/>
      </c>
      <c r="C35" t="str">
        <f>IFERROR(VLOOKUP(A35,生命表!A38:L143,IF(gen=0,10,12)),"")</f>
        <v/>
      </c>
      <c r="E35" t="str">
        <f t="shared" si="2"/>
        <v/>
      </c>
      <c r="F35" t="str">
        <f t="shared" si="3"/>
        <v/>
      </c>
      <c r="G35" t="str">
        <f t="shared" ref="G35:G66" si="10">IFERROR(G34*(1+oi)+F35,"")</f>
        <v/>
      </c>
      <c r="H35" t="str">
        <f t="shared" si="5"/>
        <v/>
      </c>
      <c r="I35" t="str">
        <f t="shared" ref="I35:I66" si="11">IFERROR(I34*(1+pi)+H35,"")</f>
        <v/>
      </c>
      <c r="J35" t="str">
        <f t="shared" si="7"/>
        <v/>
      </c>
    </row>
    <row r="36" spans="1:10">
      <c r="A36" t="str">
        <f t="shared" si="9"/>
        <v/>
      </c>
      <c r="B36" t="str">
        <f t="shared" si="8"/>
        <v/>
      </c>
      <c r="C36" t="str">
        <f>IFERROR(VLOOKUP(A36,生命表!A39:L144,IF(gen=0,10,12)),"")</f>
        <v/>
      </c>
      <c r="E36" t="str">
        <f t="shared" si="2"/>
        <v/>
      </c>
      <c r="F36" t="str">
        <f t="shared" si="3"/>
        <v/>
      </c>
      <c r="G36" t="str">
        <f t="shared" si="10"/>
        <v/>
      </c>
      <c r="H36" t="str">
        <f t="shared" si="5"/>
        <v/>
      </c>
      <c r="I36" t="str">
        <f t="shared" si="11"/>
        <v/>
      </c>
      <c r="J36" t="str">
        <f t="shared" si="7"/>
        <v/>
      </c>
    </row>
    <row r="37" spans="1:10">
      <c r="A37" t="str">
        <f t="shared" si="9"/>
        <v/>
      </c>
      <c r="B37" t="str">
        <f t="shared" si="8"/>
        <v/>
      </c>
      <c r="C37" t="str">
        <f>IFERROR(VLOOKUP(A37,生命表!A40:L145,IF(gen=0,10,12)),"")</f>
        <v/>
      </c>
      <c r="E37" t="str">
        <f t="shared" si="2"/>
        <v/>
      </c>
      <c r="F37" t="str">
        <f t="shared" si="3"/>
        <v/>
      </c>
      <c r="G37" t="str">
        <f t="shared" si="10"/>
        <v/>
      </c>
      <c r="H37" t="str">
        <f t="shared" si="5"/>
        <v/>
      </c>
      <c r="I37" t="str">
        <f t="shared" si="11"/>
        <v/>
      </c>
      <c r="J37" t="str">
        <f t="shared" si="7"/>
        <v/>
      </c>
    </row>
    <row r="38" spans="1:10">
      <c r="A38" t="str">
        <f t="shared" si="9"/>
        <v/>
      </c>
      <c r="B38" t="str">
        <f t="shared" si="8"/>
        <v/>
      </c>
      <c r="C38" t="str">
        <f>IFERROR(VLOOKUP(A38,生命表!A41:L146,IF(gen=0,10,12)),"")</f>
        <v/>
      </c>
      <c r="E38" t="str">
        <f t="shared" si="2"/>
        <v/>
      </c>
      <c r="F38" t="str">
        <f t="shared" si="3"/>
        <v/>
      </c>
      <c r="G38" t="str">
        <f t="shared" si="10"/>
        <v/>
      </c>
      <c r="H38" t="str">
        <f t="shared" si="5"/>
        <v/>
      </c>
      <c r="I38" t="str">
        <f t="shared" si="11"/>
        <v/>
      </c>
      <c r="J38" t="str">
        <f t="shared" si="7"/>
        <v/>
      </c>
    </row>
    <row r="39" spans="1:10">
      <c r="A39" t="str">
        <f t="shared" si="9"/>
        <v/>
      </c>
      <c r="B39" t="str">
        <f t="shared" si="8"/>
        <v/>
      </c>
      <c r="C39" t="str">
        <f>IFERROR(VLOOKUP(A39,生命表!A42:L147,IF(gen=0,10,12)),"")</f>
        <v/>
      </c>
      <c r="E39" t="str">
        <f t="shared" si="2"/>
        <v/>
      </c>
      <c r="F39" t="str">
        <f t="shared" si="3"/>
        <v/>
      </c>
      <c r="G39" t="str">
        <f t="shared" si="10"/>
        <v/>
      </c>
      <c r="H39" t="str">
        <f t="shared" si="5"/>
        <v/>
      </c>
      <c r="I39" t="str">
        <f t="shared" si="11"/>
        <v/>
      </c>
      <c r="J39" t="str">
        <f t="shared" si="7"/>
        <v/>
      </c>
    </row>
    <row r="40" spans="1:10">
      <c r="A40" t="str">
        <f t="shared" si="9"/>
        <v/>
      </c>
      <c r="B40" t="str">
        <f t="shared" si="8"/>
        <v/>
      </c>
      <c r="C40" t="str">
        <f>IFERROR(VLOOKUP(A40,生命表!A43:L148,IF(gen=0,10,12)),"")</f>
        <v/>
      </c>
      <c r="E40" t="str">
        <f t="shared" si="2"/>
        <v/>
      </c>
      <c r="F40" t="str">
        <f t="shared" si="3"/>
        <v/>
      </c>
      <c r="G40" t="str">
        <f t="shared" si="10"/>
        <v/>
      </c>
      <c r="H40" t="str">
        <f t="shared" si="5"/>
        <v/>
      </c>
      <c r="I40" t="str">
        <f t="shared" si="11"/>
        <v/>
      </c>
      <c r="J40" t="str">
        <f t="shared" si="7"/>
        <v/>
      </c>
    </row>
    <row r="41" spans="1:10">
      <c r="A41" t="str">
        <f t="shared" si="9"/>
        <v/>
      </c>
      <c r="B41" t="str">
        <f t="shared" si="8"/>
        <v/>
      </c>
      <c r="C41" t="str">
        <f>IFERROR(VLOOKUP(A41,生命表!A44:L149,IF(gen=0,10,12)),"")</f>
        <v/>
      </c>
      <c r="E41" t="str">
        <f t="shared" si="2"/>
        <v/>
      </c>
      <c r="F41" t="str">
        <f t="shared" si="3"/>
        <v/>
      </c>
      <c r="G41" t="str">
        <f t="shared" si="10"/>
        <v/>
      </c>
      <c r="H41" t="str">
        <f t="shared" si="5"/>
        <v/>
      </c>
      <c r="I41" t="str">
        <f t="shared" si="11"/>
        <v/>
      </c>
      <c r="J41" t="str">
        <f t="shared" si="7"/>
        <v/>
      </c>
    </row>
    <row r="42" spans="1:10">
      <c r="A42" t="str">
        <f t="shared" si="9"/>
        <v/>
      </c>
      <c r="B42" t="str">
        <f t="shared" si="8"/>
        <v/>
      </c>
      <c r="C42" t="str">
        <f>IFERROR(VLOOKUP(A42,生命表!A45:L150,IF(gen=0,10,12)),"")</f>
        <v/>
      </c>
      <c r="E42" t="str">
        <f t="shared" si="2"/>
        <v/>
      </c>
      <c r="F42" t="str">
        <f t="shared" si="3"/>
        <v/>
      </c>
      <c r="G42" t="str">
        <f t="shared" si="10"/>
        <v/>
      </c>
      <c r="H42" t="str">
        <f t="shared" si="5"/>
        <v/>
      </c>
      <c r="I42" t="str">
        <f t="shared" si="11"/>
        <v/>
      </c>
      <c r="J42" t="str">
        <f t="shared" si="7"/>
        <v/>
      </c>
    </row>
    <row r="43" spans="1:10">
      <c r="A43" t="str">
        <f t="shared" si="9"/>
        <v/>
      </c>
      <c r="B43" t="str">
        <f t="shared" si="8"/>
        <v/>
      </c>
      <c r="C43" t="str">
        <f>IFERROR(VLOOKUP(A43,生命表!A46:L151,IF(gen=0,10,12)),"")</f>
        <v/>
      </c>
      <c r="E43" t="str">
        <f t="shared" si="2"/>
        <v/>
      </c>
      <c r="F43" t="str">
        <f t="shared" si="3"/>
        <v/>
      </c>
      <c r="G43" t="str">
        <f t="shared" si="10"/>
        <v/>
      </c>
      <c r="H43" t="str">
        <f t="shared" si="5"/>
        <v/>
      </c>
      <c r="I43" t="str">
        <f t="shared" si="11"/>
        <v/>
      </c>
      <c r="J43" t="str">
        <f t="shared" si="7"/>
        <v/>
      </c>
    </row>
    <row r="44" spans="1:10">
      <c r="A44" t="str">
        <f t="shared" si="9"/>
        <v/>
      </c>
      <c r="B44" t="str">
        <f t="shared" si="8"/>
        <v/>
      </c>
      <c r="C44" t="str">
        <f>IFERROR(VLOOKUP(A44,生命表!A47:L152,IF(gen=0,10,12)),"")</f>
        <v/>
      </c>
      <c r="E44" t="str">
        <f t="shared" si="2"/>
        <v/>
      </c>
      <c r="F44" t="str">
        <f t="shared" si="3"/>
        <v/>
      </c>
      <c r="G44" t="str">
        <f t="shared" si="10"/>
        <v/>
      </c>
      <c r="H44" t="str">
        <f t="shared" si="5"/>
        <v/>
      </c>
      <c r="I44" t="str">
        <f t="shared" si="11"/>
        <v/>
      </c>
      <c r="J44" t="str">
        <f t="shared" si="7"/>
        <v/>
      </c>
    </row>
    <row r="45" spans="1:10">
      <c r="A45" t="str">
        <f t="shared" si="9"/>
        <v/>
      </c>
      <c r="B45" t="str">
        <f t="shared" si="8"/>
        <v/>
      </c>
      <c r="C45" t="str">
        <f>IFERROR(VLOOKUP(A45,生命表!A48:L153,IF(gen=0,10,12)),"")</f>
        <v/>
      </c>
      <c r="E45" t="str">
        <f t="shared" si="2"/>
        <v/>
      </c>
      <c r="F45" t="str">
        <f t="shared" si="3"/>
        <v/>
      </c>
      <c r="G45" t="str">
        <f t="shared" si="10"/>
        <v/>
      </c>
      <c r="H45" t="str">
        <f t="shared" si="5"/>
        <v/>
      </c>
      <c r="I45" t="str">
        <f t="shared" si="11"/>
        <v/>
      </c>
      <c r="J45" t="str">
        <f t="shared" si="7"/>
        <v/>
      </c>
    </row>
    <row r="46" spans="1:10">
      <c r="A46" t="str">
        <f t="shared" si="9"/>
        <v/>
      </c>
      <c r="B46" t="str">
        <f t="shared" si="8"/>
        <v/>
      </c>
      <c r="C46" t="str">
        <f>IFERROR(VLOOKUP(A46,生命表!A49:L154,IF(gen=0,10,12)),"")</f>
        <v/>
      </c>
      <c r="E46" t="str">
        <f t="shared" si="2"/>
        <v/>
      </c>
      <c r="F46" t="str">
        <f t="shared" si="3"/>
        <v/>
      </c>
      <c r="G46" t="str">
        <f t="shared" si="10"/>
        <v/>
      </c>
      <c r="H46" t="str">
        <f t="shared" si="5"/>
        <v/>
      </c>
      <c r="I46" t="str">
        <f t="shared" si="11"/>
        <v/>
      </c>
      <c r="J46" t="str">
        <f t="shared" si="7"/>
        <v/>
      </c>
    </row>
    <row r="47" spans="1:10">
      <c r="A47" t="str">
        <f t="shared" si="9"/>
        <v/>
      </c>
      <c r="B47" t="str">
        <f t="shared" si="8"/>
        <v/>
      </c>
      <c r="C47" t="str">
        <f>IFERROR(VLOOKUP(A47,生命表!A50:L155,IF(gen=0,10,12)),"")</f>
        <v/>
      </c>
      <c r="E47" t="str">
        <f t="shared" si="2"/>
        <v/>
      </c>
      <c r="F47" t="str">
        <f t="shared" si="3"/>
        <v/>
      </c>
      <c r="G47" t="str">
        <f t="shared" si="10"/>
        <v/>
      </c>
      <c r="H47" t="str">
        <f t="shared" si="5"/>
        <v/>
      </c>
      <c r="I47" t="str">
        <f t="shared" si="11"/>
        <v/>
      </c>
      <c r="J47" t="str">
        <f t="shared" si="7"/>
        <v/>
      </c>
    </row>
    <row r="48" spans="1:10">
      <c r="A48" t="str">
        <f t="shared" si="9"/>
        <v/>
      </c>
      <c r="B48" t="str">
        <f t="shared" si="8"/>
        <v/>
      </c>
      <c r="C48" t="str">
        <f>IFERROR(VLOOKUP(A48,生命表!A51:L156,IF(gen=0,10,12)),"")</f>
        <v/>
      </c>
      <c r="E48" t="str">
        <f t="shared" si="2"/>
        <v/>
      </c>
      <c r="F48" t="str">
        <f t="shared" si="3"/>
        <v/>
      </c>
      <c r="G48" t="str">
        <f t="shared" si="10"/>
        <v/>
      </c>
      <c r="H48" t="str">
        <f t="shared" si="5"/>
        <v/>
      </c>
      <c r="I48" t="str">
        <f t="shared" si="11"/>
        <v/>
      </c>
      <c r="J48" t="str">
        <f t="shared" si="7"/>
        <v/>
      </c>
    </row>
    <row r="49" spans="1:10">
      <c r="A49" t="str">
        <f t="shared" si="9"/>
        <v/>
      </c>
      <c r="B49" t="str">
        <f t="shared" si="8"/>
        <v/>
      </c>
      <c r="C49" t="str">
        <f>IFERROR(VLOOKUP(A49,生命表!A52:L157,IF(gen=0,10,12)),"")</f>
        <v/>
      </c>
      <c r="E49" t="str">
        <f t="shared" si="2"/>
        <v/>
      </c>
      <c r="F49" t="str">
        <f t="shared" si="3"/>
        <v/>
      </c>
      <c r="G49" t="str">
        <f t="shared" si="10"/>
        <v/>
      </c>
      <c r="H49" t="str">
        <f t="shared" si="5"/>
        <v/>
      </c>
      <c r="I49" t="str">
        <f t="shared" si="11"/>
        <v/>
      </c>
      <c r="J49" t="str">
        <f t="shared" si="7"/>
        <v/>
      </c>
    </row>
    <row r="50" spans="1:10">
      <c r="A50" t="str">
        <f t="shared" si="9"/>
        <v/>
      </c>
      <c r="B50" t="str">
        <f t="shared" si="8"/>
        <v/>
      </c>
      <c r="C50" t="str">
        <f>IFERROR(VLOOKUP(A50,生命表!A53:L158,IF(gen=0,10,12)),"")</f>
        <v/>
      </c>
      <c r="E50" t="str">
        <f t="shared" si="2"/>
        <v/>
      </c>
      <c r="F50" t="str">
        <f t="shared" si="3"/>
        <v/>
      </c>
      <c r="G50" t="str">
        <f t="shared" si="10"/>
        <v/>
      </c>
      <c r="H50" t="str">
        <f t="shared" si="5"/>
        <v/>
      </c>
      <c r="I50" t="str">
        <f t="shared" si="11"/>
        <v/>
      </c>
      <c r="J50" t="str">
        <f t="shared" si="7"/>
        <v/>
      </c>
    </row>
    <row r="51" spans="1:10">
      <c r="A51" t="str">
        <f t="shared" si="9"/>
        <v/>
      </c>
      <c r="B51" t="str">
        <f t="shared" si="8"/>
        <v/>
      </c>
      <c r="C51" t="str">
        <f>IFERROR(VLOOKUP(A51,生命表!A54:L159,IF(gen=0,10,12)),"")</f>
        <v/>
      </c>
      <c r="E51" t="str">
        <f t="shared" si="2"/>
        <v/>
      </c>
      <c r="F51" t="str">
        <f t="shared" si="3"/>
        <v/>
      </c>
      <c r="G51" t="str">
        <f t="shared" si="10"/>
        <v/>
      </c>
      <c r="H51" t="str">
        <f t="shared" si="5"/>
        <v/>
      </c>
      <c r="I51" t="str">
        <f t="shared" si="11"/>
        <v/>
      </c>
      <c r="J51" t="str">
        <f t="shared" si="7"/>
        <v/>
      </c>
    </row>
    <row r="52" spans="1:10">
      <c r="A52" t="str">
        <f t="shared" si="9"/>
        <v/>
      </c>
      <c r="B52" t="str">
        <f t="shared" si="8"/>
        <v/>
      </c>
      <c r="C52" t="str">
        <f>IFERROR(VLOOKUP(A52,生命表!A55:L160,IF(gen=0,10,12)),"")</f>
        <v/>
      </c>
      <c r="E52" t="str">
        <f t="shared" si="2"/>
        <v/>
      </c>
      <c r="F52" t="str">
        <f t="shared" si="3"/>
        <v/>
      </c>
      <c r="G52" t="str">
        <f t="shared" si="10"/>
        <v/>
      </c>
      <c r="H52" t="str">
        <f t="shared" si="5"/>
        <v/>
      </c>
      <c r="I52" t="str">
        <f t="shared" si="11"/>
        <v/>
      </c>
      <c r="J52" t="str">
        <f t="shared" si="7"/>
        <v/>
      </c>
    </row>
    <row r="53" spans="1:10">
      <c r="A53" t="str">
        <f t="shared" si="9"/>
        <v/>
      </c>
      <c r="B53" t="str">
        <f t="shared" si="8"/>
        <v/>
      </c>
      <c r="C53" t="str">
        <f>IFERROR(VLOOKUP(A53,生命表!A56:L161,IF(gen=0,10,12)),"")</f>
        <v/>
      </c>
      <c r="E53" t="str">
        <f t="shared" si="2"/>
        <v/>
      </c>
      <c r="F53" t="str">
        <f t="shared" si="3"/>
        <v/>
      </c>
      <c r="G53" t="str">
        <f t="shared" si="10"/>
        <v/>
      </c>
      <c r="H53" t="str">
        <f t="shared" si="5"/>
        <v/>
      </c>
      <c r="I53" t="str">
        <f t="shared" si="11"/>
        <v/>
      </c>
      <c r="J53" t="str">
        <f t="shared" si="7"/>
        <v/>
      </c>
    </row>
    <row r="54" spans="1:10">
      <c r="A54" t="str">
        <f t="shared" si="9"/>
        <v/>
      </c>
      <c r="B54" t="str">
        <f t="shared" si="8"/>
        <v/>
      </c>
      <c r="C54" t="str">
        <f>IFERROR(VLOOKUP(A54,生命表!A57:L162,IF(gen=0,10,12)),"")</f>
        <v/>
      </c>
      <c r="E54" t="str">
        <f t="shared" si="2"/>
        <v/>
      </c>
      <c r="F54" t="str">
        <f t="shared" si="3"/>
        <v/>
      </c>
      <c r="G54" t="str">
        <f t="shared" si="10"/>
        <v/>
      </c>
      <c r="H54" t="str">
        <f t="shared" si="5"/>
        <v/>
      </c>
      <c r="I54" t="str">
        <f t="shared" si="11"/>
        <v/>
      </c>
      <c r="J54" t="str">
        <f t="shared" si="7"/>
        <v/>
      </c>
    </row>
    <row r="55" spans="1:10">
      <c r="A55" t="str">
        <f t="shared" si="9"/>
        <v/>
      </c>
      <c r="B55" t="str">
        <f t="shared" si="8"/>
        <v/>
      </c>
      <c r="C55" t="str">
        <f>IFERROR(VLOOKUP(A55,生命表!A58:L163,IF(gen=0,10,12)),"")</f>
        <v/>
      </c>
      <c r="E55" t="str">
        <f t="shared" si="2"/>
        <v/>
      </c>
      <c r="F55" t="str">
        <f t="shared" si="3"/>
        <v/>
      </c>
      <c r="G55" t="str">
        <f t="shared" si="10"/>
        <v/>
      </c>
      <c r="H55" t="str">
        <f t="shared" si="5"/>
        <v/>
      </c>
      <c r="I55" t="str">
        <f t="shared" si="11"/>
        <v/>
      </c>
      <c r="J55" t="str">
        <f t="shared" si="7"/>
        <v/>
      </c>
    </row>
    <row r="56" spans="1:10">
      <c r="A56" t="str">
        <f t="shared" si="9"/>
        <v/>
      </c>
      <c r="B56" t="str">
        <f t="shared" si="8"/>
        <v/>
      </c>
      <c r="C56" t="str">
        <f>IFERROR(VLOOKUP(A56,生命表!A59:L164,IF(gen=0,10,12)),"")</f>
        <v/>
      </c>
      <c r="E56" t="str">
        <f t="shared" si="2"/>
        <v/>
      </c>
      <c r="F56" t="str">
        <f t="shared" si="3"/>
        <v/>
      </c>
      <c r="G56" t="str">
        <f t="shared" si="10"/>
        <v/>
      </c>
      <c r="H56" t="str">
        <f t="shared" si="5"/>
        <v/>
      </c>
      <c r="I56" t="str">
        <f t="shared" si="11"/>
        <v/>
      </c>
      <c r="J56" t="str">
        <f t="shared" si="7"/>
        <v/>
      </c>
    </row>
    <row r="57" spans="1:10">
      <c r="A57" t="str">
        <f t="shared" si="9"/>
        <v/>
      </c>
      <c r="B57" t="str">
        <f t="shared" si="8"/>
        <v/>
      </c>
      <c r="C57" t="str">
        <f>IFERROR(VLOOKUP(A57,生命表!A60:L165,IF(gen=0,10,12)),"")</f>
        <v/>
      </c>
      <c r="E57" t="str">
        <f t="shared" si="2"/>
        <v/>
      </c>
      <c r="F57" t="str">
        <f t="shared" si="3"/>
        <v/>
      </c>
      <c r="G57" t="str">
        <f t="shared" si="10"/>
        <v/>
      </c>
      <c r="H57" t="str">
        <f t="shared" si="5"/>
        <v/>
      </c>
      <c r="I57" t="str">
        <f t="shared" si="11"/>
        <v/>
      </c>
      <c r="J57" t="str">
        <f t="shared" si="7"/>
        <v/>
      </c>
    </row>
    <row r="58" spans="1:10">
      <c r="A58" t="str">
        <f t="shared" si="9"/>
        <v/>
      </c>
      <c r="B58" t="str">
        <f t="shared" si="8"/>
        <v/>
      </c>
      <c r="C58" t="str">
        <f>IFERROR(VLOOKUP(A58,生命表!A61:L166,IF(gen=0,10,12)),"")</f>
        <v/>
      </c>
      <c r="E58" t="str">
        <f t="shared" si="2"/>
        <v/>
      </c>
      <c r="F58" t="str">
        <f t="shared" si="3"/>
        <v/>
      </c>
      <c r="G58" t="str">
        <f t="shared" si="10"/>
        <v/>
      </c>
      <c r="H58" t="str">
        <f t="shared" si="5"/>
        <v/>
      </c>
      <c r="I58" t="str">
        <f t="shared" si="11"/>
        <v/>
      </c>
      <c r="J58" t="str">
        <f t="shared" si="7"/>
        <v/>
      </c>
    </row>
    <row r="59" spans="1:10">
      <c r="A59" t="str">
        <f t="shared" si="9"/>
        <v/>
      </c>
      <c r="B59" t="str">
        <f t="shared" si="8"/>
        <v/>
      </c>
      <c r="C59" t="str">
        <f>IFERROR(VLOOKUP(A59,生命表!A62:L167,IF(gen=0,10,12)),"")</f>
        <v/>
      </c>
      <c r="E59" t="str">
        <f t="shared" si="2"/>
        <v/>
      </c>
      <c r="F59" t="str">
        <f t="shared" si="3"/>
        <v/>
      </c>
      <c r="G59" t="str">
        <f t="shared" si="10"/>
        <v/>
      </c>
      <c r="H59" t="str">
        <f t="shared" si="5"/>
        <v/>
      </c>
      <c r="I59" t="str">
        <f t="shared" si="11"/>
        <v/>
      </c>
      <c r="J59" t="str">
        <f t="shared" si="7"/>
        <v/>
      </c>
    </row>
    <row r="60" spans="1:10">
      <c r="A60" t="str">
        <f t="shared" si="9"/>
        <v/>
      </c>
      <c r="B60" t="str">
        <f t="shared" si="8"/>
        <v/>
      </c>
      <c r="C60" t="str">
        <f>IFERROR(VLOOKUP(A60,生命表!A63:L168,IF(gen=0,10,12)),"")</f>
        <v/>
      </c>
      <c r="E60" t="str">
        <f t="shared" si="2"/>
        <v/>
      </c>
      <c r="F60" t="str">
        <f t="shared" si="3"/>
        <v/>
      </c>
      <c r="G60" t="str">
        <f t="shared" si="10"/>
        <v/>
      </c>
      <c r="H60" t="str">
        <f t="shared" si="5"/>
        <v/>
      </c>
      <c r="I60" t="str">
        <f t="shared" si="11"/>
        <v/>
      </c>
      <c r="J60" t="str">
        <f t="shared" si="7"/>
        <v/>
      </c>
    </row>
    <row r="61" spans="1:10">
      <c r="A61" t="str">
        <f t="shared" si="9"/>
        <v/>
      </c>
      <c r="B61" t="str">
        <f t="shared" si="8"/>
        <v/>
      </c>
      <c r="C61" t="str">
        <f>IFERROR(VLOOKUP(A61,生命表!A64:L169,IF(gen=0,10,12)),"")</f>
        <v/>
      </c>
      <c r="E61" t="str">
        <f t="shared" si="2"/>
        <v/>
      </c>
      <c r="F61" t="str">
        <f t="shared" si="3"/>
        <v/>
      </c>
      <c r="G61" t="str">
        <f t="shared" si="10"/>
        <v/>
      </c>
      <c r="H61" t="str">
        <f t="shared" si="5"/>
        <v/>
      </c>
      <c r="I61" t="str">
        <f t="shared" si="11"/>
        <v/>
      </c>
      <c r="J61" t="str">
        <f t="shared" si="7"/>
        <v/>
      </c>
    </row>
    <row r="62" spans="1:10">
      <c r="A62" t="str">
        <f t="shared" si="9"/>
        <v/>
      </c>
      <c r="B62" t="str">
        <f t="shared" si="8"/>
        <v/>
      </c>
      <c r="C62" t="str">
        <f>IFERROR(VLOOKUP(A62,生命表!A65:L170,IF(gen=0,10,12)),"")</f>
        <v/>
      </c>
      <c r="E62" t="str">
        <f t="shared" si="2"/>
        <v/>
      </c>
      <c r="F62" t="str">
        <f t="shared" si="3"/>
        <v/>
      </c>
      <c r="G62" t="str">
        <f t="shared" si="10"/>
        <v/>
      </c>
      <c r="H62" t="str">
        <f t="shared" si="5"/>
        <v/>
      </c>
      <c r="I62" t="str">
        <f t="shared" si="11"/>
        <v/>
      </c>
      <c r="J62" t="str">
        <f t="shared" si="7"/>
        <v/>
      </c>
    </row>
    <row r="63" spans="1:10">
      <c r="A63" t="str">
        <f t="shared" si="9"/>
        <v/>
      </c>
      <c r="B63" t="str">
        <f t="shared" si="8"/>
        <v/>
      </c>
      <c r="C63" t="str">
        <f>IFERROR(VLOOKUP(A63,生命表!A66:L171,IF(gen=0,10,12)),"")</f>
        <v/>
      </c>
      <c r="E63" t="str">
        <f t="shared" si="2"/>
        <v/>
      </c>
      <c r="F63" t="str">
        <f t="shared" si="3"/>
        <v/>
      </c>
      <c r="G63" t="str">
        <f t="shared" si="10"/>
        <v/>
      </c>
      <c r="H63" t="str">
        <f t="shared" si="5"/>
        <v/>
      </c>
      <c r="I63" t="str">
        <f t="shared" si="11"/>
        <v/>
      </c>
      <c r="J63" t="str">
        <f t="shared" si="7"/>
        <v/>
      </c>
    </row>
    <row r="64" spans="1:10">
      <c r="A64" t="str">
        <f t="shared" si="9"/>
        <v/>
      </c>
      <c r="B64" t="str">
        <f t="shared" si="8"/>
        <v/>
      </c>
      <c r="C64" t="str">
        <f>IFERROR(VLOOKUP(A64,生命表!A67:L172,IF(gen=0,10,12)),"")</f>
        <v/>
      </c>
      <c r="E64" t="str">
        <f t="shared" si="2"/>
        <v/>
      </c>
      <c r="F64" t="str">
        <f t="shared" si="3"/>
        <v/>
      </c>
      <c r="G64" t="str">
        <f t="shared" si="10"/>
        <v/>
      </c>
      <c r="H64" t="str">
        <f t="shared" si="5"/>
        <v/>
      </c>
      <c r="I64" t="str">
        <f t="shared" si="11"/>
        <v/>
      </c>
      <c r="J64" t="str">
        <f t="shared" si="7"/>
        <v/>
      </c>
    </row>
    <row r="65" spans="1:10">
      <c r="A65" t="str">
        <f t="shared" si="9"/>
        <v/>
      </c>
      <c r="B65" t="str">
        <f t="shared" si="8"/>
        <v/>
      </c>
      <c r="C65" t="str">
        <f>IFERROR(VLOOKUP(A65,生命表!A68:L173,IF(gen=0,10,12)),"")</f>
        <v/>
      </c>
      <c r="E65" t="str">
        <f t="shared" si="2"/>
        <v/>
      </c>
      <c r="F65" t="str">
        <f t="shared" si="3"/>
        <v/>
      </c>
      <c r="G65" t="str">
        <f t="shared" si="10"/>
        <v/>
      </c>
      <c r="H65" t="str">
        <f t="shared" si="5"/>
        <v/>
      </c>
      <c r="I65" t="str">
        <f t="shared" si="11"/>
        <v/>
      </c>
      <c r="J65" t="str">
        <f t="shared" si="7"/>
        <v/>
      </c>
    </row>
    <row r="66" spans="1:10">
      <c r="A66" t="str">
        <f t="shared" si="9"/>
        <v/>
      </c>
      <c r="B66" t="str">
        <f t="shared" ref="B66:B97" si="12">IFERROR(IF(sa_level=1,-990733.268 + 494.261*(A66+1993),IF(sa_level=2,-13386.82+1476.811*A66,-9815041.26 + 4898.644*(A66+1993))),"")</f>
        <v/>
      </c>
      <c r="C66" t="str">
        <f>IFERROR(VLOOKUP(A66,生命表!A69:L174,IF(gen=0,10,12)),"")</f>
        <v/>
      </c>
      <c r="E66" t="str">
        <f t="shared" si="2"/>
        <v/>
      </c>
      <c r="F66" t="str">
        <f t="shared" si="3"/>
        <v/>
      </c>
      <c r="G66" t="str">
        <f t="shared" si="10"/>
        <v/>
      </c>
      <c r="H66" t="str">
        <f t="shared" si="5"/>
        <v/>
      </c>
      <c r="I66" t="str">
        <f t="shared" si="11"/>
        <v/>
      </c>
      <c r="J66" t="str">
        <f t="shared" si="7"/>
        <v/>
      </c>
    </row>
    <row r="67" spans="1:10">
      <c r="A67" t="str">
        <f t="shared" ref="A67:A99" si="13">IFERROR(IF(A66+1&lt;=re_time,A66+1,""),"")</f>
        <v/>
      </c>
      <c r="B67" t="str">
        <f t="shared" si="12"/>
        <v/>
      </c>
      <c r="C67" t="str">
        <f>IFERROR(VLOOKUP(A67,生命表!A70:L175,IF(gen=0,10,12)),"")</f>
        <v/>
      </c>
      <c r="E67" t="str">
        <f t="shared" ref="E67:E99" si="14">IFERROR(-2245373.752 + 1120.558*(A67+1993),"")</f>
        <v/>
      </c>
      <c r="F67" t="str">
        <f t="shared" ref="F67:F99" si="15">IFERROR(E67*C67*0.12,"")</f>
        <v/>
      </c>
      <c r="G67" t="str">
        <f t="shared" ref="G67:G98" si="16">IFERROR(G66*(1+oi)+F67,"")</f>
        <v/>
      </c>
      <c r="H67" t="str">
        <f t="shared" ref="H67:H99" si="17">IFERROR(C67*B67*0.08,"")</f>
        <v/>
      </c>
      <c r="I67" t="str">
        <f t="shared" ref="I67:I98" si="18">IFERROR(I66*(1+pi)+H67,"")</f>
        <v/>
      </c>
      <c r="J67" t="str">
        <f t="shared" ref="J67:J100" si="19">IFERROR((F67+H67)*C67,"")</f>
        <v/>
      </c>
    </row>
    <row r="68" spans="1:10">
      <c r="A68" t="str">
        <f t="shared" si="13"/>
        <v/>
      </c>
      <c r="B68" t="str">
        <f t="shared" si="12"/>
        <v/>
      </c>
      <c r="C68" t="str">
        <f>IFERROR(VLOOKUP(A68,生命表!A71:L176,IF(gen=0,10,12)),"")</f>
        <v/>
      </c>
      <c r="E68" t="str">
        <f t="shared" si="14"/>
        <v/>
      </c>
      <c r="F68" t="str">
        <f t="shared" si="15"/>
        <v/>
      </c>
      <c r="G68" t="str">
        <f t="shared" si="16"/>
        <v/>
      </c>
      <c r="H68" t="str">
        <f t="shared" si="17"/>
        <v/>
      </c>
      <c r="I68" t="str">
        <f t="shared" si="18"/>
        <v/>
      </c>
      <c r="J68" t="str">
        <f t="shared" si="19"/>
        <v/>
      </c>
    </row>
    <row r="69" spans="1:10">
      <c r="A69" t="str">
        <f t="shared" si="13"/>
        <v/>
      </c>
      <c r="B69" t="str">
        <f t="shared" si="12"/>
        <v/>
      </c>
      <c r="C69" t="str">
        <f>IFERROR(VLOOKUP(A69,生命表!A72:L177,IF(gen=0,10,12)),"")</f>
        <v/>
      </c>
      <c r="E69" t="str">
        <f t="shared" si="14"/>
        <v/>
      </c>
      <c r="F69" t="str">
        <f t="shared" si="15"/>
        <v/>
      </c>
      <c r="G69" t="str">
        <f t="shared" si="16"/>
        <v/>
      </c>
      <c r="H69" t="str">
        <f t="shared" si="17"/>
        <v/>
      </c>
      <c r="I69" t="str">
        <f t="shared" si="18"/>
        <v/>
      </c>
      <c r="J69" t="str">
        <f t="shared" si="19"/>
        <v/>
      </c>
    </row>
    <row r="70" spans="1:10">
      <c r="A70" t="str">
        <f t="shared" si="13"/>
        <v/>
      </c>
      <c r="B70" t="str">
        <f t="shared" si="12"/>
        <v/>
      </c>
      <c r="C70" t="str">
        <f>IFERROR(VLOOKUP(A70,生命表!A73:L178,IF(gen=0,10,12)),"")</f>
        <v/>
      </c>
      <c r="E70" t="str">
        <f t="shared" si="14"/>
        <v/>
      </c>
      <c r="F70" t="str">
        <f t="shared" si="15"/>
        <v/>
      </c>
      <c r="G70" t="str">
        <f t="shared" si="16"/>
        <v/>
      </c>
      <c r="H70" t="str">
        <f t="shared" si="17"/>
        <v/>
      </c>
      <c r="I70" t="str">
        <f t="shared" si="18"/>
        <v/>
      </c>
      <c r="J70" t="str">
        <f t="shared" si="19"/>
        <v/>
      </c>
    </row>
    <row r="71" spans="1:10">
      <c r="A71" t="str">
        <f t="shared" si="13"/>
        <v/>
      </c>
      <c r="B71" t="str">
        <f t="shared" si="12"/>
        <v/>
      </c>
      <c r="C71" t="str">
        <f>IFERROR(VLOOKUP(A71,生命表!A74:L179,IF(gen=0,10,12)),"")</f>
        <v/>
      </c>
      <c r="E71" t="str">
        <f t="shared" si="14"/>
        <v/>
      </c>
      <c r="F71" t="str">
        <f t="shared" si="15"/>
        <v/>
      </c>
      <c r="G71" t="str">
        <f t="shared" si="16"/>
        <v/>
      </c>
      <c r="H71" t="str">
        <f t="shared" si="17"/>
        <v/>
      </c>
      <c r="I71" t="str">
        <f t="shared" si="18"/>
        <v/>
      </c>
      <c r="J71" t="str">
        <f t="shared" si="19"/>
        <v/>
      </c>
    </row>
    <row r="72" spans="1:10">
      <c r="A72" t="str">
        <f t="shared" si="13"/>
        <v/>
      </c>
      <c r="B72" t="str">
        <f t="shared" si="12"/>
        <v/>
      </c>
      <c r="C72" t="str">
        <f>IFERROR(VLOOKUP(A72,生命表!A75:L180,IF(gen=0,10,12)),"")</f>
        <v/>
      </c>
      <c r="E72" t="str">
        <f t="shared" si="14"/>
        <v/>
      </c>
      <c r="F72" t="str">
        <f t="shared" si="15"/>
        <v/>
      </c>
      <c r="G72" t="str">
        <f t="shared" si="16"/>
        <v/>
      </c>
      <c r="H72" t="str">
        <f t="shared" si="17"/>
        <v/>
      </c>
      <c r="I72" t="str">
        <f t="shared" si="18"/>
        <v/>
      </c>
      <c r="J72" t="str">
        <f t="shared" si="19"/>
        <v/>
      </c>
    </row>
    <row r="73" spans="1:10">
      <c r="A73" t="str">
        <f t="shared" si="13"/>
        <v/>
      </c>
      <c r="B73" t="str">
        <f t="shared" si="12"/>
        <v/>
      </c>
      <c r="C73" t="str">
        <f>IFERROR(VLOOKUP(A73,生命表!A76:L181,IF(gen=0,10,12)),"")</f>
        <v/>
      </c>
      <c r="E73" t="str">
        <f t="shared" si="14"/>
        <v/>
      </c>
      <c r="F73" t="str">
        <f t="shared" si="15"/>
        <v/>
      </c>
      <c r="G73" t="str">
        <f t="shared" si="16"/>
        <v/>
      </c>
      <c r="H73" t="str">
        <f t="shared" si="17"/>
        <v/>
      </c>
      <c r="I73" t="str">
        <f t="shared" si="18"/>
        <v/>
      </c>
      <c r="J73" t="str">
        <f t="shared" si="19"/>
        <v/>
      </c>
    </row>
    <row r="74" spans="1:10">
      <c r="A74" t="str">
        <f t="shared" si="13"/>
        <v/>
      </c>
      <c r="B74" t="str">
        <f t="shared" si="12"/>
        <v/>
      </c>
      <c r="C74" t="str">
        <f>IFERROR(VLOOKUP(A74,生命表!A77:L182,IF(gen=0,10,12)),"")</f>
        <v/>
      </c>
      <c r="E74" t="str">
        <f t="shared" si="14"/>
        <v/>
      </c>
      <c r="F74" t="str">
        <f t="shared" si="15"/>
        <v/>
      </c>
      <c r="G74" t="str">
        <f t="shared" si="16"/>
        <v/>
      </c>
      <c r="H74" t="str">
        <f t="shared" si="17"/>
        <v/>
      </c>
      <c r="I74" t="str">
        <f t="shared" si="18"/>
        <v/>
      </c>
      <c r="J74" t="str">
        <f t="shared" si="19"/>
        <v/>
      </c>
    </row>
    <row r="75" spans="1:10">
      <c r="A75" t="str">
        <f t="shared" si="13"/>
        <v/>
      </c>
      <c r="B75" t="str">
        <f t="shared" si="12"/>
        <v/>
      </c>
      <c r="C75" t="str">
        <f>IFERROR(VLOOKUP(A75,生命表!A78:L183,IF(gen=0,10,12)),"")</f>
        <v/>
      </c>
      <c r="E75" t="str">
        <f t="shared" si="14"/>
        <v/>
      </c>
      <c r="F75" t="str">
        <f t="shared" si="15"/>
        <v/>
      </c>
      <c r="G75" t="str">
        <f t="shared" si="16"/>
        <v/>
      </c>
      <c r="H75" t="str">
        <f t="shared" si="17"/>
        <v/>
      </c>
      <c r="I75" t="str">
        <f t="shared" si="18"/>
        <v/>
      </c>
      <c r="J75" t="str">
        <f t="shared" si="19"/>
        <v/>
      </c>
    </row>
    <row r="76" spans="1:10">
      <c r="A76" t="str">
        <f t="shared" si="13"/>
        <v/>
      </c>
      <c r="B76" t="str">
        <f t="shared" si="12"/>
        <v/>
      </c>
      <c r="C76" t="str">
        <f>IFERROR(VLOOKUP(A76,生命表!A79:L184,IF(gen=0,10,12)),"")</f>
        <v/>
      </c>
      <c r="E76" t="str">
        <f t="shared" si="14"/>
        <v/>
      </c>
      <c r="F76" t="str">
        <f t="shared" si="15"/>
        <v/>
      </c>
      <c r="G76" t="str">
        <f t="shared" si="16"/>
        <v/>
      </c>
      <c r="H76" t="str">
        <f t="shared" si="17"/>
        <v/>
      </c>
      <c r="I76" t="str">
        <f t="shared" si="18"/>
        <v/>
      </c>
      <c r="J76" t="str">
        <f t="shared" si="19"/>
        <v/>
      </c>
    </row>
    <row r="77" spans="1:10">
      <c r="A77" t="str">
        <f t="shared" si="13"/>
        <v/>
      </c>
      <c r="B77" t="str">
        <f t="shared" si="12"/>
        <v/>
      </c>
      <c r="C77" t="str">
        <f>IFERROR(VLOOKUP(A77,生命表!A80:L185,IF(gen=0,10,12)),"")</f>
        <v/>
      </c>
      <c r="E77" t="str">
        <f t="shared" si="14"/>
        <v/>
      </c>
      <c r="F77" t="str">
        <f t="shared" si="15"/>
        <v/>
      </c>
      <c r="G77" t="str">
        <f t="shared" si="16"/>
        <v/>
      </c>
      <c r="H77" t="str">
        <f t="shared" si="17"/>
        <v/>
      </c>
      <c r="I77" t="str">
        <f t="shared" si="18"/>
        <v/>
      </c>
      <c r="J77" t="str">
        <f t="shared" si="19"/>
        <v/>
      </c>
    </row>
    <row r="78" spans="1:10">
      <c r="A78" t="str">
        <f t="shared" si="13"/>
        <v/>
      </c>
      <c r="B78" t="str">
        <f t="shared" si="12"/>
        <v/>
      </c>
      <c r="C78" t="str">
        <f>IFERROR(VLOOKUP(A78,生命表!A81:L186,IF(gen=0,10,12)),"")</f>
        <v/>
      </c>
      <c r="E78" t="str">
        <f t="shared" si="14"/>
        <v/>
      </c>
      <c r="F78" t="str">
        <f t="shared" si="15"/>
        <v/>
      </c>
      <c r="G78" t="str">
        <f t="shared" si="16"/>
        <v/>
      </c>
      <c r="H78" t="str">
        <f t="shared" si="17"/>
        <v/>
      </c>
      <c r="I78" t="str">
        <f t="shared" si="18"/>
        <v/>
      </c>
      <c r="J78" t="str">
        <f t="shared" si="19"/>
        <v/>
      </c>
    </row>
    <row r="79" spans="1:10">
      <c r="A79" t="str">
        <f t="shared" si="13"/>
        <v/>
      </c>
      <c r="B79" t="str">
        <f t="shared" si="12"/>
        <v/>
      </c>
      <c r="C79" t="str">
        <f>IFERROR(VLOOKUP(A79,生命表!A82:L187,IF(gen=0,10,12)),"")</f>
        <v/>
      </c>
      <c r="E79" t="str">
        <f t="shared" si="14"/>
        <v/>
      </c>
      <c r="F79" t="str">
        <f t="shared" si="15"/>
        <v/>
      </c>
      <c r="G79" t="str">
        <f t="shared" si="16"/>
        <v/>
      </c>
      <c r="H79" t="str">
        <f t="shared" si="17"/>
        <v/>
      </c>
      <c r="I79" t="str">
        <f t="shared" si="18"/>
        <v/>
      </c>
      <c r="J79" t="str">
        <f t="shared" si="19"/>
        <v/>
      </c>
    </row>
    <row r="80" spans="1:10">
      <c r="A80" t="str">
        <f t="shared" si="13"/>
        <v/>
      </c>
      <c r="B80" t="str">
        <f t="shared" si="12"/>
        <v/>
      </c>
      <c r="C80" t="str">
        <f>IFERROR(VLOOKUP(A80,生命表!A83:L188,IF(gen=0,10,12)),"")</f>
        <v/>
      </c>
      <c r="E80" t="str">
        <f t="shared" si="14"/>
        <v/>
      </c>
      <c r="F80" t="str">
        <f t="shared" si="15"/>
        <v/>
      </c>
      <c r="G80" t="str">
        <f t="shared" si="16"/>
        <v/>
      </c>
      <c r="H80" t="str">
        <f t="shared" si="17"/>
        <v/>
      </c>
      <c r="I80" t="str">
        <f t="shared" si="18"/>
        <v/>
      </c>
      <c r="J80" t="str">
        <f t="shared" si="19"/>
        <v/>
      </c>
    </row>
    <row r="81" spans="1:10">
      <c r="A81" t="str">
        <f t="shared" si="13"/>
        <v/>
      </c>
      <c r="B81" t="str">
        <f t="shared" si="12"/>
        <v/>
      </c>
      <c r="C81" t="str">
        <f>IFERROR(VLOOKUP(A81,生命表!A84:L189,IF(gen=0,10,12)),"")</f>
        <v/>
      </c>
      <c r="E81" t="str">
        <f t="shared" si="14"/>
        <v/>
      </c>
      <c r="F81" t="str">
        <f t="shared" si="15"/>
        <v/>
      </c>
      <c r="G81" t="str">
        <f t="shared" si="16"/>
        <v/>
      </c>
      <c r="H81" t="str">
        <f t="shared" si="17"/>
        <v/>
      </c>
      <c r="I81" t="str">
        <f t="shared" si="18"/>
        <v/>
      </c>
      <c r="J81" t="str">
        <f t="shared" si="19"/>
        <v/>
      </c>
    </row>
    <row r="82" spans="1:10">
      <c r="A82" t="str">
        <f t="shared" si="13"/>
        <v/>
      </c>
      <c r="B82" t="str">
        <f t="shared" si="12"/>
        <v/>
      </c>
      <c r="C82" t="str">
        <f>IFERROR(VLOOKUP(A82,生命表!A85:L190,IF(gen=0,10,12)),"")</f>
        <v/>
      </c>
      <c r="E82" t="str">
        <f t="shared" si="14"/>
        <v/>
      </c>
      <c r="F82" t="str">
        <f t="shared" si="15"/>
        <v/>
      </c>
      <c r="G82" t="str">
        <f t="shared" si="16"/>
        <v/>
      </c>
      <c r="H82" t="str">
        <f t="shared" si="17"/>
        <v/>
      </c>
      <c r="I82" t="str">
        <f t="shared" si="18"/>
        <v/>
      </c>
      <c r="J82" t="str">
        <f t="shared" si="19"/>
        <v/>
      </c>
    </row>
    <row r="83" spans="1:10">
      <c r="A83" t="str">
        <f t="shared" si="13"/>
        <v/>
      </c>
      <c r="B83" t="str">
        <f t="shared" si="12"/>
        <v/>
      </c>
      <c r="C83" t="str">
        <f>IFERROR(VLOOKUP(A83,生命表!A86:L191,IF(gen=0,10,12)),"")</f>
        <v/>
      </c>
      <c r="E83" t="str">
        <f t="shared" si="14"/>
        <v/>
      </c>
      <c r="F83" t="str">
        <f t="shared" si="15"/>
        <v/>
      </c>
      <c r="G83" t="str">
        <f t="shared" si="16"/>
        <v/>
      </c>
      <c r="H83" t="str">
        <f t="shared" si="17"/>
        <v/>
      </c>
      <c r="I83" t="str">
        <f t="shared" si="18"/>
        <v/>
      </c>
      <c r="J83" t="str">
        <f t="shared" si="19"/>
        <v/>
      </c>
    </row>
    <row r="84" spans="1:10">
      <c r="A84" t="str">
        <f t="shared" si="13"/>
        <v/>
      </c>
      <c r="B84" t="str">
        <f t="shared" si="12"/>
        <v/>
      </c>
      <c r="C84" t="str">
        <f>IFERROR(VLOOKUP(A84,生命表!A87:L192,IF(gen=0,10,12)),"")</f>
        <v/>
      </c>
      <c r="E84" t="str">
        <f t="shared" si="14"/>
        <v/>
      </c>
      <c r="F84" t="str">
        <f t="shared" si="15"/>
        <v/>
      </c>
      <c r="G84" t="str">
        <f t="shared" si="16"/>
        <v/>
      </c>
      <c r="H84" t="str">
        <f t="shared" si="17"/>
        <v/>
      </c>
      <c r="I84" t="str">
        <f t="shared" si="18"/>
        <v/>
      </c>
      <c r="J84" t="str">
        <f t="shared" si="19"/>
        <v/>
      </c>
    </row>
    <row r="85" spans="1:10">
      <c r="A85" t="str">
        <f t="shared" si="13"/>
        <v/>
      </c>
      <c r="B85" t="str">
        <f t="shared" si="12"/>
        <v/>
      </c>
      <c r="C85" t="str">
        <f>IFERROR(VLOOKUP(A85,生命表!A88:L193,IF(gen=0,10,12)),"")</f>
        <v/>
      </c>
      <c r="E85" t="str">
        <f t="shared" si="14"/>
        <v/>
      </c>
      <c r="F85" t="str">
        <f t="shared" si="15"/>
        <v/>
      </c>
      <c r="G85" t="str">
        <f t="shared" si="16"/>
        <v/>
      </c>
      <c r="H85" t="str">
        <f t="shared" si="17"/>
        <v/>
      </c>
      <c r="I85" t="str">
        <f t="shared" si="18"/>
        <v/>
      </c>
      <c r="J85" t="str">
        <f t="shared" si="19"/>
        <v/>
      </c>
    </row>
    <row r="86" spans="1:10">
      <c r="A86" t="str">
        <f t="shared" si="13"/>
        <v/>
      </c>
      <c r="B86" t="str">
        <f t="shared" si="12"/>
        <v/>
      </c>
      <c r="C86" t="str">
        <f>IFERROR(VLOOKUP(A86,生命表!A89:L194,IF(gen=0,10,12)),"")</f>
        <v/>
      </c>
      <c r="E86" t="str">
        <f t="shared" si="14"/>
        <v/>
      </c>
      <c r="F86" t="str">
        <f t="shared" si="15"/>
        <v/>
      </c>
      <c r="G86" t="str">
        <f t="shared" si="16"/>
        <v/>
      </c>
      <c r="H86" t="str">
        <f t="shared" si="17"/>
        <v/>
      </c>
      <c r="I86" t="str">
        <f t="shared" si="18"/>
        <v/>
      </c>
      <c r="J86" t="str">
        <f t="shared" si="19"/>
        <v/>
      </c>
    </row>
    <row r="87" spans="1:10">
      <c r="A87" t="str">
        <f t="shared" si="13"/>
        <v/>
      </c>
      <c r="B87" t="str">
        <f t="shared" si="12"/>
        <v/>
      </c>
      <c r="C87" t="str">
        <f>IFERROR(VLOOKUP(A87,生命表!A90:L195,IF(gen=0,10,12)),"")</f>
        <v/>
      </c>
      <c r="E87" t="str">
        <f t="shared" si="14"/>
        <v/>
      </c>
      <c r="F87" t="str">
        <f t="shared" si="15"/>
        <v/>
      </c>
      <c r="G87" t="str">
        <f t="shared" si="16"/>
        <v/>
      </c>
      <c r="H87" t="str">
        <f t="shared" si="17"/>
        <v/>
      </c>
      <c r="I87" t="str">
        <f t="shared" si="18"/>
        <v/>
      </c>
      <c r="J87" t="str">
        <f t="shared" si="19"/>
        <v/>
      </c>
    </row>
    <row r="88" spans="1:10">
      <c r="A88" t="str">
        <f t="shared" si="13"/>
        <v/>
      </c>
      <c r="B88" t="str">
        <f t="shared" si="12"/>
        <v/>
      </c>
      <c r="C88" t="str">
        <f>IFERROR(VLOOKUP(A88,生命表!A91:L196,IF(gen=0,10,12)),"")</f>
        <v/>
      </c>
      <c r="E88" t="str">
        <f t="shared" si="14"/>
        <v/>
      </c>
      <c r="F88" t="str">
        <f t="shared" si="15"/>
        <v/>
      </c>
      <c r="G88" t="str">
        <f t="shared" si="16"/>
        <v/>
      </c>
      <c r="H88" t="str">
        <f t="shared" si="17"/>
        <v/>
      </c>
      <c r="I88" t="str">
        <f t="shared" si="18"/>
        <v/>
      </c>
      <c r="J88" t="str">
        <f t="shared" si="19"/>
        <v/>
      </c>
    </row>
    <row r="89" spans="1:10">
      <c r="A89" t="str">
        <f t="shared" si="13"/>
        <v/>
      </c>
      <c r="B89" t="str">
        <f t="shared" si="12"/>
        <v/>
      </c>
      <c r="C89" t="str">
        <f>IFERROR(VLOOKUP(A89,生命表!A92:L197,IF(gen=0,10,12)),"")</f>
        <v/>
      </c>
      <c r="E89" t="str">
        <f t="shared" si="14"/>
        <v/>
      </c>
      <c r="F89" t="str">
        <f t="shared" si="15"/>
        <v/>
      </c>
      <c r="G89" t="str">
        <f t="shared" si="16"/>
        <v/>
      </c>
      <c r="H89" t="str">
        <f t="shared" si="17"/>
        <v/>
      </c>
      <c r="I89" t="str">
        <f t="shared" si="18"/>
        <v/>
      </c>
      <c r="J89" t="str">
        <f t="shared" si="19"/>
        <v/>
      </c>
    </row>
    <row r="90" spans="1:10">
      <c r="A90" t="str">
        <f t="shared" si="13"/>
        <v/>
      </c>
      <c r="B90" t="str">
        <f t="shared" si="12"/>
        <v/>
      </c>
      <c r="C90" t="str">
        <f>IFERROR(VLOOKUP(A90,生命表!A93:L198,IF(gen=0,10,12)),"")</f>
        <v/>
      </c>
      <c r="E90" t="str">
        <f t="shared" si="14"/>
        <v/>
      </c>
      <c r="F90" t="str">
        <f t="shared" si="15"/>
        <v/>
      </c>
      <c r="G90" t="str">
        <f t="shared" si="16"/>
        <v/>
      </c>
      <c r="H90" t="str">
        <f t="shared" si="17"/>
        <v/>
      </c>
      <c r="I90" t="str">
        <f t="shared" si="18"/>
        <v/>
      </c>
      <c r="J90" t="str">
        <f t="shared" si="19"/>
        <v/>
      </c>
    </row>
    <row r="91" spans="1:10">
      <c r="A91" t="str">
        <f t="shared" si="13"/>
        <v/>
      </c>
      <c r="B91" t="str">
        <f t="shared" si="12"/>
        <v/>
      </c>
      <c r="C91" t="str">
        <f>IFERROR(VLOOKUP(A91,生命表!A94:L199,IF(gen=0,10,12)),"")</f>
        <v/>
      </c>
      <c r="E91" t="str">
        <f t="shared" si="14"/>
        <v/>
      </c>
      <c r="F91" t="str">
        <f t="shared" si="15"/>
        <v/>
      </c>
      <c r="G91" t="str">
        <f t="shared" si="16"/>
        <v/>
      </c>
      <c r="H91" t="str">
        <f t="shared" si="17"/>
        <v/>
      </c>
      <c r="I91" t="str">
        <f t="shared" si="18"/>
        <v/>
      </c>
      <c r="J91" t="str">
        <f t="shared" si="19"/>
        <v/>
      </c>
    </row>
    <row r="92" spans="1:10">
      <c r="A92" t="str">
        <f t="shared" si="13"/>
        <v/>
      </c>
      <c r="B92" t="str">
        <f t="shared" si="12"/>
        <v/>
      </c>
      <c r="C92" t="str">
        <f>IFERROR(VLOOKUP(A92,生命表!A95:L200,IF(gen=0,10,12)),"")</f>
        <v/>
      </c>
      <c r="E92" t="str">
        <f t="shared" si="14"/>
        <v/>
      </c>
      <c r="F92" t="str">
        <f t="shared" si="15"/>
        <v/>
      </c>
      <c r="G92" t="str">
        <f t="shared" si="16"/>
        <v/>
      </c>
      <c r="H92" t="str">
        <f t="shared" si="17"/>
        <v/>
      </c>
      <c r="I92" t="str">
        <f t="shared" si="18"/>
        <v/>
      </c>
      <c r="J92" t="str">
        <f t="shared" si="19"/>
        <v/>
      </c>
    </row>
    <row r="93" spans="1:10">
      <c r="A93" t="str">
        <f t="shared" si="13"/>
        <v/>
      </c>
      <c r="B93" t="str">
        <f t="shared" si="12"/>
        <v/>
      </c>
      <c r="C93" t="str">
        <f>IFERROR(VLOOKUP(A93,生命表!A96:L201,IF(gen=0,10,12)),"")</f>
        <v/>
      </c>
      <c r="E93" t="str">
        <f t="shared" si="14"/>
        <v/>
      </c>
      <c r="F93" t="str">
        <f t="shared" si="15"/>
        <v/>
      </c>
      <c r="G93" t="str">
        <f t="shared" si="16"/>
        <v/>
      </c>
      <c r="H93" t="str">
        <f t="shared" si="17"/>
        <v/>
      </c>
      <c r="I93" t="str">
        <f t="shared" si="18"/>
        <v/>
      </c>
      <c r="J93" t="str">
        <f t="shared" si="19"/>
        <v/>
      </c>
    </row>
    <row r="94" spans="1:10">
      <c r="A94" t="str">
        <f t="shared" si="13"/>
        <v/>
      </c>
      <c r="B94" t="str">
        <f t="shared" si="12"/>
        <v/>
      </c>
      <c r="C94" t="str">
        <f>IFERROR(VLOOKUP(A94,生命表!A97:L202,IF(gen=0,10,12)),"")</f>
        <v/>
      </c>
      <c r="E94" t="str">
        <f t="shared" si="14"/>
        <v/>
      </c>
      <c r="F94" t="str">
        <f t="shared" si="15"/>
        <v/>
      </c>
      <c r="G94" t="str">
        <f t="shared" si="16"/>
        <v/>
      </c>
      <c r="H94" t="str">
        <f t="shared" si="17"/>
        <v/>
      </c>
      <c r="I94" t="str">
        <f t="shared" si="18"/>
        <v/>
      </c>
      <c r="J94" t="str">
        <f t="shared" si="19"/>
        <v/>
      </c>
    </row>
    <row r="95" spans="1:10">
      <c r="A95" t="str">
        <f t="shared" si="13"/>
        <v/>
      </c>
      <c r="B95" t="str">
        <f t="shared" si="12"/>
        <v/>
      </c>
      <c r="C95" t="str">
        <f>IFERROR(VLOOKUP(A95,生命表!A98:L203,IF(gen=0,10,12)),"")</f>
        <v/>
      </c>
      <c r="E95" t="str">
        <f t="shared" si="14"/>
        <v/>
      </c>
      <c r="F95" t="str">
        <f t="shared" si="15"/>
        <v/>
      </c>
      <c r="G95" t="str">
        <f t="shared" si="16"/>
        <v/>
      </c>
      <c r="H95" t="str">
        <f t="shared" si="17"/>
        <v/>
      </c>
      <c r="I95" t="str">
        <f t="shared" si="18"/>
        <v/>
      </c>
      <c r="J95" t="str">
        <f t="shared" si="19"/>
        <v/>
      </c>
    </row>
    <row r="96" spans="1:10">
      <c r="A96" t="str">
        <f t="shared" si="13"/>
        <v/>
      </c>
      <c r="B96" t="str">
        <f t="shared" si="12"/>
        <v/>
      </c>
      <c r="C96" t="str">
        <f>IFERROR(VLOOKUP(A96,生命表!A99:L204,IF(gen=0,10,12)),"")</f>
        <v/>
      </c>
      <c r="E96" t="str">
        <f t="shared" si="14"/>
        <v/>
      </c>
      <c r="F96" t="str">
        <f t="shared" si="15"/>
        <v/>
      </c>
      <c r="G96" t="str">
        <f t="shared" si="16"/>
        <v/>
      </c>
      <c r="H96" t="str">
        <f t="shared" si="17"/>
        <v/>
      </c>
      <c r="I96" t="str">
        <f t="shared" si="18"/>
        <v/>
      </c>
      <c r="J96" t="str">
        <f t="shared" si="19"/>
        <v/>
      </c>
    </row>
    <row r="97" spans="1:10">
      <c r="A97" t="str">
        <f t="shared" si="13"/>
        <v/>
      </c>
      <c r="B97" t="str">
        <f t="shared" si="12"/>
        <v/>
      </c>
      <c r="C97" t="str">
        <f>IFERROR(VLOOKUP(A97,生命表!A100:L205,IF(gen=0,10,12)),"")</f>
        <v/>
      </c>
      <c r="E97" t="str">
        <f t="shared" si="14"/>
        <v/>
      </c>
      <c r="F97" t="str">
        <f t="shared" si="15"/>
        <v/>
      </c>
      <c r="G97" t="str">
        <f t="shared" si="16"/>
        <v/>
      </c>
      <c r="H97" t="str">
        <f t="shared" si="17"/>
        <v/>
      </c>
      <c r="I97" t="str">
        <f t="shared" si="18"/>
        <v/>
      </c>
      <c r="J97" t="str">
        <f t="shared" si="19"/>
        <v/>
      </c>
    </row>
    <row r="98" spans="1:10">
      <c r="A98" t="str">
        <f t="shared" si="13"/>
        <v/>
      </c>
      <c r="B98" t="str">
        <f t="shared" ref="B98:B99" si="20">IFERROR(IF(sa_level=1,-990733.268 + 494.261*(A98+1993),IF(sa_level=2,-13386.82+1476.811*A98,-9815041.26 + 4898.644*(A98+1993))),"")</f>
        <v/>
      </c>
      <c r="C98" t="str">
        <f>IFERROR(VLOOKUP(A98,生命表!A101:L206,IF(gen=0,10,12)),"")</f>
        <v/>
      </c>
      <c r="E98" t="str">
        <f t="shared" si="14"/>
        <v/>
      </c>
      <c r="F98" t="str">
        <f t="shared" si="15"/>
        <v/>
      </c>
      <c r="G98" t="str">
        <f t="shared" si="16"/>
        <v/>
      </c>
      <c r="H98" t="str">
        <f t="shared" si="17"/>
        <v/>
      </c>
      <c r="I98" t="str">
        <f t="shared" si="18"/>
        <v/>
      </c>
      <c r="J98" t="str">
        <f t="shared" si="19"/>
        <v/>
      </c>
    </row>
    <row r="99" spans="1:10">
      <c r="A99" t="str">
        <f t="shared" si="13"/>
        <v/>
      </c>
      <c r="B99" t="str">
        <f t="shared" si="20"/>
        <v/>
      </c>
      <c r="C99" t="str">
        <f>IFERROR(VLOOKUP(A99,生命表!A102:L207,IF(gen=0,10,12)),"")</f>
        <v/>
      </c>
      <c r="E99" t="str">
        <f t="shared" si="14"/>
        <v/>
      </c>
      <c r="F99" t="str">
        <f t="shared" si="15"/>
        <v/>
      </c>
      <c r="G99" t="str">
        <f t="shared" ref="G99" si="21">IFERROR(G98*(1+oi)+F99,"")</f>
        <v/>
      </c>
      <c r="H99" t="str">
        <f t="shared" si="17"/>
        <v/>
      </c>
      <c r="I99" t="str">
        <f t="shared" ref="I99" si="22">IFERROR(I98*(1+pi)+H99,"")</f>
        <v/>
      </c>
      <c r="J99" t="str">
        <f t="shared" si="19"/>
        <v/>
      </c>
    </row>
    <row r="100" spans="1:10">
      <c r="J100">
        <f t="shared" si="19"/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2C823-1C64-4002-9F07-17389AC77877}">
  <sheetPr codeName="Sheet4"/>
  <dimension ref="A1:G100"/>
  <sheetViews>
    <sheetView workbookViewId="0">
      <selection activeCell="E28" sqref="E28"/>
    </sheetView>
  </sheetViews>
  <sheetFormatPr defaultRowHeight="13.8"/>
  <cols>
    <col min="2" max="2" width="12.21875" bestFit="1" customWidth="1"/>
    <col min="3" max="3" width="12.21875" customWidth="1"/>
    <col min="4" max="7" width="20.33203125" bestFit="1" customWidth="1"/>
  </cols>
  <sheetData>
    <row r="1" spans="1:7">
      <c r="A1" t="s">
        <v>0</v>
      </c>
      <c r="B1" s="1" t="s">
        <v>2</v>
      </c>
      <c r="C1" s="1" t="s">
        <v>30</v>
      </c>
      <c r="D1" s="3" t="s">
        <v>9</v>
      </c>
      <c r="E1" s="1" t="s">
        <v>10</v>
      </c>
      <c r="F1" s="1" t="s">
        <v>11</v>
      </c>
      <c r="G1" s="1" t="s">
        <v>37</v>
      </c>
    </row>
    <row r="2" spans="1:7">
      <c r="A2">
        <f>re_time</f>
        <v>65</v>
      </c>
      <c r="B2">
        <f>IFERROR(VLOOKUP(A2,生命表!A4:L109,IF(gen=0,10,12)),"")</f>
        <v>0.95637621628195135</v>
      </c>
      <c r="C2">
        <f>IFERROR(-2245373.752 + 1120.558*(A2+1993),"")</f>
        <v>60734.612000000197</v>
      </c>
      <c r="D2" s="3"/>
      <c r="E2" s="1"/>
      <c r="F2" s="1"/>
      <c r="G2" s="1"/>
    </row>
    <row r="3" spans="1:7">
      <c r="A3">
        <f>IFERROR(IF(A2+1&lt;=100,A2+1,""),"")</f>
        <v>66</v>
      </c>
      <c r="B3">
        <f>IFERROR(VLOOKUP(A3,生命表!A5:L110,IF(gen=0,10,12)),"")</f>
        <v>0.95230779185788794</v>
      </c>
      <c r="C3">
        <f>IFERROR(-2245373.752 + 1120.558*(A3+1993),"")</f>
        <v>61855.169999999925</v>
      </c>
      <c r="D3">
        <f t="shared" ref="D3:D34" si="0">IFERROR(IF(A3&lt;=100,(aver_sa+C2)/2*(re_time+1-age)/100,""),"")</f>
        <v>12331.854814698432</v>
      </c>
      <c r="E3">
        <f>IFERROR(D3*B3,"")</f>
        <v>11743.721428097528</v>
      </c>
      <c r="F3">
        <f>IFERROR(VLOOKUP(re_time,个人养老金缴费!$A$1:$I$100,9)/nem_mon*12*B3,"")</f>
        <v>123515.55769001838</v>
      </c>
      <c r="G3">
        <f>IFERROR(E3+F3,"")</f>
        <v>135259.2791181159</v>
      </c>
    </row>
    <row r="4" spans="1:7">
      <c r="A4">
        <f>IFERROR(IF(A3+1&lt;=100,A3+1,""),"")</f>
        <v>67</v>
      </c>
      <c r="B4">
        <f>IFERROR(VLOOKUP(A4,生命表!A6:L111,IF(gen=0,10,12)),"")</f>
        <v>0.94779385292448159</v>
      </c>
      <c r="C4">
        <f t="shared" ref="C4:C67" si="1">IFERROR(-2245373.752 + 1120.558*(A4+1993),"")</f>
        <v>62975.728000000119</v>
      </c>
      <c r="D4">
        <f t="shared" si="0"/>
        <v>12488.732934698395</v>
      </c>
      <c r="E4">
        <f t="shared" ref="E4:E67" si="2">IFERROR(D4*B4,"")</f>
        <v>11836.74430632266</v>
      </c>
      <c r="F4">
        <f>IFERROR(VLOOKUP(re_time,个人养老金缴费!$A$1:$I$100,9)/nem_mon*12*B4,"")</f>
        <v>122930.09394656769</v>
      </c>
      <c r="G4">
        <f t="shared" ref="G4:G67" si="3">IFERROR(E4+F4,"")</f>
        <v>134766.83825289036</v>
      </c>
    </row>
    <row r="5" spans="1:7">
      <c r="A5">
        <f t="shared" ref="A5:A68" si="4">IFERROR(IF(A4+1&lt;=100,A4+1,""),"")</f>
        <v>68</v>
      </c>
      <c r="B5">
        <f>IFERROR(VLOOKUP(A5,生命表!A7:L112,IF(gen=0,10,12)),"")</f>
        <v>0.94276864991627596</v>
      </c>
      <c r="C5">
        <f t="shared" si="1"/>
        <v>64096.286000000313</v>
      </c>
      <c r="D5">
        <f t="shared" si="0"/>
        <v>12645.611054698422</v>
      </c>
      <c r="E5">
        <f t="shared" si="2"/>
        <v>11921.885661404365</v>
      </c>
      <c r="F5">
        <f>IFERROR(VLOOKUP(re_time,个人养老金缴费!$A$1:$I$100,9)/nem_mon*12*B5,"")</f>
        <v>122278.31858846299</v>
      </c>
      <c r="G5">
        <f t="shared" si="3"/>
        <v>134200.20424986735</v>
      </c>
    </row>
    <row r="6" spans="1:7">
      <c r="A6">
        <f t="shared" si="4"/>
        <v>69</v>
      </c>
      <c r="B6">
        <f>IFERROR(VLOOKUP(A6,生命表!A8:L113,IF(gen=0,10,12)),"")</f>
        <v>0.93716577582982341</v>
      </c>
      <c r="C6">
        <f t="shared" si="1"/>
        <v>65216.844000000041</v>
      </c>
      <c r="D6">
        <f t="shared" si="0"/>
        <v>12802.489174698449</v>
      </c>
      <c r="E6">
        <f t="shared" si="2"/>
        <v>11998.054699959188</v>
      </c>
      <c r="F6">
        <f>IFERROR(VLOOKUP(re_time,个人养老金缴费!$A$1:$I$100,9)/nem_mon*12*B6,"")</f>
        <v>121551.61854109174</v>
      </c>
      <c r="G6">
        <f t="shared" si="3"/>
        <v>133549.67324105091</v>
      </c>
    </row>
    <row r="7" spans="1:7">
      <c r="A7">
        <f t="shared" si="4"/>
        <v>70</v>
      </c>
      <c r="B7">
        <f>IFERROR(VLOOKUP(A7,生命表!A9:L114,IF(gen=0,10,12)),"")</f>
        <v>0.93092425176279692</v>
      </c>
      <c r="C7">
        <f t="shared" si="1"/>
        <v>66337.402000000235</v>
      </c>
      <c r="D7">
        <f t="shared" si="0"/>
        <v>12959.367294698412</v>
      </c>
      <c r="E7">
        <f t="shared" si="2"/>
        <v>12064.189302136381</v>
      </c>
      <c r="F7">
        <f>IFERROR(VLOOKUP(re_time,个人养老金缴费!$A$1:$I$100,9)/nem_mon*12*B7,"")</f>
        <v>120742.08476160809</v>
      </c>
      <c r="G7">
        <f t="shared" si="3"/>
        <v>132806.27406374447</v>
      </c>
    </row>
    <row r="8" spans="1:7">
      <c r="A8">
        <f t="shared" si="4"/>
        <v>71</v>
      </c>
      <c r="B8">
        <f>IFERROR(VLOOKUP(A8,生命表!A10:L115,IF(gen=0,10,12)),"")</f>
        <v>0.92397955684464639</v>
      </c>
      <c r="C8">
        <f t="shared" si="1"/>
        <v>67457.959999999963</v>
      </c>
      <c r="D8">
        <f t="shared" si="0"/>
        <v>13116.245414698438</v>
      </c>
      <c r="E8">
        <f t="shared" si="2"/>
        <v>12119.142625738688</v>
      </c>
      <c r="F8">
        <f>IFERROR(VLOOKUP(re_time,个人养老金缴费!$A$1:$I$100,9)/nem_mon*12*B8,"")</f>
        <v>119841.34880928647</v>
      </c>
      <c r="G8">
        <f t="shared" si="3"/>
        <v>131960.49143502515</v>
      </c>
    </row>
    <row r="9" spans="1:7">
      <c r="A9">
        <f t="shared" si="4"/>
        <v>72</v>
      </c>
      <c r="B9">
        <f>IFERROR(VLOOKUP(A9,生命表!A11:L116,IF(gen=0,10,12)),"")</f>
        <v>0.91624677193341353</v>
      </c>
      <c r="C9">
        <f t="shared" si="1"/>
        <v>68578.518000000156</v>
      </c>
      <c r="D9">
        <f t="shared" si="0"/>
        <v>13273.123534698399</v>
      </c>
      <c r="E9">
        <f t="shared" si="2"/>
        <v>12161.456592140828</v>
      </c>
      <c r="F9">
        <f>IFERROR(VLOOKUP(re_time,个人养老金缴费!$A$1:$I$100,9)/nem_mon*12*B9,"")</f>
        <v>118838.39656110156</v>
      </c>
      <c r="G9">
        <f t="shared" si="3"/>
        <v>130999.85315324238</v>
      </c>
    </row>
    <row r="10" spans="1:7">
      <c r="A10">
        <f t="shared" si="4"/>
        <v>73</v>
      </c>
      <c r="B10">
        <f>IFERROR(VLOOKUP(A10,生命表!A12:L117,IF(gen=0,10,12)),"")</f>
        <v>0.90760106739344981</v>
      </c>
      <c r="C10">
        <f t="shared" si="1"/>
        <v>69699.07600000035</v>
      </c>
      <c r="D10">
        <f t="shared" si="0"/>
        <v>13430.001654698428</v>
      </c>
      <c r="E10">
        <f t="shared" si="2"/>
        <v>12189.08383690009</v>
      </c>
      <c r="F10">
        <f>IFERROR(VLOOKUP(re_time,个人养老金缴费!$A$1:$I$100,9)/nem_mon*12*B10,"")</f>
        <v>117717.037451151</v>
      </c>
      <c r="G10">
        <f t="shared" si="3"/>
        <v>129906.12128805109</v>
      </c>
    </row>
    <row r="11" spans="1:7">
      <c r="A11">
        <f t="shared" si="4"/>
        <v>74</v>
      </c>
      <c r="B11">
        <f>IFERROR(VLOOKUP(A11,生命表!A13:L118,IF(gen=0,10,12)),"")</f>
        <v>0.89786250794031808</v>
      </c>
      <c r="C11">
        <f t="shared" si="1"/>
        <v>70819.634000000078</v>
      </c>
      <c r="D11">
        <f t="shared" si="0"/>
        <v>13586.879774698455</v>
      </c>
      <c r="E11">
        <f t="shared" si="2"/>
        <v>12199.149949594339</v>
      </c>
      <c r="F11">
        <f>IFERROR(VLOOKUP(re_time,个人养老金缴费!$A$1:$I$100,9)/nem_mon*12*B11,"")</f>
        <v>116453.93363930014</v>
      </c>
      <c r="G11">
        <f t="shared" si="3"/>
        <v>128653.08358889449</v>
      </c>
    </row>
    <row r="12" spans="1:7">
      <c r="A12">
        <f t="shared" si="4"/>
        <v>75</v>
      </c>
      <c r="B12">
        <f>IFERROR(VLOOKUP(A12,生命表!A14:L119,IF(gen=0,10,12)),"")</f>
        <v>0.88679006749239819</v>
      </c>
      <c r="C12">
        <f t="shared" si="1"/>
        <v>71940.192000000272</v>
      </c>
      <c r="D12">
        <f t="shared" si="0"/>
        <v>13743.757894698416</v>
      </c>
      <c r="E12">
        <f t="shared" si="2"/>
        <v>12187.827991038788</v>
      </c>
      <c r="F12">
        <f>IFERROR(VLOOKUP(re_time,个人养老金缴费!$A$1:$I$100,9)/nem_mon*12*B12,"")</f>
        <v>115017.82372966032</v>
      </c>
      <c r="G12">
        <f t="shared" si="3"/>
        <v>127205.65172069911</v>
      </c>
    </row>
    <row r="13" spans="1:7">
      <c r="A13">
        <f t="shared" si="4"/>
        <v>76</v>
      </c>
      <c r="B13">
        <f>IFERROR(VLOOKUP(A13,生命表!A15:L120,IF(gen=0,10,12)),"")</f>
        <v>0.87409566767624447</v>
      </c>
      <c r="C13">
        <f t="shared" si="1"/>
        <v>73060.75</v>
      </c>
      <c r="D13">
        <f t="shared" si="0"/>
        <v>13900.636014698444</v>
      </c>
      <c r="E13">
        <f t="shared" si="2"/>
        <v>12150.485718392287</v>
      </c>
      <c r="F13">
        <f>IFERROR(VLOOKUP(re_time,个人养老金缴费!$A$1:$I$100,9)/nem_mon*12*B13,"")</f>
        <v>113371.34358297022</v>
      </c>
      <c r="G13">
        <f t="shared" si="3"/>
        <v>125521.82930136251</v>
      </c>
    </row>
    <row r="14" spans="1:7">
      <c r="A14">
        <f t="shared" si="4"/>
        <v>77</v>
      </c>
      <c r="B14">
        <f>IFERROR(VLOOKUP(A14,生命表!A16:L121,IF(gen=0,10,12)),"")</f>
        <v>0.85946855077335016</v>
      </c>
      <c r="C14">
        <f t="shared" si="1"/>
        <v>74181.308000000194</v>
      </c>
      <c r="D14">
        <f t="shared" si="0"/>
        <v>14057.514134698406</v>
      </c>
      <c r="E14">
        <f t="shared" si="2"/>
        <v>12081.991300825124</v>
      </c>
      <c r="F14">
        <f>IFERROR(VLOOKUP(re_time,个人养老金缴费!$A$1:$I$100,9)/nem_mon*12*B14,"")</f>
        <v>111474.1875194528</v>
      </c>
      <c r="G14">
        <f t="shared" si="3"/>
        <v>123556.17882027791</v>
      </c>
    </row>
    <row r="15" spans="1:7">
      <c r="A15">
        <f t="shared" si="4"/>
        <v>78</v>
      </c>
      <c r="B15">
        <f>IFERROR(VLOOKUP(A15,生命表!A17:L122,IF(gen=0,10,12)),"")</f>
        <v>0.84260663727572782</v>
      </c>
      <c r="C15">
        <f t="shared" si="1"/>
        <v>75301.865999999922</v>
      </c>
      <c r="D15">
        <f t="shared" si="0"/>
        <v>14214.392254698432</v>
      </c>
      <c r="E15">
        <f t="shared" si="2"/>
        <v>11977.141258649597</v>
      </c>
      <c r="F15">
        <f>IFERROR(VLOOKUP(re_time,个人养老金缴费!$A$1:$I$100,9)/nem_mon*12*B15,"")</f>
        <v>109287.17543450865</v>
      </c>
      <c r="G15">
        <f t="shared" si="3"/>
        <v>121264.31669315825</v>
      </c>
    </row>
    <row r="16" spans="1:7">
      <c r="A16">
        <f t="shared" si="4"/>
        <v>79</v>
      </c>
      <c r="B16">
        <f>IFERROR(VLOOKUP(A16,生命表!A18:L123,IF(gen=0,10,12)),"")</f>
        <v>0.8232511202108671</v>
      </c>
      <c r="C16">
        <f t="shared" si="1"/>
        <v>76422.424000000115</v>
      </c>
      <c r="D16">
        <f t="shared" si="0"/>
        <v>14371.270374698395</v>
      </c>
      <c r="E16">
        <f t="shared" si="2"/>
        <v>11831.164434823702</v>
      </c>
      <c r="F16">
        <f>IFERROR(VLOOKUP(re_time,个人养老金缴费!$A$1:$I$100,9)/nem_mon*12*B16,"")</f>
        <v>106776.73972760256</v>
      </c>
      <c r="G16">
        <f t="shared" si="3"/>
        <v>118607.90416242626</v>
      </c>
    </row>
    <row r="17" spans="1:7">
      <c r="A17">
        <f t="shared" si="4"/>
        <v>80</v>
      </c>
      <c r="B17">
        <f>IFERROR(VLOOKUP(A17,生命表!A19:L124,IF(gen=0,10,12)),"")</f>
        <v>0.80121268772282217</v>
      </c>
      <c r="C17">
        <f t="shared" si="1"/>
        <v>77542.982000000309</v>
      </c>
      <c r="D17">
        <f t="shared" si="0"/>
        <v>14528.148494698422</v>
      </c>
      <c r="E17">
        <f t="shared" si="2"/>
        <v>11640.136903073595</v>
      </c>
      <c r="F17">
        <f>IFERROR(VLOOKUP(re_time,个人养老金缴费!$A$1:$I$100,9)/nem_mon*12*B17,"")</f>
        <v>103918.32640509463</v>
      </c>
      <c r="G17">
        <f t="shared" si="3"/>
        <v>115558.46330816823</v>
      </c>
    </row>
    <row r="18" spans="1:7">
      <c r="A18">
        <f t="shared" si="4"/>
        <v>81</v>
      </c>
      <c r="B18">
        <f>IFERROR(VLOOKUP(A18,生命表!A20:L125,IF(gen=0,10,12)),"")</f>
        <v>0.77638390774297961</v>
      </c>
      <c r="C18">
        <f t="shared" si="1"/>
        <v>78663.540000000037</v>
      </c>
      <c r="D18">
        <f t="shared" si="0"/>
        <v>14685.026614698449</v>
      </c>
      <c r="E18">
        <f t="shared" si="2"/>
        <v>11401.21834842924</v>
      </c>
      <c r="F18">
        <f>IFERROR(VLOOKUP(re_time,个人养老金缴费!$A$1:$I$100,9)/nem_mon*12*B18,"")</f>
        <v>100698.00138812714</v>
      </c>
      <c r="G18">
        <f t="shared" si="3"/>
        <v>112099.21973655638</v>
      </c>
    </row>
    <row r="19" spans="1:7">
      <c r="A19">
        <f t="shared" si="4"/>
        <v>82</v>
      </c>
      <c r="B19">
        <f>IFERROR(VLOOKUP(A19,生命表!A21:L126,IF(gen=0,10,12)),"")</f>
        <v>0.74874619339514503</v>
      </c>
      <c r="C19">
        <f t="shared" si="1"/>
        <v>79784.098000000231</v>
      </c>
      <c r="D19">
        <f t="shared" si="0"/>
        <v>14841.90473469841</v>
      </c>
      <c r="E19">
        <f t="shared" si="2"/>
        <v>11112.819672838814</v>
      </c>
      <c r="F19">
        <f>IFERROR(VLOOKUP(re_time,个人养老金缴费!$A$1:$I$100,9)/nem_mon*12*B19,"")</f>
        <v>97113.353934712606</v>
      </c>
      <c r="G19">
        <f t="shared" si="3"/>
        <v>108226.17360755142</v>
      </c>
    </row>
    <row r="20" spans="1:7">
      <c r="A20">
        <f t="shared" si="4"/>
        <v>83</v>
      </c>
      <c r="B20">
        <f>IFERROR(VLOOKUP(A20,生命表!A22:L127,IF(gen=0,10,12)),"")</f>
        <v>0.71836506785194365</v>
      </c>
      <c r="C20">
        <f t="shared" si="1"/>
        <v>80904.655999999959</v>
      </c>
      <c r="D20">
        <f t="shared" si="0"/>
        <v>14998.782854698438</v>
      </c>
      <c r="E20">
        <f t="shared" si="2"/>
        <v>10774.601663112013</v>
      </c>
      <c r="F20">
        <f>IFERROR(VLOOKUP(re_time,个人养老金缴费!$A$1:$I$100,9)/nem_mon*12*B20,"")</f>
        <v>93172.882485457711</v>
      </c>
      <c r="G20">
        <f t="shared" si="3"/>
        <v>103947.48414856973</v>
      </c>
    </row>
    <row r="21" spans="1:7">
      <c r="A21">
        <f t="shared" si="4"/>
        <v>84</v>
      </c>
      <c r="B21">
        <f>IFERROR(VLOOKUP(A21,生命表!A23:L128,IF(gen=0,10,12)),"")</f>
        <v>0.68538133576152171</v>
      </c>
      <c r="C21">
        <f t="shared" si="1"/>
        <v>82025.214000000153</v>
      </c>
      <c r="D21">
        <f t="shared" si="0"/>
        <v>15155.6609746984</v>
      </c>
      <c r="E21">
        <f t="shared" si="2"/>
        <v>10387.407163187556</v>
      </c>
      <c r="F21">
        <f>IFERROR(VLOOKUP(re_time,个人养老金缴费!$A$1:$I$100,9)/nem_mon*12*B21,"")</f>
        <v>88894.84958613792</v>
      </c>
      <c r="G21">
        <f t="shared" si="3"/>
        <v>99282.256749325476</v>
      </c>
    </row>
    <row r="22" spans="1:7">
      <c r="A22">
        <f t="shared" si="4"/>
        <v>85</v>
      </c>
      <c r="B22">
        <f>IFERROR(VLOOKUP(A22,生命表!A24:L129,IF(gen=0,10,12)),"")</f>
        <v>0.65000469273485495</v>
      </c>
      <c r="C22">
        <f t="shared" si="1"/>
        <v>83145.772000000346</v>
      </c>
      <c r="D22">
        <f t="shared" si="0"/>
        <v>15312.539094698426</v>
      </c>
      <c r="E22">
        <f t="shared" si="2"/>
        <v>9953.2222692399046</v>
      </c>
      <c r="F22">
        <f>IFERROR(VLOOKUP(re_time,个人养老金缴费!$A$1:$I$100,9)/nem_mon*12*B22,"")</f>
        <v>84306.453029899814</v>
      </c>
      <c r="G22">
        <f t="shared" si="3"/>
        <v>94259.675299139722</v>
      </c>
    </row>
    <row r="23" spans="1:7">
      <c r="A23">
        <f t="shared" si="4"/>
        <v>86</v>
      </c>
      <c r="B23">
        <f>IFERROR(VLOOKUP(A23,生命表!A25:L130,IF(gen=0,10,12)),"")</f>
        <v>0.61253452221746152</v>
      </c>
      <c r="C23">
        <f t="shared" si="1"/>
        <v>84266.330000000075</v>
      </c>
      <c r="D23">
        <f t="shared" si="0"/>
        <v>15469.417214698455</v>
      </c>
      <c r="E23">
        <f t="shared" si="2"/>
        <v>9475.5520825878921</v>
      </c>
      <c r="F23">
        <f>IFERROR(VLOOKUP(re_time,个人养老金缴费!$A$1:$I$100,9)/nem_mon*12*B23,"")</f>
        <v>79446.523238538211</v>
      </c>
      <c r="G23">
        <f t="shared" si="3"/>
        <v>88922.075321126104</v>
      </c>
    </row>
    <row r="24" spans="1:7">
      <c r="A24">
        <f t="shared" si="4"/>
        <v>87</v>
      </c>
      <c r="B24">
        <f>IFERROR(VLOOKUP(A24,生命表!A26:L131,IF(gen=0,10,12)),"")</f>
        <v>0.57328085989567779</v>
      </c>
      <c r="C24">
        <f t="shared" si="1"/>
        <v>85386.888000000268</v>
      </c>
      <c r="D24">
        <f t="shared" si="0"/>
        <v>15626.295334698416</v>
      </c>
      <c r="E24">
        <f t="shared" si="2"/>
        <v>8958.2560264597269</v>
      </c>
      <c r="F24">
        <f>IFERROR(VLOOKUP(re_time,个人养老金缴费!$A$1:$I$100,9)/nem_mon*12*B24,"")</f>
        <v>74355.272243319749</v>
      </c>
      <c r="G24">
        <f t="shared" si="3"/>
        <v>83313.528269779476</v>
      </c>
    </row>
    <row r="25" spans="1:7">
      <c r="A25">
        <f t="shared" si="4"/>
        <v>88</v>
      </c>
      <c r="B25">
        <f>IFERROR(VLOOKUP(A25,生命表!A27:L132,IF(gen=0,10,12)),"")</f>
        <v>0.5326111691329587</v>
      </c>
      <c r="C25">
        <f t="shared" si="1"/>
        <v>86507.445999999996</v>
      </c>
      <c r="D25">
        <f t="shared" si="0"/>
        <v>15783.173454698443</v>
      </c>
      <c r="E25">
        <f t="shared" si="2"/>
        <v>8406.2944663352155</v>
      </c>
      <c r="F25">
        <f>IFERROR(VLOOKUP(re_time,个人养老金缴费!$A$1:$I$100,9)/nem_mon*12*B25,"")</f>
        <v>69080.360519834168</v>
      </c>
      <c r="G25">
        <f t="shared" si="3"/>
        <v>77486.654986169378</v>
      </c>
    </row>
    <row r="26" spans="1:7">
      <c r="A26">
        <f t="shared" si="4"/>
        <v>89</v>
      </c>
      <c r="B26">
        <f>IFERROR(VLOOKUP(A26,生命表!A28:L133,IF(gen=0,10,12)),"")</f>
        <v>0.49093913864882677</v>
      </c>
      <c r="C26">
        <f t="shared" si="1"/>
        <v>87628.00400000019</v>
      </c>
      <c r="D26">
        <f t="shared" si="0"/>
        <v>15940.051574698406</v>
      </c>
      <c r="E26">
        <f t="shared" si="2"/>
        <v>7825.59519010031</v>
      </c>
      <c r="F26">
        <f>IFERROR(VLOOKUP(re_time,个人养老金缴费!$A$1:$I$100,9)/nem_mon*12*B26,"")</f>
        <v>63675.444032401807</v>
      </c>
      <c r="G26">
        <f t="shared" si="3"/>
        <v>71501.039222502121</v>
      </c>
    </row>
    <row r="27" spans="1:7">
      <c r="A27">
        <f t="shared" si="4"/>
        <v>90</v>
      </c>
      <c r="B27">
        <f>IFERROR(VLOOKUP(A27,生命表!A29:L134,IF(gen=0,10,12)),"")</f>
        <v>0.44871689990761171</v>
      </c>
      <c r="C27">
        <f t="shared" si="1"/>
        <v>88748.561999999918</v>
      </c>
      <c r="D27">
        <f t="shared" si="0"/>
        <v>16096.929694698432</v>
      </c>
      <c r="E27">
        <f t="shared" si="2"/>
        <v>7222.9643906358588</v>
      </c>
      <c r="F27">
        <f>IFERROR(VLOOKUP(re_time,个人养老金缴费!$A$1:$I$100,9)/nem_mon*12*B27,"")</f>
        <v>58199.164819283156</v>
      </c>
      <c r="G27">
        <f t="shared" si="3"/>
        <v>65422.129209919018</v>
      </c>
    </row>
    <row r="28" spans="1:7">
      <c r="A28">
        <f t="shared" si="4"/>
        <v>91</v>
      </c>
      <c r="B28">
        <f>IFERROR(VLOOKUP(A28,生命表!A30:L135,IF(gen=0,10,12)),"")</f>
        <v>0.40642578080821923</v>
      </c>
      <c r="C28">
        <f t="shared" si="1"/>
        <v>89869.120000000112</v>
      </c>
      <c r="D28">
        <f t="shared" si="0"/>
        <v>16253.807814698393</v>
      </c>
      <c r="E28">
        <f t="shared" si="2"/>
        <v>6605.9665321955299</v>
      </c>
      <c r="F28">
        <f>IFERROR(VLOOKUP(re_time,个人养老金缴费!$A$1:$I$100,9)/nem_mon*12*B28,"")</f>
        <v>52713.951734230533</v>
      </c>
      <c r="G28">
        <f t="shared" si="3"/>
        <v>59319.918266426066</v>
      </c>
    </row>
    <row r="29" spans="1:7">
      <c r="A29">
        <f t="shared" si="4"/>
        <v>92</v>
      </c>
      <c r="B29">
        <f>IFERROR(VLOOKUP(A29,生命表!A31:L136,IF(gen=0,10,12)),"")</f>
        <v>0.36456311253341106</v>
      </c>
      <c r="C29">
        <f t="shared" si="1"/>
        <v>90989.678000000305</v>
      </c>
      <c r="D29">
        <f t="shared" si="0"/>
        <v>16410.68593469842</v>
      </c>
      <c r="E29">
        <f t="shared" si="2"/>
        <v>5982.7307431619265</v>
      </c>
      <c r="F29">
        <f>IFERROR(VLOOKUP(re_time,个人养老金缴费!$A$1:$I$100,9)/nem_mon*12*B29,"")</f>
        <v>47284.30927770133</v>
      </c>
      <c r="G29">
        <f t="shared" si="3"/>
        <v>53267.040020863256</v>
      </c>
    </row>
    <row r="30" spans="1:7">
      <c r="A30">
        <f t="shared" si="4"/>
        <v>93</v>
      </c>
      <c r="B30">
        <f>IFERROR(VLOOKUP(A30,生命表!A32:L137,IF(gen=0,10,12)),"")</f>
        <v>0.32362960169504712</v>
      </c>
      <c r="C30">
        <f t="shared" si="1"/>
        <v>92110.236000000034</v>
      </c>
      <c r="D30">
        <f t="shared" si="0"/>
        <v>16567.564054698447</v>
      </c>
      <c r="E30">
        <f t="shared" si="2"/>
        <v>5361.7541560792379</v>
      </c>
      <c r="F30">
        <f>IFERROR(VLOOKUP(re_time,个人养老金缴费!$A$1:$I$100,9)/nem_mon*12*B30,"")</f>
        <v>41975.179747691742</v>
      </c>
      <c r="G30">
        <f t="shared" si="3"/>
        <v>47336.93390377098</v>
      </c>
    </row>
    <row r="31" spans="1:7">
      <c r="A31">
        <f t="shared" si="4"/>
        <v>94</v>
      </c>
      <c r="B31">
        <f>IFERROR(VLOOKUP(A31,生命表!A33:L138,IF(gen=0,10,12)),"")</f>
        <v>0.28411151466166656</v>
      </c>
      <c r="C31">
        <f t="shared" si="1"/>
        <v>93230.794000000227</v>
      </c>
      <c r="D31">
        <f t="shared" si="0"/>
        <v>16724.442174698412</v>
      </c>
      <c r="E31">
        <f t="shared" si="2"/>
        <v>4751.6065981250222</v>
      </c>
      <c r="F31">
        <f>IFERROR(VLOOKUP(re_time,个人养老金缴费!$A$1:$I$100,9)/nem_mon*12*B31,"")</f>
        <v>36849.632523880842</v>
      </c>
      <c r="G31">
        <f t="shared" si="3"/>
        <v>41601.239122005863</v>
      </c>
    </row>
    <row r="32" spans="1:7">
      <c r="A32">
        <f t="shared" si="4"/>
        <v>95</v>
      </c>
      <c r="B32">
        <f>IFERROR(VLOOKUP(A32,生命表!A34:L139,IF(gen=0,10,12)),"")</f>
        <v>0.24645537450840932</v>
      </c>
      <c r="C32">
        <f t="shared" si="1"/>
        <v>94351.351999999955</v>
      </c>
      <c r="D32">
        <f t="shared" si="0"/>
        <v>16881.320294698438</v>
      </c>
      <c r="E32">
        <f t="shared" si="2"/>
        <v>4160.4921154263147</v>
      </c>
      <c r="F32">
        <f>IFERROR(VLOOKUP(re_time,个人养老金缴费!$A$1:$I$100,9)/nem_mon*12*B32,"")</f>
        <v>31965.582229165684</v>
      </c>
      <c r="G32">
        <f t="shared" si="3"/>
        <v>36126.074344592002</v>
      </c>
    </row>
    <row r="33" spans="1:7">
      <c r="A33">
        <f t="shared" si="4"/>
        <v>96</v>
      </c>
      <c r="B33">
        <f>IFERROR(VLOOKUP(A33,生命表!A35:L140,IF(gen=0,10,12)),"")</f>
        <v>0.21102568923520387</v>
      </c>
      <c r="C33">
        <f t="shared" si="1"/>
        <v>95471.910000000149</v>
      </c>
      <c r="D33">
        <f t="shared" si="0"/>
        <v>17038.1984146984</v>
      </c>
      <c r="E33">
        <f t="shared" si="2"/>
        <v>3595.4975637878879</v>
      </c>
      <c r="F33">
        <f>IFERROR(VLOOKUP(re_time,个人养老金缴费!$A$1:$I$100,9)/nem_mon*12*B33,"")</f>
        <v>27370.306024647507</v>
      </c>
      <c r="G33">
        <f t="shared" si="3"/>
        <v>30965.803588435396</v>
      </c>
    </row>
    <row r="34" spans="1:7">
      <c r="A34">
        <f t="shared" si="4"/>
        <v>97</v>
      </c>
      <c r="B34">
        <f>IFERROR(VLOOKUP(A34,生命表!A36:L141,IF(gen=0,10,12)),"")</f>
        <v>0.17811011325398607</v>
      </c>
      <c r="C34">
        <f t="shared" si="1"/>
        <v>96592.468000000343</v>
      </c>
      <c r="D34">
        <f t="shared" si="0"/>
        <v>17195.076534698426</v>
      </c>
      <c r="E34">
        <f t="shared" si="2"/>
        <v>3062.617029006095</v>
      </c>
      <c r="F34">
        <f>IFERROR(VLOOKUP(re_time,个人养老金缴费!$A$1:$I$100,9)/nem_mon*12*B34,"")</f>
        <v>23101.113061229022</v>
      </c>
      <c r="G34">
        <f t="shared" si="3"/>
        <v>26163.730090235116</v>
      </c>
    </row>
    <row r="35" spans="1:7">
      <c r="A35">
        <f t="shared" si="4"/>
        <v>98</v>
      </c>
      <c r="B35">
        <f>IFERROR(VLOOKUP(A35,生命表!A37:L142,IF(gen=0,10,12)),"")</f>
        <v>0.14793451975638247</v>
      </c>
      <c r="C35">
        <f t="shared" si="1"/>
        <v>97713.026000000071</v>
      </c>
      <c r="D35">
        <f t="shared" ref="D35:D66" si="5">IFERROR(IF(A35&lt;=100,(aver_sa+C34)/2*(re_time+1-age)/100,""),"")</f>
        <v>17351.954654698453</v>
      </c>
      <c r="E35">
        <f t="shared" si="2"/>
        <v>2566.9530786773412</v>
      </c>
      <c r="F35">
        <f>IFERROR(VLOOKUP(re_time,个人养老金缴费!$A$1:$I$100,9)/nem_mon*12*B35,"")</f>
        <v>19187.299385282535</v>
      </c>
      <c r="G35">
        <f t="shared" si="3"/>
        <v>21754.252463959878</v>
      </c>
    </row>
    <row r="36" spans="1:7">
      <c r="A36">
        <f t="shared" si="4"/>
        <v>99</v>
      </c>
      <c r="B36">
        <f>IFERROR(VLOOKUP(A36,生命表!A38:L143,IF(gen=0,10,12)),"")</f>
        <v>0.12067003983076145</v>
      </c>
      <c r="C36">
        <f t="shared" si="1"/>
        <v>98833.584000000264</v>
      </c>
      <c r="D36">
        <f t="shared" si="5"/>
        <v>17508.832774698414</v>
      </c>
      <c r="E36">
        <f t="shared" si="2"/>
        <v>2112.7915483129991</v>
      </c>
      <c r="F36">
        <f>IFERROR(VLOOKUP(re_time,个人养老金缴费!$A$1:$I$100,9)/nem_mon*12*B36,"")</f>
        <v>15651.060921275583</v>
      </c>
      <c r="G36">
        <f t="shared" si="3"/>
        <v>17763.852469588583</v>
      </c>
    </row>
    <row r="37" spans="1:7">
      <c r="A37">
        <f t="shared" si="4"/>
        <v>100</v>
      </c>
      <c r="B37">
        <f>IFERROR(VLOOKUP(A37,生命表!A39:L144,IF(gen=0,10,12)),"")</f>
        <v>9.6435151711310618E-2</v>
      </c>
      <c r="C37">
        <f t="shared" si="1"/>
        <v>99954.141999999993</v>
      </c>
      <c r="D37">
        <f t="shared" si="5"/>
        <v>17665.710894698441</v>
      </c>
      <c r="E37">
        <f t="shared" si="2"/>
        <v>1703.5955102183971</v>
      </c>
      <c r="F37">
        <f>IFERROR(VLOOKUP(re_time,个人养老金缴费!$A$1:$I$100,9)/nem_mon*12*B37,"")</f>
        <v>12507.764450090275</v>
      </c>
      <c r="G37">
        <f t="shared" si="3"/>
        <v>14211.359960308673</v>
      </c>
    </row>
    <row r="38" spans="1:7">
      <c r="A38" t="str">
        <f t="shared" si="4"/>
        <v/>
      </c>
      <c r="B38" t="str">
        <f>IFERROR(VLOOKUP(A38,生命表!A40:L145,IF(gen=0,10,12)),"")</f>
        <v/>
      </c>
      <c r="C38" t="str">
        <f t="shared" si="1"/>
        <v/>
      </c>
      <c r="D38" t="str">
        <f t="shared" si="5"/>
        <v/>
      </c>
      <c r="E38" t="str">
        <f t="shared" si="2"/>
        <v/>
      </c>
      <c r="F38" t="str">
        <f>IFERROR(VLOOKUP(re_time,个人养老金缴费!$A$1:$I$100,9)/nem_mon*12*B38,"")</f>
        <v/>
      </c>
      <c r="G38" t="str">
        <f t="shared" si="3"/>
        <v/>
      </c>
    </row>
    <row r="39" spans="1:7">
      <c r="A39" t="str">
        <f t="shared" si="4"/>
        <v/>
      </c>
      <c r="B39" t="str">
        <f>IFERROR(VLOOKUP(A39,生命表!A41:L146,IF(gen=0,10,12)),"")</f>
        <v/>
      </c>
      <c r="C39" t="str">
        <f t="shared" si="1"/>
        <v/>
      </c>
      <c r="D39" t="str">
        <f t="shared" si="5"/>
        <v/>
      </c>
      <c r="E39" t="str">
        <f t="shared" si="2"/>
        <v/>
      </c>
      <c r="F39" t="str">
        <f>IFERROR(VLOOKUP(re_time,个人养老金缴费!$A$1:$I$100,9)/nem_mon*12*B39,"")</f>
        <v/>
      </c>
      <c r="G39" t="str">
        <f t="shared" si="3"/>
        <v/>
      </c>
    </row>
    <row r="40" spans="1:7">
      <c r="A40" t="str">
        <f t="shared" si="4"/>
        <v/>
      </c>
      <c r="B40" t="str">
        <f>IFERROR(VLOOKUP(A40,生命表!A42:L147,IF(gen=0,10,12)),"")</f>
        <v/>
      </c>
      <c r="C40" t="str">
        <f t="shared" si="1"/>
        <v/>
      </c>
      <c r="D40" t="str">
        <f t="shared" si="5"/>
        <v/>
      </c>
      <c r="E40" t="str">
        <f t="shared" si="2"/>
        <v/>
      </c>
      <c r="F40" t="str">
        <f>IFERROR(VLOOKUP(re_time,个人养老金缴费!$A$1:$I$100,9)/nem_mon*12*B40,"")</f>
        <v/>
      </c>
      <c r="G40" t="str">
        <f t="shared" si="3"/>
        <v/>
      </c>
    </row>
    <row r="41" spans="1:7">
      <c r="A41" t="str">
        <f t="shared" si="4"/>
        <v/>
      </c>
      <c r="B41" t="str">
        <f>IFERROR(VLOOKUP(A41,生命表!A43:L148,IF(gen=0,10,12)),"")</f>
        <v/>
      </c>
      <c r="C41" t="str">
        <f t="shared" si="1"/>
        <v/>
      </c>
      <c r="D41" t="str">
        <f t="shared" si="5"/>
        <v/>
      </c>
      <c r="E41" t="str">
        <f t="shared" si="2"/>
        <v/>
      </c>
      <c r="F41" t="str">
        <f>IFERROR(VLOOKUP(re_time,个人养老金缴费!$A$1:$I$100,9)/nem_mon*12*B41,"")</f>
        <v/>
      </c>
      <c r="G41" t="str">
        <f t="shared" si="3"/>
        <v/>
      </c>
    </row>
    <row r="42" spans="1:7">
      <c r="A42" t="str">
        <f t="shared" si="4"/>
        <v/>
      </c>
      <c r="B42" t="str">
        <f>IFERROR(VLOOKUP(A42,生命表!A44:L149,IF(gen=0,10,12)),"")</f>
        <v/>
      </c>
      <c r="C42" t="str">
        <f t="shared" si="1"/>
        <v/>
      </c>
      <c r="D42" t="str">
        <f t="shared" si="5"/>
        <v/>
      </c>
      <c r="E42" t="str">
        <f t="shared" si="2"/>
        <v/>
      </c>
      <c r="F42" t="str">
        <f>IFERROR(VLOOKUP(re_time,个人养老金缴费!$A$1:$I$100,9)/nem_mon*12*B42,"")</f>
        <v/>
      </c>
      <c r="G42" t="str">
        <f t="shared" si="3"/>
        <v/>
      </c>
    </row>
    <row r="43" spans="1:7">
      <c r="A43" t="str">
        <f t="shared" si="4"/>
        <v/>
      </c>
      <c r="B43" t="str">
        <f>IFERROR(VLOOKUP(A43,生命表!A45:L150,IF(gen=0,10,12)),"")</f>
        <v/>
      </c>
      <c r="C43" t="str">
        <f t="shared" si="1"/>
        <v/>
      </c>
      <c r="D43" t="str">
        <f t="shared" si="5"/>
        <v/>
      </c>
      <c r="E43" t="str">
        <f t="shared" si="2"/>
        <v/>
      </c>
      <c r="F43" t="str">
        <f>IFERROR(VLOOKUP(re_time,个人养老金缴费!$A$1:$I$100,9)/nem_mon*12*B43,"")</f>
        <v/>
      </c>
      <c r="G43" t="str">
        <f t="shared" si="3"/>
        <v/>
      </c>
    </row>
    <row r="44" spans="1:7">
      <c r="A44" t="str">
        <f t="shared" si="4"/>
        <v/>
      </c>
      <c r="B44" t="str">
        <f>IFERROR(VLOOKUP(A44,生命表!A46:L151,IF(gen=0,10,12)),"")</f>
        <v/>
      </c>
      <c r="C44" t="str">
        <f t="shared" si="1"/>
        <v/>
      </c>
      <c r="D44" t="str">
        <f t="shared" si="5"/>
        <v/>
      </c>
      <c r="E44" t="str">
        <f t="shared" si="2"/>
        <v/>
      </c>
      <c r="F44" t="str">
        <f>IFERROR(VLOOKUP(re_time,个人养老金缴费!$A$1:$I$100,9)/nem_mon*12*B44,"")</f>
        <v/>
      </c>
      <c r="G44" t="str">
        <f t="shared" si="3"/>
        <v/>
      </c>
    </row>
    <row r="45" spans="1:7">
      <c r="A45" t="str">
        <f t="shared" si="4"/>
        <v/>
      </c>
      <c r="B45" t="str">
        <f>IFERROR(VLOOKUP(A45,生命表!A47:L152,IF(gen=0,10,12)),"")</f>
        <v/>
      </c>
      <c r="C45" t="str">
        <f t="shared" si="1"/>
        <v/>
      </c>
      <c r="D45" t="str">
        <f t="shared" si="5"/>
        <v/>
      </c>
      <c r="E45" t="str">
        <f t="shared" si="2"/>
        <v/>
      </c>
      <c r="F45" t="str">
        <f>IFERROR(VLOOKUP(re_time,个人养老金缴费!$A$1:$I$100,9)/nem_mon*12*B45,"")</f>
        <v/>
      </c>
      <c r="G45" t="str">
        <f t="shared" si="3"/>
        <v/>
      </c>
    </row>
    <row r="46" spans="1:7">
      <c r="A46" t="str">
        <f t="shared" si="4"/>
        <v/>
      </c>
      <c r="B46" t="str">
        <f>IFERROR(VLOOKUP(A46,生命表!A48:L153,IF(gen=0,10,12)),"")</f>
        <v/>
      </c>
      <c r="C46" t="str">
        <f t="shared" si="1"/>
        <v/>
      </c>
      <c r="D46" t="str">
        <f t="shared" si="5"/>
        <v/>
      </c>
      <c r="E46" t="str">
        <f t="shared" si="2"/>
        <v/>
      </c>
      <c r="F46" t="str">
        <f>IFERROR(VLOOKUP(re_time,个人养老金缴费!$A$1:$I$100,9)/nem_mon*12*B46,"")</f>
        <v/>
      </c>
      <c r="G46" t="str">
        <f t="shared" si="3"/>
        <v/>
      </c>
    </row>
    <row r="47" spans="1:7">
      <c r="A47" t="str">
        <f t="shared" si="4"/>
        <v/>
      </c>
      <c r="B47" t="str">
        <f>IFERROR(VLOOKUP(A47,生命表!A49:L154,IF(gen=0,10,12)),"")</f>
        <v/>
      </c>
      <c r="C47" t="str">
        <f t="shared" si="1"/>
        <v/>
      </c>
      <c r="D47" t="str">
        <f t="shared" si="5"/>
        <v/>
      </c>
      <c r="E47" t="str">
        <f t="shared" si="2"/>
        <v/>
      </c>
      <c r="F47" t="str">
        <f>IFERROR(VLOOKUP(re_time,个人养老金缴费!$A$1:$I$100,9)/nem_mon*12*B47,"")</f>
        <v/>
      </c>
      <c r="G47" t="str">
        <f t="shared" si="3"/>
        <v/>
      </c>
    </row>
    <row r="48" spans="1:7">
      <c r="A48" t="str">
        <f t="shared" si="4"/>
        <v/>
      </c>
      <c r="B48" t="str">
        <f>IFERROR(VLOOKUP(A48,生命表!A50:L155,IF(gen=0,10,12)),"")</f>
        <v/>
      </c>
      <c r="C48" t="str">
        <f t="shared" si="1"/>
        <v/>
      </c>
      <c r="D48" t="str">
        <f t="shared" si="5"/>
        <v/>
      </c>
      <c r="E48" t="str">
        <f t="shared" si="2"/>
        <v/>
      </c>
      <c r="F48" t="str">
        <f>IFERROR(VLOOKUP(re_time,个人养老金缴费!$A$1:$I$100,9)/nem_mon*12*B48,"")</f>
        <v/>
      </c>
      <c r="G48" t="str">
        <f t="shared" si="3"/>
        <v/>
      </c>
    </row>
    <row r="49" spans="1:7">
      <c r="A49" t="str">
        <f t="shared" si="4"/>
        <v/>
      </c>
      <c r="B49" t="str">
        <f>IFERROR(VLOOKUP(A49,生命表!A51:L156,IF(gen=0,10,12)),"")</f>
        <v/>
      </c>
      <c r="C49" t="str">
        <f t="shared" si="1"/>
        <v/>
      </c>
      <c r="D49" t="str">
        <f t="shared" si="5"/>
        <v/>
      </c>
      <c r="E49" t="str">
        <f t="shared" si="2"/>
        <v/>
      </c>
      <c r="F49" t="str">
        <f>IFERROR(VLOOKUP(re_time,个人养老金缴费!$A$1:$I$100,9)/nem_mon*12*B49,"")</f>
        <v/>
      </c>
      <c r="G49" t="str">
        <f t="shared" si="3"/>
        <v/>
      </c>
    </row>
    <row r="50" spans="1:7">
      <c r="A50" t="str">
        <f t="shared" si="4"/>
        <v/>
      </c>
      <c r="B50" t="str">
        <f>IFERROR(VLOOKUP(A50,生命表!A52:L157,IF(gen=0,10,12)),"")</f>
        <v/>
      </c>
      <c r="C50" t="str">
        <f t="shared" si="1"/>
        <v/>
      </c>
      <c r="D50" t="str">
        <f t="shared" si="5"/>
        <v/>
      </c>
      <c r="E50" t="str">
        <f t="shared" si="2"/>
        <v/>
      </c>
      <c r="F50" t="str">
        <f>IFERROR(VLOOKUP(re_time,个人养老金缴费!$A$1:$I$100,9)/nem_mon*12*B50,"")</f>
        <v/>
      </c>
      <c r="G50" t="str">
        <f t="shared" si="3"/>
        <v/>
      </c>
    </row>
    <row r="51" spans="1:7">
      <c r="A51" t="str">
        <f t="shared" si="4"/>
        <v/>
      </c>
      <c r="B51" t="str">
        <f>IFERROR(VLOOKUP(A51,生命表!A53:L158,IF(gen=0,10,12)),"")</f>
        <v/>
      </c>
      <c r="C51" t="str">
        <f t="shared" si="1"/>
        <v/>
      </c>
      <c r="D51" t="str">
        <f t="shared" si="5"/>
        <v/>
      </c>
      <c r="E51" t="str">
        <f t="shared" si="2"/>
        <v/>
      </c>
      <c r="F51" t="str">
        <f>IFERROR(VLOOKUP(re_time,个人养老金缴费!$A$1:$I$100,9)/nem_mon*12*B51,"")</f>
        <v/>
      </c>
      <c r="G51" t="str">
        <f t="shared" si="3"/>
        <v/>
      </c>
    </row>
    <row r="52" spans="1:7">
      <c r="A52" t="str">
        <f t="shared" si="4"/>
        <v/>
      </c>
      <c r="B52" t="str">
        <f>IFERROR(VLOOKUP(A52,生命表!A54:L159,IF(gen=0,10,12)),"")</f>
        <v/>
      </c>
      <c r="C52" t="str">
        <f t="shared" si="1"/>
        <v/>
      </c>
      <c r="D52" t="str">
        <f t="shared" si="5"/>
        <v/>
      </c>
      <c r="E52" t="str">
        <f t="shared" si="2"/>
        <v/>
      </c>
      <c r="F52" t="str">
        <f>IFERROR(VLOOKUP(re_time,个人养老金缴费!$A$1:$I$100,9)/nem_mon*12*B52,"")</f>
        <v/>
      </c>
      <c r="G52" t="str">
        <f t="shared" si="3"/>
        <v/>
      </c>
    </row>
    <row r="53" spans="1:7">
      <c r="A53" t="str">
        <f t="shared" si="4"/>
        <v/>
      </c>
      <c r="B53" t="str">
        <f>IFERROR(VLOOKUP(A53,生命表!A55:L160,IF(gen=0,10,12)),"")</f>
        <v/>
      </c>
      <c r="C53" t="str">
        <f t="shared" si="1"/>
        <v/>
      </c>
      <c r="D53" t="str">
        <f t="shared" si="5"/>
        <v/>
      </c>
      <c r="E53" t="str">
        <f t="shared" si="2"/>
        <v/>
      </c>
      <c r="F53" t="str">
        <f>IFERROR(VLOOKUP(re_time,个人养老金缴费!$A$1:$I$100,9)/nem_mon*12*B53,"")</f>
        <v/>
      </c>
      <c r="G53" t="str">
        <f t="shared" si="3"/>
        <v/>
      </c>
    </row>
    <row r="54" spans="1:7">
      <c r="A54" t="str">
        <f t="shared" si="4"/>
        <v/>
      </c>
      <c r="B54" t="str">
        <f>IFERROR(VLOOKUP(A54,生命表!A56:L161,IF(gen=0,10,12)),"")</f>
        <v/>
      </c>
      <c r="C54" t="str">
        <f t="shared" si="1"/>
        <v/>
      </c>
      <c r="D54" t="str">
        <f t="shared" si="5"/>
        <v/>
      </c>
      <c r="E54" t="str">
        <f t="shared" si="2"/>
        <v/>
      </c>
      <c r="F54" t="str">
        <f>IFERROR(VLOOKUP(re_time,个人养老金缴费!$A$1:$I$100,9)/nem_mon*12*B54,"")</f>
        <v/>
      </c>
      <c r="G54" t="str">
        <f t="shared" si="3"/>
        <v/>
      </c>
    </row>
    <row r="55" spans="1:7">
      <c r="A55" t="str">
        <f t="shared" si="4"/>
        <v/>
      </c>
      <c r="B55" t="str">
        <f>IFERROR(VLOOKUP(A55,生命表!A57:L162,IF(gen=0,10,12)),"")</f>
        <v/>
      </c>
      <c r="C55" t="str">
        <f t="shared" si="1"/>
        <v/>
      </c>
      <c r="D55" t="str">
        <f t="shared" si="5"/>
        <v/>
      </c>
      <c r="E55" t="str">
        <f t="shared" si="2"/>
        <v/>
      </c>
      <c r="F55" t="str">
        <f>IFERROR(VLOOKUP(re_time,个人养老金缴费!$A$1:$I$100,9)/nem_mon*12*B55,"")</f>
        <v/>
      </c>
      <c r="G55" t="str">
        <f t="shared" si="3"/>
        <v/>
      </c>
    </row>
    <row r="56" spans="1:7">
      <c r="A56" t="str">
        <f t="shared" si="4"/>
        <v/>
      </c>
      <c r="B56" t="str">
        <f>IFERROR(VLOOKUP(A56,生命表!A58:L163,IF(gen=0,10,12)),"")</f>
        <v/>
      </c>
      <c r="C56" t="str">
        <f t="shared" si="1"/>
        <v/>
      </c>
      <c r="D56" t="str">
        <f t="shared" si="5"/>
        <v/>
      </c>
      <c r="E56" t="str">
        <f t="shared" si="2"/>
        <v/>
      </c>
      <c r="F56" t="str">
        <f>IFERROR(VLOOKUP(re_time,个人养老金缴费!$A$1:$I$100,9)/nem_mon*12*B56,"")</f>
        <v/>
      </c>
      <c r="G56" t="str">
        <f t="shared" si="3"/>
        <v/>
      </c>
    </row>
    <row r="57" spans="1:7">
      <c r="A57" t="str">
        <f t="shared" si="4"/>
        <v/>
      </c>
      <c r="B57" t="str">
        <f>IFERROR(VLOOKUP(A57,生命表!A59:L164,IF(gen=0,10,12)),"")</f>
        <v/>
      </c>
      <c r="C57" t="str">
        <f t="shared" si="1"/>
        <v/>
      </c>
      <c r="D57" t="str">
        <f t="shared" si="5"/>
        <v/>
      </c>
      <c r="E57" t="str">
        <f t="shared" si="2"/>
        <v/>
      </c>
      <c r="F57" t="str">
        <f>IFERROR(VLOOKUP(re_time,个人养老金缴费!$A$1:$I$100,9)/nem_mon*12*B57,"")</f>
        <v/>
      </c>
      <c r="G57" t="str">
        <f t="shared" si="3"/>
        <v/>
      </c>
    </row>
    <row r="58" spans="1:7">
      <c r="A58" t="str">
        <f t="shared" si="4"/>
        <v/>
      </c>
      <c r="B58" t="str">
        <f>IFERROR(VLOOKUP(A58,生命表!A60:L165,IF(gen=0,10,12)),"")</f>
        <v/>
      </c>
      <c r="C58" t="str">
        <f t="shared" si="1"/>
        <v/>
      </c>
      <c r="D58" t="str">
        <f t="shared" si="5"/>
        <v/>
      </c>
      <c r="E58" t="str">
        <f t="shared" si="2"/>
        <v/>
      </c>
      <c r="F58" t="str">
        <f>IFERROR(VLOOKUP(re_time,个人养老金缴费!$A$1:$I$100,9)/nem_mon*12*B58,"")</f>
        <v/>
      </c>
      <c r="G58" t="str">
        <f t="shared" si="3"/>
        <v/>
      </c>
    </row>
    <row r="59" spans="1:7">
      <c r="A59" t="str">
        <f t="shared" si="4"/>
        <v/>
      </c>
      <c r="B59" t="str">
        <f>IFERROR(VLOOKUP(A59,生命表!A61:L166,IF(gen=0,10,12)),"")</f>
        <v/>
      </c>
      <c r="C59" t="str">
        <f t="shared" si="1"/>
        <v/>
      </c>
      <c r="D59" t="str">
        <f t="shared" si="5"/>
        <v/>
      </c>
      <c r="E59" t="str">
        <f t="shared" si="2"/>
        <v/>
      </c>
      <c r="F59" t="str">
        <f>IFERROR(VLOOKUP(re_time,个人养老金缴费!$A$1:$I$100,9)/nem_mon*12*B59,"")</f>
        <v/>
      </c>
      <c r="G59" t="str">
        <f t="shared" si="3"/>
        <v/>
      </c>
    </row>
    <row r="60" spans="1:7">
      <c r="A60" t="str">
        <f t="shared" si="4"/>
        <v/>
      </c>
      <c r="B60" t="str">
        <f>IFERROR(VLOOKUP(A60,生命表!A62:L167,IF(gen=0,10,12)),"")</f>
        <v/>
      </c>
      <c r="C60" t="str">
        <f t="shared" si="1"/>
        <v/>
      </c>
      <c r="D60" t="str">
        <f t="shared" si="5"/>
        <v/>
      </c>
      <c r="E60" t="str">
        <f t="shared" si="2"/>
        <v/>
      </c>
      <c r="F60" t="str">
        <f>IFERROR(VLOOKUP(re_time,个人养老金缴费!$A$1:$I$100,9)/nem_mon*12*B60,"")</f>
        <v/>
      </c>
      <c r="G60" t="str">
        <f t="shared" si="3"/>
        <v/>
      </c>
    </row>
    <row r="61" spans="1:7">
      <c r="A61" t="str">
        <f t="shared" si="4"/>
        <v/>
      </c>
      <c r="B61" t="str">
        <f>IFERROR(VLOOKUP(A61,生命表!A63:L168,IF(gen=0,10,12)),"")</f>
        <v/>
      </c>
      <c r="C61" t="str">
        <f t="shared" si="1"/>
        <v/>
      </c>
      <c r="D61" t="str">
        <f t="shared" si="5"/>
        <v/>
      </c>
      <c r="E61" t="str">
        <f t="shared" si="2"/>
        <v/>
      </c>
      <c r="F61" t="str">
        <f>IFERROR(VLOOKUP(re_time,个人养老金缴费!$A$1:$I$100,9)/nem_mon*12*B61,"")</f>
        <v/>
      </c>
      <c r="G61" t="str">
        <f t="shared" si="3"/>
        <v/>
      </c>
    </row>
    <row r="62" spans="1:7">
      <c r="A62" t="str">
        <f t="shared" si="4"/>
        <v/>
      </c>
      <c r="B62" t="str">
        <f>IFERROR(VLOOKUP(A62,生命表!A64:L169,IF(gen=0,10,12)),"")</f>
        <v/>
      </c>
      <c r="C62" t="str">
        <f t="shared" si="1"/>
        <v/>
      </c>
      <c r="D62" t="str">
        <f t="shared" si="5"/>
        <v/>
      </c>
      <c r="E62" t="str">
        <f t="shared" si="2"/>
        <v/>
      </c>
      <c r="F62" t="str">
        <f>IFERROR(VLOOKUP(re_time,个人养老金缴费!$A$1:$I$100,9)/nem_mon*12*B62,"")</f>
        <v/>
      </c>
      <c r="G62" t="str">
        <f t="shared" si="3"/>
        <v/>
      </c>
    </row>
    <row r="63" spans="1:7">
      <c r="A63" t="str">
        <f t="shared" si="4"/>
        <v/>
      </c>
      <c r="B63" t="str">
        <f>IFERROR(VLOOKUP(A63,生命表!A65:L170,IF(gen=0,10,12)),"")</f>
        <v/>
      </c>
      <c r="C63" t="str">
        <f t="shared" si="1"/>
        <v/>
      </c>
      <c r="D63" t="str">
        <f t="shared" si="5"/>
        <v/>
      </c>
      <c r="E63" t="str">
        <f t="shared" si="2"/>
        <v/>
      </c>
      <c r="F63" t="str">
        <f>IFERROR(VLOOKUP(re_time,个人养老金缴费!$A$1:$I$100,9)/nem_mon*12*B63,"")</f>
        <v/>
      </c>
      <c r="G63" t="str">
        <f t="shared" si="3"/>
        <v/>
      </c>
    </row>
    <row r="64" spans="1:7">
      <c r="A64" t="str">
        <f t="shared" si="4"/>
        <v/>
      </c>
      <c r="B64" t="str">
        <f>IFERROR(VLOOKUP(A64,生命表!A66:L171,IF(gen=0,10,12)),"")</f>
        <v/>
      </c>
      <c r="C64" t="str">
        <f t="shared" si="1"/>
        <v/>
      </c>
      <c r="D64" t="str">
        <f t="shared" si="5"/>
        <v/>
      </c>
      <c r="E64" t="str">
        <f t="shared" si="2"/>
        <v/>
      </c>
      <c r="F64" t="str">
        <f>IFERROR(VLOOKUP(re_time,个人养老金缴费!$A$1:$I$100,9)/nem_mon*12*B64,"")</f>
        <v/>
      </c>
      <c r="G64" t="str">
        <f t="shared" si="3"/>
        <v/>
      </c>
    </row>
    <row r="65" spans="1:7">
      <c r="A65" t="str">
        <f t="shared" si="4"/>
        <v/>
      </c>
      <c r="B65" t="str">
        <f>IFERROR(VLOOKUP(A65,生命表!A67:L172,IF(gen=0,10,12)),"")</f>
        <v/>
      </c>
      <c r="C65" t="str">
        <f t="shared" si="1"/>
        <v/>
      </c>
      <c r="D65" t="str">
        <f t="shared" si="5"/>
        <v/>
      </c>
      <c r="E65" t="str">
        <f t="shared" si="2"/>
        <v/>
      </c>
      <c r="F65" t="str">
        <f>IFERROR(VLOOKUP(re_time,个人养老金缴费!$A$1:$I$100,9)/nem_mon*12*B65,"")</f>
        <v/>
      </c>
      <c r="G65" t="str">
        <f t="shared" si="3"/>
        <v/>
      </c>
    </row>
    <row r="66" spans="1:7">
      <c r="A66" t="str">
        <f t="shared" si="4"/>
        <v/>
      </c>
      <c r="B66" t="str">
        <f>IFERROR(VLOOKUP(A66,生命表!A68:L173,IF(gen=0,10,12)),"")</f>
        <v/>
      </c>
      <c r="C66" t="str">
        <f t="shared" si="1"/>
        <v/>
      </c>
      <c r="D66" t="str">
        <f t="shared" si="5"/>
        <v/>
      </c>
      <c r="E66" t="str">
        <f t="shared" si="2"/>
        <v/>
      </c>
      <c r="F66" t="str">
        <f>IFERROR(VLOOKUP(re_time,个人养老金缴费!$A$1:$I$100,9)/nem_mon*12*B66,"")</f>
        <v/>
      </c>
      <c r="G66" t="str">
        <f t="shared" si="3"/>
        <v/>
      </c>
    </row>
    <row r="67" spans="1:7">
      <c r="A67" t="str">
        <f t="shared" si="4"/>
        <v/>
      </c>
      <c r="B67" t="str">
        <f>IFERROR(VLOOKUP(A67,生命表!A69:L174,IF(gen=0,10,12)),"")</f>
        <v/>
      </c>
      <c r="C67" t="str">
        <f t="shared" si="1"/>
        <v/>
      </c>
      <c r="D67" t="str">
        <f t="shared" ref="D67:D100" si="6">IFERROR(IF(A67&lt;=100,(aver_sa+C66)/2*(re_time+1-age)/100,""),"")</f>
        <v/>
      </c>
      <c r="E67" t="str">
        <f t="shared" si="2"/>
        <v/>
      </c>
      <c r="F67" t="str">
        <f>IFERROR(VLOOKUP(re_time,个人养老金缴费!$A$1:$I$100,9)/nem_mon*12*B67,"")</f>
        <v/>
      </c>
      <c r="G67" t="str">
        <f t="shared" si="3"/>
        <v/>
      </c>
    </row>
    <row r="68" spans="1:7">
      <c r="A68" t="str">
        <f t="shared" si="4"/>
        <v/>
      </c>
      <c r="B68" t="str">
        <f>IFERROR(VLOOKUP(A68,生命表!A70:L175,IF(gen=0,10,12)),"")</f>
        <v/>
      </c>
      <c r="C68" t="str">
        <f t="shared" ref="C68:C100" si="7">IFERROR(-2245373.752 + 1120.558*(A68+1993),"")</f>
        <v/>
      </c>
      <c r="D68" t="str">
        <f t="shared" si="6"/>
        <v/>
      </c>
      <c r="E68" t="str">
        <f t="shared" ref="E68:E100" si="8">IFERROR(D68*B68,"")</f>
        <v/>
      </c>
      <c r="F68" t="str">
        <f>IFERROR(VLOOKUP(re_time,个人养老金缴费!$A$1:$I$100,9)/nem_mon*12*B68,"")</f>
        <v/>
      </c>
      <c r="G68" t="str">
        <f t="shared" ref="G68:G100" si="9">IFERROR(E68+F68,"")</f>
        <v/>
      </c>
    </row>
    <row r="69" spans="1:7">
      <c r="A69" t="str">
        <f t="shared" ref="A69:A100" si="10">IFERROR(IF(A68+1&lt;=100,A68+1,""),"")</f>
        <v/>
      </c>
      <c r="B69" t="str">
        <f>IFERROR(VLOOKUP(A69,生命表!A71:L176,IF(gen=0,10,12)),"")</f>
        <v/>
      </c>
      <c r="C69" t="str">
        <f t="shared" si="7"/>
        <v/>
      </c>
      <c r="D69" t="str">
        <f t="shared" si="6"/>
        <v/>
      </c>
      <c r="E69" t="str">
        <f t="shared" si="8"/>
        <v/>
      </c>
      <c r="F69" t="str">
        <f>IFERROR(VLOOKUP(re_time,个人养老金缴费!$A$1:$I$100,9)/nem_mon*12*B69,"")</f>
        <v/>
      </c>
      <c r="G69" t="str">
        <f t="shared" si="9"/>
        <v/>
      </c>
    </row>
    <row r="70" spans="1:7">
      <c r="A70" t="str">
        <f t="shared" si="10"/>
        <v/>
      </c>
      <c r="B70" t="str">
        <f>IFERROR(VLOOKUP(A70,生命表!A72:L177,IF(gen=0,10,12)),"")</f>
        <v/>
      </c>
      <c r="C70" t="str">
        <f t="shared" si="7"/>
        <v/>
      </c>
      <c r="D70" t="str">
        <f t="shared" si="6"/>
        <v/>
      </c>
      <c r="E70" t="str">
        <f t="shared" si="8"/>
        <v/>
      </c>
      <c r="F70" t="str">
        <f>IFERROR(VLOOKUP(re_time,个人养老金缴费!$A$1:$I$100,9)/nem_mon*12*B70,"")</f>
        <v/>
      </c>
      <c r="G70" t="str">
        <f t="shared" si="9"/>
        <v/>
      </c>
    </row>
    <row r="71" spans="1:7">
      <c r="A71" t="str">
        <f t="shared" si="10"/>
        <v/>
      </c>
      <c r="B71" t="str">
        <f>IFERROR(VLOOKUP(A71,生命表!A73:L178,IF(gen=0,10,12)),"")</f>
        <v/>
      </c>
      <c r="C71" t="str">
        <f t="shared" si="7"/>
        <v/>
      </c>
      <c r="D71" t="str">
        <f t="shared" si="6"/>
        <v/>
      </c>
      <c r="E71" t="str">
        <f t="shared" si="8"/>
        <v/>
      </c>
      <c r="F71" t="str">
        <f>IFERROR(VLOOKUP(re_time,个人养老金缴费!$A$1:$I$100,9)/nem_mon*12*B71,"")</f>
        <v/>
      </c>
      <c r="G71" t="str">
        <f t="shared" si="9"/>
        <v/>
      </c>
    </row>
    <row r="72" spans="1:7">
      <c r="A72" t="str">
        <f t="shared" si="10"/>
        <v/>
      </c>
      <c r="B72" t="str">
        <f>IFERROR(VLOOKUP(A72,生命表!A74:L179,IF(gen=0,10,12)),"")</f>
        <v/>
      </c>
      <c r="C72" t="str">
        <f t="shared" si="7"/>
        <v/>
      </c>
      <c r="D72" t="str">
        <f t="shared" si="6"/>
        <v/>
      </c>
      <c r="E72" t="str">
        <f t="shared" si="8"/>
        <v/>
      </c>
      <c r="F72" t="str">
        <f>IFERROR(VLOOKUP(re_time,个人养老金缴费!$A$1:$I$100,9)/nem_mon*12*B72,"")</f>
        <v/>
      </c>
      <c r="G72" t="str">
        <f t="shared" si="9"/>
        <v/>
      </c>
    </row>
    <row r="73" spans="1:7">
      <c r="A73" t="str">
        <f t="shared" si="10"/>
        <v/>
      </c>
      <c r="B73" t="str">
        <f>IFERROR(VLOOKUP(A73,生命表!A75:L180,IF(gen=0,10,12)),"")</f>
        <v/>
      </c>
      <c r="C73" t="str">
        <f t="shared" si="7"/>
        <v/>
      </c>
      <c r="D73" t="str">
        <f t="shared" si="6"/>
        <v/>
      </c>
      <c r="E73" t="str">
        <f t="shared" si="8"/>
        <v/>
      </c>
      <c r="F73" t="str">
        <f>IFERROR(VLOOKUP(re_time,个人养老金缴费!$A$1:$I$100,9)/nem_mon*12*B73,"")</f>
        <v/>
      </c>
      <c r="G73" t="str">
        <f t="shared" si="9"/>
        <v/>
      </c>
    </row>
    <row r="74" spans="1:7">
      <c r="A74" t="str">
        <f t="shared" si="10"/>
        <v/>
      </c>
      <c r="B74" t="str">
        <f>IFERROR(VLOOKUP(A74,生命表!A76:L181,IF(gen=0,10,12)),"")</f>
        <v/>
      </c>
      <c r="C74" t="str">
        <f t="shared" si="7"/>
        <v/>
      </c>
      <c r="D74" t="str">
        <f t="shared" si="6"/>
        <v/>
      </c>
      <c r="E74" t="str">
        <f t="shared" si="8"/>
        <v/>
      </c>
      <c r="F74" t="str">
        <f>IFERROR(VLOOKUP(re_time,个人养老金缴费!$A$1:$I$100,9)/nem_mon*12*B74,"")</f>
        <v/>
      </c>
      <c r="G74" t="str">
        <f t="shared" si="9"/>
        <v/>
      </c>
    </row>
    <row r="75" spans="1:7">
      <c r="A75" t="str">
        <f t="shared" si="10"/>
        <v/>
      </c>
      <c r="B75" t="str">
        <f>IFERROR(VLOOKUP(A75,生命表!A77:L182,IF(gen=0,10,12)),"")</f>
        <v/>
      </c>
      <c r="C75" t="str">
        <f t="shared" si="7"/>
        <v/>
      </c>
      <c r="D75" t="str">
        <f t="shared" si="6"/>
        <v/>
      </c>
      <c r="E75" t="str">
        <f t="shared" si="8"/>
        <v/>
      </c>
      <c r="F75" t="str">
        <f>IFERROR(VLOOKUP(re_time,个人养老金缴费!$A$1:$I$100,9)/nem_mon*12*B75,"")</f>
        <v/>
      </c>
      <c r="G75" t="str">
        <f t="shared" si="9"/>
        <v/>
      </c>
    </row>
    <row r="76" spans="1:7">
      <c r="A76" t="str">
        <f t="shared" si="10"/>
        <v/>
      </c>
      <c r="B76" t="str">
        <f>IFERROR(VLOOKUP(A76,生命表!A78:L183,IF(gen=0,10,12)),"")</f>
        <v/>
      </c>
      <c r="C76" t="str">
        <f t="shared" si="7"/>
        <v/>
      </c>
      <c r="D76" t="str">
        <f t="shared" si="6"/>
        <v/>
      </c>
      <c r="E76" t="str">
        <f t="shared" si="8"/>
        <v/>
      </c>
      <c r="F76" t="str">
        <f>IFERROR(VLOOKUP(re_time,个人养老金缴费!$A$1:$I$100,9)/nem_mon*12*B76,"")</f>
        <v/>
      </c>
      <c r="G76" t="str">
        <f t="shared" si="9"/>
        <v/>
      </c>
    </row>
    <row r="77" spans="1:7">
      <c r="A77" t="str">
        <f t="shared" si="10"/>
        <v/>
      </c>
      <c r="B77" t="str">
        <f>IFERROR(VLOOKUP(A77,生命表!A79:L184,IF(gen=0,10,12)),"")</f>
        <v/>
      </c>
      <c r="C77" t="str">
        <f t="shared" si="7"/>
        <v/>
      </c>
      <c r="D77" t="str">
        <f t="shared" si="6"/>
        <v/>
      </c>
      <c r="E77" t="str">
        <f t="shared" si="8"/>
        <v/>
      </c>
      <c r="F77" t="str">
        <f>IFERROR(VLOOKUP(re_time,个人养老金缴费!$A$1:$I$100,9)/nem_mon*12*B77,"")</f>
        <v/>
      </c>
      <c r="G77" t="str">
        <f t="shared" si="9"/>
        <v/>
      </c>
    </row>
    <row r="78" spans="1:7">
      <c r="A78" t="str">
        <f t="shared" si="10"/>
        <v/>
      </c>
      <c r="B78" t="str">
        <f>IFERROR(VLOOKUP(A78,生命表!A80:L185,IF(gen=0,10,12)),"")</f>
        <v/>
      </c>
      <c r="C78" t="str">
        <f t="shared" si="7"/>
        <v/>
      </c>
      <c r="D78" t="str">
        <f t="shared" si="6"/>
        <v/>
      </c>
      <c r="E78" t="str">
        <f t="shared" si="8"/>
        <v/>
      </c>
      <c r="F78" t="str">
        <f>IFERROR(VLOOKUP(re_time,个人养老金缴费!$A$1:$I$100,9)/nem_mon*12*B78,"")</f>
        <v/>
      </c>
      <c r="G78" t="str">
        <f t="shared" si="9"/>
        <v/>
      </c>
    </row>
    <row r="79" spans="1:7">
      <c r="A79" t="str">
        <f t="shared" si="10"/>
        <v/>
      </c>
      <c r="B79" t="str">
        <f>IFERROR(VLOOKUP(A79,生命表!A81:L186,IF(gen=0,10,12)),"")</f>
        <v/>
      </c>
      <c r="C79" t="str">
        <f t="shared" si="7"/>
        <v/>
      </c>
      <c r="D79" t="str">
        <f t="shared" si="6"/>
        <v/>
      </c>
      <c r="E79" t="str">
        <f t="shared" si="8"/>
        <v/>
      </c>
      <c r="F79" t="str">
        <f>IFERROR(VLOOKUP(re_time,个人养老金缴费!$A$1:$I$100,9)/nem_mon*12*B79,"")</f>
        <v/>
      </c>
      <c r="G79" t="str">
        <f t="shared" si="9"/>
        <v/>
      </c>
    </row>
    <row r="80" spans="1:7">
      <c r="A80" t="str">
        <f t="shared" si="10"/>
        <v/>
      </c>
      <c r="B80" t="str">
        <f>IFERROR(VLOOKUP(A80,生命表!A82:L187,IF(gen=0,10,12)),"")</f>
        <v/>
      </c>
      <c r="C80" t="str">
        <f t="shared" si="7"/>
        <v/>
      </c>
      <c r="D80" t="str">
        <f t="shared" si="6"/>
        <v/>
      </c>
      <c r="E80" t="str">
        <f t="shared" si="8"/>
        <v/>
      </c>
      <c r="F80" t="str">
        <f>IFERROR(VLOOKUP(re_time,个人养老金缴费!$A$1:$I$100,9)/nem_mon*12*B80,"")</f>
        <v/>
      </c>
      <c r="G80" t="str">
        <f t="shared" si="9"/>
        <v/>
      </c>
    </row>
    <row r="81" spans="1:7">
      <c r="A81" t="str">
        <f t="shared" si="10"/>
        <v/>
      </c>
      <c r="B81" t="str">
        <f>IFERROR(VLOOKUP(A81,生命表!A83:L188,IF(gen=0,10,12)),"")</f>
        <v/>
      </c>
      <c r="C81" t="str">
        <f t="shared" si="7"/>
        <v/>
      </c>
      <c r="D81" t="str">
        <f t="shared" si="6"/>
        <v/>
      </c>
      <c r="E81" t="str">
        <f t="shared" si="8"/>
        <v/>
      </c>
      <c r="F81" t="str">
        <f>IFERROR(VLOOKUP(re_time,个人养老金缴费!$A$1:$I$100,9)/nem_mon*12*B81,"")</f>
        <v/>
      </c>
      <c r="G81" t="str">
        <f t="shared" si="9"/>
        <v/>
      </c>
    </row>
    <row r="82" spans="1:7">
      <c r="A82" t="str">
        <f t="shared" si="10"/>
        <v/>
      </c>
      <c r="B82" t="str">
        <f>IFERROR(VLOOKUP(A82,生命表!A84:L189,IF(gen=0,10,12)),"")</f>
        <v/>
      </c>
      <c r="C82" t="str">
        <f t="shared" si="7"/>
        <v/>
      </c>
      <c r="D82" t="str">
        <f t="shared" si="6"/>
        <v/>
      </c>
      <c r="E82" t="str">
        <f t="shared" si="8"/>
        <v/>
      </c>
      <c r="F82" t="str">
        <f>IFERROR(VLOOKUP(re_time,个人养老金缴费!$A$1:$I$100,9)/nem_mon*12*B82,"")</f>
        <v/>
      </c>
      <c r="G82" t="str">
        <f t="shared" si="9"/>
        <v/>
      </c>
    </row>
    <row r="83" spans="1:7">
      <c r="A83" t="str">
        <f t="shared" si="10"/>
        <v/>
      </c>
      <c r="B83" t="str">
        <f>IFERROR(VLOOKUP(A83,生命表!A85:L190,IF(gen=0,10,12)),"")</f>
        <v/>
      </c>
      <c r="C83" t="str">
        <f t="shared" si="7"/>
        <v/>
      </c>
      <c r="D83" t="str">
        <f t="shared" si="6"/>
        <v/>
      </c>
      <c r="E83" t="str">
        <f t="shared" si="8"/>
        <v/>
      </c>
      <c r="F83" t="str">
        <f>IFERROR(VLOOKUP(re_time,个人养老金缴费!$A$1:$I$100,9)/nem_mon*12*B83,"")</f>
        <v/>
      </c>
      <c r="G83" t="str">
        <f t="shared" si="9"/>
        <v/>
      </c>
    </row>
    <row r="84" spans="1:7">
      <c r="A84" t="str">
        <f t="shared" si="10"/>
        <v/>
      </c>
      <c r="B84" t="str">
        <f>IFERROR(VLOOKUP(A84,生命表!A86:L191,IF(gen=0,10,12)),"")</f>
        <v/>
      </c>
      <c r="C84" t="str">
        <f t="shared" si="7"/>
        <v/>
      </c>
      <c r="D84" t="str">
        <f t="shared" si="6"/>
        <v/>
      </c>
      <c r="E84" t="str">
        <f t="shared" si="8"/>
        <v/>
      </c>
      <c r="F84" t="str">
        <f>IFERROR(VLOOKUP(re_time,个人养老金缴费!$A$1:$I$100,9)/nem_mon*12*B84,"")</f>
        <v/>
      </c>
      <c r="G84" t="str">
        <f t="shared" si="9"/>
        <v/>
      </c>
    </row>
    <row r="85" spans="1:7">
      <c r="A85" t="str">
        <f t="shared" si="10"/>
        <v/>
      </c>
      <c r="B85" t="str">
        <f>IFERROR(VLOOKUP(A85,生命表!A87:L192,IF(gen=0,10,12)),"")</f>
        <v/>
      </c>
      <c r="C85" t="str">
        <f t="shared" si="7"/>
        <v/>
      </c>
      <c r="D85" t="str">
        <f t="shared" si="6"/>
        <v/>
      </c>
      <c r="E85" t="str">
        <f t="shared" si="8"/>
        <v/>
      </c>
      <c r="F85" t="str">
        <f>IFERROR(VLOOKUP(re_time,个人养老金缴费!$A$1:$I$100,9)/nem_mon*12*B85,"")</f>
        <v/>
      </c>
      <c r="G85" t="str">
        <f t="shared" si="9"/>
        <v/>
      </c>
    </row>
    <row r="86" spans="1:7">
      <c r="A86" t="str">
        <f t="shared" si="10"/>
        <v/>
      </c>
      <c r="B86" t="str">
        <f>IFERROR(VLOOKUP(A86,生命表!A88:L193,IF(gen=0,10,12)),"")</f>
        <v/>
      </c>
      <c r="C86" t="str">
        <f t="shared" si="7"/>
        <v/>
      </c>
      <c r="D86" t="str">
        <f t="shared" si="6"/>
        <v/>
      </c>
      <c r="E86" t="str">
        <f t="shared" si="8"/>
        <v/>
      </c>
      <c r="F86" t="str">
        <f>IFERROR(VLOOKUP(re_time,个人养老金缴费!$A$1:$I$100,9)/nem_mon*12*B86,"")</f>
        <v/>
      </c>
      <c r="G86" t="str">
        <f t="shared" si="9"/>
        <v/>
      </c>
    </row>
    <row r="87" spans="1:7">
      <c r="A87" t="str">
        <f t="shared" si="10"/>
        <v/>
      </c>
      <c r="B87" t="str">
        <f>IFERROR(VLOOKUP(A87,生命表!A89:L194,IF(gen=0,10,12)),"")</f>
        <v/>
      </c>
      <c r="C87" t="str">
        <f t="shared" si="7"/>
        <v/>
      </c>
      <c r="D87" t="str">
        <f t="shared" si="6"/>
        <v/>
      </c>
      <c r="E87" t="str">
        <f t="shared" si="8"/>
        <v/>
      </c>
      <c r="F87" t="str">
        <f>IFERROR(VLOOKUP(re_time,个人养老金缴费!$A$1:$I$100,9)/nem_mon*12*B87,"")</f>
        <v/>
      </c>
      <c r="G87" t="str">
        <f t="shared" si="9"/>
        <v/>
      </c>
    </row>
    <row r="88" spans="1:7">
      <c r="A88" t="str">
        <f t="shared" si="10"/>
        <v/>
      </c>
      <c r="B88" t="str">
        <f>IFERROR(VLOOKUP(A88,生命表!A90:L195,IF(gen=0,10,12)),"")</f>
        <v/>
      </c>
      <c r="C88" t="str">
        <f t="shared" si="7"/>
        <v/>
      </c>
      <c r="D88" t="str">
        <f t="shared" si="6"/>
        <v/>
      </c>
      <c r="E88" t="str">
        <f t="shared" si="8"/>
        <v/>
      </c>
      <c r="F88" t="str">
        <f>IFERROR(VLOOKUP(re_time,个人养老金缴费!$A$1:$I$100,9)/nem_mon*12*B88,"")</f>
        <v/>
      </c>
      <c r="G88" t="str">
        <f t="shared" si="9"/>
        <v/>
      </c>
    </row>
    <row r="89" spans="1:7">
      <c r="A89" t="str">
        <f t="shared" si="10"/>
        <v/>
      </c>
      <c r="B89" t="str">
        <f>IFERROR(VLOOKUP(A89,生命表!A91:L196,IF(gen=0,10,12)),"")</f>
        <v/>
      </c>
      <c r="C89" t="str">
        <f t="shared" si="7"/>
        <v/>
      </c>
      <c r="D89" t="str">
        <f t="shared" si="6"/>
        <v/>
      </c>
      <c r="E89" t="str">
        <f t="shared" si="8"/>
        <v/>
      </c>
      <c r="F89" t="str">
        <f>IFERROR(VLOOKUP(re_time,个人养老金缴费!$A$1:$I$100,9)/nem_mon*12*B89,"")</f>
        <v/>
      </c>
      <c r="G89" t="str">
        <f t="shared" si="9"/>
        <v/>
      </c>
    </row>
    <row r="90" spans="1:7">
      <c r="A90" t="str">
        <f t="shared" si="10"/>
        <v/>
      </c>
      <c r="B90" t="str">
        <f>IFERROR(VLOOKUP(A90,生命表!A92:L197,IF(gen=0,10,12)),"")</f>
        <v/>
      </c>
      <c r="C90" t="str">
        <f t="shared" si="7"/>
        <v/>
      </c>
      <c r="D90" t="str">
        <f t="shared" si="6"/>
        <v/>
      </c>
      <c r="E90" t="str">
        <f t="shared" si="8"/>
        <v/>
      </c>
      <c r="F90" t="str">
        <f>IFERROR(VLOOKUP(re_time,个人养老金缴费!$A$1:$I$100,9)/nem_mon*12*B90,"")</f>
        <v/>
      </c>
      <c r="G90" t="str">
        <f t="shared" si="9"/>
        <v/>
      </c>
    </row>
    <row r="91" spans="1:7">
      <c r="A91" t="str">
        <f t="shared" si="10"/>
        <v/>
      </c>
      <c r="B91" t="str">
        <f>IFERROR(VLOOKUP(A91,生命表!A93:L198,IF(gen=0,10,12)),"")</f>
        <v/>
      </c>
      <c r="C91" t="str">
        <f t="shared" si="7"/>
        <v/>
      </c>
      <c r="D91" t="str">
        <f t="shared" si="6"/>
        <v/>
      </c>
      <c r="E91" t="str">
        <f t="shared" si="8"/>
        <v/>
      </c>
      <c r="F91" t="str">
        <f>IFERROR(VLOOKUP(re_time,个人养老金缴费!$A$1:$I$100,9)/nem_mon*12*B91,"")</f>
        <v/>
      </c>
      <c r="G91" t="str">
        <f t="shared" si="9"/>
        <v/>
      </c>
    </row>
    <row r="92" spans="1:7">
      <c r="A92" t="str">
        <f t="shared" si="10"/>
        <v/>
      </c>
      <c r="B92" t="str">
        <f>IFERROR(VLOOKUP(A92,生命表!A94:L199,IF(gen=0,10,12)),"")</f>
        <v/>
      </c>
      <c r="C92" t="str">
        <f t="shared" si="7"/>
        <v/>
      </c>
      <c r="D92" t="str">
        <f t="shared" si="6"/>
        <v/>
      </c>
      <c r="E92" t="str">
        <f t="shared" si="8"/>
        <v/>
      </c>
      <c r="F92" t="str">
        <f>IFERROR(VLOOKUP(re_time,个人养老金缴费!$A$1:$I$100,9)/nem_mon*12*B92,"")</f>
        <v/>
      </c>
      <c r="G92" t="str">
        <f t="shared" si="9"/>
        <v/>
      </c>
    </row>
    <row r="93" spans="1:7">
      <c r="A93" t="str">
        <f t="shared" si="10"/>
        <v/>
      </c>
      <c r="B93" t="str">
        <f>IFERROR(VLOOKUP(A93,生命表!A95:L200,IF(gen=0,10,12)),"")</f>
        <v/>
      </c>
      <c r="C93" t="str">
        <f t="shared" si="7"/>
        <v/>
      </c>
      <c r="D93" t="str">
        <f t="shared" si="6"/>
        <v/>
      </c>
      <c r="E93" t="str">
        <f t="shared" si="8"/>
        <v/>
      </c>
      <c r="F93" t="str">
        <f>IFERROR(VLOOKUP(re_time,个人养老金缴费!$A$1:$I$100,9)/nem_mon*12*B93,"")</f>
        <v/>
      </c>
      <c r="G93" t="str">
        <f t="shared" si="9"/>
        <v/>
      </c>
    </row>
    <row r="94" spans="1:7">
      <c r="A94" t="str">
        <f t="shared" si="10"/>
        <v/>
      </c>
      <c r="B94" t="str">
        <f>IFERROR(VLOOKUP(A94,生命表!A96:L201,IF(gen=0,10,12)),"")</f>
        <v/>
      </c>
      <c r="C94" t="str">
        <f t="shared" si="7"/>
        <v/>
      </c>
      <c r="D94" t="str">
        <f t="shared" si="6"/>
        <v/>
      </c>
      <c r="E94" t="str">
        <f t="shared" si="8"/>
        <v/>
      </c>
      <c r="F94" t="str">
        <f>IFERROR(VLOOKUP(re_time,个人养老金缴费!$A$1:$I$100,9)/nem_mon*12*B94,"")</f>
        <v/>
      </c>
      <c r="G94" t="str">
        <f t="shared" si="9"/>
        <v/>
      </c>
    </row>
    <row r="95" spans="1:7">
      <c r="A95" t="str">
        <f t="shared" si="10"/>
        <v/>
      </c>
      <c r="B95" t="str">
        <f>IFERROR(VLOOKUP(A95,生命表!A97:L202,IF(gen=0,10,12)),"")</f>
        <v/>
      </c>
      <c r="C95" t="str">
        <f t="shared" si="7"/>
        <v/>
      </c>
      <c r="D95" t="str">
        <f t="shared" si="6"/>
        <v/>
      </c>
      <c r="E95" t="str">
        <f t="shared" si="8"/>
        <v/>
      </c>
      <c r="F95" t="str">
        <f>IFERROR(VLOOKUP(re_time,个人养老金缴费!$A$1:$I$100,9)/nem_mon*12*B95,"")</f>
        <v/>
      </c>
      <c r="G95" t="str">
        <f t="shared" si="9"/>
        <v/>
      </c>
    </row>
    <row r="96" spans="1:7">
      <c r="A96" t="str">
        <f t="shared" si="10"/>
        <v/>
      </c>
      <c r="B96" t="str">
        <f>IFERROR(VLOOKUP(A96,生命表!A98:L203,IF(gen=0,10,12)),"")</f>
        <v/>
      </c>
      <c r="C96" t="str">
        <f t="shared" si="7"/>
        <v/>
      </c>
      <c r="D96" t="str">
        <f t="shared" si="6"/>
        <v/>
      </c>
      <c r="E96" t="str">
        <f t="shared" si="8"/>
        <v/>
      </c>
      <c r="F96" t="str">
        <f>IFERROR(VLOOKUP(re_time,个人养老金缴费!$A$1:$I$100,9)/nem_mon*12*B96,"")</f>
        <v/>
      </c>
      <c r="G96" t="str">
        <f t="shared" si="9"/>
        <v/>
      </c>
    </row>
    <row r="97" spans="1:7">
      <c r="A97" t="str">
        <f t="shared" si="10"/>
        <v/>
      </c>
      <c r="B97" t="str">
        <f>IFERROR(VLOOKUP(A97,生命表!A99:L204,IF(gen=0,10,12)),"")</f>
        <v/>
      </c>
      <c r="C97" t="str">
        <f t="shared" si="7"/>
        <v/>
      </c>
      <c r="D97" t="str">
        <f t="shared" si="6"/>
        <v/>
      </c>
      <c r="E97" t="str">
        <f t="shared" si="8"/>
        <v/>
      </c>
      <c r="F97" t="str">
        <f>IFERROR(VLOOKUP(re_time,个人养老金缴费!$A$1:$I$100,9)/nem_mon*12*B97,"")</f>
        <v/>
      </c>
      <c r="G97" t="str">
        <f t="shared" si="9"/>
        <v/>
      </c>
    </row>
    <row r="98" spans="1:7">
      <c r="A98" t="str">
        <f t="shared" si="10"/>
        <v/>
      </c>
      <c r="B98" t="str">
        <f>IFERROR(VLOOKUP(A98,生命表!A100:L205,IF(gen=0,10,12)),"")</f>
        <v/>
      </c>
      <c r="C98" t="str">
        <f t="shared" si="7"/>
        <v/>
      </c>
      <c r="D98" t="str">
        <f t="shared" si="6"/>
        <v/>
      </c>
      <c r="E98" t="str">
        <f t="shared" si="8"/>
        <v/>
      </c>
      <c r="F98" t="str">
        <f>IFERROR(VLOOKUP(re_time,个人养老金缴费!$A$1:$I$100,9)/nem_mon*12*B98,"")</f>
        <v/>
      </c>
      <c r="G98" t="str">
        <f t="shared" si="9"/>
        <v/>
      </c>
    </row>
    <row r="99" spans="1:7">
      <c r="A99" t="str">
        <f t="shared" si="10"/>
        <v/>
      </c>
      <c r="B99" t="str">
        <f>IFERROR(VLOOKUP(A99,生命表!A101:L206,IF(gen=0,10,12)),"")</f>
        <v/>
      </c>
      <c r="C99" t="str">
        <f t="shared" si="7"/>
        <v/>
      </c>
      <c r="D99" t="str">
        <f t="shared" si="6"/>
        <v/>
      </c>
      <c r="E99" t="str">
        <f t="shared" si="8"/>
        <v/>
      </c>
      <c r="F99" t="str">
        <f>IFERROR(VLOOKUP(re_time,个人养老金缴费!$A$1:$I$100,9)/nem_mon*12*B99,"")</f>
        <v/>
      </c>
      <c r="G99" t="str">
        <f t="shared" si="9"/>
        <v/>
      </c>
    </row>
    <row r="100" spans="1:7">
      <c r="A100" t="str">
        <f t="shared" si="10"/>
        <v/>
      </c>
      <c r="B100" t="str">
        <f>IFERROR(VLOOKUP(A100,生命表!A102:L207,IF(gen=0,10,12)),"")</f>
        <v/>
      </c>
      <c r="C100" t="str">
        <f t="shared" si="7"/>
        <v/>
      </c>
      <c r="D100" t="str">
        <f t="shared" si="6"/>
        <v/>
      </c>
      <c r="E100" t="str">
        <f t="shared" si="8"/>
        <v/>
      </c>
      <c r="F100" t="str">
        <f>IFERROR(VLOOKUP(re_time,个人养老金缴费!$A$1:$I$100,9)/nem_mon*12*B100,"")</f>
        <v/>
      </c>
      <c r="G100" t="str">
        <f t="shared" si="9"/>
        <v/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0A7B5-0C23-40EB-BB53-565311DAA079}">
  <sheetPr codeName="Sheet5"/>
  <dimension ref="A1:G100"/>
  <sheetViews>
    <sheetView workbookViewId="0">
      <selection activeCell="B82" sqref="B2:B82"/>
    </sheetView>
  </sheetViews>
  <sheetFormatPr defaultRowHeight="13.8"/>
  <cols>
    <col min="3" max="3" width="14.109375" bestFit="1" customWidth="1"/>
    <col min="4" max="4" width="11.33203125" bestFit="1" customWidth="1"/>
    <col min="5" max="5" width="12.6640625" bestFit="1" customWidth="1"/>
    <col min="6" max="6" width="11.33203125" bestFit="1" customWidth="1"/>
    <col min="7" max="7" width="14" bestFit="1" customWidth="1"/>
  </cols>
  <sheetData>
    <row r="1" spans="1:7">
      <c r="A1" t="s">
        <v>0</v>
      </c>
      <c r="B1" t="s">
        <v>35</v>
      </c>
    </row>
    <row r="2" spans="1:7">
      <c r="A2">
        <f>age</f>
        <v>38</v>
      </c>
      <c r="B2">
        <f>IFERROR(IF(A2&lt;=re_time,-1*VLOOKUP(A2,个人养老金缴费!$A$1:$J$37,10),VLOOKUP(A2,个人养老金收取!$A$1:$G$100,7)),"")</f>
        <v>-14232.460911778417</v>
      </c>
    </row>
    <row r="3" spans="1:7">
      <c r="A3">
        <f>IFERROR(IF(A2+1&lt;=100,A2+1,""),"")</f>
        <v>39</v>
      </c>
      <c r="B3">
        <f>IFERROR(IF(A3&lt;=re_time,-1*VLOOKUP(A3,个人养老金缴费!$A$1:$J$37,10),VLOOKUP(A3,个人养老金收取!$A$1:$G$100,7)),"")</f>
        <v>-14742.230152829756</v>
      </c>
      <c r="E3" s="6"/>
    </row>
    <row r="4" spans="1:7">
      <c r="A4">
        <f t="shared" ref="A4:A67" si="0">IFERROR(IF(A3+1&lt;=100,A3+1,""),"")</f>
        <v>40</v>
      </c>
      <c r="B4">
        <f>IFERROR(IF(A4&lt;=re_time,-1*VLOOKUP(A4,个人养老金缴费!$A$1:$J$37,10),VLOOKUP(A4,个人养老金收取!$A$1:$G$100,7)),"")</f>
        <v>-15250.073620067449</v>
      </c>
    </row>
    <row r="5" spans="1:7">
      <c r="A5">
        <f t="shared" si="0"/>
        <v>41</v>
      </c>
      <c r="B5">
        <f>IFERROR(IF(A5&lt;=re_time,-1*VLOOKUP(A5,个人养老金缴费!$A$1:$J$37,10),VLOOKUP(A5,个人养老金收取!$A$1:$G$100,7)),"")</f>
        <v>-15755.813428373207</v>
      </c>
      <c r="F5" t="s">
        <v>45</v>
      </c>
      <c r="G5" s="9">
        <v>4.8000000000000001E-2</v>
      </c>
    </row>
    <row r="6" spans="1:7">
      <c r="A6">
        <f t="shared" si="0"/>
        <v>42</v>
      </c>
      <c r="B6">
        <f>IFERROR(IF(A6&lt;=re_time,-1*VLOOKUP(A6,个人养老金缴费!$A$1:$J$37,10),VLOOKUP(A6,个人养老金收取!$A$1:$G$100,7)),"")</f>
        <v>-16259.199214638053</v>
      </c>
      <c r="F6" t="s">
        <v>46</v>
      </c>
      <c r="G6" s="9">
        <v>2.2100000000000002E-2</v>
      </c>
    </row>
    <row r="7" spans="1:7">
      <c r="A7">
        <f t="shared" si="0"/>
        <v>43</v>
      </c>
      <c r="B7">
        <f>IFERROR(IF(A7&lt;=re_time,-1*VLOOKUP(A7,个人养老金缴费!$A$1:$J$37,10),VLOOKUP(A7,个人养老金收取!$A$1:$G$100,7)),"")</f>
        <v>-16760.032392360732</v>
      </c>
      <c r="F7" t="s">
        <v>47</v>
      </c>
      <c r="G7" s="9">
        <f>G5+G6</f>
        <v>7.0099999999999996E-2</v>
      </c>
    </row>
    <row r="8" spans="1:7">
      <c r="A8">
        <f t="shared" si="0"/>
        <v>44</v>
      </c>
      <c r="B8">
        <f>IFERROR(IF(A8&lt;=re_time,-1*VLOOKUP(A8,个人养老金缴费!$A$1:$J$37,10),VLOOKUP(A8,个人养老金收取!$A$1:$G$100,7)),"")</f>
        <v>-17258.072778639682</v>
      </c>
      <c r="F8" t="s">
        <v>48</v>
      </c>
      <c r="G8" s="8">
        <f>NPV(G7,B2:B82)</f>
        <v>-7096.9578136553982</v>
      </c>
    </row>
    <row r="9" spans="1:7">
      <c r="A9">
        <f t="shared" si="0"/>
        <v>45</v>
      </c>
      <c r="B9">
        <f>IFERROR(IF(A9&lt;=re_time,-1*VLOOKUP(A9,个人养老金缴费!$A$1:$J$37,10),VLOOKUP(A9,个人养老金收取!$A$1:$G$100,7)),"")</f>
        <v>-17753.104860802272</v>
      </c>
      <c r="F9" t="s">
        <v>38</v>
      </c>
      <c r="G9" s="7">
        <f>IRR(B2:B72)</f>
        <v>6.8781105979656143E-2</v>
      </c>
    </row>
    <row r="10" spans="1:7">
      <c r="A10">
        <f t="shared" si="0"/>
        <v>46</v>
      </c>
      <c r="B10">
        <f>IFERROR(IF(A10&lt;=re_time,-1*VLOOKUP(A10,个人养老金缴费!$A$1:$J$37,10),VLOOKUP(A10,个人养老金收取!$A$1:$G$100,7)),"")</f>
        <v>-18244.906456262594</v>
      </c>
    </row>
    <row r="11" spans="1:7">
      <c r="A11">
        <f t="shared" si="0"/>
        <v>47</v>
      </c>
      <c r="B11">
        <f>IFERROR(IF(A11&lt;=re_time,-1*VLOOKUP(A11,个人养老金缴费!$A$1:$J$37,10),VLOOKUP(A11,个人养老金收取!$A$1:$G$100,7)),"")</f>
        <v>-18733.173924389605</v>
      </c>
    </row>
    <row r="12" spans="1:7">
      <c r="A12">
        <f t="shared" si="0"/>
        <v>48</v>
      </c>
      <c r="B12">
        <f>IFERROR(IF(A12&lt;=re_time,-1*VLOOKUP(A12,个人养老金缴费!$A$1:$J$37,10),VLOOKUP(A12,个人养老金收取!$A$1:$G$100,7)),"")</f>
        <v>-19217.589598630449</v>
      </c>
      <c r="F12" s="8"/>
    </row>
    <row r="13" spans="1:7">
      <c r="A13">
        <f t="shared" si="0"/>
        <v>49</v>
      </c>
      <c r="B13">
        <f>IFERROR(IF(A13&lt;=re_time,-1*VLOOKUP(A13,个人养老金缴费!$A$1:$J$37,10),VLOOKUP(A13,个人养老金收取!$A$1:$G$100,7)),"")</f>
        <v>-19697.782745226592</v>
      </c>
    </row>
    <row r="14" spans="1:7">
      <c r="A14">
        <f t="shared" si="0"/>
        <v>50</v>
      </c>
      <c r="B14">
        <f>IFERROR(IF(A14&lt;=re_time,-1*VLOOKUP(A14,个人养老金缴费!$A$1:$J$37,10),VLOOKUP(A14,个人养老金收取!$A$1:$G$100,7)),"")</f>
        <v>-20173.28483355436</v>
      </c>
    </row>
    <row r="15" spans="1:7">
      <c r="A15">
        <f t="shared" si="0"/>
        <v>51</v>
      </c>
      <c r="B15">
        <f>IFERROR(IF(A15&lt;=re_time,-1*VLOOKUP(A15,个人养老金缴费!$A$1:$J$37,10),VLOOKUP(A15,个人养老金收取!$A$1:$G$100,7)),"")</f>
        <v>-20643.561986518242</v>
      </c>
    </row>
    <row r="16" spans="1:7">
      <c r="A16">
        <f t="shared" si="0"/>
        <v>52</v>
      </c>
      <c r="B16">
        <f>IFERROR(IF(A16&lt;=re_time,-1*VLOOKUP(A16,个人养老金缴费!$A$1:$J$37,10),VLOOKUP(A16,个人养老金收取!$A$1:$G$100,7)),"")</f>
        <v>-21108.053417125248</v>
      </c>
    </row>
    <row r="17" spans="1:2">
      <c r="A17">
        <f t="shared" si="0"/>
        <v>53</v>
      </c>
      <c r="B17">
        <f>IFERROR(IF(A17&lt;=re_time,-1*VLOOKUP(A17,个人养老金缴费!$A$1:$J$37,10),VLOOKUP(A17,个人养老金收取!$A$1:$G$100,7)),"")</f>
        <v>-21566.086117757666</v>
      </c>
    </row>
    <row r="18" spans="1:2">
      <c r="A18">
        <f t="shared" si="0"/>
        <v>54</v>
      </c>
      <c r="B18">
        <f>IFERROR(IF(A18&lt;=re_time,-1*VLOOKUP(A18,个人养老金缴费!$A$1:$J$37,10),VLOOKUP(A18,个人养老金收取!$A$1:$G$100,7)),"")</f>
        <v>-22016.911068675188</v>
      </c>
    </row>
    <row r="19" spans="1:2">
      <c r="A19">
        <f t="shared" si="0"/>
        <v>55</v>
      </c>
      <c r="B19">
        <f>IFERROR(IF(A19&lt;=re_time,-1*VLOOKUP(A19,个人养老金缴费!$A$1:$J$37,10),VLOOKUP(A19,个人养老金收取!$A$1:$G$100,7)),"")</f>
        <v>-22459.745384745667</v>
      </c>
    </row>
    <row r="20" spans="1:2">
      <c r="A20">
        <f t="shared" si="0"/>
        <v>56</v>
      </c>
      <c r="B20">
        <f>IFERROR(IF(A20&lt;=re_time,-1*VLOOKUP(A20,个人养老金缴费!$A$1:$J$37,10),VLOOKUP(A20,个人养老金收取!$A$1:$G$100,7)),"")</f>
        <v>-22893.636716705976</v>
      </c>
    </row>
    <row r="21" spans="1:2">
      <c r="A21">
        <f t="shared" si="0"/>
        <v>57</v>
      </c>
      <c r="B21">
        <f>IFERROR(IF(A21&lt;=re_time,-1*VLOOKUP(A21,个人养老金缴费!$A$1:$J$37,10),VLOOKUP(A21,个人养老金收取!$A$1:$G$100,7)),"")</f>
        <v>-23317.499355248277</v>
      </c>
    </row>
    <row r="22" spans="1:2">
      <c r="A22">
        <f t="shared" si="0"/>
        <v>58</v>
      </c>
      <c r="B22">
        <f>IFERROR(IF(A22&lt;=re_time,-1*VLOOKUP(A22,个人养老金缴费!$A$1:$J$37,10),VLOOKUP(A22,个人养老金收取!$A$1:$G$100,7)),"")</f>
        <v>-23730.10898153466</v>
      </c>
    </row>
    <row r="23" spans="1:2">
      <c r="A23">
        <f t="shared" si="0"/>
        <v>59</v>
      </c>
      <c r="B23">
        <f>IFERROR(IF(A23&lt;=re_time,-1*VLOOKUP(A23,个人养老金缴费!$A$1:$J$37,10),VLOOKUP(A23,个人养老金收取!$A$1:$G$100,7)),"")</f>
        <v>-24129.953415744298</v>
      </c>
    </row>
    <row r="24" spans="1:2">
      <c r="A24">
        <f t="shared" si="0"/>
        <v>60</v>
      </c>
      <c r="B24">
        <f>IFERROR(IF(A24&lt;=re_time,-1*VLOOKUP(A24,个人养老金缴费!$A$1:$J$37,10),VLOOKUP(A24,个人养老金收取!$A$1:$G$100,7)),"")</f>
        <v>-24515.316292169427</v>
      </c>
    </row>
    <row r="25" spans="1:2">
      <c r="A25">
        <f t="shared" si="0"/>
        <v>61</v>
      </c>
      <c r="B25">
        <f>IFERROR(IF(A25&lt;=re_time,-1*VLOOKUP(A25,个人养老金缴费!$A$1:$J$37,10),VLOOKUP(A25,个人养老金收取!$A$1:$G$100,7)),"")</f>
        <v>-24884.322728767722</v>
      </c>
    </row>
    <row r="26" spans="1:2">
      <c r="A26">
        <f t="shared" si="0"/>
        <v>62</v>
      </c>
      <c r="B26">
        <f>IFERROR(IF(A26&lt;=re_time,-1*VLOOKUP(A26,个人养老金缴费!$A$1:$J$37,10),VLOOKUP(A26,个人养老金收取!$A$1:$G$100,7)),"")</f>
        <v>-25234.991755220788</v>
      </c>
    </row>
    <row r="27" spans="1:2">
      <c r="A27">
        <f t="shared" si="0"/>
        <v>63</v>
      </c>
      <c r="B27">
        <f>IFERROR(IF(A27&lt;=re_time,-1*VLOOKUP(A27,个人养老金缴费!$A$1:$J$37,10),VLOOKUP(A27,个人养老金收取!$A$1:$G$100,7)),"")</f>
        <v>-25565.448970997084</v>
      </c>
    </row>
    <row r="28" spans="1:2">
      <c r="A28">
        <f t="shared" si="0"/>
        <v>64</v>
      </c>
      <c r="B28">
        <f>IFERROR(IF(A28&lt;=re_time,-1*VLOOKUP(A28,个人养老金缴费!$A$1:$J$37,10),VLOOKUP(A28,个人养老金收取!$A$1:$G$100,7)),"")</f>
        <v>-25873.585124697132</v>
      </c>
    </row>
    <row r="29" spans="1:2">
      <c r="A29">
        <f t="shared" si="0"/>
        <v>65</v>
      </c>
      <c r="B29">
        <f>IFERROR(IF(A29&lt;=re_time,-1*VLOOKUP(A29,个人养老金缴费!$A$1:$J$37,10),VLOOKUP(A29,个人养老金收取!$A$1:$G$100,7)),"")</f>
        <v>-26156.9519167992</v>
      </c>
    </row>
    <row r="30" spans="1:2">
      <c r="A30">
        <f t="shared" si="0"/>
        <v>66</v>
      </c>
      <c r="B30">
        <f>IFERROR(IF(A30&lt;=re_time,-1*VLOOKUP(A30,个人养老金缴费!$A$1:$J$37,10),VLOOKUP(A30,个人养老金收取!$A$1:$G$100,7)),"")</f>
        <v>135259.2791181159</v>
      </c>
    </row>
    <row r="31" spans="1:2">
      <c r="A31">
        <f t="shared" si="0"/>
        <v>67</v>
      </c>
      <c r="B31">
        <f>IFERROR(IF(A31&lt;=re_time,-1*VLOOKUP(A31,个人养老金缴费!$A$1:$J$37,10),VLOOKUP(A31,个人养老金收取!$A$1:$G$100,7)),"")</f>
        <v>134766.83825289036</v>
      </c>
    </row>
    <row r="32" spans="1:2">
      <c r="A32">
        <f t="shared" si="0"/>
        <v>68</v>
      </c>
      <c r="B32">
        <f>IFERROR(IF(A32&lt;=re_time,-1*VLOOKUP(A32,个人养老金缴费!$A$1:$J$37,10),VLOOKUP(A32,个人养老金收取!$A$1:$G$100,7)),"")</f>
        <v>134200.20424986735</v>
      </c>
    </row>
    <row r="33" spans="1:2">
      <c r="A33">
        <f t="shared" si="0"/>
        <v>69</v>
      </c>
      <c r="B33">
        <f>IFERROR(IF(A33&lt;=re_time,-1*VLOOKUP(A33,个人养老金缴费!$A$1:$J$37,10),VLOOKUP(A33,个人养老金收取!$A$1:$G$100,7)),"")</f>
        <v>133549.67324105091</v>
      </c>
    </row>
    <row r="34" spans="1:2">
      <c r="A34">
        <f t="shared" si="0"/>
        <v>70</v>
      </c>
      <c r="B34">
        <f>IFERROR(IF(A34&lt;=re_time,-1*VLOOKUP(A34,个人养老金缴费!$A$1:$J$37,10),VLOOKUP(A34,个人养老金收取!$A$1:$G$100,7)),"")</f>
        <v>132806.27406374447</v>
      </c>
    </row>
    <row r="35" spans="1:2">
      <c r="A35">
        <f t="shared" si="0"/>
        <v>71</v>
      </c>
      <c r="B35">
        <f>IFERROR(IF(A35&lt;=re_time,-1*VLOOKUP(A35,个人养老金缴费!$A$1:$J$37,10),VLOOKUP(A35,个人养老金收取!$A$1:$G$100,7)),"")</f>
        <v>131960.49143502515</v>
      </c>
    </row>
    <row r="36" spans="1:2">
      <c r="A36">
        <f t="shared" si="0"/>
        <v>72</v>
      </c>
      <c r="B36">
        <f>IFERROR(IF(A36&lt;=re_time,-1*VLOOKUP(A36,个人养老金缴费!$A$1:$J$37,10),VLOOKUP(A36,个人养老金收取!$A$1:$G$100,7)),"")</f>
        <v>130999.85315324238</v>
      </c>
    </row>
    <row r="37" spans="1:2">
      <c r="A37">
        <f t="shared" si="0"/>
        <v>73</v>
      </c>
      <c r="B37">
        <f>IFERROR(IF(A37&lt;=re_time,-1*VLOOKUP(A37,个人养老金缴费!$A$1:$J$37,10),VLOOKUP(A37,个人养老金收取!$A$1:$G$100,7)),"")</f>
        <v>129906.12128805109</v>
      </c>
    </row>
    <row r="38" spans="1:2">
      <c r="A38">
        <f t="shared" si="0"/>
        <v>74</v>
      </c>
      <c r="B38">
        <f>IFERROR(IF(A38&lt;=re_time,-1*VLOOKUP(A38,个人养老金缴费!$A$1:$J$37,10),VLOOKUP(A38,个人养老金收取!$A$1:$G$100,7)),"")</f>
        <v>128653.08358889449</v>
      </c>
    </row>
    <row r="39" spans="1:2">
      <c r="A39">
        <f t="shared" si="0"/>
        <v>75</v>
      </c>
      <c r="B39">
        <f>IFERROR(IF(A39&lt;=re_time,-1*VLOOKUP(A39,个人养老金缴费!$A$1:$J$37,10),VLOOKUP(A39,个人养老金收取!$A$1:$G$100,7)),"")</f>
        <v>127205.65172069911</v>
      </c>
    </row>
    <row r="40" spans="1:2">
      <c r="A40">
        <f t="shared" si="0"/>
        <v>76</v>
      </c>
      <c r="B40">
        <f>IFERROR(IF(A40&lt;=re_time,-1*VLOOKUP(A40,个人养老金缴费!$A$1:$J$37,10),VLOOKUP(A40,个人养老金收取!$A$1:$G$100,7)),"")</f>
        <v>125521.82930136251</v>
      </c>
    </row>
    <row r="41" spans="1:2">
      <c r="A41">
        <f t="shared" si="0"/>
        <v>77</v>
      </c>
      <c r="B41">
        <f>IFERROR(IF(A41&lt;=re_time,-1*VLOOKUP(A41,个人养老金缴费!$A$1:$J$37,10),VLOOKUP(A41,个人养老金收取!$A$1:$G$100,7)),"")</f>
        <v>123556.17882027791</v>
      </c>
    </row>
    <row r="42" spans="1:2">
      <c r="A42">
        <f t="shared" si="0"/>
        <v>78</v>
      </c>
      <c r="B42">
        <f>IFERROR(IF(A42&lt;=re_time,-1*VLOOKUP(A42,个人养老金缴费!$A$1:$J$37,10),VLOOKUP(A42,个人养老金收取!$A$1:$G$100,7)),"")</f>
        <v>121264.31669315825</v>
      </c>
    </row>
    <row r="43" spans="1:2">
      <c r="A43">
        <f t="shared" si="0"/>
        <v>79</v>
      </c>
      <c r="B43">
        <f>IFERROR(IF(A43&lt;=re_time,-1*VLOOKUP(A43,个人养老金缴费!$A$1:$J$37,10),VLOOKUP(A43,个人养老金收取!$A$1:$G$100,7)),"")</f>
        <v>118607.90416242626</v>
      </c>
    </row>
    <row r="44" spans="1:2">
      <c r="A44">
        <f t="shared" si="0"/>
        <v>80</v>
      </c>
      <c r="B44">
        <f>IFERROR(IF(A44&lt;=re_time,-1*VLOOKUP(A44,个人养老金缴费!$A$1:$J$37,10),VLOOKUP(A44,个人养老金收取!$A$1:$G$100,7)),"")</f>
        <v>115558.46330816823</v>
      </c>
    </row>
    <row r="45" spans="1:2">
      <c r="A45">
        <f t="shared" si="0"/>
        <v>81</v>
      </c>
      <c r="B45">
        <f>IFERROR(IF(A45&lt;=re_time,-1*VLOOKUP(A45,个人养老金缴费!$A$1:$J$37,10),VLOOKUP(A45,个人养老金收取!$A$1:$G$100,7)),"")</f>
        <v>112099.21973655638</v>
      </c>
    </row>
    <row r="46" spans="1:2">
      <c r="A46">
        <f t="shared" si="0"/>
        <v>82</v>
      </c>
      <c r="B46">
        <f>IFERROR(IF(A46&lt;=re_time,-1*VLOOKUP(A46,个人养老金缴费!$A$1:$J$37,10),VLOOKUP(A46,个人养老金收取!$A$1:$G$100,7)),"")</f>
        <v>108226.17360755142</v>
      </c>
    </row>
    <row r="47" spans="1:2">
      <c r="A47">
        <f t="shared" si="0"/>
        <v>83</v>
      </c>
      <c r="B47">
        <f>IFERROR(IF(A47&lt;=re_time,-1*VLOOKUP(A47,个人养老金缴费!$A$1:$J$37,10),VLOOKUP(A47,个人养老金收取!$A$1:$G$100,7)),"")</f>
        <v>103947.48414856973</v>
      </c>
    </row>
    <row r="48" spans="1:2">
      <c r="A48">
        <f t="shared" si="0"/>
        <v>84</v>
      </c>
      <c r="B48">
        <f>IFERROR(IF(A48&lt;=re_time,-1*VLOOKUP(A48,个人养老金缴费!$A$1:$J$37,10),VLOOKUP(A48,个人养老金收取!$A$1:$G$100,7)),"")</f>
        <v>99282.256749325476</v>
      </c>
    </row>
    <row r="49" spans="1:2">
      <c r="A49">
        <f t="shared" si="0"/>
        <v>85</v>
      </c>
      <c r="B49">
        <f>IFERROR(IF(A49&lt;=re_time,-1*VLOOKUP(A49,个人养老金缴费!$A$1:$J$37,10),VLOOKUP(A49,个人养老金收取!$A$1:$G$100,7)),"")</f>
        <v>94259.675299139722</v>
      </c>
    </row>
    <row r="50" spans="1:2">
      <c r="A50">
        <f t="shared" si="0"/>
        <v>86</v>
      </c>
      <c r="B50">
        <f>IFERROR(IF(A50&lt;=re_time,-1*VLOOKUP(A50,个人养老金缴费!$A$1:$J$37,10),VLOOKUP(A50,个人养老金收取!$A$1:$G$100,7)),"")</f>
        <v>88922.075321126104</v>
      </c>
    </row>
    <row r="51" spans="1:2">
      <c r="A51">
        <f t="shared" si="0"/>
        <v>87</v>
      </c>
      <c r="B51">
        <f>IFERROR(IF(A51&lt;=re_time,-1*VLOOKUP(A51,个人养老金缴费!$A$1:$J$37,10),VLOOKUP(A51,个人养老金收取!$A$1:$G$100,7)),"")</f>
        <v>83313.528269779476</v>
      </c>
    </row>
    <row r="52" spans="1:2">
      <c r="A52">
        <f t="shared" si="0"/>
        <v>88</v>
      </c>
      <c r="B52">
        <f>IFERROR(IF(A52&lt;=re_time,-1*VLOOKUP(A52,个人养老金缴费!$A$1:$J$37,10),VLOOKUP(A52,个人养老金收取!$A$1:$G$100,7)),"")</f>
        <v>77486.654986169378</v>
      </c>
    </row>
    <row r="53" spans="1:2">
      <c r="A53">
        <f t="shared" si="0"/>
        <v>89</v>
      </c>
      <c r="B53">
        <f>IFERROR(IF(A53&lt;=re_time,-1*VLOOKUP(A53,个人养老金缴费!$A$1:$J$37,10),VLOOKUP(A53,个人养老金收取!$A$1:$G$100,7)),"")</f>
        <v>71501.039222502121</v>
      </c>
    </row>
    <row r="54" spans="1:2">
      <c r="A54">
        <f t="shared" si="0"/>
        <v>90</v>
      </c>
      <c r="B54">
        <f>IFERROR(IF(A54&lt;=re_time,-1*VLOOKUP(A54,个人养老金缴费!$A$1:$J$37,10),VLOOKUP(A54,个人养老金收取!$A$1:$G$100,7)),"")</f>
        <v>65422.129209919018</v>
      </c>
    </row>
    <row r="55" spans="1:2">
      <c r="A55">
        <f t="shared" si="0"/>
        <v>91</v>
      </c>
      <c r="B55">
        <f>IFERROR(IF(A55&lt;=re_time,-1*VLOOKUP(A55,个人养老金缴费!$A$1:$J$37,10),VLOOKUP(A55,个人养老金收取!$A$1:$G$100,7)),"")</f>
        <v>59319.918266426066</v>
      </c>
    </row>
    <row r="56" spans="1:2">
      <c r="A56">
        <f t="shared" si="0"/>
        <v>92</v>
      </c>
      <c r="B56">
        <f>IFERROR(IF(A56&lt;=re_time,-1*VLOOKUP(A56,个人养老金缴费!$A$1:$J$37,10),VLOOKUP(A56,个人养老金收取!$A$1:$G$100,7)),"")</f>
        <v>53267.040020863256</v>
      </c>
    </row>
    <row r="57" spans="1:2">
      <c r="A57">
        <f t="shared" si="0"/>
        <v>93</v>
      </c>
      <c r="B57">
        <f>IFERROR(IF(A57&lt;=re_time,-1*VLOOKUP(A57,个人养老金缴费!$A$1:$J$37,10),VLOOKUP(A57,个人养老金收取!$A$1:$G$100,7)),"")</f>
        <v>47336.93390377098</v>
      </c>
    </row>
    <row r="58" spans="1:2">
      <c r="A58">
        <f t="shared" si="0"/>
        <v>94</v>
      </c>
      <c r="B58">
        <f>IFERROR(IF(A58&lt;=re_time,-1*VLOOKUP(A58,个人养老金缴费!$A$1:$J$37,10),VLOOKUP(A58,个人养老金收取!$A$1:$G$100,7)),"")</f>
        <v>41601.239122005863</v>
      </c>
    </row>
    <row r="59" spans="1:2">
      <c r="A59">
        <f t="shared" si="0"/>
        <v>95</v>
      </c>
      <c r="B59">
        <f>IFERROR(IF(A59&lt;=re_time,-1*VLOOKUP(A59,个人养老金缴费!$A$1:$J$37,10),VLOOKUP(A59,个人养老金收取!$A$1:$G$100,7)),"")</f>
        <v>36126.074344592002</v>
      </c>
    </row>
    <row r="60" spans="1:2">
      <c r="A60">
        <f t="shared" si="0"/>
        <v>96</v>
      </c>
      <c r="B60">
        <f>IFERROR(IF(A60&lt;=re_time,-1*VLOOKUP(A60,个人养老金缴费!$A$1:$J$37,10),VLOOKUP(A60,个人养老金收取!$A$1:$G$100,7)),"")</f>
        <v>30965.803588435396</v>
      </c>
    </row>
    <row r="61" spans="1:2">
      <c r="A61">
        <f t="shared" si="0"/>
        <v>97</v>
      </c>
      <c r="B61">
        <f>IFERROR(IF(A61&lt;=re_time,-1*VLOOKUP(A61,个人养老金缴费!$A$1:$J$37,10),VLOOKUP(A61,个人养老金收取!$A$1:$G$100,7)),"")</f>
        <v>26163.730090235116</v>
      </c>
    </row>
    <row r="62" spans="1:2">
      <c r="A62">
        <f t="shared" si="0"/>
        <v>98</v>
      </c>
      <c r="B62">
        <f>IFERROR(IF(A62&lt;=re_time,-1*VLOOKUP(A62,个人养老金缴费!$A$1:$J$37,10),VLOOKUP(A62,个人养老金收取!$A$1:$G$100,7)),"")</f>
        <v>21754.252463959878</v>
      </c>
    </row>
    <row r="63" spans="1:2">
      <c r="A63">
        <f t="shared" si="0"/>
        <v>99</v>
      </c>
      <c r="B63">
        <f>IFERROR(IF(A63&lt;=re_time,-1*VLOOKUP(A63,个人养老金缴费!$A$1:$J$37,10),VLOOKUP(A63,个人养老金收取!$A$1:$G$100,7)),"")</f>
        <v>17763.852469588583</v>
      </c>
    </row>
    <row r="64" spans="1:2">
      <c r="A64">
        <f t="shared" si="0"/>
        <v>100</v>
      </c>
      <c r="B64">
        <f>IFERROR(IF(A64&lt;=re_time,-1*VLOOKUP(A64,个人养老金缴费!$A$1:$J$37,10),VLOOKUP(A64,个人养老金收取!$A$1:$G$100,7)),"")</f>
        <v>14211.359960308673</v>
      </c>
    </row>
    <row r="65" spans="1:2">
      <c r="A65" t="str">
        <f t="shared" si="0"/>
        <v/>
      </c>
      <c r="B65" t="str">
        <f>IFERROR(IF(A65&lt;=re_time,-1*VLOOKUP(A65,个人养老金缴费!$A$1:$J$37,10),VLOOKUP(A65,个人养老金收取!$A$1:$G$100,7)),"")</f>
        <v/>
      </c>
    </row>
    <row r="66" spans="1:2">
      <c r="A66" t="str">
        <f t="shared" si="0"/>
        <v/>
      </c>
      <c r="B66" t="str">
        <f>IFERROR(IF(A66&lt;=re_time,-1*VLOOKUP(A66,个人养老金缴费!$A$1:$J$37,10),VLOOKUP(A66,个人养老金收取!$A$1:$G$100,7)),"")</f>
        <v/>
      </c>
    </row>
    <row r="67" spans="1:2">
      <c r="A67" t="str">
        <f t="shared" si="0"/>
        <v/>
      </c>
      <c r="B67" t="str">
        <f>IFERROR(IF(A67&lt;=re_time,-1*VLOOKUP(A67,个人养老金缴费!$A$1:$J$37,10),VLOOKUP(A67,个人养老金收取!$A$1:$G$100,7)),"")</f>
        <v/>
      </c>
    </row>
    <row r="68" spans="1:2">
      <c r="A68" t="str">
        <f t="shared" ref="A68:A100" si="1">IFERROR(IF(A67+1&lt;=100,A67+1,""),"")</f>
        <v/>
      </c>
      <c r="B68" t="str">
        <f>IFERROR(IF(A68&lt;=re_time,-1*VLOOKUP(A68,个人养老金缴费!$A$1:$J$37,10),VLOOKUP(A68,个人养老金收取!$A$1:$G$100,7)),"")</f>
        <v/>
      </c>
    </row>
    <row r="69" spans="1:2">
      <c r="A69" t="str">
        <f t="shared" si="1"/>
        <v/>
      </c>
      <c r="B69" t="str">
        <f>IFERROR(IF(A69&lt;=re_time,-1*VLOOKUP(A69,个人养老金缴费!$A$1:$J$37,10),VLOOKUP(A69,个人养老金收取!$A$1:$G$100,7)),"")</f>
        <v/>
      </c>
    </row>
    <row r="70" spans="1:2">
      <c r="A70" t="str">
        <f t="shared" si="1"/>
        <v/>
      </c>
      <c r="B70" t="str">
        <f>IFERROR(IF(A70&lt;=re_time,-1*VLOOKUP(A70,个人养老金缴费!$A$1:$J$37,10),VLOOKUP(A70,个人养老金收取!$A$1:$G$100,7)),"")</f>
        <v/>
      </c>
    </row>
    <row r="71" spans="1:2">
      <c r="A71" t="str">
        <f t="shared" si="1"/>
        <v/>
      </c>
      <c r="B71" t="str">
        <f>IFERROR(IF(A71&lt;=re_time,-1*VLOOKUP(A71,个人养老金缴费!$A$1:$J$37,10),VLOOKUP(A71,个人养老金收取!$A$1:$G$100,7)),"")</f>
        <v/>
      </c>
    </row>
    <row r="72" spans="1:2">
      <c r="A72" t="str">
        <f t="shared" si="1"/>
        <v/>
      </c>
      <c r="B72" t="str">
        <f>IFERROR(IF(A72&lt;=re_time,-1*VLOOKUP(A72,个人养老金缴费!$A$1:$J$37,10),VLOOKUP(A72,个人养老金收取!$A$1:$G$100,7)),"")</f>
        <v/>
      </c>
    </row>
    <row r="73" spans="1:2">
      <c r="A73" t="str">
        <f t="shared" si="1"/>
        <v/>
      </c>
      <c r="B73" t="str">
        <f>IFERROR(IF(A73&lt;=re_time,-1*VLOOKUP(A73,个人养老金缴费!$A$1:$J$37,10),VLOOKUP(A73,个人养老金收取!$A$1:$G$100,7)),"")</f>
        <v/>
      </c>
    </row>
    <row r="74" spans="1:2">
      <c r="A74" t="str">
        <f t="shared" si="1"/>
        <v/>
      </c>
      <c r="B74" t="str">
        <f>IFERROR(IF(A74&lt;=re_time,-1*VLOOKUP(A74,个人养老金缴费!$A$1:$J$37,10),VLOOKUP(A74,个人养老金收取!$A$1:$G$100,7)),"")</f>
        <v/>
      </c>
    </row>
    <row r="75" spans="1:2">
      <c r="A75" t="str">
        <f t="shared" si="1"/>
        <v/>
      </c>
      <c r="B75" t="str">
        <f>IFERROR(IF(A75&lt;=re_time,-1*VLOOKUP(A75,个人养老金缴费!$A$1:$J$37,10),VLOOKUP(A75,个人养老金收取!$A$1:$G$100,7)),"")</f>
        <v/>
      </c>
    </row>
    <row r="76" spans="1:2">
      <c r="A76" t="str">
        <f t="shared" si="1"/>
        <v/>
      </c>
      <c r="B76" t="str">
        <f>IFERROR(IF(A76&lt;=re_time,-1*VLOOKUP(A76,个人养老金缴费!$A$1:$J$37,10),VLOOKUP(A76,个人养老金收取!$A$1:$G$100,7)),"")</f>
        <v/>
      </c>
    </row>
    <row r="77" spans="1:2">
      <c r="A77" t="str">
        <f t="shared" si="1"/>
        <v/>
      </c>
      <c r="B77" t="str">
        <f>IFERROR(IF(A77&lt;=re_time,-1*VLOOKUP(A77,个人养老金缴费!$A$1:$J$37,10),VLOOKUP(A77,个人养老金收取!$A$1:$G$100,7)),"")</f>
        <v/>
      </c>
    </row>
    <row r="78" spans="1:2">
      <c r="A78" t="str">
        <f t="shared" si="1"/>
        <v/>
      </c>
      <c r="B78" t="str">
        <f>IFERROR(IF(A78&lt;=re_time,-1*VLOOKUP(A78,个人养老金缴费!$A$1:$J$37,10),VLOOKUP(A78,个人养老金收取!$A$1:$G$100,7)),"")</f>
        <v/>
      </c>
    </row>
    <row r="79" spans="1:2">
      <c r="A79" t="str">
        <f t="shared" si="1"/>
        <v/>
      </c>
      <c r="B79" t="str">
        <f>IFERROR(IF(A79&lt;=re_time,-1*VLOOKUP(A79,个人养老金缴费!$A$1:$J$37,10),VLOOKUP(A79,个人养老金收取!$A$1:$G$100,7)),"")</f>
        <v/>
      </c>
    </row>
    <row r="80" spans="1:2">
      <c r="A80" t="str">
        <f t="shared" si="1"/>
        <v/>
      </c>
      <c r="B80" t="str">
        <f>IFERROR(IF(A80&lt;=re_time,-1*VLOOKUP(A80,个人养老金缴费!$A$1:$J$37,10),VLOOKUP(A80,个人养老金收取!$A$1:$G$100,7)),"")</f>
        <v/>
      </c>
    </row>
    <row r="81" spans="1:2">
      <c r="A81" t="str">
        <f t="shared" si="1"/>
        <v/>
      </c>
      <c r="B81" t="str">
        <f>IFERROR(IF(A81&lt;=re_time,-1*VLOOKUP(A81,个人养老金缴费!$A$1:$J$37,10),VLOOKUP(A81,个人养老金收取!$A$1:$G$100,7)),"")</f>
        <v/>
      </c>
    </row>
    <row r="82" spans="1:2">
      <c r="A82" t="str">
        <f t="shared" si="1"/>
        <v/>
      </c>
      <c r="B82" t="str">
        <f>IFERROR(IF(A82&lt;=re_time,-1*VLOOKUP(A82,个人养老金缴费!$A$1:$J$37,10),VLOOKUP(A82,个人养老金收取!$A$1:$G$100,7)),"")</f>
        <v/>
      </c>
    </row>
    <row r="83" spans="1:2">
      <c r="A83" t="str">
        <f t="shared" si="1"/>
        <v/>
      </c>
      <c r="B83" t="str">
        <f>IFERROR(IF(A83&lt;=re_time,-1*VLOOKUP(A83,个人养老金缴费!$A$1:$J$37,10),VLOOKUP(A83,个人养老金收取!$A$1:$G$100,7)),"")</f>
        <v/>
      </c>
    </row>
    <row r="84" spans="1:2">
      <c r="A84" t="str">
        <f t="shared" si="1"/>
        <v/>
      </c>
      <c r="B84" t="str">
        <f>IFERROR(IF(A84&lt;=re_time,-1*VLOOKUP(A84,个人养老金缴费!$A$1:$J$37,10),VLOOKUP(A84,个人养老金收取!$A$1:$G$100,7)),"")</f>
        <v/>
      </c>
    </row>
    <row r="85" spans="1:2">
      <c r="A85" t="str">
        <f t="shared" si="1"/>
        <v/>
      </c>
      <c r="B85" t="str">
        <f>IFERROR(IF(A85&lt;=re_time,-1*VLOOKUP(A85,个人养老金缴费!$A$1:$J$37,10),VLOOKUP(A85,个人养老金收取!$A$1:$G$100,7)),"")</f>
        <v/>
      </c>
    </row>
    <row r="86" spans="1:2">
      <c r="A86" t="str">
        <f t="shared" si="1"/>
        <v/>
      </c>
      <c r="B86" t="str">
        <f>IFERROR(IF(A86&lt;=re_time,-1*VLOOKUP(A86,个人养老金缴费!$A$1:$J$37,10),VLOOKUP(A86,个人养老金收取!$A$1:$G$100,7)),"")</f>
        <v/>
      </c>
    </row>
    <row r="87" spans="1:2">
      <c r="A87" t="str">
        <f t="shared" si="1"/>
        <v/>
      </c>
      <c r="B87" t="str">
        <f>IFERROR(IF(A87&lt;=re_time,-1*VLOOKUP(A87,个人养老金缴费!$A$1:$J$37,10),VLOOKUP(A87,个人养老金收取!$A$1:$G$100,7)),"")</f>
        <v/>
      </c>
    </row>
    <row r="88" spans="1:2">
      <c r="A88" t="str">
        <f t="shared" si="1"/>
        <v/>
      </c>
      <c r="B88" t="str">
        <f>IFERROR(IF(A88&lt;=re_time,-1*VLOOKUP(A88,个人养老金缴费!$A$1:$J$37,10),VLOOKUP(A88,个人养老金收取!$A$1:$G$100,7)),"")</f>
        <v/>
      </c>
    </row>
    <row r="89" spans="1:2">
      <c r="A89" t="str">
        <f t="shared" si="1"/>
        <v/>
      </c>
      <c r="B89" t="str">
        <f>IFERROR(IF(A89&lt;=re_time,-1*VLOOKUP(A89,个人养老金缴费!$A$1:$J$37,10),VLOOKUP(A89,个人养老金收取!$A$1:$G$100,7)),"")</f>
        <v/>
      </c>
    </row>
    <row r="90" spans="1:2">
      <c r="A90" t="str">
        <f t="shared" si="1"/>
        <v/>
      </c>
      <c r="B90" t="str">
        <f>IFERROR(IF(A90&lt;=re_time,-1*VLOOKUP(A90,个人养老金缴费!$A$1:$J$37,10),VLOOKUP(A90,个人养老金收取!$A$1:$G$100,7)),"")</f>
        <v/>
      </c>
    </row>
    <row r="91" spans="1:2">
      <c r="A91" t="str">
        <f t="shared" si="1"/>
        <v/>
      </c>
      <c r="B91" t="str">
        <f>IFERROR(IF(A91&lt;=re_time,-1*VLOOKUP(A91,个人养老金缴费!$A$1:$J$37,10),VLOOKUP(A91,个人养老金收取!$A$1:$G$100,7)),"")</f>
        <v/>
      </c>
    </row>
    <row r="92" spans="1:2">
      <c r="A92" t="str">
        <f t="shared" si="1"/>
        <v/>
      </c>
      <c r="B92" t="str">
        <f>IFERROR(IF(A92&lt;=re_time,-1*VLOOKUP(A92,个人养老金缴费!$A$1:$J$37,10),VLOOKUP(A92,个人养老金收取!$A$1:$G$100,7)),"")</f>
        <v/>
      </c>
    </row>
    <row r="93" spans="1:2">
      <c r="A93" t="str">
        <f t="shared" si="1"/>
        <v/>
      </c>
      <c r="B93" t="str">
        <f>IFERROR(IF(A93&lt;=re_time,-1*VLOOKUP(A93,个人养老金缴费!$A$1:$J$37,10),VLOOKUP(A93,个人养老金收取!$A$1:$G$100,7)),"")</f>
        <v/>
      </c>
    </row>
    <row r="94" spans="1:2">
      <c r="A94" t="str">
        <f t="shared" si="1"/>
        <v/>
      </c>
      <c r="B94" t="str">
        <f>IFERROR(IF(A94&lt;=re_time,-1*VLOOKUP(A94,个人养老金缴费!$A$1:$J$37,10),VLOOKUP(A94,个人养老金收取!$A$1:$G$100,7)),"")</f>
        <v/>
      </c>
    </row>
    <row r="95" spans="1:2">
      <c r="A95" t="str">
        <f t="shared" si="1"/>
        <v/>
      </c>
      <c r="B95" t="str">
        <f>IFERROR(IF(A95&lt;=re_time,-1*VLOOKUP(A95,个人养老金缴费!$A$1:$J$37,10),VLOOKUP(A95,个人养老金收取!$A$1:$G$100,7)),"")</f>
        <v/>
      </c>
    </row>
    <row r="96" spans="1:2">
      <c r="A96" t="str">
        <f t="shared" si="1"/>
        <v/>
      </c>
      <c r="B96" t="str">
        <f>IFERROR(IF(A96&lt;=re_time,-1*VLOOKUP(A96,个人养老金缴费!$A$1:$J$37,10),VLOOKUP(A96,个人养老金收取!$A$1:$G$100,7)),"")</f>
        <v/>
      </c>
    </row>
    <row r="97" spans="1:2">
      <c r="A97" t="str">
        <f t="shared" si="1"/>
        <v/>
      </c>
      <c r="B97" t="str">
        <f>IFERROR(IF(A97&lt;=re_time,-1*VLOOKUP(A97,个人养老金缴费!$A$1:$J$37,10),VLOOKUP(A97,个人养老金收取!$A$1:$G$100,7)),"")</f>
        <v/>
      </c>
    </row>
    <row r="98" spans="1:2">
      <c r="A98" t="str">
        <f t="shared" si="1"/>
        <v/>
      </c>
      <c r="B98" t="str">
        <f>IFERROR(IF(A98&lt;=re_time,-1*VLOOKUP(A98,个人养老金缴费!$A$1:$J$37,10),VLOOKUP(A98,个人养老金收取!$A$1:$G$100,7)),"")</f>
        <v/>
      </c>
    </row>
    <row r="99" spans="1:2">
      <c r="A99" t="str">
        <f t="shared" si="1"/>
        <v/>
      </c>
      <c r="B99" t="str">
        <f>IFERROR(IF(A99&lt;=re_time,-1*VLOOKUP(A99,个人养老金缴费!$A$1:$J$37,10),VLOOKUP(A99,个人养老金收取!$A$1:$G$100,7)),"")</f>
        <v/>
      </c>
    </row>
    <row r="100" spans="1:2">
      <c r="A100" t="str">
        <f t="shared" si="1"/>
        <v/>
      </c>
      <c r="B100" t="str">
        <f>IFERROR(IF(A100&lt;=re_time,-1*VLOOKUP(A100,个人养老金缴费!$A$1:$J$37,10),VLOOKUP(A100,个人养老金收取!$A$1:$G$100,7)),"")</f>
        <v/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E98D9-F7E8-4407-80EE-002874208E57}">
  <dimension ref="A1:Q21"/>
  <sheetViews>
    <sheetView topLeftCell="A7" workbookViewId="0">
      <selection activeCell="V38" sqref="V38"/>
    </sheetView>
  </sheetViews>
  <sheetFormatPr defaultRowHeight="13.8"/>
  <sheetData>
    <row r="1" spans="1:17">
      <c r="A1" s="5" t="s">
        <v>50</v>
      </c>
      <c r="B1" s="5"/>
      <c r="P1" s="5" t="s">
        <v>52</v>
      </c>
      <c r="Q1" s="5"/>
    </row>
    <row r="20" spans="1:16">
      <c r="P20" s="5" t="s">
        <v>53</v>
      </c>
    </row>
    <row r="21" spans="1:16">
      <c r="A21" s="5" t="s">
        <v>51</v>
      </c>
      <c r="B21" s="5"/>
      <c r="C21" s="5"/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B213E-6B50-46DC-9A61-B26DB34E710E}">
  <dimension ref="A1"/>
  <sheetViews>
    <sheetView topLeftCell="A13" workbookViewId="0">
      <selection activeCell="U5" sqref="U5"/>
    </sheetView>
  </sheetViews>
  <sheetFormatPr defaultRowHeight="13.8"/>
  <sheetData/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C2E13-3E43-44B8-9533-4630C42C0BA7}">
  <dimension ref="A1:V111"/>
  <sheetViews>
    <sheetView workbookViewId="0">
      <pane ySplit="4" topLeftCell="A17" activePane="bottomLeft" state="frozen"/>
      <selection pane="bottomLeft" activeCell="S57" sqref="S57"/>
    </sheetView>
  </sheetViews>
  <sheetFormatPr defaultColWidth="9" defaultRowHeight="13.8"/>
  <cols>
    <col min="1" max="2" width="14.109375" style="10" customWidth="1" collapsed="1"/>
    <col min="3" max="3" width="9" style="10"/>
    <col min="4" max="4" width="8.88671875" customWidth="1"/>
    <col min="5" max="16384" width="9" style="10"/>
  </cols>
  <sheetData>
    <row r="1" spans="1:13">
      <c r="A1" s="11" t="s">
        <v>56</v>
      </c>
      <c r="B1" s="12" t="s">
        <v>57</v>
      </c>
    </row>
    <row r="2" spans="1:13">
      <c r="A2" s="11" t="s">
        <v>58</v>
      </c>
      <c r="B2" s="12" t="s">
        <v>59</v>
      </c>
    </row>
    <row r="3" spans="1:13">
      <c r="A3" s="11" t="s">
        <v>60</v>
      </c>
      <c r="B3" s="12" t="s">
        <v>61</v>
      </c>
    </row>
    <row r="4" spans="1:13">
      <c r="A4" s="11" t="s">
        <v>54</v>
      </c>
      <c r="B4" s="12" t="s">
        <v>55</v>
      </c>
      <c r="C4" s="10" t="s">
        <v>63</v>
      </c>
    </row>
    <row r="5" spans="1:13">
      <c r="A5" s="16">
        <v>2021</v>
      </c>
      <c r="B5" s="13">
        <v>692.7</v>
      </c>
      <c r="C5" s="15">
        <f t="shared" ref="C5:C47" si="0">400*LN(B5/B6)</f>
        <v>3.5963119282135088</v>
      </c>
    </row>
    <row r="6" spans="1:13">
      <c r="A6" s="16">
        <v>2020</v>
      </c>
      <c r="B6" s="13">
        <v>686.5</v>
      </c>
      <c r="C6" s="15">
        <f t="shared" si="0"/>
        <v>9.8508259391686401</v>
      </c>
    </row>
    <row r="7" spans="1:13">
      <c r="A7" s="16">
        <v>2019</v>
      </c>
      <c r="B7" s="13">
        <v>669.8</v>
      </c>
      <c r="C7" s="15">
        <f t="shared" si="0"/>
        <v>11.449255912705018</v>
      </c>
    </row>
    <row r="8" spans="1:13">
      <c r="A8" s="16">
        <v>2018</v>
      </c>
      <c r="B8" s="13">
        <v>650.9</v>
      </c>
      <c r="C8" s="15">
        <f t="shared" si="0"/>
        <v>8.3206974183041762</v>
      </c>
    </row>
    <row r="9" spans="1:13">
      <c r="A9" s="16">
        <v>2017</v>
      </c>
      <c r="B9" s="13">
        <v>637.5</v>
      </c>
      <c r="C9" s="15">
        <f t="shared" si="0"/>
        <v>6.3242424106568977</v>
      </c>
      <c r="E9" t="s">
        <v>64</v>
      </c>
      <c r="F9"/>
      <c r="G9"/>
      <c r="H9"/>
      <c r="I9"/>
      <c r="J9"/>
      <c r="K9"/>
      <c r="L9"/>
      <c r="M9"/>
    </row>
    <row r="10" spans="1:13" ht="14.4" thickBot="1">
      <c r="A10" s="16">
        <v>2016</v>
      </c>
      <c r="B10" s="13">
        <v>627.5</v>
      </c>
      <c r="C10" s="15">
        <f t="shared" si="0"/>
        <v>7.9185011258018632</v>
      </c>
      <c r="E10"/>
      <c r="F10"/>
      <c r="G10"/>
      <c r="H10"/>
      <c r="I10"/>
      <c r="J10"/>
      <c r="K10"/>
      <c r="L10"/>
      <c r="M10"/>
    </row>
    <row r="11" spans="1:13">
      <c r="A11" s="16">
        <v>2015</v>
      </c>
      <c r="B11" s="13">
        <v>615.20000000000005</v>
      </c>
      <c r="C11" s="15">
        <f t="shared" si="0"/>
        <v>5.5651932972727831</v>
      </c>
      <c r="E11" s="19" t="s">
        <v>65</v>
      </c>
      <c r="F11" s="19"/>
      <c r="G11"/>
      <c r="H11"/>
      <c r="I11"/>
      <c r="J11"/>
      <c r="K11"/>
      <c r="L11"/>
      <c r="M11"/>
    </row>
    <row r="12" spans="1:13">
      <c r="A12" s="16">
        <v>2014</v>
      </c>
      <c r="B12" s="13">
        <v>606.70000000000005</v>
      </c>
      <c r="C12" s="15">
        <f t="shared" si="0"/>
        <v>7.9236881449009129</v>
      </c>
      <c r="E12" t="s">
        <v>66</v>
      </c>
      <c r="F12">
        <v>0.35139006379059978</v>
      </c>
      <c r="G12"/>
      <c r="H12"/>
      <c r="I12"/>
      <c r="J12"/>
      <c r="K12"/>
      <c r="L12"/>
      <c r="M12"/>
    </row>
    <row r="13" spans="1:13">
      <c r="A13" s="16">
        <v>2013</v>
      </c>
      <c r="B13" s="13">
        <v>594.79999999999995</v>
      </c>
      <c r="C13" s="15">
        <f t="shared" si="0"/>
        <v>10.285794496125069</v>
      </c>
      <c r="E13" t="s">
        <v>67</v>
      </c>
      <c r="F13">
        <v>0.12347497693076179</v>
      </c>
      <c r="G13"/>
      <c r="H13"/>
      <c r="I13"/>
      <c r="J13"/>
      <c r="K13"/>
      <c r="L13"/>
      <c r="M13"/>
    </row>
    <row r="14" spans="1:13">
      <c r="A14" s="16">
        <v>2012</v>
      </c>
      <c r="B14" s="13">
        <v>579.70000000000005</v>
      </c>
      <c r="C14" s="15">
        <f t="shared" si="0"/>
        <v>10.273998879698501</v>
      </c>
      <c r="E14" t="s">
        <v>68</v>
      </c>
      <c r="F14">
        <v>0.10209631783151206</v>
      </c>
      <c r="G14"/>
      <c r="H14"/>
      <c r="I14"/>
      <c r="J14"/>
      <c r="K14"/>
      <c r="L14"/>
      <c r="M14"/>
    </row>
    <row r="15" spans="1:13">
      <c r="A15" s="16">
        <v>2011</v>
      </c>
      <c r="B15" s="13">
        <v>565</v>
      </c>
      <c r="C15" s="15">
        <f t="shared" si="0"/>
        <v>21.002008125179561</v>
      </c>
      <c r="E15" t="s">
        <v>69</v>
      </c>
      <c r="F15">
        <v>19.757857020344684</v>
      </c>
      <c r="G15"/>
      <c r="H15"/>
      <c r="I15"/>
      <c r="J15"/>
      <c r="K15"/>
      <c r="L15"/>
      <c r="M15"/>
    </row>
    <row r="16" spans="1:13" ht="14.4" thickBot="1">
      <c r="A16" s="16">
        <v>2010</v>
      </c>
      <c r="B16" s="13">
        <v>536.1</v>
      </c>
      <c r="C16" s="15">
        <f t="shared" si="0"/>
        <v>12.966731067041367</v>
      </c>
      <c r="E16" s="17" t="s">
        <v>70</v>
      </c>
      <c r="F16" s="17">
        <v>43</v>
      </c>
      <c r="G16"/>
      <c r="H16"/>
      <c r="I16"/>
      <c r="J16"/>
      <c r="K16"/>
      <c r="L16"/>
      <c r="M16"/>
    </row>
    <row r="17" spans="1:13">
      <c r="A17" s="16">
        <v>2009</v>
      </c>
      <c r="B17" s="13">
        <v>519</v>
      </c>
      <c r="C17" s="15">
        <f t="shared" si="0"/>
        <v>-2.8415210211950321</v>
      </c>
      <c r="E17"/>
      <c r="F17"/>
      <c r="G17"/>
      <c r="H17"/>
      <c r="I17"/>
      <c r="J17"/>
      <c r="K17"/>
      <c r="L17"/>
      <c r="M17"/>
    </row>
    <row r="18" spans="1:13" ht="14.4" thickBot="1">
      <c r="A18" s="16">
        <v>2008</v>
      </c>
      <c r="B18" s="13">
        <v>522.70000000000005</v>
      </c>
      <c r="C18" s="15">
        <f t="shared" si="0"/>
        <v>22.912885251079228</v>
      </c>
      <c r="E18" t="s">
        <v>71</v>
      </c>
      <c r="F18"/>
      <c r="G18"/>
      <c r="H18"/>
      <c r="I18"/>
      <c r="J18"/>
      <c r="K18"/>
      <c r="L18"/>
      <c r="M18"/>
    </row>
    <row r="19" spans="1:13">
      <c r="A19" s="16">
        <v>2007</v>
      </c>
      <c r="B19" s="13">
        <v>493.6</v>
      </c>
      <c r="C19" s="15">
        <f t="shared" si="0"/>
        <v>18.746951429904119</v>
      </c>
      <c r="E19" s="18"/>
      <c r="F19" s="18" t="s">
        <v>76</v>
      </c>
      <c r="G19" s="18" t="s">
        <v>77</v>
      </c>
      <c r="H19" s="18" t="s">
        <v>78</v>
      </c>
      <c r="I19" s="18" t="s">
        <v>79</v>
      </c>
      <c r="J19" s="18" t="s">
        <v>80</v>
      </c>
      <c r="K19"/>
      <c r="L19"/>
      <c r="M19"/>
    </row>
    <row r="20" spans="1:13">
      <c r="A20" s="16">
        <v>2006</v>
      </c>
      <c r="B20" s="13">
        <v>471</v>
      </c>
      <c r="C20" s="15">
        <f t="shared" si="0"/>
        <v>5.9894167160650333</v>
      </c>
      <c r="E20" t="s">
        <v>72</v>
      </c>
      <c r="F20">
        <v>1</v>
      </c>
      <c r="G20">
        <v>2254.6449864448405</v>
      </c>
      <c r="H20">
        <v>2254.6449864448405</v>
      </c>
      <c r="I20">
        <v>5.7756184032653</v>
      </c>
      <c r="J20">
        <v>2.085790757960998E-2</v>
      </c>
      <c r="K20"/>
      <c r="L20"/>
      <c r="M20"/>
    </row>
    <row r="21" spans="1:13">
      <c r="A21" s="16">
        <v>2005</v>
      </c>
      <c r="B21" s="13">
        <v>464</v>
      </c>
      <c r="C21" s="15">
        <f t="shared" si="0"/>
        <v>7.1321741658685127</v>
      </c>
      <c r="E21" t="s">
        <v>73</v>
      </c>
      <c r="F21">
        <v>41</v>
      </c>
      <c r="G21">
        <v>16005.289475491732</v>
      </c>
      <c r="H21">
        <v>390.37291403638369</v>
      </c>
      <c r="I21"/>
      <c r="J21"/>
      <c r="K21"/>
      <c r="L21"/>
      <c r="M21"/>
    </row>
    <row r="22" spans="1:13" ht="14.4" thickBot="1">
      <c r="A22" s="16">
        <v>2004</v>
      </c>
      <c r="B22" s="13">
        <v>455.8</v>
      </c>
      <c r="C22" s="15">
        <f t="shared" si="0"/>
        <v>15.295323455766216</v>
      </c>
      <c r="E22" s="17" t="s">
        <v>74</v>
      </c>
      <c r="F22" s="17">
        <v>42</v>
      </c>
      <c r="G22" s="17">
        <v>18259.934461936573</v>
      </c>
      <c r="H22" s="17"/>
      <c r="I22" s="17"/>
      <c r="J22" s="17"/>
      <c r="K22"/>
      <c r="L22"/>
      <c r="M22"/>
    </row>
    <row r="23" spans="1:13" ht="14.4" thickBot="1">
      <c r="A23" s="16">
        <v>2003</v>
      </c>
      <c r="B23" s="13">
        <v>438.7</v>
      </c>
      <c r="C23" s="15">
        <f t="shared" si="0"/>
        <v>4.7696047806287147</v>
      </c>
      <c r="E23"/>
      <c r="F23"/>
      <c r="G23"/>
      <c r="H23"/>
      <c r="I23"/>
      <c r="J23"/>
      <c r="K23"/>
      <c r="L23"/>
      <c r="M23"/>
    </row>
    <row r="24" spans="1:13">
      <c r="A24" s="16">
        <v>2002</v>
      </c>
      <c r="B24" s="13">
        <v>433.5</v>
      </c>
      <c r="C24" s="15">
        <f t="shared" si="0"/>
        <v>-3.2165595499974553</v>
      </c>
      <c r="E24" s="18"/>
      <c r="F24" s="18" t="s">
        <v>81</v>
      </c>
      <c r="G24" s="18" t="s">
        <v>69</v>
      </c>
      <c r="H24" s="18" t="s">
        <v>82</v>
      </c>
      <c r="I24" s="18" t="s">
        <v>83</v>
      </c>
      <c r="J24" s="18" t="s">
        <v>84</v>
      </c>
      <c r="K24" s="18" t="s">
        <v>85</v>
      </c>
      <c r="L24" s="18" t="s">
        <v>86</v>
      </c>
      <c r="M24" s="18" t="s">
        <v>87</v>
      </c>
    </row>
    <row r="25" spans="1:13">
      <c r="A25" s="16">
        <v>2001</v>
      </c>
      <c r="B25" s="13">
        <v>437</v>
      </c>
      <c r="C25" s="15">
        <f t="shared" si="0"/>
        <v>2.7554643980741265</v>
      </c>
      <c r="E25" t="s">
        <v>75</v>
      </c>
      <c r="F25">
        <v>1185.0137394061314</v>
      </c>
      <c r="G25">
        <v>485.60550985464783</v>
      </c>
      <c r="H25">
        <v>2.4402806709520894</v>
      </c>
      <c r="I25">
        <v>1.9085415708733521E-2</v>
      </c>
      <c r="J25">
        <v>204.31351678259648</v>
      </c>
      <c r="K25">
        <v>2165.7139620296666</v>
      </c>
      <c r="L25">
        <v>204.31351678259648</v>
      </c>
      <c r="M25">
        <v>2165.7139620296666</v>
      </c>
    </row>
    <row r="26" spans="1:13" ht="14.4" thickBot="1">
      <c r="A26" s="16">
        <v>2000</v>
      </c>
      <c r="B26" s="13">
        <v>434</v>
      </c>
      <c r="C26" s="15">
        <f t="shared" si="0"/>
        <v>1.6624360110476946</v>
      </c>
      <c r="E26" s="17" t="s">
        <v>88</v>
      </c>
      <c r="F26" s="17">
        <v>-0.58350488449822635</v>
      </c>
      <c r="G26" s="17">
        <v>0.24279808110924761</v>
      </c>
      <c r="H26" s="17">
        <v>-2.4032516312831849</v>
      </c>
      <c r="I26" s="17">
        <v>2.0857907579610025E-2</v>
      </c>
      <c r="J26" s="17">
        <v>-1.0738455568429004</v>
      </c>
      <c r="K26" s="17">
        <v>-9.3164212153552362E-2</v>
      </c>
      <c r="L26" s="17">
        <v>-1.0738455568429004</v>
      </c>
      <c r="M26" s="17">
        <v>-9.3164212153552362E-2</v>
      </c>
    </row>
    <row r="27" spans="1:13">
      <c r="A27" s="16">
        <v>1999</v>
      </c>
      <c r="B27" s="13">
        <v>432.2</v>
      </c>
      <c r="C27" s="15">
        <f t="shared" si="0"/>
        <v>-5.6973166244080558</v>
      </c>
      <c r="E27"/>
      <c r="F27"/>
      <c r="G27"/>
      <c r="H27"/>
      <c r="I27"/>
      <c r="J27"/>
      <c r="K27"/>
      <c r="L27"/>
      <c r="M27"/>
    </row>
    <row r="28" spans="1:13">
      <c r="A28" s="16">
        <v>1998</v>
      </c>
      <c r="B28" s="13">
        <v>438.4</v>
      </c>
      <c r="C28" s="15">
        <f t="shared" si="0"/>
        <v>-3.1807506011554008</v>
      </c>
      <c r="E28"/>
      <c r="F28"/>
      <c r="G28"/>
      <c r="H28"/>
      <c r="I28"/>
      <c r="J28"/>
      <c r="K28"/>
      <c r="L28"/>
      <c r="M28"/>
    </row>
    <row r="29" spans="1:13">
      <c r="A29" s="16">
        <v>1997</v>
      </c>
      <c r="B29" s="13">
        <v>441.9</v>
      </c>
      <c r="C29" s="15">
        <f t="shared" si="0"/>
        <v>11.012395453783375</v>
      </c>
      <c r="E29"/>
      <c r="F29"/>
      <c r="G29"/>
      <c r="H29"/>
      <c r="I29"/>
      <c r="J29"/>
      <c r="K29"/>
      <c r="L29"/>
      <c r="M29"/>
    </row>
    <row r="30" spans="1:13">
      <c r="A30" s="16">
        <v>1996</v>
      </c>
      <c r="B30" s="13">
        <v>429.9</v>
      </c>
      <c r="C30" s="15">
        <f t="shared" si="0"/>
        <v>31.947305485286481</v>
      </c>
      <c r="E30" t="s">
        <v>89</v>
      </c>
      <c r="F30"/>
      <c r="G30"/>
      <c r="H30"/>
      <c r="I30"/>
      <c r="J30" t="s">
        <v>92</v>
      </c>
      <c r="K30"/>
      <c r="L30"/>
      <c r="M30"/>
    </row>
    <row r="31" spans="1:13" ht="14.4" thickBot="1">
      <c r="A31" s="16">
        <v>1995</v>
      </c>
      <c r="B31" s="13">
        <v>396.9</v>
      </c>
      <c r="C31" s="15">
        <f t="shared" si="0"/>
        <v>63.073700963427768</v>
      </c>
      <c r="E31"/>
      <c r="F31"/>
      <c r="G31"/>
      <c r="H31"/>
      <c r="I31"/>
      <c r="J31"/>
      <c r="K31"/>
      <c r="L31"/>
      <c r="M31"/>
    </row>
    <row r="32" spans="1:13">
      <c r="A32" s="16">
        <v>1994</v>
      </c>
      <c r="B32" s="13">
        <v>339</v>
      </c>
      <c r="C32" s="15">
        <f t="shared" si="0"/>
        <v>86.464831560316355</v>
      </c>
      <c r="E32" s="18" t="s">
        <v>70</v>
      </c>
      <c r="F32" s="18" t="s">
        <v>90</v>
      </c>
      <c r="G32" s="18" t="s">
        <v>73</v>
      </c>
      <c r="H32" s="18" t="s">
        <v>91</v>
      </c>
      <c r="I32"/>
      <c r="J32" s="18" t="s">
        <v>93</v>
      </c>
      <c r="K32" s="18" t="s">
        <v>94</v>
      </c>
      <c r="L32"/>
      <c r="M32"/>
    </row>
    <row r="33" spans="1:22">
      <c r="A33" s="16">
        <v>1993</v>
      </c>
      <c r="B33" s="13">
        <v>273.10000000000002</v>
      </c>
      <c r="C33" s="15">
        <f t="shared" si="0"/>
        <v>54.858909994736905</v>
      </c>
      <c r="E33">
        <v>1</v>
      </c>
      <c r="F33">
        <v>5.7503678352159113</v>
      </c>
      <c r="G33">
        <v>-2.1540559070024026</v>
      </c>
      <c r="H33">
        <v>-0.11034428615693384</v>
      </c>
      <c r="I33"/>
      <c r="J33">
        <v>1.1627906976744187</v>
      </c>
      <c r="K33">
        <v>-5.6973166244080558</v>
      </c>
      <c r="L33"/>
      <c r="M33"/>
    </row>
    <row r="34" spans="1:22">
      <c r="A34" s="16">
        <v>1992</v>
      </c>
      <c r="B34" s="13">
        <v>238.1</v>
      </c>
      <c r="C34" s="15">
        <f t="shared" si="0"/>
        <v>24.775183045996844</v>
      </c>
      <c r="E34">
        <v>2</v>
      </c>
      <c r="F34">
        <v>6.3338727197142362</v>
      </c>
      <c r="G34">
        <v>3.516953219454404</v>
      </c>
      <c r="H34">
        <v>0.18016045506826006</v>
      </c>
      <c r="I34"/>
      <c r="J34">
        <v>3.4883720930232558</v>
      </c>
      <c r="K34">
        <v>-3.2165595499974553</v>
      </c>
      <c r="L34"/>
      <c r="M34"/>
    </row>
    <row r="35" spans="1:22">
      <c r="A35" s="16">
        <v>1991</v>
      </c>
      <c r="B35" s="13">
        <v>223.8</v>
      </c>
      <c r="C35" s="15">
        <f t="shared" si="0"/>
        <v>13.449699562199399</v>
      </c>
      <c r="E35">
        <v>3</v>
      </c>
      <c r="F35">
        <v>6.9173776042123336</v>
      </c>
      <c r="G35">
        <v>4.5318783084926846</v>
      </c>
      <c r="H35">
        <v>0.23215129898676318</v>
      </c>
      <c r="I35"/>
      <c r="J35">
        <v>5.8139534883720936</v>
      </c>
      <c r="K35">
        <v>-3.1807506011554008</v>
      </c>
      <c r="L35"/>
      <c r="M35"/>
    </row>
    <row r="36" spans="1:22">
      <c r="A36" s="16">
        <v>1990</v>
      </c>
      <c r="B36" s="13">
        <v>216.4</v>
      </c>
      <c r="C36" s="15">
        <f t="shared" si="0"/>
        <v>12.198928058295659</v>
      </c>
      <c r="E36">
        <v>4</v>
      </c>
      <c r="F36">
        <v>7.5008824887106584</v>
      </c>
      <c r="G36">
        <v>0.81981492959351776</v>
      </c>
      <c r="H36">
        <v>4.1996074889570079E-2</v>
      </c>
      <c r="I36"/>
      <c r="J36">
        <v>8.1395348837209305</v>
      </c>
      <c r="K36">
        <v>-2.8415210211950321</v>
      </c>
      <c r="L36"/>
      <c r="M36"/>
    </row>
    <row r="37" spans="1:22">
      <c r="A37" s="16">
        <v>1989</v>
      </c>
      <c r="B37" s="13">
        <v>209.9</v>
      </c>
      <c r="C37" s="15">
        <f t="shared" si="0"/>
        <v>66.163852861919125</v>
      </c>
      <c r="E37">
        <v>5</v>
      </c>
      <c r="F37">
        <v>8.0843873732089833</v>
      </c>
      <c r="G37">
        <v>-1.7601449625520855</v>
      </c>
      <c r="H37">
        <v>-9.0165691054794106E-2</v>
      </c>
      <c r="I37"/>
      <c r="J37">
        <v>10.465116279069768</v>
      </c>
      <c r="K37">
        <v>1.6624360110476946</v>
      </c>
      <c r="L37"/>
      <c r="M37"/>
    </row>
    <row r="38" spans="1:22">
      <c r="A38" s="16">
        <v>1988</v>
      </c>
      <c r="B38" s="13">
        <v>177.9</v>
      </c>
      <c r="C38" s="15">
        <f t="shared" si="0"/>
        <v>68.768209435468151</v>
      </c>
      <c r="E38">
        <v>6</v>
      </c>
      <c r="F38">
        <v>8.6678922577070807</v>
      </c>
      <c r="G38">
        <v>-0.74939113190521756</v>
      </c>
      <c r="H38">
        <v>-3.8388525215898979E-2</v>
      </c>
      <c r="I38"/>
      <c r="J38">
        <v>12.790697674418606</v>
      </c>
      <c r="K38">
        <v>2.7554643980741265</v>
      </c>
      <c r="L38"/>
      <c r="M38"/>
    </row>
    <row r="39" spans="1:22">
      <c r="A39" s="16">
        <v>1987</v>
      </c>
      <c r="B39" s="13">
        <v>149.80000000000001</v>
      </c>
      <c r="C39" s="15">
        <f t="shared" si="0"/>
        <v>28.207952301938871</v>
      </c>
      <c r="E39">
        <v>7</v>
      </c>
      <c r="F39">
        <v>9.2513971422054055</v>
      </c>
      <c r="G39">
        <v>-3.6862038449326224</v>
      </c>
      <c r="H39">
        <v>-0.188830536187927</v>
      </c>
      <c r="I39"/>
      <c r="J39">
        <v>15.116279069767442</v>
      </c>
      <c r="K39">
        <v>3.5963119282135088</v>
      </c>
      <c r="L39"/>
      <c r="M39"/>
    </row>
    <row r="40" spans="1:22">
      <c r="A40" s="16">
        <v>1986</v>
      </c>
      <c r="B40" s="13">
        <v>139.6</v>
      </c>
      <c r="C40" s="15">
        <f t="shared" si="0"/>
        <v>25.128319823447136</v>
      </c>
      <c r="E40">
        <v>8</v>
      </c>
      <c r="F40">
        <v>9.834902026703503</v>
      </c>
      <c r="G40">
        <v>-1.9112138818025901</v>
      </c>
      <c r="H40">
        <v>-9.7904390872661839E-2</v>
      </c>
      <c r="I40"/>
      <c r="J40">
        <v>17.441860465116278</v>
      </c>
      <c r="K40">
        <v>4.7696047806287147</v>
      </c>
      <c r="L40"/>
      <c r="M40"/>
    </row>
    <row r="41" spans="1:22">
      <c r="A41" s="16">
        <v>1985</v>
      </c>
      <c r="B41" s="13">
        <v>131.1</v>
      </c>
      <c r="C41" s="15">
        <f t="shared" si="0"/>
        <v>35.720931494474186</v>
      </c>
      <c r="E41">
        <v>9</v>
      </c>
      <c r="F41">
        <v>10.418406911201828</v>
      </c>
      <c r="G41">
        <v>-0.13261241507675869</v>
      </c>
      <c r="H41">
        <v>-6.7932416376116035E-3</v>
      </c>
      <c r="I41"/>
      <c r="J41">
        <v>19.767441860465116</v>
      </c>
      <c r="K41">
        <v>5.5651932972727831</v>
      </c>
      <c r="L41"/>
      <c r="M41"/>
    </row>
    <row r="42" spans="1:22">
      <c r="A42" s="16">
        <v>1984</v>
      </c>
      <c r="B42" s="13">
        <v>119.9</v>
      </c>
      <c r="C42" s="15">
        <f t="shared" si="0"/>
        <v>10.820609096383352</v>
      </c>
      <c r="E42">
        <v>10</v>
      </c>
      <c r="F42">
        <v>11.001911795699925</v>
      </c>
      <c r="G42">
        <v>-0.72791291600142394</v>
      </c>
      <c r="H42">
        <v>-3.7288275963256921E-2</v>
      </c>
      <c r="I42"/>
      <c r="J42">
        <v>22.093023255813954</v>
      </c>
      <c r="K42">
        <v>5.9894167160650333</v>
      </c>
      <c r="L42"/>
      <c r="M42"/>
    </row>
    <row r="43" spans="1:22">
      <c r="A43" s="16">
        <v>1983</v>
      </c>
      <c r="B43" s="13">
        <v>116.7</v>
      </c>
      <c r="C43" s="15">
        <f t="shared" si="0"/>
        <v>7.9621841387250658</v>
      </c>
      <c r="E43">
        <v>11</v>
      </c>
      <c r="F43">
        <v>11.58541668019825</v>
      </c>
      <c r="G43">
        <v>9.4165914449813108</v>
      </c>
      <c r="H43">
        <v>0.48237701614436046</v>
      </c>
      <c r="I43"/>
      <c r="J43">
        <v>24.418604651162791</v>
      </c>
      <c r="K43">
        <v>6.3242424106568977</v>
      </c>
      <c r="L43"/>
      <c r="M43"/>
    </row>
    <row r="44" spans="1:22">
      <c r="A44" s="16">
        <v>1982</v>
      </c>
      <c r="B44" s="13">
        <v>114.4</v>
      </c>
      <c r="C44" s="15">
        <f t="shared" si="0"/>
        <v>7.7672343428406068</v>
      </c>
      <c r="E44">
        <v>12</v>
      </c>
      <c r="F44">
        <v>12.168921564696575</v>
      </c>
      <c r="G44">
        <v>0.79780950234479242</v>
      </c>
      <c r="H44">
        <v>4.0868818557250462E-2</v>
      </c>
      <c r="I44"/>
      <c r="J44">
        <v>26.744186046511629</v>
      </c>
      <c r="K44">
        <v>7.1321741658685127</v>
      </c>
      <c r="L44"/>
      <c r="M44"/>
      <c r="N44" t="s">
        <v>64</v>
      </c>
      <c r="O44"/>
      <c r="P44"/>
      <c r="Q44"/>
      <c r="R44"/>
      <c r="S44"/>
      <c r="T44"/>
      <c r="U44"/>
      <c r="V44"/>
    </row>
    <row r="45" spans="1:22" ht="14.4" thickBot="1">
      <c r="A45" s="16">
        <v>1981</v>
      </c>
      <c r="B45" s="13">
        <v>112.2</v>
      </c>
      <c r="C45" s="15">
        <f t="shared" si="0"/>
        <v>9.7433775328161758</v>
      </c>
      <c r="E45">
        <v>13</v>
      </c>
      <c r="F45">
        <v>12.752426449194672</v>
      </c>
      <c r="G45">
        <v>-15.593947470389704</v>
      </c>
      <c r="H45">
        <v>-0.79882002894874582</v>
      </c>
      <c r="I45"/>
      <c r="J45">
        <v>29.069767441860463</v>
      </c>
      <c r="K45">
        <v>7.5287016962351547</v>
      </c>
      <c r="L45"/>
      <c r="M45"/>
      <c r="N45"/>
      <c r="O45"/>
      <c r="P45"/>
      <c r="Q45"/>
      <c r="R45"/>
      <c r="S45"/>
      <c r="T45"/>
      <c r="U45"/>
      <c r="V45"/>
    </row>
    <row r="46" spans="1:22">
      <c r="A46" s="16">
        <v>1980</v>
      </c>
      <c r="B46" s="13">
        <v>109.5</v>
      </c>
      <c r="C46" s="15">
        <f t="shared" si="0"/>
        <v>28.773043611150527</v>
      </c>
      <c r="E46">
        <v>14</v>
      </c>
      <c r="F46">
        <v>13.335931333692997</v>
      </c>
      <c r="G46">
        <v>9.5769539173862306</v>
      </c>
      <c r="H46">
        <v>0.49059179018358512</v>
      </c>
      <c r="I46"/>
      <c r="J46">
        <v>31.395348837209301</v>
      </c>
      <c r="K46">
        <v>7.7672343428406068</v>
      </c>
      <c r="L46"/>
      <c r="M46"/>
      <c r="N46" s="19" t="s">
        <v>65</v>
      </c>
      <c r="O46" s="19"/>
      <c r="P46"/>
      <c r="Q46"/>
      <c r="R46"/>
      <c r="S46"/>
      <c r="T46"/>
      <c r="U46"/>
      <c r="V46"/>
    </row>
    <row r="47" spans="1:22">
      <c r="A47" s="16">
        <v>1979</v>
      </c>
      <c r="B47" s="13">
        <v>101.9</v>
      </c>
      <c r="C47" s="15">
        <f t="shared" si="0"/>
        <v>7.5287016962351547</v>
      </c>
      <c r="E47">
        <v>15</v>
      </c>
      <c r="F47">
        <v>13.919436218191095</v>
      </c>
      <c r="G47">
        <v>4.827515211713024</v>
      </c>
      <c r="H47">
        <v>0.24729567984588938</v>
      </c>
      <c r="I47"/>
      <c r="J47">
        <v>33.720930232558139</v>
      </c>
      <c r="K47">
        <v>7.9185011258018632</v>
      </c>
      <c r="L47"/>
      <c r="M47"/>
      <c r="N47" t="s">
        <v>66</v>
      </c>
      <c r="O47">
        <v>0.98427967634627034</v>
      </c>
      <c r="P47"/>
      <c r="Q47"/>
      <c r="R47"/>
      <c r="S47"/>
      <c r="T47"/>
      <c r="U47"/>
      <c r="V47"/>
    </row>
    <row r="48" spans="1:22">
      <c r="A48" s="16">
        <v>1978</v>
      </c>
      <c r="B48" s="13">
        <v>100</v>
      </c>
      <c r="E48">
        <v>16</v>
      </c>
      <c r="F48">
        <v>14.502941102689419</v>
      </c>
      <c r="G48">
        <v>-8.5135243866243862</v>
      </c>
      <c r="H48">
        <v>-0.43611624381143238</v>
      </c>
      <c r="I48"/>
      <c r="J48">
        <v>36.04651162790698</v>
      </c>
      <c r="K48">
        <v>7.9236881449009129</v>
      </c>
      <c r="L48"/>
      <c r="M48"/>
      <c r="N48" t="s">
        <v>67</v>
      </c>
      <c r="O48">
        <v>0.9688064812683187</v>
      </c>
      <c r="P48"/>
      <c r="Q48"/>
      <c r="R48"/>
      <c r="S48"/>
      <c r="T48"/>
      <c r="U48"/>
      <c r="V48"/>
    </row>
    <row r="49" spans="1:22">
      <c r="E49">
        <v>17</v>
      </c>
      <c r="F49">
        <v>15.086445987187517</v>
      </c>
      <c r="G49">
        <v>-7.9542718213190042</v>
      </c>
      <c r="H49">
        <v>-0.40746781138242788</v>
      </c>
      <c r="I49"/>
      <c r="J49">
        <v>38.372093023255815</v>
      </c>
      <c r="K49">
        <v>7.9621841387250658</v>
      </c>
      <c r="L49"/>
      <c r="M49"/>
      <c r="N49" t="s">
        <v>68</v>
      </c>
      <c r="O49">
        <v>0.96806377844137392</v>
      </c>
      <c r="P49"/>
      <c r="Q49"/>
      <c r="R49"/>
      <c r="S49"/>
      <c r="T49"/>
      <c r="U49"/>
      <c r="V49"/>
    </row>
    <row r="50" spans="1:22">
      <c r="E50">
        <v>18</v>
      </c>
      <c r="F50">
        <v>15.669950871685842</v>
      </c>
      <c r="G50">
        <v>-0.37462741591962612</v>
      </c>
      <c r="H50">
        <v>-1.9190771534799256E-2</v>
      </c>
      <c r="I50"/>
      <c r="J50">
        <v>40.697674418604649</v>
      </c>
      <c r="K50">
        <v>8.3206974183041762</v>
      </c>
      <c r="L50"/>
      <c r="M50"/>
      <c r="N50" t="s">
        <v>69</v>
      </c>
      <c r="O50">
        <v>35.089702601791451</v>
      </c>
      <c r="P50"/>
      <c r="Q50"/>
      <c r="R50"/>
      <c r="S50"/>
      <c r="T50"/>
      <c r="U50"/>
      <c r="V50"/>
    </row>
    <row r="51" spans="1:22" ht="14.4" thickBot="1">
      <c r="E51">
        <v>19</v>
      </c>
      <c r="F51">
        <v>16.253455756184167</v>
      </c>
      <c r="G51">
        <v>-11.483850975555452</v>
      </c>
      <c r="H51">
        <v>-0.58827504620977389</v>
      </c>
      <c r="I51"/>
      <c r="J51">
        <v>43.02325581395349</v>
      </c>
      <c r="K51">
        <v>9.7433775328161758</v>
      </c>
      <c r="L51"/>
      <c r="M51"/>
      <c r="N51" s="17" t="s">
        <v>70</v>
      </c>
      <c r="O51" s="17">
        <v>44</v>
      </c>
      <c r="P51"/>
      <c r="Q51"/>
      <c r="R51"/>
      <c r="S51"/>
      <c r="T51"/>
      <c r="U51"/>
      <c r="V51"/>
    </row>
    <row r="52" spans="1:22">
      <c r="E52">
        <v>20</v>
      </c>
      <c r="F52">
        <v>16.836960640682264</v>
      </c>
      <c r="G52">
        <v>-20.05352019067972</v>
      </c>
      <c r="H52">
        <v>-1.0272673811208306</v>
      </c>
      <c r="I52"/>
      <c r="J52">
        <v>45.348837209302324</v>
      </c>
      <c r="K52">
        <v>9.8508259391686401</v>
      </c>
      <c r="L52"/>
      <c r="M52"/>
      <c r="N52"/>
      <c r="O52"/>
      <c r="P52"/>
      <c r="Q52"/>
      <c r="R52"/>
      <c r="S52"/>
      <c r="T52"/>
      <c r="U52"/>
      <c r="V52"/>
    </row>
    <row r="53" spans="1:22" ht="14.4" thickBot="1">
      <c r="E53">
        <v>21</v>
      </c>
      <c r="F53">
        <v>17.420465525180589</v>
      </c>
      <c r="G53">
        <v>-14.665001127106462</v>
      </c>
      <c r="H53">
        <v>-0.75123355693821736</v>
      </c>
      <c r="I53"/>
      <c r="J53">
        <v>47.674418604651166</v>
      </c>
      <c r="K53">
        <v>10.273998879698501</v>
      </c>
      <c r="L53"/>
      <c r="M53"/>
      <c r="N53" t="s">
        <v>71</v>
      </c>
      <c r="O53"/>
      <c r="P53"/>
      <c r="Q53"/>
      <c r="R53"/>
      <c r="S53"/>
      <c r="T53"/>
      <c r="U53"/>
      <c r="V53"/>
    </row>
    <row r="54" spans="1:22" ht="24.9" customHeight="1">
      <c r="A54" s="14" t="s">
        <v>62</v>
      </c>
      <c r="E54">
        <v>22</v>
      </c>
      <c r="F54">
        <v>18.003970409678686</v>
      </c>
      <c r="G54">
        <v>-16.341534398630991</v>
      </c>
      <c r="H54">
        <v>-0.83711613150990727</v>
      </c>
      <c r="I54"/>
      <c r="J54">
        <v>50</v>
      </c>
      <c r="K54">
        <v>10.285794496125069</v>
      </c>
      <c r="L54"/>
      <c r="M54"/>
      <c r="N54" s="18"/>
      <c r="O54" s="18" t="s">
        <v>76</v>
      </c>
      <c r="P54" s="18" t="s">
        <v>77</v>
      </c>
      <c r="Q54" s="18" t="s">
        <v>78</v>
      </c>
      <c r="R54" s="18" t="s">
        <v>79</v>
      </c>
      <c r="S54" s="18" t="s">
        <v>80</v>
      </c>
      <c r="T54"/>
      <c r="U54"/>
      <c r="V54"/>
    </row>
    <row r="55" spans="1:22">
      <c r="E55">
        <v>23</v>
      </c>
      <c r="F55">
        <v>18.587475294177011</v>
      </c>
      <c r="G55">
        <v>-24.284791918585068</v>
      </c>
      <c r="H55">
        <v>-1.2440197211292512</v>
      </c>
      <c r="I55"/>
      <c r="J55">
        <v>52.325581395348841</v>
      </c>
      <c r="K55">
        <v>10.820609096383352</v>
      </c>
      <c r="L55"/>
      <c r="M55"/>
      <c r="N55" t="s">
        <v>72</v>
      </c>
      <c r="O55">
        <v>1</v>
      </c>
      <c r="P55">
        <v>1606132.3643498942</v>
      </c>
      <c r="Q55">
        <v>1606132.3643498942</v>
      </c>
      <c r="R55">
        <v>1304.4335447781068</v>
      </c>
      <c r="S55">
        <v>2.9488081397635221E-33</v>
      </c>
      <c r="T55"/>
      <c r="U55"/>
      <c r="V55"/>
    </row>
    <row r="56" spans="1:22">
      <c r="E56">
        <v>24</v>
      </c>
      <c r="F56">
        <v>19.170980178675109</v>
      </c>
      <c r="G56">
        <v>-22.351730779830511</v>
      </c>
      <c r="H56">
        <v>-1.1449961764012901</v>
      </c>
      <c r="I56"/>
      <c r="J56">
        <v>54.651162790697676</v>
      </c>
      <c r="K56">
        <v>11.012395453783375</v>
      </c>
      <c r="L56"/>
      <c r="M56"/>
      <c r="N56" t="s">
        <v>73</v>
      </c>
      <c r="O56">
        <v>42</v>
      </c>
      <c r="P56">
        <v>51714.063604651128</v>
      </c>
      <c r="Q56">
        <v>1231.2872286821698</v>
      </c>
      <c r="R56"/>
      <c r="S56"/>
      <c r="T56"/>
      <c r="U56"/>
      <c r="V56"/>
    </row>
    <row r="57" spans="1:22" ht="14.4" thickBot="1">
      <c r="E57">
        <v>25</v>
      </c>
      <c r="F57">
        <v>19.754485063173433</v>
      </c>
      <c r="G57">
        <v>-8.7420896093900584</v>
      </c>
      <c r="H57">
        <v>-0.44782479151643428</v>
      </c>
      <c r="I57"/>
      <c r="J57">
        <v>56.97674418604651</v>
      </c>
      <c r="K57">
        <v>11.449255912705018</v>
      </c>
      <c r="L57"/>
      <c r="M57"/>
      <c r="N57" s="17" t="s">
        <v>74</v>
      </c>
      <c r="O57" s="17">
        <v>43</v>
      </c>
      <c r="P57" s="17">
        <v>1657846.4279545452</v>
      </c>
      <c r="Q57" s="17"/>
      <c r="R57" s="17"/>
      <c r="S57" s="17"/>
      <c r="T57"/>
      <c r="U57"/>
      <c r="V57"/>
    </row>
    <row r="58" spans="1:22" ht="14.4" thickBot="1">
      <c r="E58">
        <v>26</v>
      </c>
      <c r="F58">
        <v>20.337989947671531</v>
      </c>
      <c r="G58">
        <v>11.60931553761495</v>
      </c>
      <c r="H58">
        <v>0.5947021298771209</v>
      </c>
      <c r="I58"/>
      <c r="J58">
        <v>59.302325581395351</v>
      </c>
      <c r="K58">
        <v>12.198928058295659</v>
      </c>
      <c r="L58"/>
      <c r="M58"/>
      <c r="N58"/>
      <c r="O58"/>
      <c r="P58"/>
      <c r="Q58"/>
      <c r="R58"/>
      <c r="S58"/>
      <c r="T58"/>
      <c r="U58"/>
      <c r="V58"/>
    </row>
    <row r="59" spans="1:22">
      <c r="E59">
        <v>27</v>
      </c>
      <c r="F59">
        <v>20.921494832169856</v>
      </c>
      <c r="G59">
        <v>42.152206131257913</v>
      </c>
      <c r="H59">
        <v>2.1593010099567471</v>
      </c>
      <c r="I59"/>
      <c r="J59">
        <v>61.627906976744185</v>
      </c>
      <c r="K59">
        <v>12.966731067041367</v>
      </c>
      <c r="L59"/>
      <c r="M59"/>
      <c r="N59" s="18"/>
      <c r="O59" s="18" t="s">
        <v>81</v>
      </c>
      <c r="P59" s="18" t="s">
        <v>69</v>
      </c>
      <c r="Q59" s="18" t="s">
        <v>82</v>
      </c>
      <c r="R59" s="18" t="s">
        <v>83</v>
      </c>
      <c r="S59" s="18" t="s">
        <v>84</v>
      </c>
      <c r="T59" s="18" t="s">
        <v>85</v>
      </c>
      <c r="U59" s="18" t="s">
        <v>86</v>
      </c>
      <c r="V59" s="18" t="s">
        <v>87</v>
      </c>
    </row>
    <row r="60" spans="1:22">
      <c r="E60">
        <v>28</v>
      </c>
      <c r="F60">
        <v>21.504999716668181</v>
      </c>
      <c r="G60">
        <v>64.959831843648175</v>
      </c>
      <c r="H60">
        <v>3.3276509910259366</v>
      </c>
      <c r="I60"/>
      <c r="J60">
        <v>63.953488372093027</v>
      </c>
      <c r="K60">
        <v>13.449699562199399</v>
      </c>
      <c r="L60"/>
      <c r="M60"/>
      <c r="N60" t="s">
        <v>75</v>
      </c>
      <c r="O60">
        <v>-29694.377272727277</v>
      </c>
      <c r="P60">
        <v>832.97823525163255</v>
      </c>
      <c r="Q60">
        <v>-35.648443159810732</v>
      </c>
      <c r="R60">
        <v>5.01707783591943E-33</v>
      </c>
      <c r="S60">
        <v>-31375.395408134595</v>
      </c>
      <c r="T60">
        <v>-28013.35913731996</v>
      </c>
      <c r="U60">
        <v>-31375.395408134595</v>
      </c>
      <c r="V60">
        <v>-28013.35913731996</v>
      </c>
    </row>
    <row r="61" spans="1:22" ht="14.4" thickBot="1">
      <c r="E61">
        <v>29</v>
      </c>
      <c r="F61">
        <v>22.088504601166278</v>
      </c>
      <c r="G61">
        <v>32.770405393570627</v>
      </c>
      <c r="H61">
        <v>1.6787061925699835</v>
      </c>
      <c r="I61"/>
      <c r="J61">
        <v>66.279069767441868</v>
      </c>
      <c r="K61">
        <v>15.295323455766216</v>
      </c>
      <c r="L61"/>
      <c r="M61"/>
      <c r="N61" s="17" t="s">
        <v>88</v>
      </c>
      <c r="O61" s="17">
        <v>15.045771670190277</v>
      </c>
      <c r="P61" s="17">
        <v>0.41658486503835351</v>
      </c>
      <c r="Q61" s="17">
        <v>36.116942627776609</v>
      </c>
      <c r="R61" s="17">
        <v>2.9488081397635221E-33</v>
      </c>
      <c r="S61" s="17">
        <v>14.205069376385284</v>
      </c>
      <c r="T61" s="17">
        <v>15.88647396399527</v>
      </c>
      <c r="U61" s="17">
        <v>14.205069376385284</v>
      </c>
      <c r="V61" s="17">
        <v>15.88647396399527</v>
      </c>
    </row>
    <row r="62" spans="1:22">
      <c r="E62">
        <v>30</v>
      </c>
      <c r="F62">
        <v>22.672009485664603</v>
      </c>
      <c r="G62">
        <v>2.103173560332241</v>
      </c>
      <c r="H62">
        <v>0.10773777246197506</v>
      </c>
      <c r="I62"/>
      <c r="J62">
        <v>68.604651162790702</v>
      </c>
      <c r="K62">
        <v>18.746951429904119</v>
      </c>
      <c r="L62"/>
      <c r="M62"/>
      <c r="N62"/>
      <c r="O62"/>
      <c r="P62"/>
      <c r="Q62"/>
      <c r="R62"/>
      <c r="S62"/>
      <c r="T62"/>
      <c r="U62"/>
      <c r="V62"/>
    </row>
    <row r="63" spans="1:22">
      <c r="E63">
        <v>31</v>
      </c>
      <c r="F63">
        <v>23.2555143701627</v>
      </c>
      <c r="G63">
        <v>-9.8058148079633014</v>
      </c>
      <c r="H63">
        <v>-0.50231548385275726</v>
      </c>
      <c r="I63"/>
      <c r="J63">
        <v>70.930232558139551</v>
      </c>
      <c r="K63">
        <v>21.002008125179561</v>
      </c>
      <c r="L63"/>
      <c r="M63"/>
      <c r="N63"/>
      <c r="O63"/>
      <c r="P63"/>
      <c r="Q63"/>
      <c r="R63"/>
      <c r="S63"/>
      <c r="T63"/>
      <c r="U63"/>
      <c r="V63"/>
    </row>
    <row r="64" spans="1:22">
      <c r="E64">
        <v>32</v>
      </c>
      <c r="F64">
        <v>23.839019254661025</v>
      </c>
      <c r="G64">
        <v>-11.640091196365367</v>
      </c>
      <c r="H64">
        <v>-0.59627865260560942</v>
      </c>
      <c r="I64"/>
      <c r="J64">
        <v>73.255813953488385</v>
      </c>
      <c r="K64">
        <v>22.912885251079228</v>
      </c>
      <c r="L64"/>
      <c r="M64"/>
      <c r="N64"/>
      <c r="O64"/>
      <c r="P64"/>
      <c r="Q64"/>
      <c r="R64"/>
      <c r="S64"/>
      <c r="T64"/>
      <c r="U64"/>
      <c r="V64"/>
    </row>
    <row r="65" spans="5:22">
      <c r="E65">
        <v>33</v>
      </c>
      <c r="F65">
        <v>24.422524139159123</v>
      </c>
      <c r="G65">
        <v>41.741328722760002</v>
      </c>
      <c r="H65">
        <v>2.1382532858975298</v>
      </c>
      <c r="I65"/>
      <c r="J65">
        <v>75.581395348837219</v>
      </c>
      <c r="K65">
        <v>24.775183045996844</v>
      </c>
      <c r="L65"/>
      <c r="M65"/>
      <c r="N65" t="s">
        <v>89</v>
      </c>
      <c r="O65"/>
      <c r="P65"/>
      <c r="Q65"/>
      <c r="R65"/>
      <c r="S65"/>
      <c r="T65"/>
      <c r="U65"/>
      <c r="V65"/>
    </row>
    <row r="66" spans="5:22" ht="14.4" thickBot="1">
      <c r="E66">
        <v>34</v>
      </c>
      <c r="F66">
        <v>25.006029023657447</v>
      </c>
      <c r="G66">
        <v>43.762180411810704</v>
      </c>
      <c r="H66">
        <v>2.2417740145529192</v>
      </c>
      <c r="I66"/>
      <c r="J66">
        <v>77.906976744186053</v>
      </c>
      <c r="K66">
        <v>25.128319823447136</v>
      </c>
      <c r="L66"/>
      <c r="M66"/>
      <c r="N66"/>
      <c r="O66"/>
      <c r="P66"/>
      <c r="Q66"/>
      <c r="R66"/>
      <c r="S66"/>
      <c r="T66"/>
      <c r="U66"/>
      <c r="V66"/>
    </row>
    <row r="67" spans="5:22">
      <c r="E67">
        <v>35</v>
      </c>
      <c r="F67">
        <v>25.589533908155772</v>
      </c>
      <c r="G67">
        <v>2.6184183937830987</v>
      </c>
      <c r="H67">
        <v>0.13413185218774318</v>
      </c>
      <c r="I67"/>
      <c r="J67">
        <v>80.232558139534888</v>
      </c>
      <c r="K67">
        <v>28.207952301938871</v>
      </c>
      <c r="L67"/>
      <c r="M67"/>
      <c r="N67" s="18" t="s">
        <v>70</v>
      </c>
      <c r="O67" s="18" t="s">
        <v>90</v>
      </c>
      <c r="P67" s="18" t="s">
        <v>73</v>
      </c>
      <c r="Q67" s="18" t="s">
        <v>91</v>
      </c>
      <c r="R67"/>
      <c r="S67"/>
      <c r="T67"/>
      <c r="U67"/>
      <c r="V67"/>
    </row>
    <row r="68" spans="5:22">
      <c r="E68">
        <v>36</v>
      </c>
      <c r="F68">
        <v>26.17303879265387</v>
      </c>
      <c r="G68">
        <v>-1.044718969206734</v>
      </c>
      <c r="H68">
        <v>-5.3517073775558345E-2</v>
      </c>
      <c r="I68"/>
      <c r="J68">
        <v>82.558139534883736</v>
      </c>
      <c r="K68">
        <v>28.773043611150527</v>
      </c>
      <c r="L68"/>
      <c r="M68"/>
      <c r="N68">
        <v>1</v>
      </c>
      <c r="O68">
        <v>713.12727272727352</v>
      </c>
      <c r="P68">
        <v>-20.427272727273476</v>
      </c>
      <c r="Q68">
        <v>-0.58903388977755866</v>
      </c>
      <c r="R68"/>
      <c r="S68"/>
      <c r="T68"/>
      <c r="U68"/>
      <c r="V68"/>
    </row>
    <row r="69" spans="5:22">
      <c r="E69">
        <v>37</v>
      </c>
      <c r="F69">
        <v>26.756543677152195</v>
      </c>
      <c r="G69">
        <v>8.9643878173219917</v>
      </c>
      <c r="H69">
        <v>0.459212303320782</v>
      </c>
      <c r="I69"/>
      <c r="J69">
        <v>84.88372093023257</v>
      </c>
      <c r="K69">
        <v>31.947305485286481</v>
      </c>
      <c r="L69"/>
      <c r="M69"/>
      <c r="N69">
        <v>2</v>
      </c>
      <c r="O69">
        <v>698.08150105708046</v>
      </c>
      <c r="P69">
        <v>-11.581501057080459</v>
      </c>
      <c r="Q69">
        <v>-0.33396022602697983</v>
      </c>
      <c r="R69"/>
      <c r="S69"/>
      <c r="T69"/>
      <c r="U69"/>
      <c r="V69"/>
    </row>
    <row r="70" spans="5:22">
      <c r="E70">
        <v>38</v>
      </c>
      <c r="F70">
        <v>27.340048561650292</v>
      </c>
      <c r="G70">
        <v>-16.519439465266942</v>
      </c>
      <c r="H70">
        <v>-0.84622954751634893</v>
      </c>
      <c r="I70"/>
      <c r="J70">
        <v>87.209302325581405</v>
      </c>
      <c r="K70">
        <v>35.720931494474186</v>
      </c>
      <c r="L70"/>
      <c r="M70"/>
      <c r="N70">
        <v>3</v>
      </c>
      <c r="O70">
        <v>683.03572938689103</v>
      </c>
      <c r="P70">
        <v>-13.23572938689108</v>
      </c>
      <c r="Q70">
        <v>-0.38166099160140809</v>
      </c>
      <c r="R70"/>
      <c r="S70"/>
      <c r="T70"/>
      <c r="U70"/>
      <c r="V70"/>
    </row>
    <row r="71" spans="5:22">
      <c r="E71">
        <v>39</v>
      </c>
      <c r="F71">
        <v>27.923553446148617</v>
      </c>
      <c r="G71">
        <v>-19.961369307423553</v>
      </c>
      <c r="H71">
        <v>-1.0225468335256742</v>
      </c>
      <c r="I71"/>
      <c r="J71">
        <v>89.534883720930239</v>
      </c>
      <c r="K71">
        <v>54.858909994736905</v>
      </c>
      <c r="L71"/>
      <c r="M71"/>
      <c r="N71">
        <v>4</v>
      </c>
      <c r="O71">
        <v>667.98995771670161</v>
      </c>
      <c r="P71">
        <v>-17.089957716701633</v>
      </c>
      <c r="Q71">
        <v>-0.49280020903438537</v>
      </c>
      <c r="R71"/>
      <c r="S71"/>
      <c r="T71"/>
      <c r="U71"/>
      <c r="V71"/>
    </row>
    <row r="72" spans="5:22">
      <c r="E72">
        <v>40</v>
      </c>
      <c r="F72">
        <v>28.507058330646714</v>
      </c>
      <c r="G72">
        <v>-20.739823987806108</v>
      </c>
      <c r="H72">
        <v>-1.0624241764177969</v>
      </c>
      <c r="I72"/>
      <c r="J72">
        <v>91.860465116279087</v>
      </c>
      <c r="K72">
        <v>63.073700963427768</v>
      </c>
      <c r="L72"/>
      <c r="M72"/>
      <c r="N72">
        <v>5</v>
      </c>
      <c r="O72">
        <v>652.94418604651219</v>
      </c>
      <c r="P72">
        <v>-15.444186046512186</v>
      </c>
      <c r="Q72">
        <v>-0.44534329682098528</v>
      </c>
      <c r="R72"/>
      <c r="S72"/>
      <c r="T72"/>
      <c r="U72"/>
      <c r="V72"/>
    </row>
    <row r="73" spans="5:22">
      <c r="E73">
        <v>41</v>
      </c>
      <c r="F73">
        <v>29.090563215145039</v>
      </c>
      <c r="G73">
        <v>-19.347185682328863</v>
      </c>
      <c r="H73">
        <v>-0.99108448686139339</v>
      </c>
      <c r="I73"/>
      <c r="J73">
        <v>94.186046511627922</v>
      </c>
      <c r="K73">
        <v>66.163852861919125</v>
      </c>
      <c r="L73"/>
      <c r="M73"/>
      <c r="N73">
        <v>6</v>
      </c>
      <c r="O73">
        <v>637.89841437631912</v>
      </c>
      <c r="P73">
        <v>-10.398414376319124</v>
      </c>
      <c r="Q73">
        <v>-0.29984514082608399</v>
      </c>
      <c r="R73"/>
      <c r="S73"/>
      <c r="T73"/>
      <c r="U73"/>
      <c r="V73"/>
    </row>
    <row r="74" spans="5:22">
      <c r="E74">
        <v>42</v>
      </c>
      <c r="F74">
        <v>29.674068099643364</v>
      </c>
      <c r="G74">
        <v>-0.90102448849283689</v>
      </c>
      <c r="H74">
        <v>-4.615613906280458E-2</v>
      </c>
      <c r="I74"/>
      <c r="J74">
        <v>96.511627906976756</v>
      </c>
      <c r="K74">
        <v>68.768209435468151</v>
      </c>
      <c r="L74"/>
      <c r="M74"/>
      <c r="N74">
        <v>7</v>
      </c>
      <c r="O74">
        <v>622.8526427061297</v>
      </c>
      <c r="P74">
        <v>-7.6526427061296545</v>
      </c>
      <c r="Q74">
        <v>-0.22066900268340778</v>
      </c>
      <c r="R74"/>
      <c r="S74"/>
      <c r="T74"/>
      <c r="U74"/>
      <c r="V74"/>
    </row>
    <row r="75" spans="5:22" ht="14.4" thickBot="1">
      <c r="E75" s="17">
        <v>43</v>
      </c>
      <c r="F75" s="17">
        <v>30.257572984141461</v>
      </c>
      <c r="G75" s="17">
        <v>-22.728871287906308</v>
      </c>
      <c r="H75" s="17">
        <v>-1.1643156843161981</v>
      </c>
      <c r="I75"/>
      <c r="J75" s="17">
        <v>98.83720930232559</v>
      </c>
      <c r="K75" s="17">
        <v>86.464831560316355</v>
      </c>
      <c r="L75"/>
      <c r="M75"/>
      <c r="N75">
        <v>8</v>
      </c>
      <c r="O75">
        <v>607.80687103594028</v>
      </c>
      <c r="P75">
        <v>-1.1068710359402303</v>
      </c>
      <c r="Q75">
        <v>-3.191735678505396E-2</v>
      </c>
      <c r="R75"/>
      <c r="S75"/>
      <c r="T75"/>
      <c r="U75"/>
      <c r="V75"/>
    </row>
    <row r="76" spans="5:22">
      <c r="N76">
        <v>9</v>
      </c>
      <c r="O76">
        <v>592.76109936575085</v>
      </c>
      <c r="P76">
        <v>2.0389006342491029</v>
      </c>
      <c r="Q76">
        <v>5.8793045331900322E-2</v>
      </c>
      <c r="R76"/>
      <c r="S76"/>
      <c r="T76"/>
      <c r="U76"/>
      <c r="V76"/>
    </row>
    <row r="77" spans="5:22">
      <c r="N77">
        <v>10</v>
      </c>
      <c r="O77">
        <v>577.71532769556143</v>
      </c>
      <c r="P77">
        <v>1.9846723044386181</v>
      </c>
      <c r="Q77">
        <v>5.7229335654603926E-2</v>
      </c>
      <c r="R77"/>
      <c r="S77"/>
      <c r="T77"/>
      <c r="U77"/>
      <c r="V77"/>
    </row>
    <row r="78" spans="5:22">
      <c r="N78">
        <v>11</v>
      </c>
      <c r="O78">
        <v>562.66955602536837</v>
      </c>
      <c r="P78">
        <v>2.3304439746316348</v>
      </c>
      <c r="Q78">
        <v>6.7199889951690489E-2</v>
      </c>
      <c r="R78"/>
      <c r="S78"/>
      <c r="T78"/>
      <c r="U78"/>
      <c r="V78"/>
    </row>
    <row r="79" spans="5:22">
      <c r="N79">
        <v>12</v>
      </c>
      <c r="O79">
        <v>547.62378435517894</v>
      </c>
      <c r="P79">
        <v>-11.523784355178918</v>
      </c>
      <c r="Q79">
        <v>-0.33229592683833653</v>
      </c>
      <c r="R79"/>
      <c r="S79"/>
      <c r="T79"/>
      <c r="U79"/>
      <c r="V79"/>
    </row>
    <row r="80" spans="5:22">
      <c r="N80">
        <v>13</v>
      </c>
      <c r="O80">
        <v>532.57801268498952</v>
      </c>
      <c r="P80">
        <v>-13.578012684989517</v>
      </c>
      <c r="Q80">
        <v>-0.39153095638704616</v>
      </c>
      <c r="R80"/>
      <c r="S80"/>
      <c r="T80"/>
      <c r="U80"/>
      <c r="V80"/>
    </row>
    <row r="81" spans="14:22">
      <c r="N81">
        <v>14</v>
      </c>
      <c r="O81">
        <v>517.53224101480009</v>
      </c>
      <c r="P81">
        <v>5.1677589851999528</v>
      </c>
      <c r="Q81">
        <v>0.14901574072690968</v>
      </c>
      <c r="R81"/>
      <c r="S81"/>
      <c r="T81"/>
      <c r="U81"/>
      <c r="V81"/>
    </row>
    <row r="82" spans="14:22">
      <c r="N82">
        <v>15</v>
      </c>
      <c r="O82">
        <v>502.48646934460703</v>
      </c>
      <c r="P82">
        <v>-8.8864693446070078</v>
      </c>
      <c r="Q82">
        <v>-0.25624720805015477</v>
      </c>
      <c r="R82"/>
      <c r="S82"/>
      <c r="T82"/>
      <c r="U82"/>
      <c r="V82"/>
    </row>
    <row r="83" spans="14:22">
      <c r="N83">
        <v>16</v>
      </c>
      <c r="O83">
        <v>487.44069767441761</v>
      </c>
      <c r="P83">
        <v>-16.440697674417606</v>
      </c>
      <c r="Q83">
        <v>-0.47407836724524172</v>
      </c>
      <c r="R83"/>
      <c r="S83"/>
      <c r="T83"/>
      <c r="U83"/>
      <c r="V83"/>
    </row>
    <row r="84" spans="14:22">
      <c r="N84">
        <v>17</v>
      </c>
      <c r="O84">
        <v>472.39492600422818</v>
      </c>
      <c r="P84">
        <v>-8.3949260042281821</v>
      </c>
      <c r="Q84">
        <v>-0.24207323144333046</v>
      </c>
      <c r="R84"/>
      <c r="S84"/>
      <c r="T84"/>
      <c r="U84"/>
      <c r="V84"/>
    </row>
    <row r="85" spans="14:22">
      <c r="N85">
        <v>18</v>
      </c>
      <c r="O85">
        <v>457.34915433403876</v>
      </c>
      <c r="P85">
        <v>-1.5491543340387466</v>
      </c>
      <c r="Q85">
        <v>-4.4670887564264808E-2</v>
      </c>
      <c r="R85"/>
      <c r="S85"/>
      <c r="T85"/>
      <c r="U85"/>
      <c r="V85"/>
    </row>
    <row r="86" spans="14:22">
      <c r="N86">
        <v>19</v>
      </c>
      <c r="O86">
        <v>442.3033826638457</v>
      </c>
      <c r="P86">
        <v>-3.6033826638457072</v>
      </c>
      <c r="Q86">
        <v>-0.10390591711286953</v>
      </c>
      <c r="R86"/>
      <c r="S86"/>
      <c r="T86"/>
      <c r="U86"/>
      <c r="V86"/>
    </row>
    <row r="87" spans="14:22">
      <c r="N87">
        <v>20</v>
      </c>
      <c r="O87">
        <v>427.25761099365627</v>
      </c>
      <c r="P87">
        <v>6.2423890063437284</v>
      </c>
      <c r="Q87">
        <v>0.18000340657331104</v>
      </c>
      <c r="R87"/>
      <c r="S87"/>
      <c r="T87"/>
      <c r="U87"/>
      <c r="V87"/>
    </row>
    <row r="88" spans="14:22">
      <c r="N88">
        <v>21</v>
      </c>
      <c r="O88">
        <v>412.21183932346685</v>
      </c>
      <c r="P88">
        <v>24.788160676533153</v>
      </c>
      <c r="Q88">
        <v>0.71478297170012461</v>
      </c>
      <c r="R88"/>
      <c r="S88"/>
      <c r="T88"/>
      <c r="U88"/>
      <c r="V88"/>
    </row>
    <row r="89" spans="14:22">
      <c r="N89">
        <v>22</v>
      </c>
      <c r="O89">
        <v>397.16606765327742</v>
      </c>
      <c r="P89">
        <v>36.833932346722577</v>
      </c>
      <c r="Q89">
        <v>1.0621307472448558</v>
      </c>
      <c r="R89"/>
      <c r="S89"/>
      <c r="T89"/>
      <c r="U89"/>
      <c r="V89"/>
    </row>
    <row r="90" spans="14:22">
      <c r="N90">
        <v>23</v>
      </c>
      <c r="O90">
        <v>382.120295983088</v>
      </c>
      <c r="P90">
        <v>50.07970401691199</v>
      </c>
      <c r="Q90">
        <v>1.4440813147124325</v>
      </c>
      <c r="R90"/>
      <c r="S90"/>
      <c r="T90"/>
      <c r="U90"/>
      <c r="V90"/>
    </row>
    <row r="91" spans="14:22">
      <c r="N91">
        <v>24</v>
      </c>
      <c r="O91">
        <v>367.07452431289494</v>
      </c>
      <c r="P91">
        <v>71.32547568710504</v>
      </c>
      <c r="Q91">
        <v>2.056717161665754</v>
      </c>
      <c r="R91"/>
      <c r="S91"/>
      <c r="T91"/>
      <c r="U91"/>
      <c r="V91"/>
    </row>
    <row r="92" spans="14:22">
      <c r="N92">
        <v>25</v>
      </c>
      <c r="O92">
        <v>352.02875264270551</v>
      </c>
      <c r="P92">
        <v>89.871247357294465</v>
      </c>
      <c r="Q92">
        <v>2.5914967267925677</v>
      </c>
      <c r="R92"/>
      <c r="S92"/>
      <c r="T92"/>
      <c r="U92"/>
      <c r="V92"/>
    </row>
    <row r="93" spans="14:22">
      <c r="N93">
        <v>26</v>
      </c>
      <c r="O93">
        <v>336.98298097251609</v>
      </c>
      <c r="P93">
        <v>92.917019027483889</v>
      </c>
      <c r="Q93">
        <v>2.679323562915954</v>
      </c>
      <c r="R93"/>
      <c r="S93"/>
      <c r="T93"/>
      <c r="U93"/>
      <c r="V93"/>
    </row>
    <row r="94" spans="14:22">
      <c r="N94">
        <v>27</v>
      </c>
      <c r="O94">
        <v>321.93720930232666</v>
      </c>
      <c r="P94">
        <v>74.962790697673313</v>
      </c>
      <c r="Q94">
        <v>2.1616015403895359</v>
      </c>
      <c r="R94"/>
      <c r="S94"/>
      <c r="T94"/>
      <c r="U94"/>
      <c r="V94"/>
    </row>
    <row r="95" spans="14:22">
      <c r="N95">
        <v>28</v>
      </c>
      <c r="O95">
        <v>306.8914376321336</v>
      </c>
      <c r="P95">
        <v>32.108562367866398</v>
      </c>
      <c r="Q95">
        <v>0.92587158546416959</v>
      </c>
      <c r="R95"/>
      <c r="S95"/>
      <c r="T95"/>
      <c r="U95"/>
      <c r="V95"/>
    </row>
    <row r="96" spans="14:22">
      <c r="N96">
        <v>29</v>
      </c>
      <c r="O96">
        <v>291.84566596194418</v>
      </c>
      <c r="P96">
        <v>-18.745665961944155</v>
      </c>
      <c r="Q96">
        <v>-0.54054364894694151</v>
      </c>
      <c r="R96"/>
      <c r="S96"/>
      <c r="T96"/>
      <c r="U96"/>
      <c r="V96"/>
    </row>
    <row r="97" spans="14:22">
      <c r="N97">
        <v>30</v>
      </c>
      <c r="O97">
        <v>276.79989429175475</v>
      </c>
      <c r="P97">
        <v>-38.699894291754759</v>
      </c>
      <c r="Q97">
        <v>-1.1159369913447703</v>
      </c>
      <c r="R97"/>
      <c r="S97"/>
      <c r="T97"/>
      <c r="U97"/>
      <c r="V97"/>
    </row>
    <row r="98" spans="14:22">
      <c r="N98">
        <v>31</v>
      </c>
      <c r="O98">
        <v>261.75412262156533</v>
      </c>
      <c r="P98">
        <v>-37.954122621565318</v>
      </c>
      <c r="Q98">
        <v>-1.0944321730735049</v>
      </c>
      <c r="R98"/>
      <c r="S98"/>
      <c r="T98"/>
      <c r="U98"/>
      <c r="V98"/>
    </row>
    <row r="99" spans="14:22">
      <c r="N99">
        <v>32</v>
      </c>
      <c r="O99">
        <v>246.70835095137227</v>
      </c>
      <c r="P99">
        <v>-30.308350951372262</v>
      </c>
      <c r="Q99">
        <v>-0.87396130124577087</v>
      </c>
      <c r="R99"/>
      <c r="S99"/>
      <c r="T99"/>
      <c r="U99"/>
      <c r="V99"/>
    </row>
    <row r="100" spans="14:22">
      <c r="N100">
        <v>33</v>
      </c>
      <c r="O100">
        <v>231.66257928118284</v>
      </c>
      <c r="P100">
        <v>-21.762579281182838</v>
      </c>
      <c r="Q100">
        <v>-0.62753833547600713</v>
      </c>
      <c r="R100"/>
      <c r="S100"/>
      <c r="T100"/>
      <c r="U100"/>
      <c r="V100"/>
    </row>
    <row r="101" spans="14:22">
      <c r="N101">
        <v>34</v>
      </c>
      <c r="O101">
        <v>216.61680761099342</v>
      </c>
      <c r="P101">
        <v>-38.716807610993413</v>
      </c>
      <c r="Q101">
        <v>-1.1164246980667203</v>
      </c>
      <c r="R101"/>
      <c r="S101"/>
      <c r="T101"/>
      <c r="U101"/>
      <c r="V101"/>
    </row>
    <row r="102" spans="14:22">
      <c r="N102">
        <v>35</v>
      </c>
      <c r="O102">
        <v>201.57103594080399</v>
      </c>
      <c r="P102">
        <v>-51.771035940803984</v>
      </c>
      <c r="Q102">
        <v>-1.4928519869081838</v>
      </c>
      <c r="R102"/>
      <c r="S102"/>
      <c r="T102"/>
      <c r="U102"/>
      <c r="V102"/>
    </row>
    <row r="103" spans="14:22">
      <c r="N103">
        <v>36</v>
      </c>
      <c r="O103">
        <v>186.52526427061093</v>
      </c>
      <c r="P103">
        <v>-46.925264270610938</v>
      </c>
      <c r="Q103">
        <v>-1.3531209629004239</v>
      </c>
      <c r="R103"/>
      <c r="S103"/>
      <c r="T103"/>
      <c r="U103"/>
      <c r="V103"/>
    </row>
    <row r="104" spans="14:22">
      <c r="N104">
        <v>37</v>
      </c>
      <c r="O104">
        <v>171.47949260042151</v>
      </c>
      <c r="P104">
        <v>-40.379492600421514</v>
      </c>
      <c r="Q104">
        <v>-1.1643693170020701</v>
      </c>
      <c r="R104"/>
      <c r="S104"/>
      <c r="T104"/>
      <c r="U104"/>
      <c r="V104"/>
    </row>
    <row r="105" spans="14:22">
      <c r="N105">
        <v>38</v>
      </c>
      <c r="O105">
        <v>156.43372093023208</v>
      </c>
      <c r="P105">
        <v>-36.533720930232079</v>
      </c>
      <c r="Q105">
        <v>-1.0534739529301196</v>
      </c>
      <c r="R105"/>
      <c r="S105"/>
      <c r="T105"/>
      <c r="U105"/>
      <c r="V105"/>
    </row>
    <row r="106" spans="14:22">
      <c r="N106">
        <v>39</v>
      </c>
      <c r="O106">
        <v>141.38794926004266</v>
      </c>
      <c r="P106">
        <v>-24.687949260042657</v>
      </c>
      <c r="Q106">
        <v>-0.71189330937252937</v>
      </c>
      <c r="R106"/>
      <c r="S106"/>
      <c r="T106"/>
      <c r="U106"/>
      <c r="V106"/>
    </row>
    <row r="107" spans="14:22">
      <c r="N107">
        <v>40</v>
      </c>
      <c r="O107">
        <v>126.34217758985324</v>
      </c>
      <c r="P107">
        <v>-11.94217758985323</v>
      </c>
      <c r="Q107">
        <v>-0.34436057187280461</v>
      </c>
      <c r="R107"/>
      <c r="S107"/>
      <c r="T107"/>
      <c r="U107"/>
      <c r="V107"/>
    </row>
    <row r="108" spans="14:22">
      <c r="N108">
        <v>41</v>
      </c>
      <c r="O108">
        <v>111.29640591966017</v>
      </c>
      <c r="P108">
        <v>0.90359408033982902</v>
      </c>
      <c r="Q108">
        <v>2.605573162059539E-2</v>
      </c>
      <c r="R108"/>
      <c r="S108"/>
      <c r="T108"/>
      <c r="U108"/>
      <c r="V108"/>
    </row>
    <row r="109" spans="14:22">
      <c r="N109">
        <v>42</v>
      </c>
      <c r="O109">
        <v>96.25063424947075</v>
      </c>
      <c r="P109">
        <v>13.24936575052925</v>
      </c>
      <c r="Q109">
        <v>0.382054205146038</v>
      </c>
      <c r="R109"/>
      <c r="S109"/>
      <c r="T109"/>
      <c r="U109"/>
      <c r="V109"/>
    </row>
    <row r="110" spans="14:22">
      <c r="N110">
        <v>43</v>
      </c>
      <c r="O110">
        <v>81.204862579281325</v>
      </c>
      <c r="P110">
        <v>20.69513742071868</v>
      </c>
      <c r="Q110">
        <v>0.59675794498652646</v>
      </c>
      <c r="R110"/>
      <c r="S110"/>
      <c r="T110"/>
      <c r="U110"/>
      <c r="V110"/>
    </row>
    <row r="111" spans="14:22" ht="14.4" thickBot="1">
      <c r="N111" s="17">
        <v>44</v>
      </c>
      <c r="O111" s="17">
        <v>66.159090909091901</v>
      </c>
      <c r="P111" s="17">
        <v>33.840909090908099</v>
      </c>
      <c r="Q111" s="17">
        <v>0.97582494646053297</v>
      </c>
      <c r="R111"/>
      <c r="S111"/>
      <c r="T111"/>
      <c r="U111"/>
      <c r="V111"/>
    </row>
  </sheetData>
  <sortState xmlns:xlrd2="http://schemas.microsoft.com/office/spreadsheetml/2017/richdata2" ref="K33:K75">
    <sortCondition ref="K33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11</vt:i4>
      </vt:variant>
    </vt:vector>
  </HeadingPairs>
  <TitlesOfParts>
    <vt:vector size="22" baseType="lpstr">
      <vt:lpstr>循环表</vt:lpstr>
      <vt:lpstr>基本信息</vt:lpstr>
      <vt:lpstr>生命表</vt:lpstr>
      <vt:lpstr>个人养老金缴费</vt:lpstr>
      <vt:lpstr>个人养老金收取</vt:lpstr>
      <vt:lpstr>NPV</vt:lpstr>
      <vt:lpstr>关于利率</vt:lpstr>
      <vt:lpstr>关于通货膨胀率</vt:lpstr>
      <vt:lpstr>通货膨胀率回归分析</vt:lpstr>
      <vt:lpstr>回归测试</vt:lpstr>
      <vt:lpstr>通货膨胀率预测</vt:lpstr>
      <vt:lpstr>age</vt:lpstr>
      <vt:lpstr>aver_sa</vt:lpstr>
      <vt:lpstr>gen</vt:lpstr>
      <vt:lpstr>irr</vt:lpstr>
      <vt:lpstr>nem_mon</vt:lpstr>
      <vt:lpstr>oi</vt:lpstr>
      <vt:lpstr>p_rate</vt:lpstr>
      <vt:lpstr>pi</vt:lpstr>
      <vt:lpstr>re_time</vt:lpstr>
      <vt:lpstr>sa_level</vt:lpstr>
      <vt:lpstr>time_flag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聂鲲</dc:creator>
  <cp:lastModifiedBy>A_Tang</cp:lastModifiedBy>
  <dcterms:created xsi:type="dcterms:W3CDTF">2015-06-05T18:19:34Z</dcterms:created>
  <dcterms:modified xsi:type="dcterms:W3CDTF">2023-04-17T08:10:02Z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952cecb2</vt:lpwstr>
  </property>
</Properties>
</file>