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Q1" sheetId="1" r:id="rId1"/>
    <sheet name="Q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16" i="1" l="1"/>
  <c r="H18" i="2" l="1"/>
  <c r="I18" i="2" s="1"/>
  <c r="J18" i="2" s="1"/>
  <c r="H17" i="2"/>
  <c r="I17" i="2" s="1"/>
  <c r="J17" i="2" s="1"/>
  <c r="H16" i="2"/>
  <c r="I16" i="2" s="1"/>
  <c r="J16" i="2" s="1"/>
  <c r="K17" i="2" s="1"/>
  <c r="H15" i="2"/>
  <c r="B16" i="2"/>
  <c r="B17" i="2"/>
  <c r="C17" i="2" s="1"/>
  <c r="D17" i="2" s="1"/>
  <c r="B18" i="2"/>
  <c r="C18" i="2" s="1"/>
  <c r="D18" i="2" s="1"/>
  <c r="B15" i="2"/>
  <c r="C15" i="2" s="1"/>
  <c r="D15" i="2" s="1"/>
  <c r="E16" i="2" s="1"/>
  <c r="E5" i="2"/>
  <c r="B3" i="2"/>
  <c r="B4" i="2"/>
  <c r="B5" i="2"/>
  <c r="B6" i="2"/>
  <c r="B7" i="2"/>
  <c r="B8" i="2"/>
  <c r="B9" i="2"/>
  <c r="B10" i="2"/>
  <c r="B2" i="2"/>
  <c r="C16" i="2" s="1"/>
  <c r="D16" i="2" s="1"/>
  <c r="E17" i="2" s="1"/>
  <c r="P19" i="1"/>
  <c r="P15" i="1"/>
  <c r="H2" i="1"/>
  <c r="C3" i="1"/>
  <c r="C4" i="1"/>
  <c r="C5" i="1"/>
  <c r="C6" i="1"/>
  <c r="C2" i="1"/>
  <c r="E24" i="1" s="1"/>
  <c r="D6" i="1"/>
  <c r="E6" i="1" s="1"/>
  <c r="D4" i="1"/>
  <c r="D5" i="1"/>
  <c r="O19" i="1" s="1"/>
  <c r="D3" i="1"/>
  <c r="L16" i="1" s="1"/>
  <c r="E18" i="2" l="1"/>
  <c r="K18" i="2"/>
  <c r="B27" i="1"/>
  <c r="D27" i="1"/>
  <c r="C24" i="1"/>
  <c r="K15" i="1"/>
  <c r="M19" i="1"/>
  <c r="M15" i="1"/>
  <c r="N19" i="1"/>
  <c r="L17" i="1"/>
  <c r="L15" i="1"/>
  <c r="N17" i="1"/>
  <c r="N18" i="1"/>
  <c r="M16" i="1"/>
  <c r="M18" i="1"/>
  <c r="O18" i="1"/>
  <c r="M17" i="1"/>
  <c r="K16" i="1"/>
  <c r="E3" i="1"/>
  <c r="E4" i="1"/>
  <c r="E5" i="1"/>
  <c r="P18" i="1" s="1"/>
  <c r="D17" i="1"/>
  <c r="C17" i="1"/>
  <c r="C18" i="1"/>
  <c r="B18" i="1"/>
  <c r="C16" i="1"/>
  <c r="F16" i="1" s="1"/>
  <c r="D16" i="1"/>
  <c r="B17" i="1"/>
  <c r="E16" i="1" l="1"/>
  <c r="G16" i="1" s="1"/>
  <c r="Q15" i="1" a="1"/>
  <c r="E18" i="1"/>
  <c r="P17" i="1"/>
  <c r="E17" i="1"/>
  <c r="F17" i="1"/>
  <c r="F18" i="1" s="1"/>
  <c r="Q17" i="1" l="1"/>
  <c r="Q18" i="1"/>
  <c r="Q19" i="1"/>
  <c r="Q15" i="1"/>
  <c r="Q16" i="1"/>
  <c r="G17" i="1"/>
  <c r="G18" i="1" s="1"/>
  <c r="H18" i="1" s="1"/>
  <c r="B26" i="1" l="1"/>
  <c r="C27" i="1"/>
  <c r="E27" i="1"/>
  <c r="D26" i="1"/>
  <c r="L24" i="1"/>
  <c r="N24" i="1"/>
  <c r="K27" i="1"/>
  <c r="M27" i="1"/>
  <c r="L27" i="1"/>
  <c r="K26" i="1"/>
  <c r="N27" i="1"/>
  <c r="M26" i="1"/>
  <c r="L25" i="1"/>
  <c r="K24" i="1"/>
  <c r="N25" i="1"/>
  <c r="M24" i="1"/>
  <c r="L26" i="1"/>
  <c r="K25" i="1"/>
  <c r="M25" i="1"/>
  <c r="N26" i="1"/>
  <c r="H17" i="1"/>
  <c r="O27" i="1" l="1"/>
  <c r="P27" i="1" s="1"/>
  <c r="H16" i="1"/>
  <c r="C26" i="1"/>
  <c r="B25" i="1"/>
  <c r="E26" i="1"/>
  <c r="D25" i="1"/>
  <c r="F27" i="1"/>
  <c r="G27" i="1" s="1"/>
  <c r="C25" i="1" l="1"/>
  <c r="B24" i="1"/>
  <c r="E25" i="1"/>
  <c r="D24" i="1"/>
</calcChain>
</file>

<file path=xl/sharedStrings.xml><?xml version="1.0" encoding="utf-8"?>
<sst xmlns="http://schemas.openxmlformats.org/spreadsheetml/2006/main" count="57" uniqueCount="35">
  <si>
    <t>i</t>
  </si>
  <si>
    <t>x</t>
  </si>
  <si>
    <t>y</t>
  </si>
  <si>
    <t>h</t>
  </si>
  <si>
    <t>g</t>
  </si>
  <si>
    <t>Natural Spline</t>
  </si>
  <si>
    <t xml:space="preserve">s0 = </t>
  </si>
  <si>
    <t>Thomas Algorithm</t>
  </si>
  <si>
    <t>L</t>
  </si>
  <si>
    <t>D</t>
  </si>
  <si>
    <t>U</t>
  </si>
  <si>
    <t>B</t>
  </si>
  <si>
    <t>Alpha</t>
  </si>
  <si>
    <t>Beta</t>
  </si>
  <si>
    <t>si</t>
  </si>
  <si>
    <t>x*</t>
  </si>
  <si>
    <t>y*</t>
  </si>
  <si>
    <t>y(x*)</t>
  </si>
  <si>
    <t>et(%)</t>
  </si>
  <si>
    <t>Not-a-knot spline</t>
  </si>
  <si>
    <t>F</t>
  </si>
  <si>
    <r>
      <rPr>
        <i/>
        <sz val="11"/>
        <color theme="1"/>
        <rFont val="Times"/>
        <family val="1"/>
      </rPr>
      <t>F</t>
    </r>
    <r>
      <rPr>
        <sz val="11"/>
        <color theme="1"/>
        <rFont val="Calibri"/>
        <family val="2"/>
        <scheme val="minor"/>
      </rPr>
      <t xml:space="preserve"> = </t>
    </r>
  </si>
  <si>
    <t>Trapezoidal Rule</t>
  </si>
  <si>
    <t>et (%)</t>
  </si>
  <si>
    <t>Ratio</t>
  </si>
  <si>
    <t>Simpson's 1/3 Rule</t>
  </si>
  <si>
    <t>-</t>
  </si>
  <si>
    <t xml:space="preserve">s4 = </t>
  </si>
  <si>
    <r>
      <rPr>
        <i/>
        <sz val="11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continuity at the first and the last interior nodes</t>
    </r>
  </si>
  <si>
    <t>H</t>
  </si>
  <si>
    <t>Ai</t>
  </si>
  <si>
    <t>Bi</t>
  </si>
  <si>
    <t>Ci</t>
  </si>
  <si>
    <t>Di</t>
  </si>
  <si>
    <t>si is the second derivative at ith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</si>
</sst>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Times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/>
    <xf numFmtId="165" fontId="0" fillId="2" borderId="0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0</xdr:row>
          <xdr:rowOff>104775</xdr:rowOff>
        </xdr:from>
        <xdr:to>
          <xdr:col>6</xdr:col>
          <xdr:colOff>85725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S20" sqref="S20"/>
    </sheetView>
  </sheetViews>
  <sheetFormatPr defaultRowHeight="15" x14ac:dyDescent="0.25"/>
  <cols>
    <col min="2" max="3" width="9.5703125" bestFit="1" customWidth="1"/>
    <col min="4" max="4" width="10.5703125" bestFit="1" customWidth="1"/>
    <col min="5" max="8" width="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15</v>
      </c>
      <c r="H1" s="3">
        <v>1.8</v>
      </c>
    </row>
    <row r="2" spans="1:17" x14ac:dyDescent="0.25">
      <c r="A2" s="1">
        <v>0</v>
      </c>
      <c r="B2" s="2">
        <v>0</v>
      </c>
      <c r="C2" s="2">
        <f>EXP(B2)</f>
        <v>1</v>
      </c>
      <c r="D2" s="2"/>
      <c r="E2" s="2"/>
      <c r="G2" s="3" t="s">
        <v>17</v>
      </c>
      <c r="H2" s="4">
        <f>EXP(H1)</f>
        <v>6.0496474644129465</v>
      </c>
    </row>
    <row r="3" spans="1:17" x14ac:dyDescent="0.25">
      <c r="A3" s="1">
        <v>1</v>
      </c>
      <c r="B3" s="2">
        <v>0.5</v>
      </c>
      <c r="C3" s="2">
        <f t="shared" ref="C3:C6" si="0">EXP(B3)</f>
        <v>1.6487212707001282</v>
      </c>
      <c r="D3" s="2">
        <f>B3-B2</f>
        <v>0.5</v>
      </c>
      <c r="E3" s="2">
        <f>(C3-C2)/D3</f>
        <v>1.2974425414002564</v>
      </c>
    </row>
    <row r="4" spans="1:17" x14ac:dyDescent="0.25">
      <c r="A4" s="1">
        <v>2</v>
      </c>
      <c r="B4" s="2">
        <v>1</v>
      </c>
      <c r="C4" s="2">
        <f t="shared" si="0"/>
        <v>2.7182818284590451</v>
      </c>
      <c r="D4" s="2">
        <f t="shared" ref="D4:D6" si="1">B4-B3</f>
        <v>0.5</v>
      </c>
      <c r="E4" s="2">
        <f t="shared" ref="E4:E6" si="2">(C4-C3)/D4</f>
        <v>2.1391211155178338</v>
      </c>
    </row>
    <row r="5" spans="1:17" x14ac:dyDescent="0.25">
      <c r="A5" s="1">
        <v>3</v>
      </c>
      <c r="B5" s="2">
        <v>1.5</v>
      </c>
      <c r="C5" s="2">
        <f t="shared" si="0"/>
        <v>4.4816890703380645</v>
      </c>
      <c r="D5" s="2">
        <f t="shared" si="1"/>
        <v>0.5</v>
      </c>
      <c r="E5" s="2">
        <f t="shared" si="2"/>
        <v>3.5268144837580389</v>
      </c>
    </row>
    <row r="6" spans="1:17" x14ac:dyDescent="0.25">
      <c r="A6" s="1">
        <v>4</v>
      </c>
      <c r="B6" s="2">
        <v>2</v>
      </c>
      <c r="C6" s="2">
        <f t="shared" si="0"/>
        <v>7.3890560989306504</v>
      </c>
      <c r="D6" s="2">
        <f t="shared" si="1"/>
        <v>0.5</v>
      </c>
      <c r="E6" s="2">
        <f t="shared" si="2"/>
        <v>5.8147340571851718</v>
      </c>
    </row>
    <row r="7" spans="1:17" ht="15.75" thickBot="1" x14ac:dyDescent="0.3"/>
    <row r="8" spans="1:17" x14ac:dyDescent="0.25">
      <c r="A8" s="5"/>
      <c r="B8" s="6"/>
      <c r="C8" s="6"/>
      <c r="D8" s="6"/>
      <c r="E8" s="6"/>
      <c r="F8" s="6"/>
      <c r="G8" s="6"/>
      <c r="H8" s="7"/>
      <c r="J8" s="5"/>
      <c r="K8" s="6"/>
      <c r="L8" s="6"/>
      <c r="M8" s="6"/>
      <c r="N8" s="6"/>
      <c r="O8" s="6"/>
      <c r="P8" s="6"/>
      <c r="Q8" s="7"/>
    </row>
    <row r="9" spans="1:17" x14ac:dyDescent="0.25">
      <c r="A9" s="8" t="s">
        <v>5</v>
      </c>
      <c r="B9" s="9"/>
      <c r="C9" s="10" t="s">
        <v>6</v>
      </c>
      <c r="D9" s="11">
        <v>0</v>
      </c>
      <c r="E9" s="12" t="s">
        <v>34</v>
      </c>
      <c r="F9" s="12"/>
      <c r="G9" s="12"/>
      <c r="H9" s="13"/>
      <c r="J9" s="8" t="s">
        <v>19</v>
      </c>
      <c r="K9" s="9"/>
      <c r="L9" s="12"/>
      <c r="M9" s="12"/>
      <c r="N9" s="12"/>
      <c r="O9" s="12"/>
      <c r="P9" s="12"/>
      <c r="Q9" s="13"/>
    </row>
    <row r="10" spans="1:17" ht="17.25" x14ac:dyDescent="0.25">
      <c r="A10" s="8"/>
      <c r="B10" s="9"/>
      <c r="C10" s="29" t="s">
        <v>27</v>
      </c>
      <c r="D10" s="11">
        <v>0</v>
      </c>
      <c r="E10" s="12"/>
      <c r="F10" s="12"/>
      <c r="G10" s="12"/>
      <c r="H10" s="13"/>
      <c r="J10" s="14"/>
      <c r="K10" s="12"/>
      <c r="L10" s="12" t="s">
        <v>28</v>
      </c>
      <c r="M10" s="12"/>
      <c r="N10" s="12"/>
      <c r="O10" s="12"/>
      <c r="P10" s="12"/>
      <c r="Q10" s="13"/>
    </row>
    <row r="11" spans="1:17" x14ac:dyDescent="0.25">
      <c r="A11" s="14"/>
      <c r="B11" s="12"/>
      <c r="C11" s="12"/>
      <c r="D11" s="12"/>
      <c r="E11" s="12"/>
      <c r="F11" s="12"/>
      <c r="G11" s="12"/>
      <c r="H11" s="13"/>
      <c r="J11" s="14"/>
      <c r="K11" s="12"/>
      <c r="L11" s="12"/>
      <c r="M11" s="12"/>
      <c r="N11" s="12"/>
      <c r="O11" s="12"/>
      <c r="P11" s="12"/>
      <c r="Q11" s="13"/>
    </row>
    <row r="12" spans="1:17" x14ac:dyDescent="0.25">
      <c r="A12" s="14" t="s">
        <v>7</v>
      </c>
      <c r="B12" s="12"/>
      <c r="C12" s="12"/>
      <c r="D12" s="12"/>
      <c r="E12" s="12"/>
      <c r="F12" s="12"/>
      <c r="G12" s="12"/>
      <c r="H12" s="13"/>
      <c r="J12" s="14"/>
      <c r="K12" s="12"/>
      <c r="L12" s="12"/>
      <c r="M12" s="12"/>
      <c r="N12" s="12"/>
      <c r="O12" s="12"/>
      <c r="P12" s="12"/>
      <c r="Q12" s="13"/>
    </row>
    <row r="13" spans="1:17" x14ac:dyDescent="0.25">
      <c r="A13" s="14"/>
      <c r="B13" s="12"/>
      <c r="C13" s="12"/>
      <c r="D13" s="12"/>
      <c r="E13" s="12"/>
      <c r="F13" s="12"/>
      <c r="G13" s="12"/>
      <c r="H13" s="13"/>
      <c r="J13" s="14"/>
      <c r="K13" s="12"/>
      <c r="L13" s="12"/>
      <c r="M13" s="12"/>
      <c r="N13" s="12"/>
      <c r="O13" s="12"/>
      <c r="P13" s="12"/>
      <c r="Q13" s="13"/>
    </row>
    <row r="14" spans="1:17" x14ac:dyDescent="0.25">
      <c r="A14" s="15" t="s">
        <v>0</v>
      </c>
      <c r="B14" s="16" t="s">
        <v>8</v>
      </c>
      <c r="C14" s="16" t="s">
        <v>9</v>
      </c>
      <c r="D14" s="16" t="s">
        <v>10</v>
      </c>
      <c r="E14" s="16" t="s">
        <v>11</v>
      </c>
      <c r="F14" s="16" t="s">
        <v>12</v>
      </c>
      <c r="G14" s="16" t="s">
        <v>13</v>
      </c>
      <c r="H14" s="17" t="s">
        <v>14</v>
      </c>
      <c r="J14" s="15" t="s">
        <v>0</v>
      </c>
      <c r="K14" s="31" t="s">
        <v>29</v>
      </c>
      <c r="L14" s="31"/>
      <c r="M14" s="31"/>
      <c r="N14" s="31"/>
      <c r="O14" s="31"/>
      <c r="P14" s="30" t="s">
        <v>4</v>
      </c>
      <c r="Q14" s="17" t="s">
        <v>14</v>
      </c>
    </row>
    <row r="15" spans="1:17" x14ac:dyDescent="0.25">
      <c r="A15" s="15">
        <v>0</v>
      </c>
      <c r="B15" s="16"/>
      <c r="C15" s="16"/>
      <c r="D15" s="16"/>
      <c r="E15" s="16"/>
      <c r="F15" s="16"/>
      <c r="G15" s="16"/>
      <c r="H15" s="17">
        <v>0</v>
      </c>
      <c r="J15" s="15">
        <v>0</v>
      </c>
      <c r="K15" s="27">
        <f>D4</f>
        <v>0.5</v>
      </c>
      <c r="L15" s="27">
        <f>-(D3+D4)</f>
        <v>-1</v>
      </c>
      <c r="M15" s="27">
        <f>D3</f>
        <v>0.5</v>
      </c>
      <c r="N15" s="27">
        <v>0</v>
      </c>
      <c r="O15" s="27">
        <v>0</v>
      </c>
      <c r="P15" s="28">
        <f>0</f>
        <v>0</v>
      </c>
      <c r="Q15" s="19">
        <f t="array" ref="Q15:Q19">MMULT(MINVERSE(K15:O19),P15:P19)</f>
        <v>0.7684332655220496</v>
      </c>
    </row>
    <row r="16" spans="1:17" x14ac:dyDescent="0.25">
      <c r="A16" s="15">
        <v>1</v>
      </c>
      <c r="B16" s="18">
        <v>0</v>
      </c>
      <c r="C16" s="18">
        <f>2*(D3+D4)</f>
        <v>2</v>
      </c>
      <c r="D16" s="18">
        <f>D4</f>
        <v>0.5</v>
      </c>
      <c r="E16" s="18">
        <f>6*(E4-E3)</f>
        <v>5.0500714447054644</v>
      </c>
      <c r="F16" s="18">
        <f>C16</f>
        <v>2</v>
      </c>
      <c r="G16" s="18">
        <f>E16</f>
        <v>5.0500714447054644</v>
      </c>
      <c r="H16" s="19">
        <f xml:space="preserve"> (G16-D16*H17)/F16</f>
        <v>2.0062124383349946</v>
      </c>
      <c r="J16" s="15">
        <v>1</v>
      </c>
      <c r="K16" s="27">
        <f>D3</f>
        <v>0.5</v>
      </c>
      <c r="L16" s="27">
        <f>2*(D3+D4)</f>
        <v>2</v>
      </c>
      <c r="M16" s="27">
        <f>D4</f>
        <v>0.5</v>
      </c>
      <c r="N16" s="27">
        <v>0</v>
      </c>
      <c r="O16" s="27">
        <v>0</v>
      </c>
      <c r="P16" s="28">
        <f>6*(E4-E3)</f>
        <v>5.0500714447054644</v>
      </c>
      <c r="Q16" s="19">
        <v>1.6833571482351548</v>
      </c>
    </row>
    <row r="17" spans="1:17" x14ac:dyDescent="0.25">
      <c r="A17" s="15">
        <v>2</v>
      </c>
      <c r="B17" s="18">
        <f>D4</f>
        <v>0.5</v>
      </c>
      <c r="C17" s="18">
        <f t="shared" ref="C17:C18" si="3">2*(D4+D5)</f>
        <v>2</v>
      </c>
      <c r="D17" s="18">
        <f>D5</f>
        <v>0.5</v>
      </c>
      <c r="E17" s="18">
        <f t="shared" ref="E17:E18" si="4">6*(E5-E4)</f>
        <v>8.3261602094412304</v>
      </c>
      <c r="F17" s="18">
        <f>C17-(B17/F16)*D16</f>
        <v>1.875</v>
      </c>
      <c r="G17" s="18">
        <f>E17-(B17/F16)*G16</f>
        <v>7.0636423482648638</v>
      </c>
      <c r="H17" s="19">
        <f>(G17-D17*H18)/F17</f>
        <v>2.0752931360709512</v>
      </c>
      <c r="J17" s="15">
        <v>2</v>
      </c>
      <c r="K17" s="27">
        <v>0</v>
      </c>
      <c r="L17" s="27">
        <f>D4</f>
        <v>0.5</v>
      </c>
      <c r="M17" s="27">
        <f>2*(D4+D5)</f>
        <v>2</v>
      </c>
      <c r="N17" s="27">
        <f>D5</f>
        <v>0.5</v>
      </c>
      <c r="O17" s="27">
        <v>0</v>
      </c>
      <c r="P17" s="28">
        <f>6*(E5-E4)</f>
        <v>8.3261602094412304</v>
      </c>
      <c r="Q17" s="19">
        <v>2.59828103094826</v>
      </c>
    </row>
    <row r="18" spans="1:17" x14ac:dyDescent="0.25">
      <c r="A18" s="15">
        <v>3</v>
      </c>
      <c r="B18" s="18">
        <f>D5</f>
        <v>0.5</v>
      </c>
      <c r="C18" s="18">
        <f t="shared" si="3"/>
        <v>2</v>
      </c>
      <c r="D18" s="18">
        <v>0</v>
      </c>
      <c r="E18" s="18">
        <f t="shared" si="4"/>
        <v>13.727517440562798</v>
      </c>
      <c r="F18" s="18">
        <f>C18-(B18/F17)*D17</f>
        <v>1.8666666666666667</v>
      </c>
      <c r="G18" s="18">
        <f>E18-(B18/F17)*G17</f>
        <v>11.8438794810255</v>
      </c>
      <c r="H18" s="19">
        <f>G18/F18</f>
        <v>6.3449354362636603</v>
      </c>
      <c r="J18" s="15">
        <v>3</v>
      </c>
      <c r="K18" s="27">
        <v>0</v>
      </c>
      <c r="L18" s="27">
        <v>0</v>
      </c>
      <c r="M18" s="27">
        <f>D5</f>
        <v>0.5</v>
      </c>
      <c r="N18" s="27">
        <f>2*(D5+D6)</f>
        <v>2</v>
      </c>
      <c r="O18" s="27">
        <f>D6</f>
        <v>0.5</v>
      </c>
      <c r="P18" s="28">
        <f>6*(E6-E5)</f>
        <v>13.727517440562798</v>
      </c>
      <c r="Q18" s="19">
        <v>4.5758391468542658</v>
      </c>
    </row>
    <row r="19" spans="1:17" x14ac:dyDescent="0.25">
      <c r="A19" s="15">
        <v>4</v>
      </c>
      <c r="B19" s="16"/>
      <c r="C19" s="16"/>
      <c r="D19" s="16"/>
      <c r="E19" s="16"/>
      <c r="F19" s="16"/>
      <c r="G19" s="16"/>
      <c r="H19" s="17">
        <v>0</v>
      </c>
      <c r="J19" s="15">
        <v>4</v>
      </c>
      <c r="K19" s="27">
        <v>0</v>
      </c>
      <c r="L19" s="27">
        <v>0</v>
      </c>
      <c r="M19" s="27">
        <f>D6</f>
        <v>0.5</v>
      </c>
      <c r="N19" s="27">
        <f>-(D5+D6)</f>
        <v>-1</v>
      </c>
      <c r="O19" s="27">
        <f>D5</f>
        <v>0.5</v>
      </c>
      <c r="P19" s="28">
        <f>0</f>
        <v>0</v>
      </c>
      <c r="Q19" s="19">
        <v>6.553397262760269</v>
      </c>
    </row>
    <row r="20" spans="1:17" x14ac:dyDescent="0.25">
      <c r="A20" s="15"/>
      <c r="B20" s="12"/>
      <c r="C20" s="12"/>
      <c r="D20" s="12"/>
      <c r="E20" s="12"/>
      <c r="F20" s="12"/>
      <c r="G20" s="12"/>
      <c r="H20" s="13"/>
      <c r="J20" s="14"/>
      <c r="K20" s="12"/>
      <c r="L20" s="12"/>
      <c r="M20" s="12"/>
      <c r="N20" s="12"/>
      <c r="O20" s="12"/>
      <c r="P20" s="12"/>
      <c r="Q20" s="13"/>
    </row>
    <row r="21" spans="1:17" x14ac:dyDescent="0.25">
      <c r="A21" s="15"/>
      <c r="B21" s="12"/>
      <c r="C21" s="12"/>
      <c r="D21" s="12"/>
      <c r="E21" s="12"/>
      <c r="F21" s="12"/>
      <c r="G21" s="12"/>
      <c r="H21" s="13"/>
      <c r="J21" s="14"/>
      <c r="K21" s="12"/>
      <c r="L21" s="12"/>
      <c r="M21" s="12"/>
      <c r="N21" s="12"/>
      <c r="O21" s="12"/>
      <c r="P21" s="12"/>
      <c r="Q21" s="13"/>
    </row>
    <row r="22" spans="1:17" x14ac:dyDescent="0.25">
      <c r="A22" s="15"/>
      <c r="B22" s="12"/>
      <c r="C22" s="12"/>
      <c r="D22" s="12"/>
      <c r="E22" s="12"/>
      <c r="F22" s="12"/>
      <c r="G22" s="12"/>
      <c r="H22" s="13"/>
      <c r="J22" s="14"/>
      <c r="K22" s="12"/>
      <c r="L22" s="12"/>
      <c r="M22" s="12"/>
      <c r="N22" s="12"/>
      <c r="O22" s="12"/>
      <c r="P22" s="12"/>
      <c r="Q22" s="13"/>
    </row>
    <row r="23" spans="1:17" x14ac:dyDescent="0.25">
      <c r="A23" s="15" t="s">
        <v>0</v>
      </c>
      <c r="B23" s="16" t="s">
        <v>30</v>
      </c>
      <c r="C23" s="16" t="s">
        <v>31</v>
      </c>
      <c r="D23" s="16" t="s">
        <v>32</v>
      </c>
      <c r="E23" s="16" t="s">
        <v>33</v>
      </c>
      <c r="F23" s="16" t="s">
        <v>16</v>
      </c>
      <c r="G23" s="16" t="s">
        <v>18</v>
      </c>
      <c r="H23" s="13"/>
      <c r="J23" s="15" t="s">
        <v>0</v>
      </c>
      <c r="K23" s="16" t="s">
        <v>30</v>
      </c>
      <c r="L23" s="16" t="s">
        <v>31</v>
      </c>
      <c r="M23" s="16" t="s">
        <v>32</v>
      </c>
      <c r="N23" s="16" t="s">
        <v>33</v>
      </c>
      <c r="O23" s="16" t="s">
        <v>16</v>
      </c>
      <c r="P23" s="16" t="s">
        <v>18</v>
      </c>
      <c r="Q23" s="13"/>
    </row>
    <row r="24" spans="1:17" x14ac:dyDescent="0.25">
      <c r="A24" s="15">
        <v>1</v>
      </c>
      <c r="B24" s="18">
        <f>H16/(6*$D$3)</f>
        <v>0.66873747944499817</v>
      </c>
      <c r="C24" s="18">
        <f>H15/(6*$D$3)</f>
        <v>0</v>
      </c>
      <c r="D24" s="18">
        <f>($C$3/$D$3)-(H16/6)*$D$3</f>
        <v>3.130258171539007</v>
      </c>
      <c r="E24" s="18">
        <f>($C$2/$D$3)-(H15/6)*$D$3</f>
        <v>2</v>
      </c>
      <c r="F24" s="20"/>
      <c r="G24" s="20"/>
      <c r="H24" s="13"/>
      <c r="J24" s="15">
        <v>1</v>
      </c>
      <c r="K24" s="18">
        <f>Q16/(6*$D$3)</f>
        <v>0.56111904941171831</v>
      </c>
      <c r="L24" s="18">
        <f>Q15/(6*$D$3)</f>
        <v>0.2561444218406832</v>
      </c>
      <c r="M24" s="18">
        <f>($C$3/$D$3)-(Q16/6)*$D$3</f>
        <v>3.1571627790473267</v>
      </c>
      <c r="N24" s="18">
        <f>($C$2/$D$3)-(Q15/6)*$D$3</f>
        <v>1.9359638945398292</v>
      </c>
      <c r="O24" s="20"/>
      <c r="P24" s="20"/>
      <c r="Q24" s="13"/>
    </row>
    <row r="25" spans="1:17" x14ac:dyDescent="0.25">
      <c r="A25" s="15">
        <v>2</v>
      </c>
      <c r="B25" s="18">
        <f>H17/(6*$D$4)</f>
        <v>0.69176437869031704</v>
      </c>
      <c r="C25" s="18">
        <f>H16/(6*$D$4)</f>
        <v>0.66873747944499817</v>
      </c>
      <c r="D25" s="18">
        <f>($C$4/$D$4)-(H17/6)*$D$4</f>
        <v>5.2636225622455113</v>
      </c>
      <c r="E25" s="18">
        <f>($C$3/$D$4)-(H16/6)*$D$4</f>
        <v>3.130258171539007</v>
      </c>
      <c r="F25" s="20"/>
      <c r="G25" s="20"/>
      <c r="H25" s="13"/>
      <c r="J25" s="15">
        <v>2</v>
      </c>
      <c r="K25" s="18">
        <f>Q17/(6*$D$4)</f>
        <v>0.8660936769827533</v>
      </c>
      <c r="L25" s="18">
        <f>Q16/(6*$D$4)</f>
        <v>0.56111904941171831</v>
      </c>
      <c r="M25" s="18">
        <f>($C$4/$D$4)-(Q17/6)*$D$4</f>
        <v>5.2200402376724018</v>
      </c>
      <c r="N25" s="18">
        <f>($C$3/$D$4)-(Q16/6)*$D$4</f>
        <v>3.1571627790473267</v>
      </c>
      <c r="O25" s="20"/>
      <c r="P25" s="20"/>
      <c r="Q25" s="13"/>
    </row>
    <row r="26" spans="1:17" x14ac:dyDescent="0.25">
      <c r="A26" s="15">
        <v>3</v>
      </c>
      <c r="B26" s="18">
        <f>H18/(6*$D$5)</f>
        <v>2.1149784787545536</v>
      </c>
      <c r="C26" s="18">
        <f>H17/(6*$D$5)</f>
        <v>0.69176437869031704</v>
      </c>
      <c r="D26" s="18">
        <f>($C$5/$D$5)-(H18/6)*$D$5</f>
        <v>8.4346335209874912</v>
      </c>
      <c r="E26" s="18">
        <f>($C$4/$D$5)-(H17/6)*$D$5</f>
        <v>5.2636225622455113</v>
      </c>
      <c r="F26" s="20"/>
      <c r="G26" s="20"/>
      <c r="H26" s="13"/>
      <c r="J26" s="15">
        <v>3</v>
      </c>
      <c r="K26" s="18">
        <f>Q18/(6*$D$5)</f>
        <v>1.5252797156180886</v>
      </c>
      <c r="L26" s="18">
        <f>Q17/(6*$D$5)</f>
        <v>0.8660936769827533</v>
      </c>
      <c r="M26" s="18">
        <f>($C$5/$D$5)-(Q18/6)*$D$5</f>
        <v>8.5820582117716064</v>
      </c>
      <c r="N26" s="18">
        <f>($C$4/$D$5)-(Q17/6)*$D$5</f>
        <v>5.2200402376724018</v>
      </c>
      <c r="O26" s="20"/>
      <c r="P26" s="20"/>
      <c r="Q26" s="13"/>
    </row>
    <row r="27" spans="1:17" x14ac:dyDescent="0.25">
      <c r="A27" s="15">
        <v>4</v>
      </c>
      <c r="B27" s="18">
        <f>H19/(6*$D$6)</f>
        <v>0</v>
      </c>
      <c r="C27" s="18">
        <f>H18/(6*$D$6)</f>
        <v>2.1149784787545536</v>
      </c>
      <c r="D27" s="18">
        <f>($C$6/$D$6)-(H19/6)*$D$6</f>
        <v>14.778112197861301</v>
      </c>
      <c r="E27" s="18">
        <f>($C$5/$D$6)-(H18/6)*$D$6</f>
        <v>8.4346335209874912</v>
      </c>
      <c r="F27" s="18">
        <f>B27*($H$1-$B$5)^3-C27*($H$1-$B$6)^3+D27*($H$1-$B$5)-E27*($H$1-$B$6)</f>
        <v>6.1372801913859245</v>
      </c>
      <c r="G27" s="18">
        <f>ABS(F27-H2)*100/H2</f>
        <v>1.4485592340459097</v>
      </c>
      <c r="H27" s="13"/>
      <c r="J27" s="15">
        <v>4</v>
      </c>
      <c r="K27" s="18">
        <f>Q19/(6*$D$6)</f>
        <v>2.1844657542534232</v>
      </c>
      <c r="L27" s="18">
        <f>Q18/(6*$D$6)</f>
        <v>1.5252797156180886</v>
      </c>
      <c r="M27" s="18">
        <f>($C$6/$D$6)-(Q19/6)*$D$6</f>
        <v>14.231995759297945</v>
      </c>
      <c r="N27" s="18">
        <f>($C$5/$D$6)-(Q18/6)*$D$6</f>
        <v>8.5820582117716064</v>
      </c>
      <c r="O27" s="18">
        <f>K27*($H$1-$B$5)^3-L27*($H$1-$B$6)^3+M27*($H$1-$B$5)-N27*($H$1-$B$6)</f>
        <v>6.0571931832334922</v>
      </c>
      <c r="P27" s="18">
        <f>ABS(O27-H2)*100/H2</f>
        <v>0.12472989318688997</v>
      </c>
      <c r="Q27" s="13"/>
    </row>
    <row r="28" spans="1:17" ht="15.75" thickBot="1" x14ac:dyDescent="0.3">
      <c r="A28" s="21"/>
      <c r="B28" s="22"/>
      <c r="C28" s="22"/>
      <c r="D28" s="22"/>
      <c r="E28" s="22"/>
      <c r="F28" s="22"/>
      <c r="G28" s="22"/>
      <c r="H28" s="23"/>
      <c r="J28" s="21"/>
      <c r="K28" s="22"/>
      <c r="L28" s="22"/>
      <c r="M28" s="22"/>
      <c r="N28" s="22"/>
      <c r="O28" s="22"/>
      <c r="P28" s="22"/>
      <c r="Q28" s="23"/>
    </row>
  </sheetData>
  <mergeCells count="1">
    <mergeCell ref="K14:O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workbookViewId="0">
      <selection activeCell="J29" sqref="J29"/>
    </sheetView>
  </sheetViews>
  <sheetFormatPr defaultRowHeight="15" x14ac:dyDescent="0.25"/>
  <sheetData>
    <row r="1" spans="1:11" x14ac:dyDescent="0.25">
      <c r="A1" s="1" t="s">
        <v>1</v>
      </c>
      <c r="B1" s="1" t="s">
        <v>2</v>
      </c>
    </row>
    <row r="2" spans="1:11" x14ac:dyDescent="0.25">
      <c r="A2" s="1">
        <v>0</v>
      </c>
      <c r="B2" s="1">
        <f>EXP(A2)</f>
        <v>1</v>
      </c>
    </row>
    <row r="3" spans="1:11" x14ac:dyDescent="0.25">
      <c r="A3" s="1">
        <v>0.25</v>
      </c>
      <c r="B3" s="1">
        <f t="shared" ref="B3:B10" si="0">EXP(A3)</f>
        <v>1.2840254166877414</v>
      </c>
    </row>
    <row r="4" spans="1:11" x14ac:dyDescent="0.25">
      <c r="A4" s="1">
        <v>0.5</v>
      </c>
      <c r="B4" s="1">
        <f t="shared" si="0"/>
        <v>1.6487212707001282</v>
      </c>
    </row>
    <row r="5" spans="1:11" x14ac:dyDescent="0.25">
      <c r="A5" s="1">
        <v>0.75</v>
      </c>
      <c r="B5" s="1">
        <f t="shared" si="0"/>
        <v>2.1170000166126748</v>
      </c>
      <c r="D5" s="3" t="s">
        <v>21</v>
      </c>
      <c r="E5">
        <f>EXP(2)-1</f>
        <v>6.3890560989306504</v>
      </c>
    </row>
    <row r="6" spans="1:11" x14ac:dyDescent="0.25">
      <c r="A6" s="1">
        <v>1</v>
      </c>
      <c r="B6" s="1">
        <f t="shared" si="0"/>
        <v>2.7182818284590451</v>
      </c>
    </row>
    <row r="7" spans="1:11" x14ac:dyDescent="0.25">
      <c r="A7" s="1">
        <v>1.25</v>
      </c>
      <c r="B7" s="1">
        <f t="shared" si="0"/>
        <v>3.4903429574618414</v>
      </c>
    </row>
    <row r="8" spans="1:11" x14ac:dyDescent="0.25">
      <c r="A8" s="1">
        <v>1.5</v>
      </c>
      <c r="B8" s="1">
        <f t="shared" si="0"/>
        <v>4.4816890703380645</v>
      </c>
    </row>
    <row r="9" spans="1:11" x14ac:dyDescent="0.25">
      <c r="A9" s="1">
        <v>1.75</v>
      </c>
      <c r="B9" s="1">
        <f t="shared" si="0"/>
        <v>5.7546026760057307</v>
      </c>
    </row>
    <row r="10" spans="1:11" x14ac:dyDescent="0.25">
      <c r="A10" s="1">
        <v>2</v>
      </c>
      <c r="B10" s="1">
        <f t="shared" si="0"/>
        <v>7.3890560989306504</v>
      </c>
    </row>
    <row r="11" spans="1:11" ht="15.75" thickBot="1" x14ac:dyDescent="0.3"/>
    <row r="12" spans="1:11" x14ac:dyDescent="0.25">
      <c r="A12" s="26" t="s">
        <v>22</v>
      </c>
      <c r="B12" s="6"/>
      <c r="C12" s="6"/>
      <c r="D12" s="6"/>
      <c r="E12" s="7"/>
      <c r="G12" s="26" t="s">
        <v>25</v>
      </c>
      <c r="H12" s="6"/>
      <c r="I12" s="6"/>
      <c r="J12" s="6"/>
      <c r="K12" s="7"/>
    </row>
    <row r="13" spans="1:11" x14ac:dyDescent="0.25">
      <c r="A13" s="14"/>
      <c r="B13" s="12"/>
      <c r="C13" s="12"/>
      <c r="D13" s="12"/>
      <c r="E13" s="13"/>
      <c r="G13" s="14"/>
      <c r="H13" s="12"/>
      <c r="I13" s="12"/>
      <c r="J13" s="12"/>
      <c r="K13" s="13"/>
    </row>
    <row r="14" spans="1:11" x14ac:dyDescent="0.25">
      <c r="A14" s="15" t="s">
        <v>0</v>
      </c>
      <c r="B14" s="16" t="s">
        <v>3</v>
      </c>
      <c r="C14" s="16" t="s">
        <v>20</v>
      </c>
      <c r="D14" s="16" t="s">
        <v>23</v>
      </c>
      <c r="E14" s="17" t="s">
        <v>24</v>
      </c>
      <c r="G14" s="15" t="s">
        <v>0</v>
      </c>
      <c r="H14" s="16" t="s">
        <v>3</v>
      </c>
      <c r="I14" s="16" t="s">
        <v>20</v>
      </c>
      <c r="J14" s="16" t="s">
        <v>18</v>
      </c>
      <c r="K14" s="17" t="s">
        <v>24</v>
      </c>
    </row>
    <row r="15" spans="1:11" x14ac:dyDescent="0.25">
      <c r="A15" s="15">
        <v>1</v>
      </c>
      <c r="B15" s="16">
        <f>2/A15</f>
        <v>2</v>
      </c>
      <c r="C15" s="12">
        <f>0.5*B15*(B2+B10)</f>
        <v>8.3890560989306504</v>
      </c>
      <c r="D15" s="12">
        <f>ABS(C15-$E$5)*100/$E$5</f>
        <v>31.30352854993313</v>
      </c>
      <c r="E15" s="13"/>
      <c r="G15" s="15">
        <v>1</v>
      </c>
      <c r="H15" s="16">
        <f>2/G15</f>
        <v>2</v>
      </c>
      <c r="I15" s="16" t="s">
        <v>26</v>
      </c>
      <c r="J15" s="12"/>
      <c r="K15" s="13"/>
    </row>
    <row r="16" spans="1:11" x14ac:dyDescent="0.25">
      <c r="A16" s="15">
        <v>2</v>
      </c>
      <c r="B16" s="16">
        <f t="shared" ref="B16:B18" si="1">2/A16</f>
        <v>1</v>
      </c>
      <c r="C16" s="12">
        <f>0.5*B16*(B2+2*B6+B10)</f>
        <v>6.9128098779243707</v>
      </c>
      <c r="D16" s="12">
        <f t="shared" ref="D16:D18" si="2">ABS(C16-$E$5)*100/$E$5</f>
        <v>8.1976706869326463</v>
      </c>
      <c r="E16" s="13">
        <f>D15/D16</f>
        <v>3.818588199673838</v>
      </c>
      <c r="G16" s="15">
        <v>2</v>
      </c>
      <c r="H16" s="16">
        <f t="shared" ref="H16:H18" si="3">2/G16</f>
        <v>1</v>
      </c>
      <c r="I16" s="12">
        <f>(1/3)*H16*(B2+4*B6+B10)</f>
        <v>6.42072780425561</v>
      </c>
      <c r="J16" s="12">
        <f>ABS(I16-$E$5)*100/$E$5</f>
        <v>0.49571806593247025</v>
      </c>
      <c r="K16" s="17" t="s">
        <v>26</v>
      </c>
    </row>
    <row r="17" spans="1:11" x14ac:dyDescent="0.25">
      <c r="A17" s="15">
        <v>4</v>
      </c>
      <c r="B17" s="16">
        <f t="shared" si="1"/>
        <v>0.5</v>
      </c>
      <c r="C17" s="12">
        <f>0.5*B17*(B2+2*(B4+B6+B8)+B10)</f>
        <v>6.5216101094812817</v>
      </c>
      <c r="D17" s="12">
        <f t="shared" si="2"/>
        <v>2.0747041268399125</v>
      </c>
      <c r="E17" s="13">
        <f t="shared" ref="E17:E18" si="4">D16/D17</f>
        <v>3.9512480747888308</v>
      </c>
      <c r="G17" s="15">
        <v>4</v>
      </c>
      <c r="H17" s="16">
        <f t="shared" si="3"/>
        <v>0.5</v>
      </c>
      <c r="I17" s="12">
        <f>(1/3)*H17*(B2+B10+4*(B4+B8)+2*B6)</f>
        <v>6.3912101866669184</v>
      </c>
      <c r="J17" s="12">
        <f>ABS(I17-$E$5)*100/$E$5</f>
        <v>3.371527347566336E-2</v>
      </c>
      <c r="K17" s="13">
        <f t="shared" ref="K17:K18" si="5">J16/J17</f>
        <v>14.703071184942148</v>
      </c>
    </row>
    <row r="18" spans="1:11" ht="15.75" thickBot="1" x14ac:dyDescent="0.3">
      <c r="A18" s="24">
        <v>8</v>
      </c>
      <c r="B18" s="25">
        <f t="shared" si="1"/>
        <v>0.25</v>
      </c>
      <c r="C18" s="22">
        <f>0.5*B18*(B2+2*SUM(B3:B9)+B10)</f>
        <v>6.4222978214326378</v>
      </c>
      <c r="D18" s="22">
        <f t="shared" si="2"/>
        <v>0.52029160469495894</v>
      </c>
      <c r="E18" s="23">
        <f t="shared" si="4"/>
        <v>3.987579480657367</v>
      </c>
      <c r="G18" s="24">
        <v>8</v>
      </c>
      <c r="H18" s="25">
        <f t="shared" si="3"/>
        <v>0.25</v>
      </c>
      <c r="I18" s="22">
        <f>(1/3)*H18*(B2+B10+4*SUM(B3,B5,B7,B9)+2*SUM(B4,B6,B8))</f>
        <v>6.3891937254164235</v>
      </c>
      <c r="J18" s="22">
        <f t="shared" ref="J18" si="6">ABS(I18-$E$5)*100/$E$5</f>
        <v>2.1540973133124478E-3</v>
      </c>
      <c r="K18" s="23">
        <f t="shared" si="5"/>
        <v>15.651694687747387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3</xdr:col>
                <xdr:colOff>28575</xdr:colOff>
                <xdr:row>0</xdr:row>
                <xdr:rowOff>104775</xdr:rowOff>
              </from>
              <to>
                <xdr:col>6</xdr:col>
                <xdr:colOff>85725</xdr:colOff>
                <xdr:row>3</xdr:row>
                <xdr:rowOff>66675</xdr:rowOff>
              </to>
            </anchor>
          </objectPr>
        </oleObject>
      </mc:Choice>
      <mc:Fallback>
        <oleObject progId="Equation.DSMT4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2016-10-02T17:37:13Z</dcterms:created>
  <dcterms:modified xsi:type="dcterms:W3CDTF">2016-10-05T15:43:02Z</dcterms:modified>
</cp:coreProperties>
</file>