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3.xml" ContentType="application/vnd.openxmlformats-officedocument.drawing+xml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18990" windowHeight="7335"/>
  </bookViews>
  <sheets>
    <sheet name="Q1(a)" sheetId="2" r:id="rId1"/>
    <sheet name="Q1(b)" sheetId="4" r:id="rId2"/>
    <sheet name="Q2" sheetId="5" r:id="rId3"/>
    <sheet name="Q3" sheetId="6" r:id="rId4"/>
  </sheets>
  <calcPr calcId="144525"/>
</workbook>
</file>

<file path=xl/calcChain.xml><?xml version="1.0" encoding="utf-8"?>
<calcChain xmlns="http://schemas.openxmlformats.org/spreadsheetml/2006/main">
  <c r="G21" i="4" l="1"/>
  <c r="G19" i="4"/>
  <c r="J10" i="2"/>
  <c r="I10" i="2"/>
  <c r="H11" i="2"/>
  <c r="H10" i="2"/>
  <c r="M14" i="6"/>
  <c r="M13" i="6"/>
  <c r="M12" i="6"/>
  <c r="C11" i="2"/>
  <c r="D10" i="2" s="1"/>
  <c r="C12" i="2"/>
  <c r="C15" i="2"/>
  <c r="C20" i="2"/>
  <c r="D21" i="4"/>
  <c r="C5" i="4"/>
  <c r="C5" i="2"/>
  <c r="B22" i="2"/>
  <c r="C22" i="2" s="1"/>
  <c r="B23" i="2"/>
  <c r="B24" i="2" s="1"/>
  <c r="B25" i="2" s="1"/>
  <c r="B26" i="2" s="1"/>
  <c r="B27" i="2" s="1"/>
  <c r="B28" i="2" s="1"/>
  <c r="C28" i="2" s="1"/>
  <c r="B21" i="2"/>
  <c r="C21" i="2" s="1"/>
  <c r="B16" i="2"/>
  <c r="C16" i="2" s="1"/>
  <c r="B14" i="2"/>
  <c r="C14" i="2" s="1"/>
  <c r="B13" i="2"/>
  <c r="C13" i="2" s="1"/>
  <c r="C10" i="2"/>
  <c r="R7" i="6"/>
  <c r="R8" i="6"/>
  <c r="R9" i="6"/>
  <c r="R10" i="6"/>
  <c r="R11" i="6"/>
  <c r="R12" i="6"/>
  <c r="R13" i="6"/>
  <c r="R14" i="6"/>
  <c r="R15" i="6"/>
  <c r="R16" i="6"/>
  <c r="O13" i="6"/>
  <c r="O12" i="6"/>
  <c r="O14" i="6" s="1"/>
  <c r="D12" i="6"/>
  <c r="K12" i="6"/>
  <c r="B2" i="6"/>
  <c r="B1" i="6"/>
  <c r="N14" i="6"/>
  <c r="N13" i="6"/>
  <c r="N12" i="6"/>
  <c r="G14" i="6"/>
  <c r="G13" i="6"/>
  <c r="G12" i="6"/>
  <c r="F18" i="5"/>
  <c r="G18" i="5" s="1"/>
  <c r="J5" i="5"/>
  <c r="C23" i="4"/>
  <c r="C22" i="4"/>
  <c r="C21" i="4"/>
  <c r="E21" i="4" s="1"/>
  <c r="B23" i="4"/>
  <c r="D23" i="4" s="1"/>
  <c r="B22" i="4"/>
  <c r="D22" i="4" s="1"/>
  <c r="B20" i="4"/>
  <c r="D20" i="4" s="1"/>
  <c r="E20" i="4" s="1"/>
  <c r="B19" i="4"/>
  <c r="E23" i="4" l="1"/>
  <c r="B17" i="2"/>
  <c r="D19" i="4"/>
  <c r="E19" i="4" s="1"/>
  <c r="F19" i="4" s="1"/>
  <c r="C26" i="2"/>
  <c r="C25" i="2"/>
  <c r="E22" i="4"/>
  <c r="C24" i="2"/>
  <c r="D12" i="2"/>
  <c r="C27" i="2"/>
  <c r="C23" i="2"/>
  <c r="D20" i="2" s="1"/>
  <c r="F21" i="4"/>
  <c r="G10" i="2"/>
  <c r="G14" i="2" s="1"/>
  <c r="F13" i="6"/>
  <c r="D17" i="6"/>
  <c r="M19" i="6"/>
  <c r="F12" i="6"/>
  <c r="M17" i="6"/>
  <c r="K17" i="6"/>
  <c r="L12" i="6"/>
  <c r="L17" i="6" s="1"/>
  <c r="E12" i="6"/>
  <c r="E17" i="6" s="1"/>
  <c r="F14" i="6"/>
  <c r="F19" i="6" s="1"/>
  <c r="F19" i="5"/>
  <c r="G19" i="5" s="1"/>
  <c r="F18" i="6" l="1"/>
  <c r="H13" i="6"/>
  <c r="F17" i="6"/>
  <c r="H12" i="6"/>
  <c r="H14" i="6" s="1"/>
  <c r="B18" i="2"/>
  <c r="C17" i="2"/>
  <c r="H18" i="6"/>
  <c r="M18" i="6"/>
  <c r="O18" i="6"/>
  <c r="F20" i="5"/>
  <c r="F21" i="5" s="1"/>
  <c r="G21" i="5" s="1"/>
  <c r="B19" i="2" l="1"/>
  <c r="C19" i="2" s="1"/>
  <c r="C18" i="2"/>
  <c r="D15" i="2" s="1"/>
  <c r="H19" i="6"/>
  <c r="O17" i="6"/>
  <c r="O19" i="6"/>
  <c r="H17" i="6"/>
  <c r="G20" i="5"/>
  <c r="H18" i="5" s="1"/>
  <c r="G12" i="2" l="1"/>
  <c r="G11" i="2"/>
  <c r="H15" i="2" l="1"/>
  <c r="H14" i="2"/>
  <c r="I15" i="2" l="1"/>
  <c r="I14" i="2"/>
  <c r="G13" i="2"/>
  <c r="H12" i="2" s="1"/>
  <c r="I11" i="2" s="1"/>
  <c r="C18" i="5" l="1"/>
  <c r="E24" i="5" s="1"/>
  <c r="E25" i="5" s="1"/>
  <c r="J15" i="2"/>
  <c r="J14" i="2"/>
</calcChain>
</file>

<file path=xl/sharedStrings.xml><?xml version="1.0" encoding="utf-8"?>
<sst xmlns="http://schemas.openxmlformats.org/spreadsheetml/2006/main" count="63" uniqueCount="46">
  <si>
    <t>x</t>
  </si>
  <si>
    <t>y</t>
  </si>
  <si>
    <t>h</t>
  </si>
  <si>
    <t>et(%)</t>
  </si>
  <si>
    <t>et (%)</t>
  </si>
  <si>
    <t>-</t>
  </si>
  <si>
    <t>I</t>
  </si>
  <si>
    <r>
      <rPr>
        <i/>
        <sz val="11"/>
        <color theme="1"/>
        <rFont val="Times"/>
        <family val="1"/>
      </rPr>
      <t>I</t>
    </r>
    <r>
      <rPr>
        <sz val="11"/>
        <color theme="1"/>
        <rFont val="Calibri"/>
        <family val="2"/>
        <scheme val="minor"/>
      </rPr>
      <t xml:space="preserve"> = </t>
    </r>
  </si>
  <si>
    <t>n</t>
  </si>
  <si>
    <r>
      <t>f(</t>
    </r>
    <r>
      <rPr>
        <i/>
        <sz val="11"/>
        <color theme="1"/>
        <rFont val="Times"/>
        <family val="1"/>
      </rPr>
      <t>x</t>
    </r>
    <r>
      <rPr>
        <sz val="11"/>
        <color theme="1"/>
        <rFont val="Times"/>
        <family val="1"/>
      </rPr>
      <t>)</t>
    </r>
  </si>
  <si>
    <r>
      <t xml:space="preserve"> O(h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</si>
  <si>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O(h</t>
    </r>
    <r>
      <rPr>
        <vertAlign val="super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)</t>
    </r>
  </si>
  <si>
    <r>
      <t xml:space="preserve"> O(h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</si>
  <si>
    <r>
      <t>O(h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)</t>
    </r>
  </si>
  <si>
    <t>ea(%)</t>
  </si>
  <si>
    <t xml:space="preserve">Trapezoidal Rule </t>
  </si>
  <si>
    <t>Romberg Integration</t>
  </si>
  <si>
    <t>w</t>
  </si>
  <si>
    <r>
      <t>f(</t>
    </r>
    <r>
      <rPr>
        <i/>
        <sz val="11"/>
        <color theme="1"/>
        <rFont val="Times"/>
        <family val="1"/>
      </rPr>
      <t>y</t>
    </r>
    <r>
      <rPr>
        <sz val="11"/>
        <color theme="1"/>
        <rFont val="Times"/>
        <family val="1"/>
      </rPr>
      <t>)</t>
    </r>
  </si>
  <si>
    <r>
      <rPr>
        <i/>
        <sz val="11"/>
        <color theme="1"/>
        <rFont val="Times"/>
        <family val="1"/>
      </rPr>
      <t>w</t>
    </r>
    <r>
      <rPr>
        <sz val="11"/>
        <color theme="1"/>
        <rFont val="Times"/>
        <family val="1"/>
      </rPr>
      <t>*f(</t>
    </r>
    <r>
      <rPr>
        <i/>
        <sz val="11"/>
        <color theme="1"/>
        <rFont val="Times"/>
        <family val="1"/>
      </rPr>
      <t>y</t>
    </r>
    <r>
      <rPr>
        <sz val="11"/>
        <color theme="1"/>
        <rFont val="Times"/>
        <family val="1"/>
      </rPr>
      <t>)</t>
    </r>
  </si>
  <si>
    <t>Gauss-Legendre Quadrature</t>
  </si>
  <si>
    <r>
      <rPr>
        <i/>
        <sz val="11"/>
        <color theme="1"/>
        <rFont val="Times"/>
        <family val="1"/>
      </rPr>
      <t>I</t>
    </r>
    <r>
      <rPr>
        <sz val="11"/>
        <color theme="1"/>
        <rFont val="Calibri"/>
        <family val="2"/>
        <scheme val="minor"/>
      </rPr>
      <t xml:space="preserve">= </t>
    </r>
  </si>
  <si>
    <r>
      <rPr>
        <i/>
        <sz val="11"/>
        <color theme="1"/>
        <rFont val="Times"/>
        <family val="1"/>
      </rPr>
      <t>I</t>
    </r>
    <r>
      <rPr>
        <sz val="11"/>
        <color theme="1"/>
        <rFont val="Times"/>
        <family val="1"/>
      </rPr>
      <t>=</t>
    </r>
  </si>
  <si>
    <t>t</t>
  </si>
  <si>
    <t>f(t)</t>
  </si>
  <si>
    <r>
      <t>I</t>
    </r>
    <r>
      <rPr>
        <vertAlign val="subscript"/>
        <sz val="11"/>
        <color theme="1"/>
        <rFont val="Times"/>
        <family val="1"/>
      </rPr>
      <t>A</t>
    </r>
  </si>
  <si>
    <r>
      <t>I</t>
    </r>
    <r>
      <rPr>
        <vertAlign val="subscript"/>
        <sz val="11"/>
        <color theme="1"/>
        <rFont val="Times"/>
        <family val="1"/>
      </rPr>
      <t>B</t>
    </r>
  </si>
  <si>
    <t>Part A:</t>
  </si>
  <si>
    <t>Part B:</t>
  </si>
  <si>
    <t>Mid-point rule</t>
  </si>
  <si>
    <t>Speed, V=</t>
  </si>
  <si>
    <t xml:space="preserve">Acceleration, a = </t>
  </si>
  <si>
    <t>Backward</t>
  </si>
  <si>
    <t>Forward</t>
  </si>
  <si>
    <t>Central</t>
  </si>
  <si>
    <t>Richardson</t>
  </si>
  <si>
    <r>
      <t>O(h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</si>
  <si>
    <t>m/s</t>
  </si>
  <si>
    <r>
      <t>m/s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</si>
  <si>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Acceleration (m/s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</si>
  <si>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Speed (m/s)</t>
  </si>
  <si>
    <t>Data</t>
  </si>
  <si>
    <t>x (true)</t>
  </si>
  <si>
    <t>et (%) =</t>
  </si>
  <si>
    <t>I =</t>
  </si>
  <si>
    <t>From Q1(a)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</si>
</sst>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"/>
    <numFmt numFmtId="166" formatCode="0.00000"/>
    <numFmt numFmtId="167" formatCode="0.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Times"/>
      <family val="1"/>
    </font>
    <font>
      <sz val="11"/>
      <color theme="1"/>
      <name val="Times"/>
      <family val="1"/>
    </font>
    <font>
      <vertAlign val="subscript"/>
      <sz val="11"/>
      <color theme="1"/>
      <name val="Times"/>
      <family val="1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3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26" xfId="0" applyBorder="1"/>
    <xf numFmtId="165" fontId="0" fillId="0" borderId="20" xfId="0" applyNumberFormat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167" fontId="0" fillId="0" borderId="20" xfId="0" applyNumberFormat="1" applyBorder="1" applyAlignment="1">
      <alignment horizontal="center"/>
    </xf>
    <xf numFmtId="167" fontId="0" fillId="0" borderId="13" xfId="0" applyNumberFormat="1" applyBorder="1"/>
    <xf numFmtId="167" fontId="0" fillId="0" borderId="12" xfId="0" applyNumberFormat="1" applyBorder="1" applyAlignment="1">
      <alignment horizontal="center"/>
    </xf>
    <xf numFmtId="166" fontId="0" fillId="0" borderId="12" xfId="0" applyNumberFormat="1" applyBorder="1"/>
    <xf numFmtId="167" fontId="0" fillId="0" borderId="23" xfId="0" applyNumberFormat="1" applyBorder="1"/>
    <xf numFmtId="167" fontId="0" fillId="0" borderId="12" xfId="0" applyNumberFormat="1" applyBorder="1"/>
    <xf numFmtId="167" fontId="0" fillId="0" borderId="18" xfId="0" applyNumberFormat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167" fontId="0" fillId="0" borderId="8" xfId="0" applyNumberFormat="1" applyBorder="1" applyAlignment="1">
      <alignment horizontal="center"/>
    </xf>
    <xf numFmtId="167" fontId="0" fillId="0" borderId="5" xfId="0" applyNumberFormat="1" applyBorder="1" applyAlignment="1">
      <alignment horizontal="center"/>
    </xf>
    <xf numFmtId="167" fontId="0" fillId="0" borderId="5" xfId="0" applyNumberFormat="1" applyBorder="1"/>
    <xf numFmtId="167" fontId="0" fillId="0" borderId="8" xfId="0" applyNumberFormat="1" applyBorder="1"/>
    <xf numFmtId="167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2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6" fontId="0" fillId="0" borderId="15" xfId="0" applyNumberFormat="1" applyBorder="1"/>
    <xf numFmtId="166" fontId="0" fillId="0" borderId="16" xfId="0" applyNumberFormat="1" applyBorder="1"/>
    <xf numFmtId="1" fontId="0" fillId="0" borderId="19" xfId="0" applyNumberFormat="1" applyBorder="1"/>
    <xf numFmtId="166" fontId="0" fillId="0" borderId="20" xfId="0" applyNumberFormat="1" applyBorder="1"/>
    <xf numFmtId="166" fontId="0" fillId="0" borderId="21" xfId="0" applyNumberFormat="1" applyBorder="1"/>
    <xf numFmtId="166" fontId="0" fillId="0" borderId="17" xfId="0" applyNumberFormat="1" applyBorder="1"/>
    <xf numFmtId="166" fontId="0" fillId="0" borderId="18" xfId="0" applyNumberFormat="1" applyBorder="1"/>
    <xf numFmtId="166" fontId="0" fillId="0" borderId="19" xfId="0" applyNumberFormat="1" applyBorder="1"/>
    <xf numFmtId="0" fontId="4" fillId="0" borderId="0" xfId="0" applyFont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0" fontId="0" fillId="0" borderId="6" xfId="0" applyBorder="1" applyAlignment="1">
      <alignment horizontal="right"/>
    </xf>
    <xf numFmtId="0" fontId="6" fillId="0" borderId="1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0" fillId="0" borderId="4" xfId="0" applyBorder="1" applyAlignment="1">
      <alignment horizontal="right"/>
    </xf>
    <xf numFmtId="2" fontId="0" fillId="0" borderId="0" xfId="0" applyNumberFormat="1" applyBorder="1"/>
    <xf numFmtId="164" fontId="0" fillId="0" borderId="0" xfId="0" applyNumberFormat="1" applyBorder="1"/>
    <xf numFmtId="2" fontId="0" fillId="0" borderId="5" xfId="0" applyNumberFormat="1" applyBorder="1"/>
    <xf numFmtId="0" fontId="0" fillId="0" borderId="9" xfId="0" applyBorder="1" applyAlignment="1">
      <alignment horizontal="right"/>
    </xf>
    <xf numFmtId="164" fontId="0" fillId="0" borderId="7" xfId="0" applyNumberFormat="1" applyBorder="1" applyAlignment="1">
      <alignment horizontal="left"/>
    </xf>
    <xf numFmtId="164" fontId="0" fillId="0" borderId="10" xfId="0" applyNumberFormat="1" applyBorder="1" applyAlignment="1">
      <alignment horizontal="left"/>
    </xf>
    <xf numFmtId="2" fontId="0" fillId="0" borderId="7" xfId="0" applyNumberFormat="1" applyBorder="1"/>
    <xf numFmtId="2" fontId="0" fillId="0" borderId="8" xfId="0" applyNumberFormat="1" applyBorder="1"/>
    <xf numFmtId="0" fontId="7" fillId="0" borderId="4" xfId="0" applyFont="1" applyBorder="1"/>
    <xf numFmtId="2" fontId="7" fillId="0" borderId="5" xfId="0" applyNumberFormat="1" applyFon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466725</xdr:colOff>
      <xdr:row>0</xdr:row>
      <xdr:rowOff>0</xdr:rowOff>
    </xdr:from>
    <xdr:to>
      <xdr:col>18</xdr:col>
      <xdr:colOff>207282</xdr:colOff>
      <xdr:row>23</xdr:row>
      <xdr:rowOff>147844</xdr:rowOff>
    </xdr:to>
    <xdr:pic>
      <xdr:nvPicPr>
        <xdr:cNvPr id="2" name="Picture 1" descr="Q1.emf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896100" y="0"/>
          <a:ext cx="4617357" cy="462459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28575</xdr:colOff>
          <xdr:row>0</xdr:row>
          <xdr:rowOff>104775</xdr:rowOff>
        </xdr:from>
        <xdr:to>
          <xdr:col>4</xdr:col>
          <xdr:colOff>85725</xdr:colOff>
          <xdr:row>3</xdr:row>
          <xdr:rowOff>66675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257175</xdr:colOff>
          <xdr:row>6</xdr:row>
          <xdr:rowOff>142875</xdr:rowOff>
        </xdr:from>
        <xdr:to>
          <xdr:col>5</xdr:col>
          <xdr:colOff>600075</xdr:colOff>
          <xdr:row>14</xdr:row>
          <xdr:rowOff>95250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552450</xdr:colOff>
          <xdr:row>0</xdr:row>
          <xdr:rowOff>66675</xdr:rowOff>
        </xdr:from>
        <xdr:to>
          <xdr:col>4</xdr:col>
          <xdr:colOff>76200</xdr:colOff>
          <xdr:row>3</xdr:row>
          <xdr:rowOff>28575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180975</xdr:colOff>
          <xdr:row>0</xdr:row>
          <xdr:rowOff>95250</xdr:rowOff>
        </xdr:from>
        <xdr:to>
          <xdr:col>8</xdr:col>
          <xdr:colOff>76200</xdr:colOff>
          <xdr:row>12</xdr:row>
          <xdr:rowOff>180975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4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3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J28"/>
  <sheetViews>
    <sheetView tabSelected="1" workbookViewId="0">
      <selection activeCell="J11" sqref="J11"/>
    </sheetView>
  </sheetViews>
  <sheetFormatPr defaultRowHeight="15" x14ac:dyDescent="0.25"/>
  <cols>
    <col min="3" max="3" width="9.625" bestFit="1" customWidth="1"/>
    <col min="4" max="4" width="10.25" bestFit="1" customWidth="1"/>
    <col min="7" max="7" width="10.25" customWidth="1"/>
    <col min="8" max="8" width="10.625" bestFit="1" customWidth="1"/>
    <col min="9" max="10" width="9.625" bestFit="1" customWidth="1"/>
  </cols>
  <sheetData>
    <row r="5" spans="1:10" x14ac:dyDescent="0.25">
      <c r="B5" s="2" t="s">
        <v>21</v>
      </c>
      <c r="C5" s="53">
        <f>-3*EXP(-2)-EXP(2)</f>
        <v>-7.7950619486404884</v>
      </c>
    </row>
    <row r="6" spans="1:10" x14ac:dyDescent="0.25">
      <c r="B6" s="2"/>
      <c r="C6" s="53"/>
    </row>
    <row r="7" spans="1:10" x14ac:dyDescent="0.25">
      <c r="B7" s="54" t="s">
        <v>15</v>
      </c>
      <c r="G7" s="55" t="s">
        <v>16</v>
      </c>
    </row>
    <row r="8" spans="1:10" ht="15.75" thickBot="1" x14ac:dyDescent="0.3">
      <c r="B8" s="2"/>
    </row>
    <row r="9" spans="1:10" ht="18" thickBot="1" x14ac:dyDescent="0.3">
      <c r="A9" s="21" t="s">
        <v>8</v>
      </c>
      <c r="B9" s="22" t="s">
        <v>0</v>
      </c>
      <c r="C9" s="19" t="s">
        <v>9</v>
      </c>
      <c r="D9" s="20" t="s">
        <v>6</v>
      </c>
      <c r="F9" s="36" t="s">
        <v>8</v>
      </c>
      <c r="G9" s="37" t="s">
        <v>10</v>
      </c>
      <c r="H9" s="37" t="s">
        <v>12</v>
      </c>
      <c r="I9" s="37" t="s">
        <v>13</v>
      </c>
      <c r="J9" s="38" t="s">
        <v>11</v>
      </c>
    </row>
    <row r="10" spans="1:10" x14ac:dyDescent="0.25">
      <c r="A10" s="17">
        <v>1</v>
      </c>
      <c r="B10" s="18">
        <v>-2</v>
      </c>
      <c r="C10" s="56">
        <f>EXP(-B10)*B10</f>
        <v>-14.778112197861301</v>
      </c>
      <c r="D10" s="48">
        <f>0.5*4*(C11+C10)</f>
        <v>-29.014883262776152</v>
      </c>
      <c r="F10" s="34">
        <v>1</v>
      </c>
      <c r="G10" s="42">
        <f>D10</f>
        <v>-29.014883262776152</v>
      </c>
      <c r="H10" s="35">
        <f>(4/3)*G11-(1/3)*G10</f>
        <v>-9.6716277542587168</v>
      </c>
      <c r="I10" s="42">
        <f>(16/15)*H11-(1/15)*H10</f>
        <v>-7.8562207916853248</v>
      </c>
      <c r="J10" s="45">
        <f>(64/63)*I11-(1/63)*I10</f>
        <v>-7.7955587676989895</v>
      </c>
    </row>
    <row r="11" spans="1:10" ht="15.75" thickBot="1" x14ac:dyDescent="0.3">
      <c r="A11" s="15"/>
      <c r="B11" s="16">
        <v>2</v>
      </c>
      <c r="C11" s="57">
        <f t="shared" ref="C11:C28" si="0">EXP(-B11)*B11</f>
        <v>0.2706705664732254</v>
      </c>
      <c r="D11" s="49"/>
      <c r="E11" s="1"/>
      <c r="F11" s="27">
        <v>2</v>
      </c>
      <c r="G11" s="43">
        <f>D12</f>
        <v>-14.507441631388076</v>
      </c>
      <c r="H11" s="25">
        <f>(4/3)*G12-(1/3)*G11</f>
        <v>-7.9696837268461627</v>
      </c>
      <c r="I11" s="46">
        <f>(16/15)*H12-(1/15)*H11</f>
        <v>-7.7965066118237765</v>
      </c>
      <c r="J11" s="47"/>
    </row>
    <row r="12" spans="1:10" x14ac:dyDescent="0.25">
      <c r="A12" s="17">
        <v>2</v>
      </c>
      <c r="B12" s="18">
        <v>-2</v>
      </c>
      <c r="C12" s="56">
        <f t="shared" si="0"/>
        <v>-14.778112197861301</v>
      </c>
      <c r="D12" s="48">
        <f>0.5*2*(C12+2*C13+C14)</f>
        <v>-14.507441631388076</v>
      </c>
      <c r="E12" s="1"/>
      <c r="F12" s="27">
        <v>3</v>
      </c>
      <c r="G12" s="43">
        <f>D15</f>
        <v>-9.6041232029816417</v>
      </c>
      <c r="H12" s="25">
        <f t="shared" ref="H11:H12" si="1">(4/3)*G13-(1/3)*G12</f>
        <v>-7.8073301815126763</v>
      </c>
      <c r="I12" s="24"/>
      <c r="J12" s="28"/>
    </row>
    <row r="13" spans="1:10" ht="15.75" thickBot="1" x14ac:dyDescent="0.3">
      <c r="A13" s="9"/>
      <c r="B13" s="10">
        <f>B12+(4)/$A$12</f>
        <v>0</v>
      </c>
      <c r="C13" s="58">
        <f t="shared" si="0"/>
        <v>0</v>
      </c>
      <c r="D13" s="50"/>
      <c r="E13" s="1"/>
      <c r="F13" s="29">
        <v>4</v>
      </c>
      <c r="G13" s="41">
        <f>D20</f>
        <v>-8.2565284368799183</v>
      </c>
      <c r="H13" s="30"/>
      <c r="I13" s="30"/>
      <c r="J13" s="31"/>
    </row>
    <row r="14" spans="1:10" ht="15.75" thickBot="1" x14ac:dyDescent="0.3">
      <c r="A14" s="15"/>
      <c r="B14" s="16">
        <f>B13+(4)/$A$12</f>
        <v>2</v>
      </c>
      <c r="C14" s="57">
        <f t="shared" si="0"/>
        <v>0.2706705664732254</v>
      </c>
      <c r="D14" s="49"/>
      <c r="E14" s="1"/>
      <c r="F14" s="26" t="s">
        <v>3</v>
      </c>
      <c r="G14" s="32">
        <f>ABS(($C$5-G10)*100/$C$5)</f>
        <v>272.22133004134167</v>
      </c>
      <c r="H14" s="32">
        <f t="shared" ref="H14:J14" si="2">ABS(($C$5-H10)*100/$C$5)</f>
        <v>24.073776680447217</v>
      </c>
      <c r="I14" s="32">
        <f t="shared" si="2"/>
        <v>0.78458443881261197</v>
      </c>
      <c r="J14" s="33">
        <f t="shared" si="2"/>
        <v>6.3735100731011273E-3</v>
      </c>
    </row>
    <row r="15" spans="1:10" ht="15.75" thickBot="1" x14ac:dyDescent="0.3">
      <c r="A15" s="17">
        <v>4</v>
      </c>
      <c r="B15" s="18">
        <v>-2</v>
      </c>
      <c r="C15" s="56">
        <f t="shared" si="0"/>
        <v>-14.778112197861301</v>
      </c>
      <c r="D15" s="48">
        <f>0.5*1*(C15+2*(C16+C17+C18)+C19)</f>
        <v>-9.6041232029816417</v>
      </c>
      <c r="E15" s="1"/>
      <c r="F15" s="29" t="s">
        <v>14</v>
      </c>
      <c r="G15" s="30" t="s">
        <v>5</v>
      </c>
      <c r="H15" s="39">
        <f>ABS((H10-G11)*100/H10)</f>
        <v>50.000000000000007</v>
      </c>
      <c r="I15" s="39">
        <f t="shared" ref="I15" si="3">ABS((I10-H11)*100/I10)</f>
        <v>1.4442432076364498</v>
      </c>
      <c r="J15" s="40">
        <f>ABS((J10-I11)*100/J10)</f>
        <v>1.2158770821078219E-2</v>
      </c>
    </row>
    <row r="16" spans="1:10" x14ac:dyDescent="0.25">
      <c r="A16" s="9"/>
      <c r="B16" s="10">
        <f>B15+4/$A$15</f>
        <v>-1</v>
      </c>
      <c r="C16" s="58">
        <f t="shared" si="0"/>
        <v>-2.7182818284590451</v>
      </c>
      <c r="D16" s="50"/>
      <c r="E16" s="1"/>
      <c r="F16" s="1"/>
      <c r="G16" s="1"/>
      <c r="H16" s="1"/>
      <c r="I16" s="1"/>
      <c r="J16" s="1"/>
    </row>
    <row r="17" spans="1:9" x14ac:dyDescent="0.25">
      <c r="A17" s="9"/>
      <c r="B17" s="10">
        <f t="shared" ref="B17:B19" si="4">B16+4/$A$15</f>
        <v>0</v>
      </c>
      <c r="C17" s="58">
        <f t="shared" si="0"/>
        <v>0</v>
      </c>
      <c r="D17" s="50"/>
      <c r="E17" s="1"/>
      <c r="F17" s="1"/>
      <c r="G17" s="1"/>
      <c r="H17" s="1"/>
      <c r="I17" s="1"/>
    </row>
    <row r="18" spans="1:9" x14ac:dyDescent="0.25">
      <c r="A18" s="9"/>
      <c r="B18" s="10">
        <f t="shared" si="4"/>
        <v>1</v>
      </c>
      <c r="C18" s="58">
        <f t="shared" si="0"/>
        <v>0.36787944117144233</v>
      </c>
      <c r="D18" s="50"/>
      <c r="E18" s="1"/>
      <c r="F18" s="1"/>
      <c r="G18" s="1"/>
      <c r="H18" s="1"/>
      <c r="I18" s="1"/>
    </row>
    <row r="19" spans="1:9" ht="15.75" thickBot="1" x14ac:dyDescent="0.3">
      <c r="A19" s="15"/>
      <c r="B19" s="16">
        <f t="shared" si="4"/>
        <v>2</v>
      </c>
      <c r="C19" s="57">
        <f t="shared" si="0"/>
        <v>0.2706705664732254</v>
      </c>
      <c r="D19" s="49"/>
      <c r="E19" s="1"/>
      <c r="F19" s="1"/>
      <c r="G19" s="1"/>
      <c r="H19" s="1"/>
      <c r="I19" s="1"/>
    </row>
    <row r="20" spans="1:9" x14ac:dyDescent="0.25">
      <c r="A20" s="9">
        <v>8</v>
      </c>
      <c r="B20" s="10">
        <v>-2</v>
      </c>
      <c r="C20" s="58">
        <f t="shared" si="0"/>
        <v>-14.778112197861301</v>
      </c>
      <c r="D20" s="11">
        <f>0.5*0.5*(C20+2*SUM(C21:C27)+C28)</f>
        <v>-8.2565284368799183</v>
      </c>
      <c r="E20" s="1"/>
      <c r="F20" s="1"/>
      <c r="G20" s="1"/>
      <c r="H20" s="1"/>
      <c r="I20" s="1"/>
    </row>
    <row r="21" spans="1:9" x14ac:dyDescent="0.25">
      <c r="A21" s="9"/>
      <c r="B21" s="10">
        <f>B20+4/$A$20</f>
        <v>-1.5</v>
      </c>
      <c r="C21" s="58">
        <f t="shared" si="0"/>
        <v>-6.7225336055070972</v>
      </c>
      <c r="D21" s="50"/>
      <c r="E21" s="1"/>
      <c r="F21" s="1"/>
      <c r="G21" s="1"/>
      <c r="H21" s="1"/>
      <c r="I21" s="1"/>
    </row>
    <row r="22" spans="1:9" x14ac:dyDescent="0.25">
      <c r="A22" s="9"/>
      <c r="B22" s="10">
        <f t="shared" ref="B22:B28" si="5">B21+4/$A$20</f>
        <v>-1</v>
      </c>
      <c r="C22" s="58">
        <f t="shared" si="0"/>
        <v>-2.7182818284590451</v>
      </c>
      <c r="D22" s="50"/>
      <c r="E22" s="1"/>
      <c r="F22" s="1"/>
      <c r="G22" s="1"/>
      <c r="H22" s="1"/>
      <c r="I22" s="1"/>
    </row>
    <row r="23" spans="1:9" x14ac:dyDescent="0.25">
      <c r="A23" s="9"/>
      <c r="B23" s="10">
        <f t="shared" si="5"/>
        <v>-0.5</v>
      </c>
      <c r="C23" s="58">
        <f t="shared" si="0"/>
        <v>-0.8243606353500641</v>
      </c>
      <c r="D23" s="50"/>
      <c r="E23" s="1"/>
      <c r="F23" s="1"/>
      <c r="G23" s="1"/>
      <c r="H23" s="1"/>
      <c r="I23" s="1"/>
    </row>
    <row r="24" spans="1:9" x14ac:dyDescent="0.25">
      <c r="A24" s="9"/>
      <c r="B24" s="10">
        <f t="shared" si="5"/>
        <v>0</v>
      </c>
      <c r="C24" s="58">
        <f t="shared" si="0"/>
        <v>0</v>
      </c>
      <c r="D24" s="50"/>
      <c r="E24" s="1"/>
      <c r="F24" s="1"/>
      <c r="G24" s="1"/>
      <c r="H24" s="1"/>
      <c r="I24" s="1"/>
    </row>
    <row r="25" spans="1:9" x14ac:dyDescent="0.25">
      <c r="A25" s="9"/>
      <c r="B25" s="10">
        <f t="shared" si="5"/>
        <v>0.5</v>
      </c>
      <c r="C25" s="58">
        <f t="shared" si="0"/>
        <v>0.30326532985631671</v>
      </c>
      <c r="D25" s="50"/>
      <c r="E25" s="1"/>
      <c r="F25" s="1"/>
      <c r="G25" s="1"/>
      <c r="H25" s="1"/>
      <c r="I25" s="1"/>
    </row>
    <row r="26" spans="1:9" x14ac:dyDescent="0.25">
      <c r="A26" s="9"/>
      <c r="B26" s="10">
        <f t="shared" si="5"/>
        <v>1</v>
      </c>
      <c r="C26" s="58">
        <f t="shared" si="0"/>
        <v>0.36787944117144233</v>
      </c>
      <c r="D26" s="51"/>
    </row>
    <row r="27" spans="1:9" x14ac:dyDescent="0.25">
      <c r="A27" s="9"/>
      <c r="B27" s="10">
        <f t="shared" si="5"/>
        <v>1.5</v>
      </c>
      <c r="C27" s="58">
        <f t="shared" si="0"/>
        <v>0.33469524022264474</v>
      </c>
      <c r="D27" s="51"/>
    </row>
    <row r="28" spans="1:9" ht="15.75" thickBot="1" x14ac:dyDescent="0.3">
      <c r="A28" s="15"/>
      <c r="B28" s="16">
        <f t="shared" si="5"/>
        <v>2</v>
      </c>
      <c r="C28" s="57">
        <f t="shared" si="0"/>
        <v>0.2706705664732254</v>
      </c>
      <c r="D28" s="52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2049" r:id="rId4">
          <objectPr defaultSize="0" autoPict="0" r:id="rId5">
            <anchor moveWithCells="1" sizeWithCells="1">
              <from>
                <xdr:col>1</xdr:col>
                <xdr:colOff>28575</xdr:colOff>
                <xdr:row>0</xdr:row>
                <xdr:rowOff>104775</xdr:rowOff>
              </from>
              <to>
                <xdr:col>4</xdr:col>
                <xdr:colOff>85725</xdr:colOff>
                <xdr:row>3</xdr:row>
                <xdr:rowOff>66675</xdr:rowOff>
              </to>
            </anchor>
          </objectPr>
        </oleObject>
      </mc:Choice>
      <mc:Fallback>
        <oleObject progId="Equation.DSMT4" shapeId="204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G23"/>
  <sheetViews>
    <sheetView workbookViewId="0">
      <selection activeCell="I23" sqref="I23"/>
    </sheetView>
  </sheetViews>
  <sheetFormatPr defaultRowHeight="15" x14ac:dyDescent="0.25"/>
  <cols>
    <col min="3" max="3" width="9.625" bestFit="1" customWidth="1"/>
    <col min="7" max="7" width="10.25" bestFit="1" customWidth="1"/>
  </cols>
  <sheetData>
    <row r="5" spans="2:3" x14ac:dyDescent="0.25">
      <c r="B5" s="2" t="s">
        <v>7</v>
      </c>
      <c r="C5" s="53">
        <f>-3*EXP(-2)-EXP(2)</f>
        <v>-7.7950619486404884</v>
      </c>
    </row>
    <row r="16" spans="2:3" x14ac:dyDescent="0.25">
      <c r="C16" s="55" t="s">
        <v>20</v>
      </c>
    </row>
    <row r="17" spans="1:7" ht="15.75" thickBot="1" x14ac:dyDescent="0.3"/>
    <row r="18" spans="1:7" ht="15.75" thickBot="1" x14ac:dyDescent="0.3">
      <c r="A18" s="61" t="s">
        <v>8</v>
      </c>
      <c r="B18" s="62" t="s">
        <v>1</v>
      </c>
      <c r="C18" s="62" t="s">
        <v>17</v>
      </c>
      <c r="D18" s="63" t="s">
        <v>18</v>
      </c>
      <c r="E18" s="63" t="s">
        <v>19</v>
      </c>
      <c r="F18" s="62" t="s">
        <v>6</v>
      </c>
      <c r="G18" s="64" t="s">
        <v>4</v>
      </c>
    </row>
    <row r="19" spans="1:7" x14ac:dyDescent="0.25">
      <c r="A19" s="65">
        <v>2</v>
      </c>
      <c r="B19" s="66">
        <f>-SQRT(1/3)</f>
        <v>-0.57735026918962573</v>
      </c>
      <c r="C19" s="66">
        <v>1</v>
      </c>
      <c r="D19" s="66">
        <f>4*B19*EXP(-2*B19)</f>
        <v>-7.3278983451740842</v>
      </c>
      <c r="E19" s="66">
        <f t="shared" ref="E19:E23" si="0">C19*D19</f>
        <v>-7.3278983451740842</v>
      </c>
      <c r="F19" s="66">
        <f>E19+E20</f>
        <v>-6.600086211038013</v>
      </c>
      <c r="G19" s="67">
        <f>ABS(($C$5-F19)*100/$C$5)</f>
        <v>15.329906875350584</v>
      </c>
    </row>
    <row r="20" spans="1:7" ht="15.75" thickBot="1" x14ac:dyDescent="0.3">
      <c r="A20" s="68"/>
      <c r="B20" s="69">
        <f>SQRT(1/3)</f>
        <v>0.57735026918962573</v>
      </c>
      <c r="C20" s="69">
        <v>1</v>
      </c>
      <c r="D20" s="69">
        <f t="shared" ref="D20:D23" si="1">4*B20*EXP(-2*B20)</f>
        <v>0.72781213413607082</v>
      </c>
      <c r="E20" s="69">
        <f t="shared" si="0"/>
        <v>0.72781213413607082</v>
      </c>
      <c r="F20" s="69"/>
      <c r="G20" s="70"/>
    </row>
    <row r="21" spans="1:7" x14ac:dyDescent="0.25">
      <c r="A21" s="65">
        <v>3</v>
      </c>
      <c r="B21" s="66">
        <v>0</v>
      </c>
      <c r="C21" s="66">
        <f>8/9</f>
        <v>0.88888888888888884</v>
      </c>
      <c r="D21" s="66">
        <f t="shared" si="1"/>
        <v>0</v>
      </c>
      <c r="E21" s="66">
        <f t="shared" si="0"/>
        <v>0</v>
      </c>
      <c r="F21" s="66">
        <f>SUM(E21:E23)</f>
        <v>-7.7377936616674301</v>
      </c>
      <c r="G21" s="67">
        <f>ABS(($C$5-F21)*100/$C$5)</f>
        <v>0.73467391728742171</v>
      </c>
    </row>
    <row r="22" spans="1:7" x14ac:dyDescent="0.25">
      <c r="A22" s="71"/>
      <c r="B22" s="44">
        <f>-SQRT(3/5)</f>
        <v>-0.7745966692414834</v>
      </c>
      <c r="C22" s="44">
        <f>5/9</f>
        <v>0.55555555555555558</v>
      </c>
      <c r="D22" s="44">
        <f t="shared" si="1"/>
        <v>-14.586185581160562</v>
      </c>
      <c r="E22" s="44">
        <f t="shared" si="0"/>
        <v>-8.1034364339780911</v>
      </c>
      <c r="F22" s="44"/>
      <c r="G22" s="72"/>
    </row>
    <row r="23" spans="1:7" ht="15.75" thickBot="1" x14ac:dyDescent="0.3">
      <c r="A23" s="73"/>
      <c r="B23" s="69">
        <f>SQRT(3/5)</f>
        <v>0.7745966692414834</v>
      </c>
      <c r="C23" s="69">
        <f>5/9</f>
        <v>0.55555555555555558</v>
      </c>
      <c r="D23" s="69">
        <f t="shared" si="1"/>
        <v>0.65815699015918938</v>
      </c>
      <c r="E23" s="69">
        <f t="shared" si="0"/>
        <v>0.36564277231066078</v>
      </c>
      <c r="F23" s="69"/>
      <c r="G23" s="70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3074" r:id="rId4">
          <objectPr defaultSize="0" autoPict="0" r:id="rId5">
            <anchor moveWithCells="1" sizeWithCells="1">
              <from>
                <xdr:col>0</xdr:col>
                <xdr:colOff>257175</xdr:colOff>
                <xdr:row>6</xdr:row>
                <xdr:rowOff>142875</xdr:rowOff>
              </from>
              <to>
                <xdr:col>5</xdr:col>
                <xdr:colOff>600075</xdr:colOff>
                <xdr:row>14</xdr:row>
                <xdr:rowOff>95250</xdr:rowOff>
              </to>
            </anchor>
          </objectPr>
        </oleObject>
      </mc:Choice>
      <mc:Fallback>
        <oleObject progId="Equation.DSMT4" shapeId="3074" r:id="rId4"/>
      </mc:Fallback>
    </mc:AlternateContent>
    <mc:AlternateContent xmlns:mc="http://schemas.openxmlformats.org/markup-compatibility/2006">
      <mc:Choice Requires="x14">
        <oleObject progId="Equation.DSMT4" shapeId="3075" r:id="rId6">
          <objectPr defaultSize="0" autoPict="0" r:id="rId7">
            <anchor moveWithCells="1" sizeWithCells="1">
              <from>
                <xdr:col>0</xdr:col>
                <xdr:colOff>552450</xdr:colOff>
                <xdr:row>0</xdr:row>
                <xdr:rowOff>66675</xdr:rowOff>
              </from>
              <to>
                <xdr:col>4</xdr:col>
                <xdr:colOff>76200</xdr:colOff>
                <xdr:row>3</xdr:row>
                <xdr:rowOff>28575</xdr:rowOff>
              </to>
            </anchor>
          </objectPr>
        </oleObject>
      </mc:Choice>
      <mc:Fallback>
        <oleObject progId="Equation.DSMT4" shapeId="3075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J25"/>
  <sheetViews>
    <sheetView workbookViewId="0">
      <selection activeCell="E24" sqref="E24"/>
    </sheetView>
  </sheetViews>
  <sheetFormatPr defaultRowHeight="15" x14ac:dyDescent="0.25"/>
  <cols>
    <col min="2" max="3" width="9.25" bestFit="1" customWidth="1"/>
    <col min="5" max="5" width="9.25" bestFit="1" customWidth="1"/>
  </cols>
  <sheetData>
    <row r="5" spans="1:10" x14ac:dyDescent="0.25">
      <c r="I5" s="74" t="s">
        <v>22</v>
      </c>
      <c r="J5">
        <f>-EXP(2)</f>
        <v>-7.3890560989306504</v>
      </c>
    </row>
    <row r="16" spans="1:10" x14ac:dyDescent="0.25">
      <c r="A16" s="55" t="s">
        <v>27</v>
      </c>
      <c r="B16" s="55" t="s">
        <v>45</v>
      </c>
      <c r="C16" s="55"/>
      <c r="F16" s="55" t="s">
        <v>28</v>
      </c>
      <c r="G16" s="55" t="s">
        <v>29</v>
      </c>
      <c r="H16" s="55"/>
    </row>
    <row r="17" spans="1:9" ht="16.5" x14ac:dyDescent="0.3">
      <c r="A17" s="59"/>
      <c r="B17" s="60"/>
      <c r="C17" s="60" t="s">
        <v>25</v>
      </c>
      <c r="F17" s="60" t="s">
        <v>23</v>
      </c>
      <c r="G17" s="60" t="s">
        <v>24</v>
      </c>
      <c r="H17" s="60" t="s">
        <v>26</v>
      </c>
    </row>
    <row r="18" spans="1:9" x14ac:dyDescent="0.25">
      <c r="A18" s="1"/>
      <c r="B18" s="75"/>
      <c r="C18" s="53">
        <f>'Q1(a)'!J10</f>
        <v>-7.7955587676989895</v>
      </c>
      <c r="F18" s="53">
        <f>0.5/8</f>
        <v>6.25E-2</v>
      </c>
      <c r="G18" s="53">
        <f>(1/F18^3)*EXP(-1/F18)</f>
        <v>4.6094407565008534E-4</v>
      </c>
      <c r="H18" s="53">
        <f>(0.5/4)*SUM(G18:G21)</f>
        <v>0.41038266708894255</v>
      </c>
      <c r="I18" s="53"/>
    </row>
    <row r="19" spans="1:9" x14ac:dyDescent="0.25">
      <c r="A19" s="1"/>
      <c r="B19" s="76"/>
      <c r="F19" s="53">
        <f>F18+0.5/4</f>
        <v>0.1875</v>
      </c>
      <c r="G19" s="53">
        <f t="shared" ref="G19:G21" si="0">(1/F19^3)*EXP(-1/F19)</f>
        <v>0.73241789536050306</v>
      </c>
      <c r="H19" s="53"/>
      <c r="I19" s="53"/>
    </row>
    <row r="20" spans="1:9" x14ac:dyDescent="0.25">
      <c r="A20" s="1"/>
      <c r="B20" s="76"/>
      <c r="F20" s="53">
        <f t="shared" ref="F20:F21" si="1">F19+0.5/4</f>
        <v>0.3125</v>
      </c>
      <c r="G20" s="53">
        <f t="shared" si="0"/>
        <v>1.3356958999631041</v>
      </c>
      <c r="H20" s="53"/>
      <c r="I20" s="53"/>
    </row>
    <row r="21" spans="1:9" x14ac:dyDescent="0.25">
      <c r="A21" s="1"/>
      <c r="B21" s="76"/>
      <c r="F21" s="53">
        <f t="shared" si="1"/>
        <v>0.4375</v>
      </c>
      <c r="G21" s="53">
        <f t="shared" si="0"/>
        <v>1.2144865973122831</v>
      </c>
      <c r="H21" s="53"/>
      <c r="I21" s="53"/>
    </row>
    <row r="22" spans="1:9" x14ac:dyDescent="0.25">
      <c r="A22" s="1"/>
      <c r="B22" s="76"/>
      <c r="F22" s="53"/>
      <c r="G22" s="53"/>
      <c r="H22" s="53"/>
      <c r="I22" s="53"/>
    </row>
    <row r="24" spans="1:9" x14ac:dyDescent="0.25">
      <c r="D24" s="74" t="s">
        <v>44</v>
      </c>
      <c r="E24" s="53">
        <f>C18+H18</f>
        <v>-7.3851761006100469</v>
      </c>
    </row>
    <row r="25" spans="1:9" x14ac:dyDescent="0.25">
      <c r="D25" s="2" t="s">
        <v>43</v>
      </c>
      <c r="E25">
        <f>ABS(J5-E24)*100/J5</f>
        <v>-5.2510067167645405E-2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4097" r:id="rId4">
          <objectPr defaultSize="0" autoPict="0" r:id="rId5">
            <anchor moveWithCells="1" sizeWithCells="1">
              <from>
                <xdr:col>0</xdr:col>
                <xdr:colOff>180975</xdr:colOff>
                <xdr:row>0</xdr:row>
                <xdr:rowOff>95250</xdr:rowOff>
              </from>
              <to>
                <xdr:col>8</xdr:col>
                <xdr:colOff>76200</xdr:colOff>
                <xdr:row>12</xdr:row>
                <xdr:rowOff>180975</xdr:rowOff>
              </to>
            </anchor>
          </objectPr>
        </oleObject>
      </mc:Choice>
      <mc:Fallback>
        <oleObject progId="Equation.DSMT4" shapeId="4097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F11" sqref="F11"/>
    </sheetView>
  </sheetViews>
  <sheetFormatPr defaultRowHeight="15" x14ac:dyDescent="0.25"/>
  <cols>
    <col min="1" max="1" width="16.125" bestFit="1" customWidth="1"/>
    <col min="2" max="2" width="6.75" customWidth="1"/>
    <col min="4" max="4" width="10.75" customWidth="1"/>
    <col min="5" max="5" width="9.25" bestFit="1" customWidth="1"/>
    <col min="6" max="6" width="9.625" bestFit="1" customWidth="1"/>
    <col min="7" max="7" width="5.375" customWidth="1"/>
    <col min="8" max="8" width="10.875" bestFit="1" customWidth="1"/>
    <col min="14" max="14" width="4.375" customWidth="1"/>
  </cols>
  <sheetData>
    <row r="1" spans="1:18" ht="15.75" thickBot="1" x14ac:dyDescent="0.3">
      <c r="A1" s="84" t="s">
        <v>30</v>
      </c>
      <c r="B1" s="86">
        <f>0.5*EXP(0.5*A12)-0.2*A12</f>
        <v>5.0912469803517366</v>
      </c>
      <c r="C1" s="23" t="s">
        <v>37</v>
      </c>
    </row>
    <row r="2" spans="1:18" ht="18" thickBot="1" x14ac:dyDescent="0.3">
      <c r="A2" s="77" t="s">
        <v>31</v>
      </c>
      <c r="B2" s="85">
        <f>0.25*EXP(0.5*A12)-0.2</f>
        <v>2.8456234901758681</v>
      </c>
      <c r="C2" s="14" t="s">
        <v>38</v>
      </c>
    </row>
    <row r="4" spans="1:18" ht="15.75" thickBot="1" x14ac:dyDescent="0.3"/>
    <row r="5" spans="1:18" ht="18" thickBot="1" x14ac:dyDescent="0.3">
      <c r="A5" s="91" t="s">
        <v>41</v>
      </c>
      <c r="B5" s="93"/>
      <c r="C5" s="91" t="s">
        <v>40</v>
      </c>
      <c r="D5" s="92"/>
      <c r="E5" s="92"/>
      <c r="F5" s="92"/>
      <c r="G5" s="92"/>
      <c r="H5" s="92"/>
      <c r="I5" s="93"/>
      <c r="J5" s="91" t="s">
        <v>39</v>
      </c>
      <c r="K5" s="92"/>
      <c r="L5" s="92"/>
      <c r="M5" s="92"/>
      <c r="N5" s="92"/>
      <c r="O5" s="92"/>
      <c r="P5" s="93"/>
    </row>
    <row r="6" spans="1:18" x14ac:dyDescent="0.25">
      <c r="A6" s="78" t="s">
        <v>23</v>
      </c>
      <c r="B6" s="79" t="s">
        <v>0</v>
      </c>
      <c r="C6" s="3"/>
      <c r="D6" s="4" t="s">
        <v>33</v>
      </c>
      <c r="E6" s="4" t="s">
        <v>32</v>
      </c>
      <c r="F6" s="4" t="s">
        <v>34</v>
      </c>
      <c r="G6" s="4" t="s">
        <v>2</v>
      </c>
      <c r="H6" s="94" t="s">
        <v>35</v>
      </c>
      <c r="I6" s="95"/>
      <c r="J6" s="3"/>
      <c r="K6" s="4" t="s">
        <v>33</v>
      </c>
      <c r="L6" s="4" t="s">
        <v>32</v>
      </c>
      <c r="M6" s="4" t="s">
        <v>34</v>
      </c>
      <c r="N6" s="4" t="s">
        <v>2</v>
      </c>
      <c r="O6" s="4" t="s">
        <v>35</v>
      </c>
      <c r="P6" s="5"/>
      <c r="R6" t="s">
        <v>42</v>
      </c>
    </row>
    <row r="7" spans="1:18" x14ac:dyDescent="0.25">
      <c r="A7" s="8">
        <v>0</v>
      </c>
      <c r="B7" s="83">
        <v>1</v>
      </c>
      <c r="C7" s="8"/>
      <c r="D7" s="6"/>
      <c r="E7" s="6"/>
      <c r="F7" s="6"/>
      <c r="G7" s="6"/>
      <c r="H7" s="6"/>
      <c r="I7" s="7"/>
      <c r="J7" s="8"/>
      <c r="K7" s="6"/>
      <c r="L7" s="6"/>
      <c r="M7" s="6"/>
      <c r="N7" s="6"/>
      <c r="O7" s="6"/>
      <c r="P7" s="7"/>
      <c r="R7">
        <f>EXP(0.5*A7)-0.1*A7^2</f>
        <v>1</v>
      </c>
    </row>
    <row r="8" spans="1:18" x14ac:dyDescent="0.25">
      <c r="A8" s="8">
        <v>1</v>
      </c>
      <c r="B8" s="83">
        <v>1.55</v>
      </c>
      <c r="C8" s="8"/>
      <c r="D8" s="6"/>
      <c r="E8" s="6"/>
      <c r="F8" s="6"/>
      <c r="G8" s="6"/>
      <c r="H8" s="6"/>
      <c r="I8" s="7"/>
      <c r="J8" s="8"/>
      <c r="K8" s="6"/>
      <c r="L8" s="6"/>
      <c r="M8" s="6"/>
      <c r="N8" s="6"/>
      <c r="O8" s="6"/>
      <c r="P8" s="7"/>
      <c r="R8">
        <f t="shared" ref="R8:R16" si="0">EXP(0.5*A8)-0.1*A8^2</f>
        <v>1.5487212707001281</v>
      </c>
    </row>
    <row r="9" spans="1:18" x14ac:dyDescent="0.25">
      <c r="A9" s="8">
        <v>2</v>
      </c>
      <c r="B9" s="83">
        <v>2.3199999999999998</v>
      </c>
      <c r="C9" s="8"/>
      <c r="D9" s="6"/>
      <c r="E9" s="6"/>
      <c r="F9" s="6"/>
      <c r="G9" s="6"/>
      <c r="H9" s="6"/>
      <c r="I9" s="7"/>
      <c r="J9" s="8"/>
      <c r="K9" s="6"/>
      <c r="L9" s="6"/>
      <c r="M9" s="6"/>
      <c r="N9" s="6"/>
      <c r="O9" s="6"/>
      <c r="P9" s="7"/>
      <c r="R9">
        <f t="shared" si="0"/>
        <v>2.3182818284590452</v>
      </c>
    </row>
    <row r="10" spans="1:18" x14ac:dyDescent="0.25">
      <c r="A10" s="8">
        <v>3</v>
      </c>
      <c r="B10" s="83">
        <v>3.58</v>
      </c>
      <c r="C10" s="8"/>
      <c r="D10" s="6"/>
      <c r="E10" s="6"/>
      <c r="F10" s="6"/>
      <c r="G10" s="6"/>
      <c r="H10" s="6"/>
      <c r="I10" s="7"/>
      <c r="J10" s="8"/>
      <c r="K10" s="6"/>
      <c r="L10" s="6"/>
      <c r="M10" s="6"/>
      <c r="N10" s="6"/>
      <c r="O10" s="6"/>
      <c r="P10" s="7"/>
      <c r="R10">
        <f t="shared" si="0"/>
        <v>3.5816890703380646</v>
      </c>
    </row>
    <row r="11" spans="1:18" x14ac:dyDescent="0.25">
      <c r="A11" s="8">
        <v>4</v>
      </c>
      <c r="B11" s="83">
        <v>5.79</v>
      </c>
      <c r="C11" s="8"/>
      <c r="D11" s="6"/>
      <c r="E11" s="6"/>
      <c r="F11" s="6"/>
      <c r="G11" s="6"/>
      <c r="H11" s="6"/>
      <c r="I11" s="7"/>
      <c r="J11" s="8"/>
      <c r="K11" s="6"/>
      <c r="L11" s="6"/>
      <c r="M11" s="6"/>
      <c r="N11" s="6"/>
      <c r="O11" s="6"/>
      <c r="P11" s="7"/>
      <c r="R11">
        <f t="shared" si="0"/>
        <v>5.7890560989306508</v>
      </c>
    </row>
    <row r="12" spans="1:18" ht="17.25" x14ac:dyDescent="0.25">
      <c r="A12" s="89">
        <v>5</v>
      </c>
      <c r="B12" s="90">
        <v>9.68</v>
      </c>
      <c r="C12" s="8"/>
      <c r="D12" s="82">
        <f>(-B14+4*B13-3*B12)/(2*(A13-A12))</f>
        <v>4.3499999999999979</v>
      </c>
      <c r="E12" s="82">
        <f>(3*B12-4*B11+B10)/(2*(A12-A11))</f>
        <v>4.7299999999999995</v>
      </c>
      <c r="F12" s="82">
        <f>(B13-B11)/(A13-A11)</f>
        <v>5.35</v>
      </c>
      <c r="G12" s="6">
        <f>(A13-A11)/2</f>
        <v>1</v>
      </c>
      <c r="H12" s="82">
        <f>(4/3)*F12-(1/3)*F13</f>
        <v>5.08</v>
      </c>
      <c r="I12" s="7" t="s">
        <v>36</v>
      </c>
      <c r="J12" s="8"/>
      <c r="K12" s="82">
        <f>(-B15+4*B14-5*B13+2*B12)/((A13-A12)^2)</f>
        <v>1.5900000000000034</v>
      </c>
      <c r="L12" s="82">
        <f>(2*B12-5*B11+4*B10-B9)/((A12-A11)^2)</f>
        <v>2.4100000000000006</v>
      </c>
      <c r="M12" s="82">
        <f>(B13-2*B12+B11)/((A12-A11)^2)</f>
        <v>2.919999999999999</v>
      </c>
      <c r="N12" s="6">
        <f>(A13-A11)/2</f>
        <v>1</v>
      </c>
      <c r="O12" s="82">
        <f>(4/3)*M12-(1/3)*M13</f>
        <v>2.8566666666666651</v>
      </c>
      <c r="P12" s="7" t="s">
        <v>36</v>
      </c>
      <c r="R12">
        <f t="shared" si="0"/>
        <v>9.6824939607034732</v>
      </c>
    </row>
    <row r="13" spans="1:18" ht="17.25" x14ac:dyDescent="0.25">
      <c r="A13" s="8">
        <v>6</v>
      </c>
      <c r="B13" s="83">
        <v>16.489999999999998</v>
      </c>
      <c r="C13" s="8"/>
      <c r="D13" s="82"/>
      <c r="E13" s="82"/>
      <c r="F13" s="82">
        <f>(B14-B10)/(A14-A10)</f>
        <v>6.16</v>
      </c>
      <c r="G13" s="6">
        <f>(A14-A10)/2</f>
        <v>2</v>
      </c>
      <c r="H13" s="82">
        <f>(4/3)*F13-(1/3)*F14</f>
        <v>4.864583333333333</v>
      </c>
      <c r="I13" s="7" t="s">
        <v>36</v>
      </c>
      <c r="J13" s="8"/>
      <c r="K13" s="82"/>
      <c r="L13" s="82"/>
      <c r="M13" s="82">
        <f>(B14-2*B12+B10)/((A14-A12)^2)</f>
        <v>3.11</v>
      </c>
      <c r="N13" s="6">
        <f>(A14-A10)/2</f>
        <v>2</v>
      </c>
      <c r="O13" s="82">
        <f>(4/3)*M13-(1/3)*M14</f>
        <v>2.8110416666666667</v>
      </c>
      <c r="P13" s="7" t="s">
        <v>36</v>
      </c>
      <c r="R13">
        <f t="shared" si="0"/>
        <v>16.485536923187667</v>
      </c>
    </row>
    <row r="14" spans="1:18" ht="17.25" x14ac:dyDescent="0.25">
      <c r="A14" s="8">
        <v>7</v>
      </c>
      <c r="B14" s="83">
        <v>28.22</v>
      </c>
      <c r="C14" s="8"/>
      <c r="D14" s="82"/>
      <c r="E14" s="82"/>
      <c r="F14" s="82">
        <f>(B16-B8)/(A16-A8)</f>
        <v>10.046250000000001</v>
      </c>
      <c r="G14" s="6">
        <f>(A16-A8)/2</f>
        <v>4</v>
      </c>
      <c r="H14" s="82">
        <f>(16/15)*H12-(1/15)*H13</f>
        <v>5.0943611111111116</v>
      </c>
      <c r="I14" s="7" t="s">
        <v>13</v>
      </c>
      <c r="J14" s="8"/>
      <c r="K14" s="82"/>
      <c r="L14" s="82"/>
      <c r="M14" s="82">
        <f>(B16-2*B12+B8)/((A16-A12)^2)</f>
        <v>4.006875</v>
      </c>
      <c r="N14" s="6">
        <f>(A16-A8)/2</f>
        <v>4</v>
      </c>
      <c r="O14" s="82">
        <f>(16/15)*O12-(1/15)*O13</f>
        <v>2.8597083333333315</v>
      </c>
      <c r="P14" s="7" t="s">
        <v>13</v>
      </c>
      <c r="R14">
        <f t="shared" si="0"/>
        <v>28.215451958692313</v>
      </c>
    </row>
    <row r="15" spans="1:18" x14ac:dyDescent="0.25">
      <c r="A15" s="8">
        <v>8</v>
      </c>
      <c r="B15" s="83">
        <v>48.2</v>
      </c>
      <c r="C15" s="8"/>
      <c r="D15" s="6"/>
      <c r="E15" s="6"/>
      <c r="F15" s="6"/>
      <c r="G15" s="6"/>
      <c r="H15" s="6"/>
      <c r="I15" s="7"/>
      <c r="J15" s="8"/>
      <c r="K15" s="6"/>
      <c r="L15" s="6"/>
      <c r="M15" s="6"/>
      <c r="N15" s="6"/>
      <c r="O15" s="6"/>
      <c r="P15" s="7"/>
      <c r="R15">
        <f t="shared" si="0"/>
        <v>48.198150033144238</v>
      </c>
    </row>
    <row r="16" spans="1:18" ht="15.75" thickBot="1" x14ac:dyDescent="0.3">
      <c r="A16" s="12">
        <v>9</v>
      </c>
      <c r="B16" s="88">
        <v>81.92</v>
      </c>
      <c r="C16" s="12"/>
      <c r="D16" s="13"/>
      <c r="E16" s="13"/>
      <c r="F16" s="13"/>
      <c r="G16" s="13"/>
      <c r="H16" s="13"/>
      <c r="I16" s="14"/>
      <c r="J16" s="12"/>
      <c r="K16" s="13"/>
      <c r="L16" s="13"/>
      <c r="M16" s="13"/>
      <c r="N16" s="13"/>
      <c r="O16" s="13"/>
      <c r="P16" s="14"/>
      <c r="R16">
        <f t="shared" si="0"/>
        <v>81.917131300521817</v>
      </c>
    </row>
    <row r="17" spans="1:16" x14ac:dyDescent="0.25">
      <c r="A17" s="8"/>
      <c r="B17" s="7"/>
      <c r="C17" s="80" t="s">
        <v>4</v>
      </c>
      <c r="D17" s="81">
        <f>ABS($B$1-D12)*100/$B$1</f>
        <v>14.559242229111591</v>
      </c>
      <c r="E17" s="81">
        <f t="shared" ref="E17:F17" si="1">ABS($B$1-E12)*100/$B$1</f>
        <v>7.0954518951029124</v>
      </c>
      <c r="F17" s="81">
        <f t="shared" si="1"/>
        <v>5.0823112814375131</v>
      </c>
      <c r="G17" s="81"/>
      <c r="H17" s="81">
        <f t="shared" ref="H17" si="2">ABS($B$1-H12)*100/$B$1</f>
        <v>0.22090816641072736</v>
      </c>
      <c r="I17" s="7"/>
      <c r="J17" s="80" t="s">
        <v>4</v>
      </c>
      <c r="K17" s="81">
        <f>ABS($B$2-K12)*100/$B$2</f>
        <v>44.124723264013518</v>
      </c>
      <c r="L17" s="81">
        <f t="shared" ref="L17:O17" si="3">ABS($B$2-L12)*100/$B$2</f>
        <v>15.308542808976625</v>
      </c>
      <c r="M17" s="81">
        <f t="shared" si="3"/>
        <v>2.6137157667170583</v>
      </c>
      <c r="N17" s="81"/>
      <c r="O17" s="81">
        <f t="shared" si="3"/>
        <v>0.38807581287271775</v>
      </c>
      <c r="P17" s="7"/>
    </row>
    <row r="18" spans="1:16" x14ac:dyDescent="0.25">
      <c r="A18" s="8"/>
      <c r="B18" s="7"/>
      <c r="C18" s="8"/>
      <c r="D18" s="81"/>
      <c r="E18" s="81"/>
      <c r="F18" s="81">
        <f t="shared" ref="F18:H18" si="4">ABS($B$1-F13)*100/$B$1</f>
        <v>20.991969624982268</v>
      </c>
      <c r="G18" s="81"/>
      <c r="H18" s="81">
        <f t="shared" si="4"/>
        <v>4.4520261518081803</v>
      </c>
      <c r="I18" s="7"/>
      <c r="J18" s="8"/>
      <c r="K18" s="81"/>
      <c r="L18" s="81"/>
      <c r="M18" s="81">
        <f t="shared" ref="M18" si="5">ABS($B$2-M13)*100/$B$2</f>
        <v>9.2906356282500493</v>
      </c>
      <c r="N18" s="81"/>
      <c r="O18" s="81">
        <f>ABS($B$2-O13)*100/$B$2</f>
        <v>1.2152634959821831</v>
      </c>
      <c r="P18" s="7"/>
    </row>
    <row r="19" spans="1:16" ht="15.75" thickBot="1" x14ac:dyDescent="0.3">
      <c r="A19" s="12"/>
      <c r="B19" s="14"/>
      <c r="C19" s="12"/>
      <c r="D19" s="87"/>
      <c r="E19" s="87"/>
      <c r="F19" s="87">
        <f t="shared" ref="F19:H19" si="6">ABS($B$1-F14)*100/$B$1</f>
        <v>97.323956955353594</v>
      </c>
      <c r="G19" s="87"/>
      <c r="H19" s="87">
        <f t="shared" si="6"/>
        <v>6.1166365949109777E-2</v>
      </c>
      <c r="I19" s="14"/>
      <c r="J19" s="12"/>
      <c r="K19" s="87"/>
      <c r="L19" s="87"/>
      <c r="M19" s="87">
        <f t="shared" ref="M19" si="7">ABS($B$2-M14)*100/$B$2</f>
        <v>40.808333000946767</v>
      </c>
      <c r="N19" s="87"/>
      <c r="O19" s="87">
        <f t="shared" ref="O19" si="8">ABS($B$2-O14)*100/$B$2</f>
        <v>0.4949651001297049</v>
      </c>
      <c r="P19" s="14"/>
    </row>
  </sheetData>
  <mergeCells count="4">
    <mergeCell ref="C5:I5"/>
    <mergeCell ref="J5:P5"/>
    <mergeCell ref="A5:B5"/>
    <mergeCell ref="H6:I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Q1(a)</vt:lpstr>
      <vt:lpstr>Q1(b)</vt:lpstr>
      <vt:lpstr>Q2</vt:lpstr>
      <vt:lpstr>Q3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</dc:creator>
  <cp:lastModifiedBy>shivam</cp:lastModifiedBy>
  <dcterms:created xsi:type="dcterms:W3CDTF">2016-10-02T17:37:13Z</dcterms:created>
  <dcterms:modified xsi:type="dcterms:W3CDTF">2016-10-16T19:20:08Z</dcterms:modified>
</cp:coreProperties>
</file>