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Complex Loo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4" i="1" l="1"/>
  <c r="D24" i="2"/>
  <c r="C31" i="2"/>
  <c r="C30" i="2"/>
  <c r="C29" i="2"/>
  <c r="C28" i="2"/>
  <c r="C27" i="2"/>
  <c r="C26" i="2"/>
  <c r="C25" i="2"/>
  <c r="C24" i="2"/>
  <c r="C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C44" i="1" l="1"/>
  <c r="C43" i="1"/>
  <c r="C42" i="1"/>
  <c r="C56" i="1" l="1"/>
  <c r="C59" i="1"/>
  <c r="C58" i="1"/>
  <c r="C54" i="1"/>
  <c r="C53" i="1"/>
  <c r="C51" i="1"/>
  <c r="C49" i="1"/>
  <c r="C48" i="1"/>
  <c r="C47" i="1"/>
  <c r="C46" i="1"/>
  <c r="C45" i="1"/>
  <c r="C40" i="1"/>
  <c r="C39" i="1"/>
  <c r="C38" i="1"/>
  <c r="C35" i="1"/>
  <c r="C33" i="1"/>
  <c r="C32" i="1"/>
  <c r="C31" i="1"/>
  <c r="C28" i="1"/>
  <c r="C27" i="1"/>
  <c r="C26" i="1"/>
  <c r="C25" i="1"/>
  <c r="C24" i="1"/>
  <c r="C22" i="1"/>
  <c r="C20" i="1"/>
  <c r="C19" i="1"/>
  <c r="C16" i="1"/>
  <c r="C15" i="1"/>
  <c r="C13" i="1"/>
  <c r="C12" i="1"/>
  <c r="C11" i="1"/>
  <c r="C10" i="1"/>
  <c r="C9" i="1"/>
  <c r="C8" i="1"/>
  <c r="C7" i="1"/>
  <c r="C6" i="1"/>
  <c r="C5" i="1"/>
  <c r="C4" i="1"/>
  <c r="C3" i="1"/>
  <c r="C2" i="1"/>
  <c r="D21" i="2"/>
  <c r="C22" i="2"/>
  <c r="C21" i="2"/>
  <c r="C20" i="2"/>
  <c r="C19" i="2"/>
  <c r="C18" i="2"/>
  <c r="D18" i="2" s="1"/>
  <c r="C17" i="2"/>
  <c r="C16" i="2"/>
  <c r="B50" i="1"/>
  <c r="C50" i="1" s="1"/>
  <c r="H8" i="2"/>
  <c r="C61" i="1" l="1"/>
  <c r="C57" i="1"/>
  <c r="C63" i="1" s="1"/>
  <c r="C60" i="1"/>
  <c r="C55" i="1"/>
  <c r="H11" i="2"/>
  <c r="G4" i="2" s="1"/>
  <c r="B52" i="1" s="1"/>
  <c r="C52" i="1" s="1"/>
  <c r="B42" i="1"/>
  <c r="B43" i="1" l="1"/>
  <c r="B44" i="1"/>
  <c r="B36" i="1"/>
  <c r="C36" i="1" s="1"/>
  <c r="C34" i="1"/>
  <c r="B37" i="1" l="1"/>
  <c r="C37" i="1" s="1"/>
  <c r="C15" i="2"/>
  <c r="C14" i="2"/>
  <c r="D14" i="2" s="1"/>
  <c r="C13" i="2"/>
  <c r="D13" i="2" s="1"/>
  <c r="B30" i="1" l="1"/>
  <c r="C30" i="1" s="1"/>
  <c r="C12" i="2"/>
  <c r="C11" i="2"/>
  <c r="D11" i="2" s="1"/>
  <c r="C10" i="2" l="1"/>
  <c r="D10" i="2" s="1"/>
  <c r="C9" i="2"/>
  <c r="D9" i="2" s="1"/>
  <c r="B14" i="1" l="1"/>
  <c r="C14" i="1" s="1"/>
  <c r="C8" i="2" l="1"/>
  <c r="C7" i="2"/>
  <c r="C6" i="2"/>
  <c r="C5" i="2"/>
  <c r="C4" i="2"/>
  <c r="D4" i="2" s="1"/>
  <c r="C3" i="2"/>
  <c r="B18" i="1" l="1"/>
  <c r="B17" i="1"/>
  <c r="C17" i="1" s="1"/>
  <c r="B21" i="1" l="1"/>
  <c r="D30" i="2" s="1"/>
  <c r="C18" i="1"/>
  <c r="B29" i="1" l="1"/>
  <c r="C21" i="1"/>
  <c r="D12" i="2" l="1"/>
  <c r="B1" i="2" s="1"/>
  <c r="B23" i="1" s="1"/>
  <c r="C23" i="1" s="1"/>
  <c r="C29" i="1"/>
</calcChain>
</file>

<file path=xl/sharedStrings.xml><?xml version="1.0" encoding="utf-8"?>
<sst xmlns="http://schemas.openxmlformats.org/spreadsheetml/2006/main" count="113" uniqueCount="97">
  <si>
    <t>Dragonbane Charm</t>
  </si>
  <si>
    <t>Fire Bowl Fuel</t>
  </si>
  <si>
    <t>Flawless Orb</t>
  </si>
  <si>
    <t>Lantern Oil Charm</t>
  </si>
  <si>
    <t>Coconut Milk</t>
  </si>
  <si>
    <t>Divine Orb</t>
  </si>
  <si>
    <t>Splintered Wood</t>
  </si>
  <si>
    <t>Crescent Cheese</t>
  </si>
  <si>
    <t>Ionized Salt</t>
  </si>
  <si>
    <t>Glowing Gruyere Cheese</t>
  </si>
  <si>
    <t>Living Shard</t>
  </si>
  <si>
    <t>Dragon Scale</t>
  </si>
  <si>
    <t>Scrap Metal</t>
  </si>
  <si>
    <t>Meteorite Piece</t>
  </si>
  <si>
    <t>Mysterious Box</t>
  </si>
  <si>
    <t>ItemName</t>
  </si>
  <si>
    <t>Price</t>
  </si>
  <si>
    <t>Magic Essence</t>
  </si>
  <si>
    <t>Moon Cheese</t>
  </si>
  <si>
    <t>Maki Cheese</t>
  </si>
  <si>
    <t>Nightshade</t>
  </si>
  <si>
    <t>Simple Orb</t>
  </si>
  <si>
    <t>Orange Winter Hunt Gift Box</t>
  </si>
  <si>
    <t>Total:</t>
  </si>
  <si>
    <t>Mist Canister</t>
  </si>
  <si>
    <t>Pollutinum</t>
  </si>
  <si>
    <t>Rift Vacuum Charm</t>
  </si>
  <si>
    <t>Sap Filled Thorn</t>
  </si>
  <si>
    <t>Mineral</t>
  </si>
  <si>
    <t>Dop Rate</t>
  </si>
  <si>
    <t>Per Gift Value</t>
  </si>
  <si>
    <t>SUPER|brie+</t>
  </si>
  <si>
    <t>Ful'Mina's Tooth</t>
  </si>
  <si>
    <t>Let it Snow Charm</t>
  </si>
  <si>
    <t>Cavern Fungus</t>
  </si>
  <si>
    <t>King's Credit</t>
  </si>
  <si>
    <t>Calcified Rift Mist</t>
  </si>
  <si>
    <t>Rancid Radioactive Blue Cheese</t>
  </si>
  <si>
    <t>Nightshade Farming Charm</t>
  </si>
  <si>
    <t>Ancient String Cheese Potion</t>
  </si>
  <si>
    <t>Ancient String Cheese</t>
  </si>
  <si>
    <t>Super Rotten Charm</t>
  </si>
  <si>
    <t>Rift Power Charm</t>
  </si>
  <si>
    <t>Riftiago Potion</t>
  </si>
  <si>
    <t>Gilded Charm</t>
  </si>
  <si>
    <t>Timesplit Rune</t>
  </si>
  <si>
    <t>Clockwork Cog</t>
  </si>
  <si>
    <t>Tiny Sprocket</t>
  </si>
  <si>
    <t>Snowball Charm</t>
  </si>
  <si>
    <t>Rift Antiskele Charm</t>
  </si>
  <si>
    <t>Ultimate Spore Charm</t>
  </si>
  <si>
    <t>Snow Golem</t>
  </si>
  <si>
    <t>Snow Golem Limb</t>
  </si>
  <si>
    <t>Snow Golem Head</t>
  </si>
  <si>
    <t>Snow Golem Torso</t>
  </si>
  <si>
    <t>Portal Scrambler</t>
  </si>
  <si>
    <t>Throwing Snow</t>
  </si>
  <si>
    <t>Boards</t>
  </si>
  <si>
    <t>Snowballs</t>
  </si>
  <si>
    <t>Loot:</t>
  </si>
  <si>
    <t>Winter Charms</t>
  </si>
  <si>
    <t>SB</t>
  </si>
  <si>
    <t>Festive Ultimate Luck Charm</t>
  </si>
  <si>
    <t>Pecan Pecorino</t>
  </si>
  <si>
    <t>Brie String Cheese</t>
  </si>
  <si>
    <t>Gold</t>
  </si>
  <si>
    <t>Timesplit Charm</t>
  </si>
  <si>
    <t>Magical Winter Hunt Holiday Hat</t>
  </si>
  <si>
    <t>Drill Charge</t>
  </si>
  <si>
    <t>Value</t>
  </si>
  <si>
    <t>Throwable Snowball</t>
  </si>
  <si>
    <t>Rift Dust</t>
  </si>
  <si>
    <t>Diamond Boost Charm</t>
  </si>
  <si>
    <t>Rift Cherries</t>
  </si>
  <si>
    <t>Compass Magnet</t>
  </si>
  <si>
    <t>Lantern Oil</t>
  </si>
  <si>
    <t>Rift Torn Roots</t>
  </si>
  <si>
    <t>Soapy Suds</t>
  </si>
  <si>
    <t>eValue</t>
  </si>
  <si>
    <t>Tech Power Core</t>
  </si>
  <si>
    <t>Runic String Cheese</t>
  </si>
  <si>
    <t>Scholar Scroll</t>
  </si>
  <si>
    <t>Plate of Fealty</t>
  </si>
  <si>
    <t>Plates of Fealty</t>
  </si>
  <si>
    <t>Sacred Script</t>
  </si>
  <si>
    <t>Infused Plate</t>
  </si>
  <si>
    <t>Shuffler's Cube</t>
  </si>
  <si>
    <t>Unstable Charms</t>
  </si>
  <si>
    <t>Total Value:</t>
  </si>
  <si>
    <t>Unstable Charm</t>
  </si>
  <si>
    <t>Gemstone Boost Charm</t>
  </si>
  <si>
    <t>Gouda Cheese</t>
  </si>
  <si>
    <t>Chi Belt Token</t>
  </si>
  <si>
    <t>Chi Claw Token</t>
  </si>
  <si>
    <t>Chi Fang Token</t>
  </si>
  <si>
    <t>Gemstone</t>
  </si>
  <si>
    <t>Magic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</si>
</sst>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1" applyNumberFormat="1" applyFont="1"/>
    <xf numFmtId="1" fontId="0" fillId="0" borderId="0" xfId="0" applyNumberForma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topLeftCell="A13" workbookViewId="0">
      <selection activeCell="B23" sqref="B23"/>
    </sheetView>
  </sheetViews>
  <sheetFormatPr defaultRowHeight="14.5" x14ac:dyDescent="0.35"/>
  <cols>
    <col min="1" max="1" width="30" customWidth="1"/>
    <col min="2" max="2" width="17.453125" customWidth="1"/>
    <col min="3" max="3" width="15.54296875" customWidth="1"/>
  </cols>
  <sheetData>
    <row r="1" spans="1:3" ht="15" x14ac:dyDescent="0.35">
      <c r="A1" t="s">
        <v>15</v>
      </c>
      <c r="B1" t="s">
        <v>16</v>
      </c>
      <c r="C1" t="s">
        <v>78</v>
      </c>
    </row>
    <row r="2" spans="1:3" ht="15" x14ac:dyDescent="0.35">
      <c r="A2" t="s">
        <v>0</v>
      </c>
      <c r="B2" s="1">
        <v>150507</v>
      </c>
      <c r="C2" s="2">
        <f t="shared" ref="C2:C33" si="0">B2</f>
        <v>150507</v>
      </c>
    </row>
    <row r="3" spans="1:3" ht="15" x14ac:dyDescent="0.35">
      <c r="A3" t="s">
        <v>1</v>
      </c>
      <c r="B3" s="1">
        <v>62009</v>
      </c>
      <c r="C3" s="2">
        <f t="shared" si="0"/>
        <v>62009</v>
      </c>
    </row>
    <row r="4" spans="1:3" ht="15" x14ac:dyDescent="0.35">
      <c r="A4" t="s">
        <v>31</v>
      </c>
      <c r="B4" s="1">
        <v>15249</v>
      </c>
      <c r="C4" s="2">
        <f t="shared" si="0"/>
        <v>15249</v>
      </c>
    </row>
    <row r="5" spans="1:3" ht="15" x14ac:dyDescent="0.35">
      <c r="A5" t="s">
        <v>2</v>
      </c>
      <c r="B5" s="1">
        <v>2473</v>
      </c>
      <c r="C5" s="2">
        <f t="shared" si="0"/>
        <v>2473</v>
      </c>
    </row>
    <row r="6" spans="1:3" ht="15" x14ac:dyDescent="0.35">
      <c r="A6" t="s">
        <v>3</v>
      </c>
      <c r="B6" s="1">
        <v>70000</v>
      </c>
      <c r="C6" s="2">
        <f t="shared" si="0"/>
        <v>70000</v>
      </c>
    </row>
    <row r="7" spans="1:3" ht="15" x14ac:dyDescent="0.35">
      <c r="A7" t="s">
        <v>4</v>
      </c>
      <c r="B7" s="1">
        <v>800</v>
      </c>
      <c r="C7" s="2">
        <f t="shared" si="0"/>
        <v>800</v>
      </c>
    </row>
    <row r="8" spans="1:3" ht="15" x14ac:dyDescent="0.35">
      <c r="A8" t="s">
        <v>5</v>
      </c>
      <c r="B8" s="1">
        <v>14390</v>
      </c>
      <c r="C8" s="2">
        <f t="shared" si="0"/>
        <v>14390</v>
      </c>
    </row>
    <row r="9" spans="1:3" ht="15" x14ac:dyDescent="0.35">
      <c r="A9" t="s">
        <v>6</v>
      </c>
      <c r="B9" s="1">
        <v>1</v>
      </c>
      <c r="C9" s="2">
        <f t="shared" si="0"/>
        <v>1</v>
      </c>
    </row>
    <row r="10" spans="1:3" ht="15" x14ac:dyDescent="0.35">
      <c r="A10" t="s">
        <v>7</v>
      </c>
      <c r="B10" s="1">
        <v>6489</v>
      </c>
      <c r="C10" s="2">
        <f t="shared" si="0"/>
        <v>6489</v>
      </c>
    </row>
    <row r="11" spans="1:3" ht="15" x14ac:dyDescent="0.35">
      <c r="A11" t="s">
        <v>8</v>
      </c>
      <c r="B11" s="1">
        <v>450</v>
      </c>
      <c r="C11" s="2">
        <f t="shared" si="0"/>
        <v>450</v>
      </c>
    </row>
    <row r="12" spans="1:3" ht="15" x14ac:dyDescent="0.35">
      <c r="A12" t="s">
        <v>9</v>
      </c>
      <c r="B12" s="1">
        <v>15895</v>
      </c>
      <c r="C12" s="2">
        <f t="shared" si="0"/>
        <v>15895</v>
      </c>
    </row>
    <row r="13" spans="1:3" ht="15" x14ac:dyDescent="0.35">
      <c r="A13" t="s">
        <v>10</v>
      </c>
      <c r="B13" s="1">
        <v>1200</v>
      </c>
      <c r="C13" s="2">
        <f t="shared" si="0"/>
        <v>1200</v>
      </c>
    </row>
    <row r="14" spans="1:3" ht="15" x14ac:dyDescent="0.35">
      <c r="A14" t="s">
        <v>11</v>
      </c>
      <c r="B14" s="1">
        <f>MIN((B3/4)-600,B25/600)</f>
        <v>12187.416666666666</v>
      </c>
      <c r="C14" s="2">
        <f t="shared" si="0"/>
        <v>12187.416666666666</v>
      </c>
    </row>
    <row r="15" spans="1:3" ht="15" x14ac:dyDescent="0.35">
      <c r="A15" t="s">
        <v>12</v>
      </c>
      <c r="B15" s="1">
        <v>4446</v>
      </c>
      <c r="C15" s="2">
        <f t="shared" si="0"/>
        <v>4446</v>
      </c>
    </row>
    <row r="16" spans="1:3" ht="15" x14ac:dyDescent="0.35">
      <c r="A16" t="s">
        <v>13</v>
      </c>
      <c r="B16" s="1">
        <v>2280</v>
      </c>
      <c r="C16" s="2">
        <f t="shared" si="0"/>
        <v>2280</v>
      </c>
    </row>
    <row r="17" spans="1:3" x14ac:dyDescent="0.35">
      <c r="A17" t="s">
        <v>14</v>
      </c>
      <c r="B17" s="1">
        <f>B2</f>
        <v>150507</v>
      </c>
      <c r="C17" s="2">
        <f t="shared" si="0"/>
        <v>150507</v>
      </c>
    </row>
    <row r="18" spans="1:3" x14ac:dyDescent="0.35">
      <c r="A18" t="s">
        <v>17</v>
      </c>
      <c r="B18" s="2">
        <f>MIN(B4, B19)</f>
        <v>15249</v>
      </c>
      <c r="C18" s="2">
        <f t="shared" si="0"/>
        <v>15249</v>
      </c>
    </row>
    <row r="19" spans="1:3" x14ac:dyDescent="0.35">
      <c r="A19" t="s">
        <v>18</v>
      </c>
      <c r="B19" s="2">
        <v>16328</v>
      </c>
      <c r="C19" s="2">
        <f t="shared" si="0"/>
        <v>16328</v>
      </c>
    </row>
    <row r="20" spans="1:3" x14ac:dyDescent="0.35">
      <c r="A20" t="s">
        <v>19</v>
      </c>
      <c r="B20" s="2">
        <v>16490</v>
      </c>
      <c r="C20" s="2">
        <f t="shared" si="0"/>
        <v>16490</v>
      </c>
    </row>
    <row r="21" spans="1:3" x14ac:dyDescent="0.35">
      <c r="A21" t="s">
        <v>20</v>
      </c>
      <c r="B21">
        <f>MAX(5*(B12)-7400-(2*B18), 3*B12-7400)</f>
        <v>41577</v>
      </c>
      <c r="C21" s="2">
        <f t="shared" si="0"/>
        <v>41577</v>
      </c>
    </row>
    <row r="22" spans="1:3" x14ac:dyDescent="0.35">
      <c r="A22" t="s">
        <v>21</v>
      </c>
      <c r="B22">
        <v>3888</v>
      </c>
      <c r="C22" s="2">
        <f t="shared" si="0"/>
        <v>3888</v>
      </c>
    </row>
    <row r="23" spans="1:3" x14ac:dyDescent="0.35">
      <c r="A23" t="s">
        <v>22</v>
      </c>
      <c r="B23" s="2">
        <f>'Complex Loot'!B1</f>
        <v>46069.72093023255</v>
      </c>
      <c r="C23" s="2">
        <f t="shared" si="0"/>
        <v>46069.72093023255</v>
      </c>
    </row>
    <row r="24" spans="1:3" x14ac:dyDescent="0.35">
      <c r="A24" t="s">
        <v>27</v>
      </c>
      <c r="B24">
        <v>3500</v>
      </c>
      <c r="C24" s="2">
        <f t="shared" si="0"/>
        <v>3500</v>
      </c>
    </row>
    <row r="25" spans="1:3" x14ac:dyDescent="0.35">
      <c r="A25" t="s">
        <v>32</v>
      </c>
      <c r="B25">
        <v>7312450</v>
      </c>
      <c r="C25" s="2">
        <f t="shared" si="0"/>
        <v>7312450</v>
      </c>
    </row>
    <row r="26" spans="1:3" x14ac:dyDescent="0.35">
      <c r="A26" t="s">
        <v>33</v>
      </c>
      <c r="B26">
        <v>186987</v>
      </c>
      <c r="C26" s="2">
        <f t="shared" si="0"/>
        <v>186987</v>
      </c>
    </row>
    <row r="27" spans="1:3" x14ac:dyDescent="0.35">
      <c r="A27" t="s">
        <v>36</v>
      </c>
      <c r="B27">
        <v>2200</v>
      </c>
      <c r="C27" s="2">
        <f t="shared" si="0"/>
        <v>2200</v>
      </c>
    </row>
    <row r="28" spans="1:3" x14ac:dyDescent="0.35">
      <c r="A28" t="s">
        <v>37</v>
      </c>
      <c r="B28">
        <v>1600</v>
      </c>
      <c r="C28" s="2">
        <f t="shared" si="0"/>
        <v>1600</v>
      </c>
    </row>
    <row r="29" spans="1:3" x14ac:dyDescent="0.35">
      <c r="A29" t="s">
        <v>38</v>
      </c>
      <c r="B29">
        <f>B21</f>
        <v>41577</v>
      </c>
      <c r="C29" s="2">
        <f t="shared" si="0"/>
        <v>41577</v>
      </c>
    </row>
    <row r="30" spans="1:3" x14ac:dyDescent="0.35">
      <c r="A30" t="s">
        <v>39</v>
      </c>
      <c r="B30">
        <f>B31-2600</f>
        <v>20300</v>
      </c>
      <c r="C30" s="2">
        <f t="shared" si="0"/>
        <v>20300</v>
      </c>
    </row>
    <row r="31" spans="1:3" x14ac:dyDescent="0.35">
      <c r="A31" t="s">
        <v>40</v>
      </c>
      <c r="B31">
        <v>22900</v>
      </c>
      <c r="C31" s="2">
        <f t="shared" si="0"/>
        <v>22900</v>
      </c>
    </row>
    <row r="32" spans="1:3" x14ac:dyDescent="0.35">
      <c r="A32" t="s">
        <v>42</v>
      </c>
      <c r="B32">
        <v>45000</v>
      </c>
      <c r="C32" s="2">
        <f t="shared" si="0"/>
        <v>45000</v>
      </c>
    </row>
    <row r="33" spans="1:3" x14ac:dyDescent="0.35">
      <c r="A33" t="s">
        <v>41</v>
      </c>
      <c r="B33">
        <v>4500</v>
      </c>
      <c r="C33" s="2">
        <f t="shared" si="0"/>
        <v>4500</v>
      </c>
    </row>
    <row r="34" spans="1:3" x14ac:dyDescent="0.35">
      <c r="A34" t="s">
        <v>44</v>
      </c>
      <c r="B34">
        <v>28980</v>
      </c>
      <c r="C34" s="2">
        <f t="shared" ref="C34:C54" si="1">B34</f>
        <v>28980</v>
      </c>
    </row>
    <row r="35" spans="1:3" x14ac:dyDescent="0.35">
      <c r="A35" t="s">
        <v>45</v>
      </c>
      <c r="B35">
        <v>13400000</v>
      </c>
      <c r="C35" s="2">
        <f t="shared" si="1"/>
        <v>13400000</v>
      </c>
    </row>
    <row r="36" spans="1:3" x14ac:dyDescent="0.35">
      <c r="A36" t="s">
        <v>46</v>
      </c>
      <c r="B36">
        <f>(B35-50000)/50</f>
        <v>267000</v>
      </c>
      <c r="C36" s="2">
        <f t="shared" si="1"/>
        <v>267000</v>
      </c>
    </row>
    <row r="37" spans="1:3" x14ac:dyDescent="0.35">
      <c r="A37" t="s">
        <v>47</v>
      </c>
      <c r="B37">
        <f>(B36-30000)/500</f>
        <v>474</v>
      </c>
      <c r="C37" s="2">
        <f t="shared" si="1"/>
        <v>474</v>
      </c>
    </row>
    <row r="38" spans="1:3" x14ac:dyDescent="0.35">
      <c r="A38" t="s">
        <v>48</v>
      </c>
      <c r="B38">
        <v>1988</v>
      </c>
      <c r="C38" s="2">
        <f t="shared" si="1"/>
        <v>1988</v>
      </c>
    </row>
    <row r="39" spans="1:3" x14ac:dyDescent="0.35">
      <c r="A39" t="s">
        <v>49</v>
      </c>
      <c r="B39">
        <v>7100</v>
      </c>
      <c r="C39" s="2">
        <f t="shared" si="1"/>
        <v>7100</v>
      </c>
    </row>
    <row r="40" spans="1:3" x14ac:dyDescent="0.35">
      <c r="A40" t="s">
        <v>50</v>
      </c>
      <c r="B40">
        <v>49000</v>
      </c>
      <c r="C40" s="2">
        <f t="shared" si="1"/>
        <v>49000</v>
      </c>
    </row>
    <row r="41" spans="1:3" x14ac:dyDescent="0.35">
      <c r="A41" t="s">
        <v>51</v>
      </c>
      <c r="B41">
        <v>517752</v>
      </c>
      <c r="C41" s="2">
        <v>704149</v>
      </c>
    </row>
    <row r="42" spans="1:3" x14ac:dyDescent="0.35">
      <c r="A42" t="s">
        <v>53</v>
      </c>
      <c r="B42" s="2">
        <f>B41/3</f>
        <v>172584</v>
      </c>
      <c r="C42" s="2">
        <f>C41/3</f>
        <v>234716.33333333334</v>
      </c>
    </row>
    <row r="43" spans="1:3" x14ac:dyDescent="0.35">
      <c r="A43" t="s">
        <v>54</v>
      </c>
      <c r="B43" s="2">
        <f>B42</f>
        <v>172584</v>
      </c>
      <c r="C43" s="2">
        <f>C42</f>
        <v>234716.33333333334</v>
      </c>
    </row>
    <row r="44" spans="1:3" x14ac:dyDescent="0.35">
      <c r="A44" t="s">
        <v>52</v>
      </c>
      <c r="B44" s="2">
        <f>B42/4</f>
        <v>43146</v>
      </c>
      <c r="C44" s="2">
        <f>C42/4</f>
        <v>58679.083333333336</v>
      </c>
    </row>
    <row r="45" spans="1:3" x14ac:dyDescent="0.35">
      <c r="A45" t="s">
        <v>55</v>
      </c>
      <c r="B45">
        <v>260000</v>
      </c>
      <c r="C45" s="2">
        <f t="shared" si="1"/>
        <v>260000</v>
      </c>
    </row>
    <row r="46" spans="1:3" x14ac:dyDescent="0.35">
      <c r="A46" t="s">
        <v>64</v>
      </c>
      <c r="B46">
        <v>1600</v>
      </c>
      <c r="C46" s="2">
        <f t="shared" si="1"/>
        <v>1600</v>
      </c>
    </row>
    <row r="47" spans="1:3" x14ac:dyDescent="0.35">
      <c r="A47" t="s">
        <v>65</v>
      </c>
      <c r="B47">
        <v>1</v>
      </c>
      <c r="C47" s="2">
        <f t="shared" si="1"/>
        <v>1</v>
      </c>
    </row>
    <row r="48" spans="1:3" x14ac:dyDescent="0.35">
      <c r="A48" t="s">
        <v>66</v>
      </c>
      <c r="B48">
        <v>222000</v>
      </c>
      <c r="C48" s="2">
        <f t="shared" si="1"/>
        <v>222000</v>
      </c>
    </row>
    <row r="49" spans="1:3" x14ac:dyDescent="0.35">
      <c r="A49" t="s">
        <v>67</v>
      </c>
      <c r="B49">
        <v>2001500</v>
      </c>
      <c r="C49" s="2">
        <f t="shared" si="1"/>
        <v>2001500</v>
      </c>
    </row>
    <row r="50" spans="1:3" x14ac:dyDescent="0.35">
      <c r="A50" t="s">
        <v>35</v>
      </c>
      <c r="B50">
        <f>MAX(B51/50, B15/5, B16)</f>
        <v>2280</v>
      </c>
      <c r="C50" s="2">
        <f t="shared" si="1"/>
        <v>2280</v>
      </c>
    </row>
    <row r="51" spans="1:3" x14ac:dyDescent="0.35">
      <c r="A51" t="s">
        <v>68</v>
      </c>
      <c r="B51">
        <v>80000</v>
      </c>
      <c r="C51" s="2">
        <f t="shared" si="1"/>
        <v>80000</v>
      </c>
    </row>
    <row r="52" spans="1:3" x14ac:dyDescent="0.35">
      <c r="A52" t="s">
        <v>70</v>
      </c>
      <c r="B52" s="2">
        <f>'Complex Loot'!G4</f>
        <v>2865</v>
      </c>
      <c r="C52" s="2">
        <f t="shared" si="1"/>
        <v>2865</v>
      </c>
    </row>
    <row r="53" spans="1:3" x14ac:dyDescent="0.35">
      <c r="A53" t="s">
        <v>73</v>
      </c>
      <c r="B53">
        <v>3000</v>
      </c>
      <c r="C53" s="2">
        <f t="shared" si="1"/>
        <v>3000</v>
      </c>
    </row>
    <row r="54" spans="1:3" x14ac:dyDescent="0.35">
      <c r="A54" t="s">
        <v>76</v>
      </c>
      <c r="B54">
        <v>3000</v>
      </c>
      <c r="C54" s="2">
        <f t="shared" si="1"/>
        <v>3000</v>
      </c>
    </row>
    <row r="55" spans="1:3" x14ac:dyDescent="0.35">
      <c r="A55" t="s">
        <v>79</v>
      </c>
      <c r="B55">
        <v>0</v>
      </c>
      <c r="C55" s="2">
        <f>C59/3-360</f>
        <v>4723</v>
      </c>
    </row>
    <row r="56" spans="1:3" x14ac:dyDescent="0.35">
      <c r="A56" t="s">
        <v>84</v>
      </c>
      <c r="B56">
        <v>0</v>
      </c>
      <c r="C56" s="2">
        <f>B12*150</f>
        <v>2384250</v>
      </c>
    </row>
    <row r="57" spans="1:3" x14ac:dyDescent="0.35">
      <c r="A57" t="s">
        <v>81</v>
      </c>
      <c r="B57">
        <v>0</v>
      </c>
      <c r="C57" s="2">
        <f>C59/3-360</f>
        <v>4723</v>
      </c>
    </row>
    <row r="58" spans="1:3" x14ac:dyDescent="0.35">
      <c r="A58" t="s">
        <v>80</v>
      </c>
      <c r="B58">
        <v>0</v>
      </c>
      <c r="C58" s="2">
        <f>B31+500</f>
        <v>23400</v>
      </c>
    </row>
    <row r="59" spans="1:3" x14ac:dyDescent="0.35">
      <c r="A59" t="s">
        <v>75</v>
      </c>
      <c r="B59">
        <v>0</v>
      </c>
      <c r="C59" s="2">
        <f>B4</f>
        <v>15249</v>
      </c>
    </row>
    <row r="60" spans="1:3" x14ac:dyDescent="0.35">
      <c r="A60" t="s">
        <v>82</v>
      </c>
      <c r="B60">
        <v>0</v>
      </c>
      <c r="C60" s="2">
        <f>C59/3-360</f>
        <v>4723</v>
      </c>
    </row>
    <row r="61" spans="1:3" x14ac:dyDescent="0.35">
      <c r="A61" t="s">
        <v>83</v>
      </c>
      <c r="B61">
        <v>0</v>
      </c>
      <c r="C61" s="2">
        <f>C59/3-360</f>
        <v>4723</v>
      </c>
    </row>
    <row r="62" spans="1:3" x14ac:dyDescent="0.35">
      <c r="A62" t="s">
        <v>85</v>
      </c>
      <c r="B62">
        <v>0</v>
      </c>
      <c r="C62" s="2">
        <v>2700000</v>
      </c>
    </row>
    <row r="63" spans="1:3" x14ac:dyDescent="0.35">
      <c r="A63" t="s">
        <v>86</v>
      </c>
      <c r="B63">
        <v>0</v>
      </c>
      <c r="C63" s="2">
        <f>C57*30</f>
        <v>141690</v>
      </c>
    </row>
    <row r="64" spans="1:3" x14ac:dyDescent="0.35">
      <c r="A64" t="s">
        <v>89</v>
      </c>
      <c r="B64">
        <v>2121</v>
      </c>
      <c r="C64" s="2">
        <f t="shared" ref="C64" si="2">B64</f>
        <v>2121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D25" sqref="D25"/>
    </sheetView>
  </sheetViews>
  <sheetFormatPr defaultRowHeight="14.5" x14ac:dyDescent="0.35"/>
  <cols>
    <col min="1" max="1" width="29" customWidth="1"/>
    <col min="2" max="2" width="16.7265625" customWidth="1"/>
    <col min="3" max="3" width="14.7265625" customWidth="1"/>
    <col min="4" max="4" width="12.54296875" customWidth="1"/>
    <col min="6" max="6" width="25.7265625" customWidth="1"/>
    <col min="10" max="10" width="15.6328125" customWidth="1"/>
    <col min="11" max="11" width="12.36328125" customWidth="1"/>
    <col min="12" max="12" width="12.54296875" customWidth="1"/>
    <col min="13" max="13" width="22.1796875" customWidth="1"/>
  </cols>
  <sheetData>
    <row r="1" spans="1:13" ht="15" x14ac:dyDescent="0.35">
      <c r="A1" t="s">
        <v>22</v>
      </c>
      <c r="B1">
        <f>SUM(D3:D29)</f>
        <v>46069.72093023255</v>
      </c>
      <c r="F1" t="s">
        <v>56</v>
      </c>
      <c r="J1" t="s">
        <v>87</v>
      </c>
    </row>
    <row r="2" spans="1:13" ht="15" x14ac:dyDescent="0.35">
      <c r="A2" t="s">
        <v>23</v>
      </c>
      <c r="B2">
        <v>43</v>
      </c>
      <c r="C2" t="s">
        <v>29</v>
      </c>
      <c r="D2" t="s">
        <v>30</v>
      </c>
      <c r="F2" t="s">
        <v>57</v>
      </c>
      <c r="G2">
        <v>1</v>
      </c>
      <c r="J2" t="s">
        <v>23</v>
      </c>
      <c r="K2">
        <v>0</v>
      </c>
      <c r="L2" t="s">
        <v>29</v>
      </c>
      <c r="M2" t="s">
        <v>88</v>
      </c>
    </row>
    <row r="3" spans="1:13" ht="15" x14ac:dyDescent="0.35">
      <c r="A3" t="s">
        <v>24</v>
      </c>
      <c r="B3">
        <v>7</v>
      </c>
      <c r="C3">
        <f>B3/B2</f>
        <v>0.16279069767441862</v>
      </c>
      <c r="F3" t="s">
        <v>58</v>
      </c>
      <c r="G3">
        <v>29</v>
      </c>
      <c r="L3" t="e">
        <f>K3/K2</f>
        <v>#DIV/0!</v>
      </c>
    </row>
    <row r="4" spans="1:13" ht="15" x14ac:dyDescent="0.35">
      <c r="A4" t="s">
        <v>27</v>
      </c>
      <c r="B4">
        <v>6</v>
      </c>
      <c r="C4">
        <f>B4/B2</f>
        <v>0.13953488372093023</v>
      </c>
      <c r="D4">
        <f>C4*Sheet1!B24</f>
        <v>488.37209302325579</v>
      </c>
      <c r="F4" t="s">
        <v>69</v>
      </c>
      <c r="G4">
        <f>SUM(H7:H15)/G3</f>
        <v>2865</v>
      </c>
      <c r="L4" t="e">
        <f>K4/K2</f>
        <v>#DIV/0!</v>
      </c>
    </row>
    <row r="5" spans="1:13" ht="15" x14ac:dyDescent="0.35">
      <c r="A5" t="s">
        <v>34</v>
      </c>
      <c r="B5">
        <v>21</v>
      </c>
      <c r="C5">
        <f>B5/B2</f>
        <v>0.48837209302325579</v>
      </c>
      <c r="L5" t="e">
        <f>K5/K2</f>
        <v>#DIV/0!</v>
      </c>
    </row>
    <row r="6" spans="1:13" x14ac:dyDescent="0.35">
      <c r="A6" t="s">
        <v>25</v>
      </c>
      <c r="B6">
        <v>16</v>
      </c>
      <c r="C6">
        <f>B6/B2</f>
        <v>0.37209302325581395</v>
      </c>
      <c r="F6" s="3" t="s">
        <v>59</v>
      </c>
      <c r="L6" t="e">
        <f>K6/K2</f>
        <v>#DIV/0!</v>
      </c>
    </row>
    <row r="7" spans="1:13" ht="15" x14ac:dyDescent="0.35">
      <c r="A7" t="s">
        <v>26</v>
      </c>
      <c r="B7">
        <v>49</v>
      </c>
      <c r="C7">
        <f>B7/B2</f>
        <v>1.1395348837209303</v>
      </c>
      <c r="F7" t="s">
        <v>60</v>
      </c>
      <c r="G7">
        <v>5</v>
      </c>
      <c r="H7">
        <v>0</v>
      </c>
      <c r="L7" t="e">
        <f>K7/K2</f>
        <v>#DIV/0!</v>
      </c>
    </row>
    <row r="8" spans="1:13" ht="15" x14ac:dyDescent="0.35">
      <c r="A8" t="s">
        <v>28</v>
      </c>
      <c r="B8">
        <v>18</v>
      </c>
      <c r="C8">
        <f>B8/B2</f>
        <v>0.41860465116279072</v>
      </c>
      <c r="F8" t="s">
        <v>61</v>
      </c>
      <c r="G8">
        <v>5</v>
      </c>
      <c r="H8">
        <f>G8*Sheet1!B4</f>
        <v>76245</v>
      </c>
      <c r="L8" t="e">
        <f>K8/K2</f>
        <v>#DIV/0!</v>
      </c>
    </row>
    <row r="9" spans="1:13" x14ac:dyDescent="0.35">
      <c r="A9" t="s">
        <v>35</v>
      </c>
      <c r="B9">
        <v>16</v>
      </c>
      <c r="C9">
        <f>B9/B2</f>
        <v>0.37209302325581395</v>
      </c>
      <c r="D9">
        <f>C9*Sheet1!B50</f>
        <v>848.37209302325584</v>
      </c>
      <c r="F9" t="s">
        <v>62</v>
      </c>
      <c r="G9">
        <v>1</v>
      </c>
      <c r="H9">
        <v>0</v>
      </c>
      <c r="L9" t="e">
        <f>K9/K2</f>
        <v>#DIV/0!</v>
      </c>
    </row>
    <row r="10" spans="1:13" x14ac:dyDescent="0.35">
      <c r="A10" t="s">
        <v>36</v>
      </c>
      <c r="B10">
        <v>11</v>
      </c>
      <c r="C10">
        <f>B10/B2</f>
        <v>0.2558139534883721</v>
      </c>
      <c r="D10">
        <f>C10*Sheet1!B27</f>
        <v>562.79069767441865</v>
      </c>
      <c r="F10" t="s">
        <v>63</v>
      </c>
      <c r="G10">
        <v>3</v>
      </c>
      <c r="H10">
        <v>0</v>
      </c>
      <c r="L10" t="e">
        <f>K10/K2</f>
        <v>#DIV/0!</v>
      </c>
    </row>
    <row r="11" spans="1:13" x14ac:dyDescent="0.35">
      <c r="A11" t="s">
        <v>37</v>
      </c>
      <c r="B11">
        <v>24</v>
      </c>
      <c r="C11">
        <f>B11/B2</f>
        <v>0.55813953488372092</v>
      </c>
      <c r="D11">
        <f>C11*Sheet1!B28</f>
        <v>893.02325581395348</v>
      </c>
      <c r="F11" t="s">
        <v>35</v>
      </c>
      <c r="G11">
        <v>3</v>
      </c>
      <c r="H11">
        <f>G11*Sheet1!B50</f>
        <v>6840</v>
      </c>
      <c r="L11" t="e">
        <f>K11/K2</f>
        <v>#DIV/0!</v>
      </c>
    </row>
    <row r="12" spans="1:13" x14ac:dyDescent="0.35">
      <c r="A12" t="s">
        <v>38</v>
      </c>
      <c r="B12">
        <v>34</v>
      </c>
      <c r="C12">
        <f>B12/B2</f>
        <v>0.79069767441860461</v>
      </c>
      <c r="D12">
        <f>C12*Sheet1!B29</f>
        <v>32874.837209302321</v>
      </c>
      <c r="L12" t="e">
        <f>K12/K2</f>
        <v>#DIV/0!</v>
      </c>
    </row>
    <row r="13" spans="1:13" x14ac:dyDescent="0.35">
      <c r="A13" t="s">
        <v>41</v>
      </c>
      <c r="B13">
        <v>11</v>
      </c>
      <c r="C13">
        <f>B13/B2</f>
        <v>0.2558139534883721</v>
      </c>
      <c r="D13">
        <f>C13*Sheet1!B33</f>
        <v>1151.1627906976744</v>
      </c>
      <c r="L13" t="e">
        <f>K13/K2</f>
        <v>#DIV/0!</v>
      </c>
    </row>
    <row r="14" spans="1:13" x14ac:dyDescent="0.35">
      <c r="A14" t="s">
        <v>42</v>
      </c>
      <c r="B14">
        <v>8</v>
      </c>
      <c r="C14">
        <f>B14/B2</f>
        <v>0.18604651162790697</v>
      </c>
      <c r="D14">
        <f>C14*Sheet1!B32</f>
        <v>8372.093023255813</v>
      </c>
      <c r="L14" t="e">
        <f>K14/K2</f>
        <v>#DIV/0!</v>
      </c>
    </row>
    <row r="15" spans="1:13" x14ac:dyDescent="0.35">
      <c r="A15" t="s">
        <v>43</v>
      </c>
      <c r="B15">
        <v>2</v>
      </c>
      <c r="C15">
        <f>B15/B2</f>
        <v>4.6511627906976744E-2</v>
      </c>
      <c r="L15" t="e">
        <f>K15/K2</f>
        <v>#DIV/0!</v>
      </c>
    </row>
    <row r="16" spans="1:13" x14ac:dyDescent="0.35">
      <c r="A16" t="s">
        <v>71</v>
      </c>
      <c r="B16">
        <v>8</v>
      </c>
      <c r="C16">
        <f>B16/B2</f>
        <v>0.18604651162790697</v>
      </c>
      <c r="L16" t="e">
        <f>K16/K2</f>
        <v>#DIV/0!</v>
      </c>
    </row>
    <row r="17" spans="1:12" x14ac:dyDescent="0.35">
      <c r="A17" t="s">
        <v>72</v>
      </c>
      <c r="B17">
        <v>2</v>
      </c>
      <c r="C17">
        <f>B17/B2</f>
        <v>4.6511627906976744E-2</v>
      </c>
      <c r="L17" t="e">
        <f>K17/K2</f>
        <v>#DIV/0!</v>
      </c>
    </row>
    <row r="18" spans="1:12" x14ac:dyDescent="0.35">
      <c r="A18" t="s">
        <v>73</v>
      </c>
      <c r="B18">
        <v>6</v>
      </c>
      <c r="C18">
        <f>B18/B2</f>
        <v>0.13953488372093023</v>
      </c>
      <c r="D18">
        <f>C18*Sheet1!B53</f>
        <v>418.60465116279067</v>
      </c>
      <c r="L18" t="e">
        <f>K18/K2</f>
        <v>#DIV/0!</v>
      </c>
    </row>
    <row r="19" spans="1:12" x14ac:dyDescent="0.35">
      <c r="A19" t="s">
        <v>74</v>
      </c>
      <c r="B19">
        <v>1</v>
      </c>
      <c r="C19">
        <f>B19/B2</f>
        <v>2.3255813953488372E-2</v>
      </c>
      <c r="L19" t="e">
        <f>K19/K2</f>
        <v>#DIV/0!</v>
      </c>
    </row>
    <row r="20" spans="1:12" x14ac:dyDescent="0.35">
      <c r="A20" t="s">
        <v>75</v>
      </c>
      <c r="B20">
        <v>9</v>
      </c>
      <c r="C20">
        <f>B20/B2</f>
        <v>0.20930232558139536</v>
      </c>
      <c r="L20" t="e">
        <f>K20/K2</f>
        <v>#DIV/0!</v>
      </c>
    </row>
    <row r="21" spans="1:12" x14ac:dyDescent="0.35">
      <c r="A21" t="s">
        <v>76</v>
      </c>
      <c r="B21">
        <v>5</v>
      </c>
      <c r="C21">
        <f>B21/B2</f>
        <v>0.11627906976744186</v>
      </c>
      <c r="D21">
        <f>C21*Sheet1!B54</f>
        <v>348.83720930232556</v>
      </c>
      <c r="L21" t="e">
        <f>K21/K2</f>
        <v>#DIV/0!</v>
      </c>
    </row>
    <row r="22" spans="1:12" x14ac:dyDescent="0.35">
      <c r="A22" t="s">
        <v>77</v>
      </c>
      <c r="B22">
        <v>3</v>
      </c>
      <c r="C22">
        <f>B22/B2</f>
        <v>6.9767441860465115E-2</v>
      </c>
      <c r="L22" t="e">
        <f>K22/K2</f>
        <v>#DIV/0!</v>
      </c>
    </row>
    <row r="23" spans="1:12" x14ac:dyDescent="0.35">
      <c r="A23" t="s">
        <v>90</v>
      </c>
      <c r="B23">
        <v>3</v>
      </c>
      <c r="C23">
        <f>B23/B2</f>
        <v>6.9767441860465115E-2</v>
      </c>
    </row>
    <row r="24" spans="1:12" x14ac:dyDescent="0.35">
      <c r="A24" t="s">
        <v>91</v>
      </c>
      <c r="B24">
        <v>8</v>
      </c>
      <c r="C24">
        <f>B24/B2</f>
        <v>0.18604651162790697</v>
      </c>
      <c r="D24">
        <f>600*C24</f>
        <v>111.62790697674419</v>
      </c>
    </row>
    <row r="25" spans="1:12" x14ac:dyDescent="0.35">
      <c r="A25" t="s">
        <v>92</v>
      </c>
      <c r="B25">
        <v>3</v>
      </c>
      <c r="C25">
        <f>B25/B2</f>
        <v>6.9767441860465115E-2</v>
      </c>
    </row>
    <row r="26" spans="1:12" x14ac:dyDescent="0.35">
      <c r="A26" t="s">
        <v>86</v>
      </c>
      <c r="B26">
        <v>1</v>
      </c>
      <c r="C26">
        <f>B26/B2</f>
        <v>2.3255813953488372E-2</v>
      </c>
    </row>
    <row r="27" spans="1:12" x14ac:dyDescent="0.35">
      <c r="A27" t="s">
        <v>93</v>
      </c>
      <c r="B27">
        <v>4</v>
      </c>
      <c r="C27">
        <f>B27/B2</f>
        <v>9.3023255813953487E-2</v>
      </c>
    </row>
    <row r="28" spans="1:12" x14ac:dyDescent="0.35">
      <c r="A28" t="s">
        <v>94</v>
      </c>
      <c r="B28">
        <v>2</v>
      </c>
      <c r="C28">
        <f>B28/B2</f>
        <v>4.6511627906976744E-2</v>
      </c>
    </row>
    <row r="29" spans="1:12" x14ac:dyDescent="0.35">
      <c r="A29" t="s">
        <v>95</v>
      </c>
      <c r="B29">
        <v>1</v>
      </c>
      <c r="C29">
        <f>B29/B2</f>
        <v>2.3255813953488372E-2</v>
      </c>
    </row>
    <row r="30" spans="1:12" x14ac:dyDescent="0.35">
      <c r="A30" t="s">
        <v>20</v>
      </c>
      <c r="B30">
        <v>5</v>
      </c>
      <c r="C30">
        <f>B30/B2</f>
        <v>0.11627906976744186</v>
      </c>
      <c r="D30">
        <f>C30*Sheet1!B21</f>
        <v>4834.5348837209303</v>
      </c>
    </row>
    <row r="31" spans="1:12" x14ac:dyDescent="0.35">
      <c r="A31" t="s">
        <v>96</v>
      </c>
      <c r="B31">
        <v>2</v>
      </c>
      <c r="C31">
        <f>B31/B2</f>
        <v>4.6511627906976744E-2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Complex Loot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2017-12-22T18:30:44Z</dcterms:modified>
</cp:coreProperties>
</file>