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2-Klimavirkemiddelrapport-Kap6Husdyrgoedning-2022/model/"/>
    </mc:Choice>
  </mc:AlternateContent>
  <xr:revisionPtr revIDLastSave="12" documentId="11_E233A8774101746E13308FD79B26E4775C9729D3" xr6:coauthVersionLast="47" xr6:coauthVersionMax="47" xr10:uidLastSave="{378253E5-0522-4AD0-839A-6C193D105187}"/>
  <bookViews>
    <workbookView xWindow="28290" yWindow="240" windowWidth="21600" windowHeight="11295" activeTab="1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87" i="1"/>
  <c r="D37" i="10"/>
  <c r="C37" i="10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D37" i="1"/>
  <c r="C37" i="1"/>
  <c r="D125" i="1" l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D70" i="10" l="1"/>
  <c r="D72" i="10" s="1"/>
  <c r="C70" i="10"/>
  <c r="C72" i="10" s="1"/>
  <c r="D64" i="10"/>
  <c r="D67" i="10" s="1"/>
  <c r="D68" i="10" s="1"/>
  <c r="D73" i="10" s="1"/>
  <c r="D26" i="10" s="1"/>
  <c r="C64" i="10"/>
  <c r="C67" i="10" s="1"/>
  <c r="C68" i="10" s="1"/>
  <c r="C73" i="10" s="1"/>
  <c r="C26" i="10" s="1"/>
  <c r="D62" i="10"/>
  <c r="C62" i="10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D125" i="10"/>
  <c r="C125" i="10"/>
  <c r="D52" i="10"/>
  <c r="C52" i="10"/>
  <c r="D49" i="10"/>
  <c r="C49" i="10"/>
  <c r="D48" i="10"/>
  <c r="C48" i="10"/>
  <c r="D45" i="10"/>
  <c r="C45" i="10"/>
  <c r="D44" i="10"/>
  <c r="C44" i="10"/>
  <c r="D35" i="10"/>
  <c r="D81" i="10" s="1"/>
  <c r="D82" i="10" s="1"/>
  <c r="C35" i="10"/>
  <c r="C81" i="10" s="1"/>
  <c r="C82" i="10" s="1"/>
  <c r="C75" i="10" l="1"/>
  <c r="C118" i="10" s="1"/>
  <c r="D75" i="10"/>
  <c r="D118" i="10" s="1"/>
  <c r="C77" i="10"/>
  <c r="C74" i="10"/>
  <c r="D77" i="10"/>
  <c r="D74" i="10"/>
  <c r="C125" i="1"/>
  <c r="C9" i="10" l="1"/>
  <c r="C7" i="10" s="1"/>
  <c r="C8" i="10" s="1"/>
  <c r="C10" i="10" s="1"/>
  <c r="D85" i="10"/>
  <c r="D84" i="10"/>
  <c r="C85" i="10"/>
  <c r="C84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C115" i="10" l="1"/>
  <c r="C117" i="10" s="1"/>
  <c r="C102" i="10"/>
  <c r="C104" i="10" s="1"/>
  <c r="D102" i="10"/>
  <c r="D104" i="10" s="1"/>
  <c r="D115" i="10"/>
  <c r="D117" i="10" s="1"/>
  <c r="C94" i="10"/>
  <c r="C95" i="10" s="1"/>
  <c r="C96" i="10" s="1"/>
  <c r="C97" i="10" s="1"/>
  <c r="C98" i="10" s="1"/>
  <c r="C16" i="10" s="1"/>
  <c r="C27" i="10" s="1"/>
  <c r="C87" i="10"/>
  <c r="D9" i="10"/>
  <c r="D7" i="10" s="1"/>
  <c r="D8" i="10" s="1"/>
  <c r="D10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H27" i="2" l="1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01" i="10"/>
  <c r="C103" i="10" s="1"/>
  <c r="C88" i="10"/>
  <c r="C89" i="10" s="1"/>
  <c r="C90" i="10" s="1"/>
  <c r="C91" i="10" s="1"/>
  <c r="C12" i="10" s="1"/>
  <c r="C23" i="10" s="1"/>
  <c r="C114" i="10"/>
  <c r="C116" i="10" s="1"/>
  <c r="D87" i="10"/>
  <c r="D94" i="10"/>
  <c r="D95" i="10" s="1"/>
  <c r="D96" i="10" s="1"/>
  <c r="D97" i="10" s="1"/>
  <c r="D98" i="10" s="1"/>
  <c r="D16" i="10" s="1"/>
  <c r="D27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C120" i="10" l="1"/>
  <c r="C119" i="10"/>
  <c r="C126" i="10" s="1"/>
  <c r="C20" i="10"/>
  <c r="C31" i="10" s="1"/>
  <c r="D101" i="10"/>
  <c r="D103" i="10" s="1"/>
  <c r="D88" i="10"/>
  <c r="D89" i="10" s="1"/>
  <c r="D90" i="10" s="1"/>
  <c r="D91" i="10" s="1"/>
  <c r="D12" i="10" s="1"/>
  <c r="D23" i="10" s="1"/>
  <c r="D114" i="10"/>
  <c r="D116" i="10" s="1"/>
  <c r="C105" i="10"/>
  <c r="C19" i="10" s="1"/>
  <c r="C30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D119" i="10" l="1"/>
  <c r="D126" i="10" s="1"/>
  <c r="D20" i="10" s="1"/>
  <c r="D31" i="10" s="1"/>
  <c r="D120" i="10"/>
  <c r="D127" i="10" s="1"/>
  <c r="C128" i="10"/>
  <c r="C127" i="10"/>
  <c r="C21" i="10" s="1"/>
  <c r="D128" i="10"/>
  <c r="D21" i="10"/>
  <c r="D105" i="10"/>
  <c r="D19" i="10" s="1"/>
  <c r="D30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72" i="1"/>
  <c r="E71" i="1"/>
  <c r="E72" i="1" s="1"/>
  <c r="F71" i="1"/>
  <c r="F72" i="1" s="1"/>
  <c r="G71" i="1"/>
  <c r="G72" i="1" s="1"/>
  <c r="H71" i="1"/>
  <c r="H72" i="1" s="1"/>
  <c r="I71" i="1"/>
  <c r="I72" i="1" s="1"/>
  <c r="J71" i="1"/>
  <c r="J72" i="1" s="1"/>
  <c r="K71" i="1"/>
  <c r="K72" i="1" s="1"/>
  <c r="L71" i="1"/>
  <c r="L72" i="1" s="1"/>
  <c r="M71" i="1"/>
  <c r="M72" i="1" s="1"/>
  <c r="N71" i="1"/>
  <c r="N72" i="1" s="1"/>
  <c r="O71" i="1"/>
  <c r="O72" i="1" s="1"/>
  <c r="P71" i="1"/>
  <c r="P72" i="1" s="1"/>
  <c r="Q71" i="1"/>
  <c r="Q72" i="1" s="1"/>
  <c r="R71" i="1"/>
  <c r="R72" i="1" s="1"/>
  <c r="S71" i="1"/>
  <c r="S72" i="1" s="1"/>
  <c r="T71" i="1"/>
  <c r="T72" i="1" s="1"/>
  <c r="U71" i="1"/>
  <c r="U72" i="1" s="1"/>
  <c r="V71" i="1"/>
  <c r="V72" i="1" s="1"/>
  <c r="W71" i="1"/>
  <c r="W72" i="1" s="1"/>
  <c r="X71" i="1"/>
  <c r="X72" i="1" s="1"/>
  <c r="Y71" i="1"/>
  <c r="Y72" i="1" s="1"/>
  <c r="Z71" i="1"/>
  <c r="Z72" i="1" s="1"/>
  <c r="AA71" i="1"/>
  <c r="AA72" i="1" s="1"/>
  <c r="AB71" i="1"/>
  <c r="AB72" i="1" s="1"/>
  <c r="D71" i="1"/>
  <c r="D72" i="1" s="1"/>
  <c r="Z55" i="1"/>
  <c r="AA55" i="1"/>
  <c r="AB55" i="1"/>
  <c r="Y55" i="1"/>
  <c r="V55" i="1"/>
  <c r="W55" i="1"/>
  <c r="X55" i="1"/>
  <c r="U55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8" i="1"/>
  <c r="T103" i="7" l="1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J52" i="1"/>
  <c r="J49" i="1"/>
  <c r="J48" i="1"/>
  <c r="J45" i="1"/>
  <c r="J44" i="1"/>
  <c r="J81" i="1"/>
  <c r="J82" i="1" s="1"/>
  <c r="I52" i="1"/>
  <c r="I49" i="1"/>
  <c r="I48" i="1"/>
  <c r="I45" i="1"/>
  <c r="I44" i="1"/>
  <c r="I81" i="1"/>
  <c r="H52" i="1"/>
  <c r="H49" i="1"/>
  <c r="H48" i="1"/>
  <c r="H45" i="1"/>
  <c r="H44" i="1"/>
  <c r="H81" i="1"/>
  <c r="H82" i="1" s="1"/>
  <c r="Y90" i="7" l="1"/>
  <c r="I90" i="7"/>
  <c r="S90" i="7"/>
  <c r="M90" i="7"/>
  <c r="H90" i="7"/>
  <c r="E90" i="7"/>
  <c r="J90" i="7"/>
  <c r="T90" i="7"/>
  <c r="R90" i="7"/>
  <c r="I82" i="1"/>
  <c r="H59" i="1"/>
  <c r="J59" i="1"/>
  <c r="I59" i="1"/>
  <c r="J62" i="1" l="1"/>
  <c r="J84" i="1" s="1"/>
  <c r="J64" i="1"/>
  <c r="I67" i="1"/>
  <c r="I64" i="1"/>
  <c r="H67" i="1"/>
  <c r="H64" i="1"/>
  <c r="H62" i="1"/>
  <c r="J67" i="1"/>
  <c r="I62" i="1"/>
  <c r="I85" i="1" s="1"/>
  <c r="J85" i="1"/>
  <c r="AB58" i="1"/>
  <c r="AB53" i="1"/>
  <c r="AB52" i="1"/>
  <c r="AB49" i="1"/>
  <c r="AB48" i="1"/>
  <c r="AB45" i="1"/>
  <c r="AB44" i="1"/>
  <c r="AB81" i="1"/>
  <c r="AB32" i="1"/>
  <c r="O81" i="1"/>
  <c r="O44" i="1"/>
  <c r="O45" i="1"/>
  <c r="O48" i="1"/>
  <c r="O49" i="1"/>
  <c r="O52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I84" i="1"/>
  <c r="J68" i="1"/>
  <c r="J73" i="1" s="1"/>
  <c r="J75" i="1" s="1"/>
  <c r="J118" i="1" s="1"/>
  <c r="E69" i="2"/>
  <c r="O82" i="1"/>
  <c r="H68" i="1"/>
  <c r="H73" i="1" s="1"/>
  <c r="H75" i="1" s="1"/>
  <c r="H118" i="1" s="1"/>
  <c r="I68" i="1"/>
  <c r="I73" i="1" s="1"/>
  <c r="I75" i="1" s="1"/>
  <c r="I118" i="1" s="1"/>
  <c r="H85" i="1"/>
  <c r="H115" i="1" s="1"/>
  <c r="H84" i="1"/>
  <c r="AB82" i="1"/>
  <c r="AB59" i="1"/>
  <c r="AB62" i="1" s="1"/>
  <c r="O59" i="1"/>
  <c r="O67" i="1" s="1"/>
  <c r="J102" i="1"/>
  <c r="J115" i="1"/>
  <c r="I102" i="1"/>
  <c r="I11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D48" i="1"/>
  <c r="E48" i="1"/>
  <c r="F48" i="1"/>
  <c r="G48" i="1"/>
  <c r="K48" i="1"/>
  <c r="L48" i="1"/>
  <c r="M48" i="1"/>
  <c r="N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K49" i="1"/>
  <c r="L49" i="1"/>
  <c r="M49" i="1"/>
  <c r="N49" i="1"/>
  <c r="P49" i="1"/>
  <c r="Q49" i="1"/>
  <c r="R49" i="1"/>
  <c r="S49" i="1"/>
  <c r="T49" i="1"/>
  <c r="U49" i="1"/>
  <c r="V49" i="1"/>
  <c r="W49" i="1"/>
  <c r="X49" i="1"/>
  <c r="Y49" i="1"/>
  <c r="Z49" i="1"/>
  <c r="AA49" i="1"/>
  <c r="C49" i="1"/>
  <c r="C48" i="1"/>
  <c r="H102" i="1" l="1"/>
  <c r="H104" i="1" s="1"/>
  <c r="J74" i="1"/>
  <c r="J40" i="8"/>
  <c r="J41" i="8" s="1"/>
  <c r="I74" i="1"/>
  <c r="I40" i="8"/>
  <c r="I41" i="8" s="1"/>
  <c r="H74" i="1"/>
  <c r="H40" i="8"/>
  <c r="H41" i="8" s="1"/>
  <c r="J77" i="1"/>
  <c r="J9" i="1" s="1"/>
  <c r="J7" i="1" s="1"/>
  <c r="J8" i="1" s="1"/>
  <c r="J10" i="1" s="1"/>
  <c r="J87" i="1" s="1"/>
  <c r="J114" i="1" s="1"/>
  <c r="J116" i="1" s="1"/>
  <c r="I77" i="1"/>
  <c r="I9" i="1" s="1"/>
  <c r="I7" i="1" s="1"/>
  <c r="I8" i="1" s="1"/>
  <c r="I10" i="1" s="1"/>
  <c r="H77" i="1"/>
  <c r="H9" i="1" s="1"/>
  <c r="H7" i="1" s="1"/>
  <c r="H8" i="1" s="1"/>
  <c r="H10" i="1" s="1"/>
  <c r="H94" i="1" s="1"/>
  <c r="H95" i="1" s="1"/>
  <c r="H96" i="1" s="1"/>
  <c r="H97" i="1" s="1"/>
  <c r="H98" i="1" s="1"/>
  <c r="H16" i="1" s="1"/>
  <c r="H27" i="1" s="1"/>
  <c r="AB67" i="1"/>
  <c r="AB64" i="1"/>
  <c r="O62" i="1"/>
  <c r="O85" i="1" s="1"/>
  <c r="O64" i="1"/>
  <c r="O68" i="1" s="1"/>
  <c r="H117" i="1"/>
  <c r="I117" i="1"/>
  <c r="I104" i="1"/>
  <c r="J117" i="1"/>
  <c r="J104" i="1"/>
  <c r="AB85" i="1"/>
  <c r="AB84" i="1"/>
  <c r="Z32" i="1"/>
  <c r="AA32" i="1"/>
  <c r="Y32" i="1"/>
  <c r="Q32" i="1"/>
  <c r="R32" i="1"/>
  <c r="P32" i="1"/>
  <c r="J119" i="1" l="1"/>
  <c r="J120" i="1" s="1"/>
  <c r="J127" i="1" s="1"/>
  <c r="O84" i="1"/>
  <c r="H87" i="1"/>
  <c r="H101" i="1" s="1"/>
  <c r="H103" i="1" s="1"/>
  <c r="H105" i="1" s="1"/>
  <c r="H19" i="1" s="1"/>
  <c r="H30" i="1" s="1"/>
  <c r="J94" i="1"/>
  <c r="J95" i="1" s="1"/>
  <c r="J96" i="1" s="1"/>
  <c r="J97" i="1" s="1"/>
  <c r="J98" i="1" s="1"/>
  <c r="J16" i="1" s="1"/>
  <c r="J27" i="1" s="1"/>
  <c r="AB68" i="1"/>
  <c r="AB73" i="1" s="1"/>
  <c r="AB75" i="1" s="1"/>
  <c r="AB118" i="1" s="1"/>
  <c r="J21" i="1"/>
  <c r="I94" i="1"/>
  <c r="I95" i="1" s="1"/>
  <c r="I96" i="1" s="1"/>
  <c r="I97" i="1" s="1"/>
  <c r="I98" i="1" s="1"/>
  <c r="I16" i="1" s="1"/>
  <c r="I27" i="1" s="1"/>
  <c r="I87" i="1"/>
  <c r="O73" i="1"/>
  <c r="O75" i="1" s="1"/>
  <c r="O118" i="1" s="1"/>
  <c r="J88" i="1"/>
  <c r="J89" i="1" s="1"/>
  <c r="J90" i="1" s="1"/>
  <c r="J91" i="1" s="1"/>
  <c r="J12" i="1" s="1"/>
  <c r="J23" i="1" s="1"/>
  <c r="J101" i="1"/>
  <c r="J103" i="1" s="1"/>
  <c r="J105" i="1" s="1"/>
  <c r="J19" i="1" s="1"/>
  <c r="J30" i="1" s="1"/>
  <c r="O115" i="1"/>
  <c r="O102" i="1"/>
  <c r="AB115" i="1"/>
  <c r="AB102" i="1"/>
  <c r="Z81" i="1"/>
  <c r="AA81" i="1"/>
  <c r="Z44" i="1"/>
  <c r="AA44" i="1"/>
  <c r="Z45" i="1"/>
  <c r="AA45" i="1"/>
  <c r="Z52" i="1"/>
  <c r="AA52" i="1"/>
  <c r="Z53" i="1"/>
  <c r="AA53" i="1"/>
  <c r="Z58" i="1"/>
  <c r="AA58" i="1"/>
  <c r="Y58" i="1"/>
  <c r="Y53" i="1"/>
  <c r="D81" i="1"/>
  <c r="E81" i="1"/>
  <c r="F81" i="1"/>
  <c r="D44" i="1"/>
  <c r="E44" i="1"/>
  <c r="F44" i="1"/>
  <c r="D45" i="1"/>
  <c r="E45" i="1"/>
  <c r="F45" i="1"/>
  <c r="D52" i="1"/>
  <c r="E52" i="1"/>
  <c r="F52" i="1"/>
  <c r="K81" i="1"/>
  <c r="K44" i="1"/>
  <c r="K45" i="1"/>
  <c r="K52" i="1"/>
  <c r="G81" i="1"/>
  <c r="G44" i="1"/>
  <c r="G45" i="1"/>
  <c r="G52" i="1"/>
  <c r="C59" i="1"/>
  <c r="C64" i="1" s="1"/>
  <c r="C52" i="1"/>
  <c r="C45" i="1"/>
  <c r="C44" i="1"/>
  <c r="C35" i="1"/>
  <c r="C81" i="1" s="1"/>
  <c r="S81" i="1"/>
  <c r="T81" i="1"/>
  <c r="S44" i="1"/>
  <c r="T44" i="1"/>
  <c r="S45" i="1"/>
  <c r="T45" i="1"/>
  <c r="S52" i="1"/>
  <c r="T52" i="1"/>
  <c r="V58" i="1"/>
  <c r="W58" i="1"/>
  <c r="X58" i="1"/>
  <c r="U58" i="1"/>
  <c r="V53" i="1"/>
  <c r="W53" i="1"/>
  <c r="X53" i="1"/>
  <c r="U53" i="1"/>
  <c r="J128" i="1" l="1"/>
  <c r="J126" i="1"/>
  <c r="J20" i="1" s="1"/>
  <c r="J31" i="1" s="1"/>
  <c r="O104" i="1"/>
  <c r="H114" i="1"/>
  <c r="H116" i="1" s="1"/>
  <c r="H88" i="1"/>
  <c r="H89" i="1" s="1"/>
  <c r="H90" i="1" s="1"/>
  <c r="H91" i="1" s="1"/>
  <c r="H12" i="1" s="1"/>
  <c r="H23" i="1" s="1"/>
  <c r="O74" i="1"/>
  <c r="O40" i="8"/>
  <c r="O41" i="8" s="1"/>
  <c r="AB74" i="1"/>
  <c r="AB40" i="8"/>
  <c r="AB41" i="8" s="1"/>
  <c r="AB77" i="1"/>
  <c r="AB9" i="1" s="1"/>
  <c r="AB7" i="1" s="1"/>
  <c r="AB8" i="1" s="1"/>
  <c r="AB10" i="1" s="1"/>
  <c r="AB94" i="1" s="1"/>
  <c r="AB95" i="1" s="1"/>
  <c r="AB96" i="1" s="1"/>
  <c r="AB97" i="1" s="1"/>
  <c r="AB98" i="1" s="1"/>
  <c r="AB16" i="1" s="1"/>
  <c r="AB27" i="1" s="1"/>
  <c r="O77" i="1"/>
  <c r="O9" i="1" s="1"/>
  <c r="O7" i="1" s="1"/>
  <c r="O8" i="1" s="1"/>
  <c r="O10" i="1" s="1"/>
  <c r="O87" i="1" s="1"/>
  <c r="O88" i="1" s="1"/>
  <c r="O89" i="1" s="1"/>
  <c r="O90" i="1" s="1"/>
  <c r="O91" i="1" s="1"/>
  <c r="O12" i="1" s="1"/>
  <c r="O23" i="1" s="1"/>
  <c r="AB104" i="1"/>
  <c r="O117" i="1"/>
  <c r="AB117" i="1"/>
  <c r="I114" i="1"/>
  <c r="I116" i="1" s="1"/>
  <c r="I101" i="1"/>
  <c r="I103" i="1" s="1"/>
  <c r="I105" i="1" s="1"/>
  <c r="I19" i="1" s="1"/>
  <c r="I30" i="1" s="1"/>
  <c r="I88" i="1"/>
  <c r="I89" i="1" s="1"/>
  <c r="I90" i="1" s="1"/>
  <c r="I91" i="1" s="1"/>
  <c r="I12" i="1" s="1"/>
  <c r="I23" i="1" s="1"/>
  <c r="G59" i="1"/>
  <c r="G67" i="1" s="1"/>
  <c r="T59" i="1"/>
  <c r="S59" i="1"/>
  <c r="F59" i="1"/>
  <c r="E59" i="1"/>
  <c r="AA59" i="1"/>
  <c r="D59" i="1"/>
  <c r="D64" i="1" s="1"/>
  <c r="Z59" i="1"/>
  <c r="K59" i="1"/>
  <c r="Z82" i="1"/>
  <c r="AA82" i="1"/>
  <c r="D82" i="1"/>
  <c r="E82" i="1"/>
  <c r="K82" i="1"/>
  <c r="F82" i="1"/>
  <c r="G82" i="1"/>
  <c r="C82" i="1"/>
  <c r="C62" i="1"/>
  <c r="C84" i="1" s="1"/>
  <c r="C67" i="1"/>
  <c r="T82" i="1"/>
  <c r="S82" i="1"/>
  <c r="X81" i="1"/>
  <c r="Y81" i="1"/>
  <c r="X44" i="1"/>
  <c r="Y44" i="1"/>
  <c r="X45" i="1"/>
  <c r="Y45" i="1"/>
  <c r="X52" i="1"/>
  <c r="Y52" i="1"/>
  <c r="X59" i="1"/>
  <c r="X64" i="1" s="1"/>
  <c r="V81" i="1"/>
  <c r="V44" i="1"/>
  <c r="V45" i="1"/>
  <c r="V52" i="1"/>
  <c r="W81" i="1"/>
  <c r="W44" i="1"/>
  <c r="W45" i="1"/>
  <c r="W52" i="1"/>
  <c r="U81" i="1"/>
  <c r="U44" i="1"/>
  <c r="U45" i="1"/>
  <c r="U52" i="1"/>
  <c r="M45" i="1"/>
  <c r="N45" i="1"/>
  <c r="P45" i="1"/>
  <c r="Q45" i="1"/>
  <c r="R45" i="1"/>
  <c r="L45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P81" i="1"/>
  <c r="Q81" i="1"/>
  <c r="R81" i="1"/>
  <c r="P44" i="1"/>
  <c r="Q44" i="1"/>
  <c r="R44" i="1"/>
  <c r="P52" i="1"/>
  <c r="Q52" i="1"/>
  <c r="R52" i="1"/>
  <c r="N52" i="1"/>
  <c r="N44" i="1"/>
  <c r="N81" i="1"/>
  <c r="M52" i="1"/>
  <c r="M44" i="1"/>
  <c r="M81" i="1"/>
  <c r="L52" i="1"/>
  <c r="L81" i="1"/>
  <c r="L44" i="1"/>
  <c r="I119" i="1" l="1"/>
  <c r="I120" i="1" s="1"/>
  <c r="I127" i="1" s="1"/>
  <c r="I21" i="1" s="1"/>
  <c r="H119" i="1"/>
  <c r="H120" i="1" s="1"/>
  <c r="H127" i="1" s="1"/>
  <c r="H21" i="1" s="1"/>
  <c r="O114" i="1"/>
  <c r="O116" i="1" s="1"/>
  <c r="I128" i="1"/>
  <c r="I126" i="1"/>
  <c r="I20" i="1" s="1"/>
  <c r="I31" i="1" s="1"/>
  <c r="H128" i="1"/>
  <c r="H126" i="1"/>
  <c r="H20" i="1" s="1"/>
  <c r="H31" i="1" s="1"/>
  <c r="D67" i="1"/>
  <c r="D68" i="1" s="1"/>
  <c r="O94" i="1"/>
  <c r="O95" i="1" s="1"/>
  <c r="O96" i="1" s="1"/>
  <c r="O97" i="1" s="1"/>
  <c r="O98" i="1" s="1"/>
  <c r="O16" i="1" s="1"/>
  <c r="O27" i="1" s="1"/>
  <c r="AB87" i="1"/>
  <c r="AB114" i="1" s="1"/>
  <c r="AB116" i="1" s="1"/>
  <c r="O101" i="1"/>
  <c r="O103" i="1" s="1"/>
  <c r="O105" i="1" s="1"/>
  <c r="O19" i="1" s="1"/>
  <c r="O30" i="1" s="1"/>
  <c r="D62" i="1"/>
  <c r="D84" i="1" s="1"/>
  <c r="P39" i="2"/>
  <c r="P40" i="2" s="1"/>
  <c r="I40" i="2"/>
  <c r="E47" i="2"/>
  <c r="Q56" i="2" s="1"/>
  <c r="F67" i="1"/>
  <c r="F64" i="1"/>
  <c r="S62" i="1"/>
  <c r="S85" i="1" s="1"/>
  <c r="S64" i="1"/>
  <c r="T67" i="1"/>
  <c r="T64" i="1"/>
  <c r="E62" i="1"/>
  <c r="E85" i="1" s="1"/>
  <c r="E64" i="1"/>
  <c r="K62" i="1"/>
  <c r="K84" i="1" s="1"/>
  <c r="K64" i="1"/>
  <c r="G62" i="1"/>
  <c r="G64" i="1"/>
  <c r="G68" i="1" s="1"/>
  <c r="Z62" i="1"/>
  <c r="Z85" i="1" s="1"/>
  <c r="Z64" i="1"/>
  <c r="AA62" i="1"/>
  <c r="AA84" i="1" s="1"/>
  <c r="AA64" i="1"/>
  <c r="T62" i="1"/>
  <c r="T85" i="1" s="1"/>
  <c r="AA67" i="1"/>
  <c r="S67" i="1"/>
  <c r="Z67" i="1"/>
  <c r="F62" i="1"/>
  <c r="F85" i="1" s="1"/>
  <c r="P59" i="1"/>
  <c r="M59" i="1"/>
  <c r="M62" i="1" s="1"/>
  <c r="Y59" i="1"/>
  <c r="W59" i="1"/>
  <c r="Q59" i="1"/>
  <c r="Q67" i="1" s="1"/>
  <c r="V59" i="1"/>
  <c r="V64" i="1" s="1"/>
  <c r="E67" i="1"/>
  <c r="L59" i="1"/>
  <c r="L64" i="1" s="1"/>
  <c r="N59" i="1"/>
  <c r="R59" i="1"/>
  <c r="R67" i="1" s="1"/>
  <c r="U59" i="1"/>
  <c r="K67" i="1"/>
  <c r="D85" i="1"/>
  <c r="V82" i="1"/>
  <c r="C68" i="1"/>
  <c r="C73" i="1" s="1"/>
  <c r="C75" i="1" s="1"/>
  <c r="C118" i="1" s="1"/>
  <c r="C85" i="1"/>
  <c r="X82" i="1"/>
  <c r="Y82" i="1"/>
  <c r="W82" i="1"/>
  <c r="U82" i="1"/>
  <c r="X62" i="1"/>
  <c r="X67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R82" i="1"/>
  <c r="Q82" i="1"/>
  <c r="L82" i="1"/>
  <c r="P82" i="1"/>
  <c r="M82" i="1"/>
  <c r="N82" i="1"/>
  <c r="AB119" i="1" l="1"/>
  <c r="AB120" i="1" s="1"/>
  <c r="AB127" i="1" s="1"/>
  <c r="AB21" i="1" s="1"/>
  <c r="O119" i="1"/>
  <c r="O120" i="1" s="1"/>
  <c r="O127" i="1" s="1"/>
  <c r="O21" i="1" s="1"/>
  <c r="K85" i="1"/>
  <c r="K115" i="1" s="1"/>
  <c r="T84" i="1"/>
  <c r="AB128" i="1"/>
  <c r="AB126" i="1"/>
  <c r="AB20" i="1" s="1"/>
  <c r="AB31" i="1" s="1"/>
  <c r="O128" i="1"/>
  <c r="O126" i="1"/>
  <c r="O20" i="1" s="1"/>
  <c r="O31" i="1" s="1"/>
  <c r="S68" i="1"/>
  <c r="S73" i="1" s="1"/>
  <c r="S75" i="1" s="1"/>
  <c r="S118" i="1" s="1"/>
  <c r="AB101" i="1"/>
  <c r="AB103" i="1" s="1"/>
  <c r="AB105" i="1" s="1"/>
  <c r="AB19" i="1" s="1"/>
  <c r="AB30" i="1" s="1"/>
  <c r="AB88" i="1"/>
  <c r="AB89" i="1" s="1"/>
  <c r="AB90" i="1" s="1"/>
  <c r="AB91" i="1" s="1"/>
  <c r="AB12" i="1" s="1"/>
  <c r="AB23" i="1" s="1"/>
  <c r="S84" i="1"/>
  <c r="C74" i="1"/>
  <c r="C40" i="8"/>
  <c r="C41" i="8" s="1"/>
  <c r="T68" i="1"/>
  <c r="T73" i="1" s="1"/>
  <c r="T75" i="1" s="1"/>
  <c r="T118" i="1" s="1"/>
  <c r="J39" i="2"/>
  <c r="J40" i="2" s="1"/>
  <c r="R39" i="2"/>
  <c r="R40" i="2" s="1"/>
  <c r="Q39" i="2"/>
  <c r="Q40" i="2" s="1"/>
  <c r="AA85" i="1"/>
  <c r="AA115" i="1" s="1"/>
  <c r="Z84" i="1"/>
  <c r="E84" i="1"/>
  <c r="L62" i="1"/>
  <c r="L84" i="1" s="1"/>
  <c r="F84" i="1"/>
  <c r="Q62" i="1"/>
  <c r="Q85" i="1" s="1"/>
  <c r="Q102" i="1" s="1"/>
  <c r="Q64" i="1"/>
  <c r="Q68" i="1" s="1"/>
  <c r="W67" i="1"/>
  <c r="W64" i="1"/>
  <c r="L67" i="1"/>
  <c r="U62" i="1"/>
  <c r="U85" i="1" s="1"/>
  <c r="U64" i="1"/>
  <c r="Y67" i="1"/>
  <c r="Y64" i="1"/>
  <c r="G84" i="1"/>
  <c r="G85" i="1"/>
  <c r="V62" i="1"/>
  <c r="V85" i="1" s="1"/>
  <c r="R62" i="1"/>
  <c r="R84" i="1" s="1"/>
  <c r="R64" i="1"/>
  <c r="R68" i="1" s="1"/>
  <c r="M67" i="1"/>
  <c r="M64" i="1"/>
  <c r="V67" i="1"/>
  <c r="V68" i="1" s="1"/>
  <c r="N67" i="1"/>
  <c r="N64" i="1"/>
  <c r="P67" i="1"/>
  <c r="P64" i="1"/>
  <c r="P62" i="1"/>
  <c r="P85" i="1" s="1"/>
  <c r="F68" i="1"/>
  <c r="D73" i="1"/>
  <c r="D75" i="1" s="1"/>
  <c r="D118" i="1" s="1"/>
  <c r="G73" i="1"/>
  <c r="G75" i="1" s="1"/>
  <c r="G118" i="1" s="1"/>
  <c r="K68" i="1"/>
  <c r="K73" i="1" s="1"/>
  <c r="K75" i="1" s="1"/>
  <c r="K118" i="1" s="1"/>
  <c r="K102" i="1"/>
  <c r="Y62" i="1"/>
  <c r="Y84" i="1" s="1"/>
  <c r="E68" i="1"/>
  <c r="Z68" i="1"/>
  <c r="AA68" i="1"/>
  <c r="N62" i="1"/>
  <c r="N85" i="1" s="1"/>
  <c r="W62" i="1"/>
  <c r="W85" i="1" s="1"/>
  <c r="U67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77" i="1"/>
  <c r="C9" i="1" s="1"/>
  <c r="C7" i="1" s="1"/>
  <c r="C8" i="1" s="1"/>
  <c r="Z115" i="1"/>
  <c r="Z102" i="1"/>
  <c r="D102" i="1"/>
  <c r="D115" i="1"/>
  <c r="E102" i="1"/>
  <c r="E115" i="1"/>
  <c r="F102" i="1"/>
  <c r="F115" i="1"/>
  <c r="C102" i="1"/>
  <c r="C115" i="1"/>
  <c r="S115" i="1"/>
  <c r="S102" i="1"/>
  <c r="T102" i="1"/>
  <c r="T115" i="1"/>
  <c r="T117" i="1" s="1"/>
  <c r="X84" i="1"/>
  <c r="X68" i="1"/>
  <c r="X85" i="1"/>
  <c r="M85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L85" i="1"/>
  <c r="M84" i="1"/>
  <c r="P84" i="1" l="1"/>
  <c r="U84" i="1"/>
  <c r="AA102" i="1"/>
  <c r="S74" i="1"/>
  <c r="S40" i="8"/>
  <c r="S41" i="8" s="1"/>
  <c r="K74" i="1"/>
  <c r="K40" i="8"/>
  <c r="K41" i="8" s="1"/>
  <c r="G74" i="1"/>
  <c r="G40" i="8"/>
  <c r="G41" i="8" s="1"/>
  <c r="T74" i="1"/>
  <c r="T40" i="8"/>
  <c r="T41" i="8" s="1"/>
  <c r="D74" i="1"/>
  <c r="D40" i="8"/>
  <c r="D41" i="8" s="1"/>
  <c r="G77" i="1"/>
  <c r="G9" i="1" s="1"/>
  <c r="G7" i="1" s="1"/>
  <c r="G8" i="1" s="1"/>
  <c r="G10" i="1" s="1"/>
  <c r="G87" i="1" s="1"/>
  <c r="G101" i="1" s="1"/>
  <c r="G103" i="1" s="1"/>
  <c r="D77" i="1"/>
  <c r="D9" i="1" s="1"/>
  <c r="D7" i="1" s="1"/>
  <c r="D8" i="1" s="1"/>
  <c r="D10" i="1" s="1"/>
  <c r="D87" i="1" s="1"/>
  <c r="T77" i="1"/>
  <c r="T9" i="1" s="1"/>
  <c r="T7" i="1" s="1"/>
  <c r="T8" i="1" s="1"/>
  <c r="T10" i="1" s="1"/>
  <c r="T94" i="1" s="1"/>
  <c r="T95" i="1" s="1"/>
  <c r="T96" i="1" s="1"/>
  <c r="T97" i="1" s="1"/>
  <c r="T98" i="1" s="1"/>
  <c r="T16" i="1" s="1"/>
  <c r="T27" i="1" s="1"/>
  <c r="S77" i="1"/>
  <c r="S9" i="1" s="1"/>
  <c r="S7" i="1" s="1"/>
  <c r="S8" i="1" s="1"/>
  <c r="S10" i="1" s="1"/>
  <c r="S94" i="1" s="1"/>
  <c r="S95" i="1" s="1"/>
  <c r="S96" i="1" s="1"/>
  <c r="S97" i="1" s="1"/>
  <c r="S98" i="1" s="1"/>
  <c r="S16" i="1" s="1"/>
  <c r="S27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N68" i="1"/>
  <c r="N73" i="1" s="1"/>
  <c r="N75" i="1" s="1"/>
  <c r="N118" i="1" s="1"/>
  <c r="M68" i="1"/>
  <c r="M73" i="1" s="1"/>
  <c r="M75" i="1" s="1"/>
  <c r="M118" i="1" s="1"/>
  <c r="D117" i="1"/>
  <c r="Q84" i="1"/>
  <c r="Q115" i="1"/>
  <c r="V84" i="1"/>
  <c r="N84" i="1"/>
  <c r="P68" i="1"/>
  <c r="P73" i="1" s="1"/>
  <c r="P75" i="1" s="1"/>
  <c r="P118" i="1" s="1"/>
  <c r="L68" i="1"/>
  <c r="W68" i="1"/>
  <c r="W73" i="1" s="1"/>
  <c r="W75" i="1" s="1"/>
  <c r="W118" i="1" s="1"/>
  <c r="R85" i="1"/>
  <c r="R115" i="1" s="1"/>
  <c r="W84" i="1"/>
  <c r="G115" i="1"/>
  <c r="G117" i="1" s="1"/>
  <c r="G102" i="1"/>
  <c r="G104" i="1" s="1"/>
  <c r="S104" i="1"/>
  <c r="S117" i="1"/>
  <c r="Y85" i="1"/>
  <c r="Y115" i="1" s="1"/>
  <c r="D104" i="1"/>
  <c r="Y68" i="1"/>
  <c r="Q73" i="1"/>
  <c r="Q75" i="1" s="1"/>
  <c r="Q118" i="1" s="1"/>
  <c r="AA73" i="1"/>
  <c r="AA75" i="1" s="1"/>
  <c r="AA118" i="1" s="1"/>
  <c r="F73" i="1"/>
  <c r="F75" i="1" s="1"/>
  <c r="F118" i="1" s="1"/>
  <c r="V73" i="1"/>
  <c r="V75" i="1" s="1"/>
  <c r="V118" i="1" s="1"/>
  <c r="T104" i="1"/>
  <c r="R73" i="1"/>
  <c r="R75" i="1" s="1"/>
  <c r="R118" i="1" s="1"/>
  <c r="Z73" i="1"/>
  <c r="Z75" i="1" s="1"/>
  <c r="Z118" i="1" s="1"/>
  <c r="X73" i="1"/>
  <c r="X75" i="1" s="1"/>
  <c r="X118" i="1" s="1"/>
  <c r="E73" i="1"/>
  <c r="E75" i="1" s="1"/>
  <c r="E118" i="1" s="1"/>
  <c r="K77" i="1"/>
  <c r="K9" i="1" s="1"/>
  <c r="K7" i="1" s="1"/>
  <c r="K8" i="1" s="1"/>
  <c r="K10" i="1" s="1"/>
  <c r="K104" i="1"/>
  <c r="K117" i="1"/>
  <c r="U68" i="1"/>
  <c r="C117" i="1"/>
  <c r="C104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0" i="1"/>
  <c r="X115" i="1"/>
  <c r="X102" i="1"/>
  <c r="V102" i="1"/>
  <c r="V115" i="1"/>
  <c r="W102" i="1"/>
  <c r="W115" i="1"/>
  <c r="U115" i="1"/>
  <c r="U102" i="1"/>
  <c r="P115" i="1"/>
  <c r="P102" i="1"/>
  <c r="N115" i="1"/>
  <c r="N102" i="1"/>
  <c r="M115" i="1"/>
  <c r="M102" i="1"/>
  <c r="L102" i="1"/>
  <c r="L115" i="1"/>
  <c r="T87" i="1" l="1"/>
  <c r="T101" i="1" s="1"/>
  <c r="T103" i="1" s="1"/>
  <c r="D94" i="1"/>
  <c r="D95" i="1" s="1"/>
  <c r="D96" i="1" s="1"/>
  <c r="D97" i="1" s="1"/>
  <c r="D98" i="1" s="1"/>
  <c r="D16" i="1" s="1"/>
  <c r="D27" i="1" s="1"/>
  <c r="R102" i="1"/>
  <c r="R104" i="1" s="1"/>
  <c r="M74" i="1"/>
  <c r="M40" i="8"/>
  <c r="M41" i="8" s="1"/>
  <c r="X74" i="1"/>
  <c r="X40" i="8"/>
  <c r="X41" i="8" s="1"/>
  <c r="Z74" i="1"/>
  <c r="Z40" i="8"/>
  <c r="Z41" i="8" s="1"/>
  <c r="R74" i="1"/>
  <c r="R40" i="8"/>
  <c r="R41" i="8" s="1"/>
  <c r="AA74" i="1"/>
  <c r="AA40" i="8"/>
  <c r="AA41" i="8" s="1"/>
  <c r="Q74" i="1"/>
  <c r="Q40" i="8"/>
  <c r="Q41" i="8" s="1"/>
  <c r="V74" i="1"/>
  <c r="V40" i="8"/>
  <c r="V41" i="8" s="1"/>
  <c r="W74" i="1"/>
  <c r="W40" i="8"/>
  <c r="W41" i="8" s="1"/>
  <c r="N74" i="1"/>
  <c r="N40" i="8"/>
  <c r="N41" i="8" s="1"/>
  <c r="E74" i="1"/>
  <c r="E40" i="8"/>
  <c r="E41" i="8" s="1"/>
  <c r="F74" i="1"/>
  <c r="F40" i="8"/>
  <c r="F41" i="8" s="1"/>
  <c r="P74" i="1"/>
  <c r="P40" i="8"/>
  <c r="P41" i="8" s="1"/>
  <c r="V77" i="1"/>
  <c r="V9" i="1" s="1"/>
  <c r="V7" i="1" s="1"/>
  <c r="V8" i="1" s="1"/>
  <c r="V10" i="1" s="1"/>
  <c r="V87" i="1" s="1"/>
  <c r="M77" i="1"/>
  <c r="M9" i="1" s="1"/>
  <c r="M7" i="1" s="1"/>
  <c r="M8" i="1" s="1"/>
  <c r="M10" i="1" s="1"/>
  <c r="M87" i="1" s="1"/>
  <c r="M114" i="1" s="1"/>
  <c r="M116" i="1" s="1"/>
  <c r="G94" i="1"/>
  <c r="G95" i="1" s="1"/>
  <c r="G96" i="1" s="1"/>
  <c r="G97" i="1" s="1"/>
  <c r="G98" i="1" s="1"/>
  <c r="G16" i="1" s="1"/>
  <c r="G27" i="1" s="1"/>
  <c r="V104" i="1"/>
  <c r="F117" i="1"/>
  <c r="W77" i="1"/>
  <c r="W9" i="1" s="1"/>
  <c r="W7" i="1" s="1"/>
  <c r="W8" i="1" s="1"/>
  <c r="W10" i="1" s="1"/>
  <c r="W87" i="1" s="1"/>
  <c r="E117" i="1"/>
  <c r="AA77" i="1"/>
  <c r="AA9" i="1" s="1"/>
  <c r="AA7" i="1" s="1"/>
  <c r="AA8" i="1" s="1"/>
  <c r="AA10" i="1" s="1"/>
  <c r="AA87" i="1" s="1"/>
  <c r="AA114" i="1" s="1"/>
  <c r="AA116" i="1" s="1"/>
  <c r="L73" i="1"/>
  <c r="X77" i="1"/>
  <c r="X9" i="1" s="1"/>
  <c r="X7" i="1" s="1"/>
  <c r="X8" i="1" s="1"/>
  <c r="X10" i="1" s="1"/>
  <c r="X87" i="1" s="1"/>
  <c r="P77" i="1"/>
  <c r="P9" i="1" s="1"/>
  <c r="P7" i="1" s="1"/>
  <c r="P8" i="1" s="1"/>
  <c r="P10" i="1" s="1"/>
  <c r="P87" i="1" s="1"/>
  <c r="P114" i="1" s="1"/>
  <c r="P116" i="1" s="1"/>
  <c r="Z117" i="1"/>
  <c r="Q104" i="1"/>
  <c r="R77" i="1"/>
  <c r="R9" i="1" s="1"/>
  <c r="R7" i="1" s="1"/>
  <c r="R8" i="1" s="1"/>
  <c r="R10" i="1" s="1"/>
  <c r="R87" i="1" s="1"/>
  <c r="R101" i="1" s="1"/>
  <c r="R103" i="1" s="1"/>
  <c r="T40" i="2"/>
  <c r="T39" i="2"/>
  <c r="O59" i="2"/>
  <c r="J59" i="2"/>
  <c r="J60" i="2" s="1"/>
  <c r="I19" i="2"/>
  <c r="I20" i="2" s="1"/>
  <c r="K59" i="2"/>
  <c r="K60" i="2" s="1"/>
  <c r="I59" i="2"/>
  <c r="I60" i="2" s="1"/>
  <c r="Y102" i="1"/>
  <c r="K19" i="2"/>
  <c r="K20" i="2" s="1"/>
  <c r="H59" i="2"/>
  <c r="H60" i="2" s="1"/>
  <c r="J19" i="2"/>
  <c r="J20" i="2" s="1"/>
  <c r="H19" i="2"/>
  <c r="N59" i="2"/>
  <c r="N60" i="2" s="1"/>
  <c r="W117" i="1"/>
  <c r="W104" i="1"/>
  <c r="X117" i="1"/>
  <c r="R117" i="1"/>
  <c r="Q117" i="1"/>
  <c r="Z104" i="1"/>
  <c r="P117" i="1"/>
  <c r="V117" i="1"/>
  <c r="G114" i="1"/>
  <c r="G116" i="1" s="1"/>
  <c r="Q77" i="1"/>
  <c r="Q9" i="1" s="1"/>
  <c r="Q7" i="1" s="1"/>
  <c r="Q8" i="1" s="1"/>
  <c r="Q10" i="1" s="1"/>
  <c r="Q87" i="1" s="1"/>
  <c r="Q101" i="1" s="1"/>
  <c r="Q103" i="1" s="1"/>
  <c r="P104" i="1"/>
  <c r="G88" i="1"/>
  <c r="G89" i="1" s="1"/>
  <c r="G90" i="1" s="1"/>
  <c r="G91" i="1" s="1"/>
  <c r="G12" i="1" s="1"/>
  <c r="G23" i="1" s="1"/>
  <c r="AA104" i="1"/>
  <c r="E104" i="1"/>
  <c r="Z77" i="1"/>
  <c r="Z9" i="1" s="1"/>
  <c r="Z7" i="1" s="1"/>
  <c r="Z8" i="1" s="1"/>
  <c r="Z10" i="1" s="1"/>
  <c r="AA117" i="1"/>
  <c r="E77" i="1"/>
  <c r="E9" i="1" s="1"/>
  <c r="E7" i="1" s="1"/>
  <c r="E8" i="1" s="1"/>
  <c r="E10" i="1" s="1"/>
  <c r="E87" i="1" s="1"/>
  <c r="E114" i="1" s="1"/>
  <c r="E116" i="1" s="1"/>
  <c r="E119" i="1" s="1"/>
  <c r="E120" i="1" s="1"/>
  <c r="E127" i="1" s="1"/>
  <c r="N104" i="1"/>
  <c r="F77" i="1"/>
  <c r="F9" i="1" s="1"/>
  <c r="F7" i="1" s="1"/>
  <c r="F8" i="1" s="1"/>
  <c r="F10" i="1" s="1"/>
  <c r="Y73" i="1"/>
  <c r="Y75" i="1" s="1"/>
  <c r="Y118" i="1" s="1"/>
  <c r="F104" i="1"/>
  <c r="M104" i="1"/>
  <c r="M117" i="1"/>
  <c r="X104" i="1"/>
  <c r="U73" i="1"/>
  <c r="U75" i="1" s="1"/>
  <c r="U118" i="1" s="1"/>
  <c r="K94" i="1"/>
  <c r="K95" i="1" s="1"/>
  <c r="K96" i="1" s="1"/>
  <c r="K97" i="1" s="1"/>
  <c r="K98" i="1" s="1"/>
  <c r="K16" i="1" s="1"/>
  <c r="K27" i="1" s="1"/>
  <c r="K87" i="1"/>
  <c r="C94" i="1"/>
  <c r="C95" i="1" s="1"/>
  <c r="C96" i="1" s="1"/>
  <c r="C97" i="1" s="1"/>
  <c r="C98" i="1" s="1"/>
  <c r="C16" i="1" s="1"/>
  <c r="C27" i="1" s="1"/>
  <c r="C114" i="1"/>
  <c r="L60" i="2"/>
  <c r="O60" i="2"/>
  <c r="Q60" i="2"/>
  <c r="S87" i="1"/>
  <c r="S114" i="1" s="1"/>
  <c r="S116" i="1" s="1"/>
  <c r="S119" i="1" s="1"/>
  <c r="S120" i="1" s="1"/>
  <c r="S127" i="1" s="1"/>
  <c r="R94" i="1"/>
  <c r="R95" i="1" s="1"/>
  <c r="R96" i="1" s="1"/>
  <c r="R97" i="1" s="1"/>
  <c r="R98" i="1" s="1"/>
  <c r="R16" i="1" s="1"/>
  <c r="R27" i="1" s="1"/>
  <c r="D88" i="1"/>
  <c r="D89" i="1" s="1"/>
  <c r="D90" i="1" s="1"/>
  <c r="D91" i="1" s="1"/>
  <c r="D12" i="1" s="1"/>
  <c r="D23" i="1" s="1"/>
  <c r="D114" i="1"/>
  <c r="D116" i="1" s="1"/>
  <c r="D101" i="1"/>
  <c r="D103" i="1" s="1"/>
  <c r="G105" i="1"/>
  <c r="G19" i="1" s="1"/>
  <c r="G30" i="1" s="1"/>
  <c r="T114" i="1"/>
  <c r="T116" i="1" s="1"/>
  <c r="T119" i="1" l="1"/>
  <c r="T120" i="1" s="1"/>
  <c r="T127" i="1" s="1"/>
  <c r="T21" i="1" s="1"/>
  <c r="D119" i="1"/>
  <c r="D120" i="1" s="1"/>
  <c r="D127" i="1" s="1"/>
  <c r="D21" i="1" s="1"/>
  <c r="G119" i="1"/>
  <c r="G120" i="1" s="1"/>
  <c r="G127" i="1" s="1"/>
  <c r="G21" i="1" s="1"/>
  <c r="D106" i="10"/>
  <c r="C106" i="10"/>
  <c r="P119" i="1"/>
  <c r="P120" i="1" s="1"/>
  <c r="P127" i="1" s="1"/>
  <c r="L104" i="1"/>
  <c r="L75" i="1"/>
  <c r="L118" i="1" s="1"/>
  <c r="AA119" i="1"/>
  <c r="AA120" i="1" s="1"/>
  <c r="AA127" i="1" s="1"/>
  <c r="M119" i="1"/>
  <c r="M120" i="1" s="1"/>
  <c r="M127" i="1" s="1"/>
  <c r="S21" i="1"/>
  <c r="P101" i="1"/>
  <c r="P103" i="1" s="1"/>
  <c r="T88" i="1"/>
  <c r="T89" i="1" s="1"/>
  <c r="T90" i="1" s="1"/>
  <c r="T91" i="1" s="1"/>
  <c r="T12" i="1" s="1"/>
  <c r="T23" i="1" s="1"/>
  <c r="P94" i="1"/>
  <c r="P95" i="1" s="1"/>
  <c r="P96" i="1" s="1"/>
  <c r="P97" i="1" s="1"/>
  <c r="P98" i="1" s="1"/>
  <c r="P16" i="1" s="1"/>
  <c r="P27" i="1" s="1"/>
  <c r="R114" i="1"/>
  <c r="R116" i="1" s="1"/>
  <c r="E21" i="1"/>
  <c r="V94" i="1"/>
  <c r="V95" i="1" s="1"/>
  <c r="V96" i="1" s="1"/>
  <c r="V97" i="1" s="1"/>
  <c r="V98" i="1" s="1"/>
  <c r="V16" i="1" s="1"/>
  <c r="V27" i="1" s="1"/>
  <c r="R88" i="1"/>
  <c r="R89" i="1" s="1"/>
  <c r="R90" i="1" s="1"/>
  <c r="R91" i="1" s="1"/>
  <c r="R12" i="1" s="1"/>
  <c r="R23" i="1" s="1"/>
  <c r="P88" i="1"/>
  <c r="P89" i="1" s="1"/>
  <c r="P90" i="1" s="1"/>
  <c r="P91" i="1" s="1"/>
  <c r="P12" i="1" s="1"/>
  <c r="P23" i="1" s="1"/>
  <c r="L117" i="1"/>
  <c r="T128" i="1"/>
  <c r="T126" i="1"/>
  <c r="T20" i="1" s="1"/>
  <c r="T31" i="1" s="1"/>
  <c r="D128" i="1"/>
  <c r="D126" i="1"/>
  <c r="D20" i="1" s="1"/>
  <c r="D31" i="1" s="1"/>
  <c r="S128" i="1"/>
  <c r="S126" i="1"/>
  <c r="S20" i="1" s="1"/>
  <c r="S31" i="1" s="1"/>
  <c r="C116" i="1"/>
  <c r="C119" i="1" s="1"/>
  <c r="C128" i="1" s="1"/>
  <c r="G128" i="1"/>
  <c r="G126" i="1"/>
  <c r="G20" i="1" s="1"/>
  <c r="G31" i="1" s="1"/>
  <c r="Q105" i="1"/>
  <c r="Q19" i="1" s="1"/>
  <c r="Q30" i="1" s="1"/>
  <c r="AA94" i="1"/>
  <c r="AA95" i="1" s="1"/>
  <c r="AA96" i="1" s="1"/>
  <c r="AA97" i="1" s="1"/>
  <c r="AA98" i="1" s="1"/>
  <c r="AA16" i="1" s="1"/>
  <c r="AA27" i="1" s="1"/>
  <c r="U74" i="1"/>
  <c r="U40" i="8"/>
  <c r="U41" i="8" s="1"/>
  <c r="Y74" i="1"/>
  <c r="Y40" i="8"/>
  <c r="Y41" i="8" s="1"/>
  <c r="L74" i="1"/>
  <c r="L40" i="8"/>
  <c r="L41" i="8" s="1"/>
  <c r="L77" i="1"/>
  <c r="L9" i="1" s="1"/>
  <c r="L7" i="1" s="1"/>
  <c r="L8" i="1" s="1"/>
  <c r="L10" i="1" s="1"/>
  <c r="L94" i="1" s="1"/>
  <c r="L95" i="1" s="1"/>
  <c r="L96" i="1" s="1"/>
  <c r="L97" i="1" s="1"/>
  <c r="L98" i="1" s="1"/>
  <c r="L16" i="1" s="1"/>
  <c r="L27" i="1" s="1"/>
  <c r="Y77" i="1"/>
  <c r="Y9" i="1" s="1"/>
  <c r="Y7" i="1" s="1"/>
  <c r="Y8" i="1" s="1"/>
  <c r="Y10" i="1" s="1"/>
  <c r="Y94" i="1" s="1"/>
  <c r="Y95" i="1" s="1"/>
  <c r="Y96" i="1" s="1"/>
  <c r="Y97" i="1" s="1"/>
  <c r="Y98" i="1" s="1"/>
  <c r="Y16" i="1" s="1"/>
  <c r="Y27" i="1" s="1"/>
  <c r="U77" i="1"/>
  <c r="U9" i="1" s="1"/>
  <c r="U7" i="1" s="1"/>
  <c r="U8" i="1" s="1"/>
  <c r="U10" i="1" s="1"/>
  <c r="U94" i="1" s="1"/>
  <c r="U95" i="1" s="1"/>
  <c r="U96" i="1" s="1"/>
  <c r="U97" i="1" s="1"/>
  <c r="U98" i="1" s="1"/>
  <c r="U16" i="1" s="1"/>
  <c r="U27" i="1" s="1"/>
  <c r="M94" i="1"/>
  <c r="M95" i="1" s="1"/>
  <c r="M96" i="1" s="1"/>
  <c r="M97" i="1" s="1"/>
  <c r="M98" i="1" s="1"/>
  <c r="M16" i="1" s="1"/>
  <c r="M27" i="1" s="1"/>
  <c r="P21" i="1"/>
  <c r="H20" i="2"/>
  <c r="T20" i="2" s="1"/>
  <c r="T19" i="2"/>
  <c r="T59" i="2"/>
  <c r="R105" i="1"/>
  <c r="R19" i="1" s="1"/>
  <c r="R30" i="1" s="1"/>
  <c r="Y104" i="1"/>
  <c r="P105" i="1"/>
  <c r="P19" i="1" s="1"/>
  <c r="P30" i="1" s="1"/>
  <c r="AA88" i="1"/>
  <c r="AA89" i="1" s="1"/>
  <c r="AA90" i="1" s="1"/>
  <c r="AA91" i="1" s="1"/>
  <c r="AA12" i="1" s="1"/>
  <c r="AA23" i="1" s="1"/>
  <c r="E88" i="1"/>
  <c r="E89" i="1" s="1"/>
  <c r="E90" i="1" s="1"/>
  <c r="E91" i="1" s="1"/>
  <c r="E12" i="1" s="1"/>
  <c r="E23" i="1" s="1"/>
  <c r="Q94" i="1"/>
  <c r="Q95" i="1" s="1"/>
  <c r="Q96" i="1" s="1"/>
  <c r="Q97" i="1" s="1"/>
  <c r="Q98" i="1" s="1"/>
  <c r="Q16" i="1" s="1"/>
  <c r="Q27" i="1" s="1"/>
  <c r="U117" i="1"/>
  <c r="E94" i="1"/>
  <c r="E95" i="1" s="1"/>
  <c r="E96" i="1" s="1"/>
  <c r="E97" i="1" s="1"/>
  <c r="E98" i="1" s="1"/>
  <c r="E16" i="1" s="1"/>
  <c r="E27" i="1" s="1"/>
  <c r="U104" i="1"/>
  <c r="Q88" i="1"/>
  <c r="Q89" i="1" s="1"/>
  <c r="Q90" i="1" s="1"/>
  <c r="Q91" i="1" s="1"/>
  <c r="Q12" i="1" s="1"/>
  <c r="Q23" i="1" s="1"/>
  <c r="Q114" i="1"/>
  <c r="Q116" i="1" s="1"/>
  <c r="AA21" i="1"/>
  <c r="Z87" i="1"/>
  <c r="Z94" i="1"/>
  <c r="Z95" i="1" s="1"/>
  <c r="Z96" i="1" s="1"/>
  <c r="Z97" i="1" s="1"/>
  <c r="Z98" i="1" s="1"/>
  <c r="Z16" i="1" s="1"/>
  <c r="Z27" i="1" s="1"/>
  <c r="N77" i="1"/>
  <c r="N9" i="1" s="1"/>
  <c r="N7" i="1" s="1"/>
  <c r="N8" i="1" s="1"/>
  <c r="N10" i="1" s="1"/>
  <c r="N87" i="1" s="1"/>
  <c r="N101" i="1" s="1"/>
  <c r="N103" i="1" s="1"/>
  <c r="AA101" i="1"/>
  <c r="AA103" i="1" s="1"/>
  <c r="AA105" i="1" s="1"/>
  <c r="AA19" i="1" s="1"/>
  <c r="AA30" i="1" s="1"/>
  <c r="E101" i="1"/>
  <c r="E103" i="1" s="1"/>
  <c r="E105" i="1" s="1"/>
  <c r="E19" i="1" s="1"/>
  <c r="E30" i="1" s="1"/>
  <c r="F94" i="1"/>
  <c r="F95" i="1" s="1"/>
  <c r="F96" i="1" s="1"/>
  <c r="F97" i="1" s="1"/>
  <c r="F98" i="1" s="1"/>
  <c r="F16" i="1" s="1"/>
  <c r="F27" i="1" s="1"/>
  <c r="F87" i="1"/>
  <c r="N117" i="1"/>
  <c r="M21" i="1"/>
  <c r="Y117" i="1"/>
  <c r="K101" i="1"/>
  <c r="K103" i="1" s="1"/>
  <c r="K105" i="1" s="1"/>
  <c r="K19" i="1" s="1"/>
  <c r="K30" i="1" s="1"/>
  <c r="K88" i="1"/>
  <c r="K89" i="1" s="1"/>
  <c r="K90" i="1" s="1"/>
  <c r="K91" i="1" s="1"/>
  <c r="K12" i="1" s="1"/>
  <c r="K23" i="1" s="1"/>
  <c r="K114" i="1"/>
  <c r="K116" i="1" s="1"/>
  <c r="X94" i="1"/>
  <c r="X95" i="1" s="1"/>
  <c r="X96" i="1" s="1"/>
  <c r="X97" i="1" s="1"/>
  <c r="X98" i="1" s="1"/>
  <c r="X16" i="1" s="1"/>
  <c r="X27" i="1" s="1"/>
  <c r="C101" i="1"/>
  <c r="C103" i="1" s="1"/>
  <c r="C105" i="1" s="1"/>
  <c r="C19" i="1" s="1"/>
  <c r="C30" i="1" s="1"/>
  <c r="C88" i="1"/>
  <c r="T60" i="2"/>
  <c r="W94" i="1"/>
  <c r="W95" i="1" s="1"/>
  <c r="W96" i="1" s="1"/>
  <c r="W97" i="1" s="1"/>
  <c r="W98" i="1" s="1"/>
  <c r="W16" i="1" s="1"/>
  <c r="W27" i="1" s="1"/>
  <c r="S88" i="1"/>
  <c r="S89" i="1" s="1"/>
  <c r="S90" i="1" s="1"/>
  <c r="S91" i="1" s="1"/>
  <c r="S12" i="1" s="1"/>
  <c r="S23" i="1" s="1"/>
  <c r="X114" i="1"/>
  <c r="X116" i="1" s="1"/>
  <c r="X101" i="1"/>
  <c r="X103" i="1" s="1"/>
  <c r="X105" i="1" s="1"/>
  <c r="X19" i="1" s="1"/>
  <c r="X30" i="1" s="1"/>
  <c r="X88" i="1"/>
  <c r="X89" i="1" s="1"/>
  <c r="X90" i="1" s="1"/>
  <c r="X91" i="1" s="1"/>
  <c r="X12" i="1" s="1"/>
  <c r="X23" i="1" s="1"/>
  <c r="S101" i="1"/>
  <c r="S103" i="1" s="1"/>
  <c r="D105" i="1"/>
  <c r="D19" i="1" s="1"/>
  <c r="D30" i="1" s="1"/>
  <c r="M101" i="1"/>
  <c r="M103" i="1" s="1"/>
  <c r="T105" i="1"/>
  <c r="T19" i="1" s="1"/>
  <c r="T30" i="1" s="1"/>
  <c r="V88" i="1"/>
  <c r="V89" i="1" s="1"/>
  <c r="V90" i="1" s="1"/>
  <c r="V101" i="1"/>
  <c r="V103" i="1" s="1"/>
  <c r="V114" i="1"/>
  <c r="V116" i="1" s="1"/>
  <c r="M88" i="1"/>
  <c r="M89" i="1" s="1"/>
  <c r="M90" i="1" s="1"/>
  <c r="M91" i="1" s="1"/>
  <c r="M12" i="1" s="1"/>
  <c r="M23" i="1" s="1"/>
  <c r="W88" i="1"/>
  <c r="W89" i="1" s="1"/>
  <c r="W90" i="1" s="1"/>
  <c r="W91" i="1" s="1"/>
  <c r="W12" i="1" s="1"/>
  <c r="W23" i="1" s="1"/>
  <c r="W101" i="1"/>
  <c r="W103" i="1" s="1"/>
  <c r="W114" i="1"/>
  <c r="W116" i="1" s="1"/>
  <c r="W119" i="1" l="1"/>
  <c r="W120" i="1" s="1"/>
  <c r="W127" i="1" s="1"/>
  <c r="W21" i="1" s="1"/>
  <c r="V119" i="1"/>
  <c r="V120" i="1" s="1"/>
  <c r="V127" i="1" s="1"/>
  <c r="V21" i="1" s="1"/>
  <c r="X119" i="1"/>
  <c r="X120" i="1" s="1"/>
  <c r="X127" i="1" s="1"/>
  <c r="X21" i="1" s="1"/>
  <c r="C89" i="1"/>
  <c r="C90" i="1" s="1"/>
  <c r="C91" i="1" s="1"/>
  <c r="C12" i="1" s="1"/>
  <c r="C23" i="1" s="1"/>
  <c r="K119" i="1"/>
  <c r="K120" i="1" s="1"/>
  <c r="K127" i="1" s="1"/>
  <c r="K21" i="1" s="1"/>
  <c r="Q119" i="1"/>
  <c r="Q120" i="1" s="1"/>
  <c r="Q127" i="1" s="1"/>
  <c r="Q21" i="1" s="1"/>
  <c r="F129" i="1"/>
  <c r="D129" i="10"/>
  <c r="D130" i="10" s="1"/>
  <c r="D131" i="10" s="1"/>
  <c r="D17" i="10" s="1"/>
  <c r="C129" i="10"/>
  <c r="C130" i="10" s="1"/>
  <c r="C131" i="10" s="1"/>
  <c r="C17" i="10" s="1"/>
  <c r="C120" i="1"/>
  <c r="C127" i="1" s="1"/>
  <c r="C126" i="1"/>
  <c r="R119" i="1"/>
  <c r="R120" i="1" s="1"/>
  <c r="R127" i="1" s="1"/>
  <c r="R21" i="1" s="1"/>
  <c r="C108" i="10"/>
  <c r="C110" i="10" s="1"/>
  <c r="C107" i="10"/>
  <c r="C109" i="10" s="1"/>
  <c r="D108" i="10"/>
  <c r="D110" i="10" s="1"/>
  <c r="D107" i="10"/>
  <c r="D109" i="10" s="1"/>
  <c r="V91" i="1"/>
  <c r="V12" i="1" s="1"/>
  <c r="V23" i="1" s="1"/>
  <c r="E126" i="1"/>
  <c r="E20" i="1" s="1"/>
  <c r="E31" i="1" s="1"/>
  <c r="E128" i="1"/>
  <c r="C21" i="1"/>
  <c r="L87" i="1"/>
  <c r="L88" i="1" s="1"/>
  <c r="L89" i="1" s="1"/>
  <c r="W128" i="1"/>
  <c r="W126" i="1"/>
  <c r="W20" i="1" s="1"/>
  <c r="W31" i="1" s="1"/>
  <c r="V128" i="1"/>
  <c r="V126" i="1"/>
  <c r="V20" i="1" s="1"/>
  <c r="V31" i="1" s="1"/>
  <c r="X128" i="1"/>
  <c r="X126" i="1"/>
  <c r="X20" i="1" s="1"/>
  <c r="X31" i="1" s="1"/>
  <c r="K128" i="1"/>
  <c r="K126" i="1"/>
  <c r="K20" i="1" s="1"/>
  <c r="K31" i="1" s="1"/>
  <c r="M128" i="1"/>
  <c r="M126" i="1"/>
  <c r="M20" i="1" s="1"/>
  <c r="M31" i="1" s="1"/>
  <c r="AA128" i="1"/>
  <c r="AA126" i="1"/>
  <c r="AA20" i="1" s="1"/>
  <c r="AA31" i="1" s="1"/>
  <c r="Q128" i="1"/>
  <c r="Q126" i="1"/>
  <c r="Q20" i="1" s="1"/>
  <c r="Q31" i="1" s="1"/>
  <c r="R128" i="1"/>
  <c r="R126" i="1"/>
  <c r="R20" i="1" s="1"/>
  <c r="R31" i="1" s="1"/>
  <c r="P128" i="1"/>
  <c r="P126" i="1"/>
  <c r="P20" i="1" s="1"/>
  <c r="P31" i="1" s="1"/>
  <c r="C20" i="1"/>
  <c r="C31" i="1" s="1"/>
  <c r="U87" i="1"/>
  <c r="U101" i="1" s="1"/>
  <c r="U103" i="1" s="1"/>
  <c r="U105" i="1" s="1"/>
  <c r="U19" i="1" s="1"/>
  <c r="U30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Y87" i="1"/>
  <c r="Y88" i="1" s="1"/>
  <c r="Y89" i="1" s="1"/>
  <c r="Y90" i="1" s="1"/>
  <c r="Y91" i="1" s="1"/>
  <c r="Y12" i="1" s="1"/>
  <c r="Y23" i="1" s="1"/>
  <c r="E106" i="1"/>
  <c r="E107" i="1" s="1"/>
  <c r="E109" i="1" s="1"/>
  <c r="M106" i="1"/>
  <c r="M108" i="1" s="1"/>
  <c r="M110" i="1" s="1"/>
  <c r="U106" i="1"/>
  <c r="U108" i="1" s="1"/>
  <c r="U110" i="1" s="1"/>
  <c r="C106" i="1"/>
  <c r="F106" i="1"/>
  <c r="F108" i="1" s="1"/>
  <c r="F110" i="1" s="1"/>
  <c r="N106" i="1"/>
  <c r="N108" i="1" s="1"/>
  <c r="N110" i="1" s="1"/>
  <c r="V106" i="1"/>
  <c r="V108" i="1" s="1"/>
  <c r="V110" i="1" s="1"/>
  <c r="G106" i="1"/>
  <c r="G108" i="1" s="1"/>
  <c r="G110" i="1" s="1"/>
  <c r="O106" i="1"/>
  <c r="O107" i="1" s="1"/>
  <c r="O109" i="1" s="1"/>
  <c r="W106" i="1"/>
  <c r="W108" i="1" s="1"/>
  <c r="W110" i="1" s="1"/>
  <c r="R106" i="1"/>
  <c r="R108" i="1" s="1"/>
  <c r="R110" i="1" s="1"/>
  <c r="D106" i="1"/>
  <c r="D108" i="1" s="1"/>
  <c r="D110" i="1" s="1"/>
  <c r="AB106" i="1"/>
  <c r="AB107" i="1" s="1"/>
  <c r="AB109" i="1" s="1"/>
  <c r="H106" i="1"/>
  <c r="H107" i="1" s="1"/>
  <c r="H109" i="1" s="1"/>
  <c r="P106" i="1"/>
  <c r="P107" i="1" s="1"/>
  <c r="P109" i="1" s="1"/>
  <c r="X106" i="1"/>
  <c r="X108" i="1" s="1"/>
  <c r="X110" i="1" s="1"/>
  <c r="Z106" i="1"/>
  <c r="Z108" i="1" s="1"/>
  <c r="Z110" i="1" s="1"/>
  <c r="L106" i="1"/>
  <c r="L108" i="1" s="1"/>
  <c r="L110" i="1" s="1"/>
  <c r="I106" i="1"/>
  <c r="I108" i="1" s="1"/>
  <c r="I110" i="1" s="1"/>
  <c r="Q106" i="1"/>
  <c r="Y106" i="1"/>
  <c r="Y108" i="1" s="1"/>
  <c r="Y110" i="1" s="1"/>
  <c r="J106" i="1"/>
  <c r="J108" i="1" s="1"/>
  <c r="J110" i="1" s="1"/>
  <c r="AA106" i="1"/>
  <c r="AA108" i="1" s="1"/>
  <c r="AA110" i="1" s="1"/>
  <c r="T106" i="1"/>
  <c r="T108" i="1" s="1"/>
  <c r="T110" i="1" s="1"/>
  <c r="K106" i="1"/>
  <c r="K108" i="1" s="1"/>
  <c r="K110" i="1" s="1"/>
  <c r="S106" i="1"/>
  <c r="S108" i="1" s="1"/>
  <c r="S110" i="1" s="1"/>
  <c r="T129" i="1"/>
  <c r="T130" i="1" s="1"/>
  <c r="T131" i="1" s="1"/>
  <c r="T17" i="1" s="1"/>
  <c r="M129" i="1"/>
  <c r="M130" i="1" s="1"/>
  <c r="M131" i="1" s="1"/>
  <c r="M17" i="1" s="1"/>
  <c r="R129" i="1"/>
  <c r="R130" i="1" s="1"/>
  <c r="R131" i="1" s="1"/>
  <c r="R17" i="1" s="1"/>
  <c r="N129" i="1"/>
  <c r="O129" i="1"/>
  <c r="O130" i="1" s="1"/>
  <c r="O131" i="1" s="1"/>
  <c r="O17" i="1" s="1"/>
  <c r="J129" i="1"/>
  <c r="J130" i="1" s="1"/>
  <c r="J131" i="1" s="1"/>
  <c r="J17" i="1" s="1"/>
  <c r="K129" i="1"/>
  <c r="K130" i="1" s="1"/>
  <c r="K131" i="1" s="1"/>
  <c r="K17" i="1" s="1"/>
  <c r="Q129" i="1"/>
  <c r="L129" i="1"/>
  <c r="I129" i="1"/>
  <c r="I130" i="1" s="1"/>
  <c r="I131" i="1" s="1"/>
  <c r="I17" i="1" s="1"/>
  <c r="S129" i="1"/>
  <c r="S130" i="1" s="1"/>
  <c r="S131" i="1" s="1"/>
  <c r="S17" i="1" s="1"/>
  <c r="P129" i="1"/>
  <c r="AB129" i="1"/>
  <c r="AB130" i="1" s="1"/>
  <c r="AB131" i="1" s="1"/>
  <c r="AB17" i="1" s="1"/>
  <c r="C129" i="1"/>
  <c r="C130" i="1" s="1"/>
  <c r="C131" i="1" s="1"/>
  <c r="C17" i="1" s="1"/>
  <c r="H129" i="1"/>
  <c r="H130" i="1" s="1"/>
  <c r="H131" i="1" s="1"/>
  <c r="H17" i="1" s="1"/>
  <c r="AA129" i="1"/>
  <c r="Y129" i="1"/>
  <c r="W129" i="1"/>
  <c r="W130" i="1" s="1"/>
  <c r="W131" i="1" s="1"/>
  <c r="W17" i="1" s="1"/>
  <c r="U129" i="1"/>
  <c r="Z129" i="1"/>
  <c r="G129" i="1"/>
  <c r="G130" i="1" s="1"/>
  <c r="G131" i="1" s="1"/>
  <c r="G17" i="1" s="1"/>
  <c r="X129" i="1"/>
  <c r="X130" i="1" s="1"/>
  <c r="X131" i="1" s="1"/>
  <c r="X17" i="1" s="1"/>
  <c r="E129" i="1"/>
  <c r="D129" i="1"/>
  <c r="D130" i="1" s="1"/>
  <c r="D131" i="1" s="1"/>
  <c r="D17" i="1" s="1"/>
  <c r="V129" i="1"/>
  <c r="N114" i="1"/>
  <c r="N116" i="1" s="1"/>
  <c r="N88" i="1"/>
  <c r="N89" i="1" s="1"/>
  <c r="N90" i="1" s="1"/>
  <c r="N91" i="1" s="1"/>
  <c r="N12" i="1" s="1"/>
  <c r="N23" i="1" s="1"/>
  <c r="N94" i="1"/>
  <c r="N95" i="1" s="1"/>
  <c r="N96" i="1" s="1"/>
  <c r="N97" i="1" s="1"/>
  <c r="N98" i="1" s="1"/>
  <c r="N16" i="1" s="1"/>
  <c r="N27" i="1" s="1"/>
  <c r="Z114" i="1"/>
  <c r="Z116" i="1" s="1"/>
  <c r="Z101" i="1"/>
  <c r="Z103" i="1" s="1"/>
  <c r="Z105" i="1" s="1"/>
  <c r="Z19" i="1" s="1"/>
  <c r="Z30" i="1" s="1"/>
  <c r="Z88" i="1"/>
  <c r="Z89" i="1" s="1"/>
  <c r="Z90" i="1" s="1"/>
  <c r="Z91" i="1" s="1"/>
  <c r="Z12" i="1" s="1"/>
  <c r="Z23" i="1" s="1"/>
  <c r="F88" i="1"/>
  <c r="F89" i="1" s="1"/>
  <c r="F90" i="1" s="1"/>
  <c r="F91" i="1" s="1"/>
  <c r="F12" i="1" s="1"/>
  <c r="F23" i="1" s="1"/>
  <c r="F101" i="1"/>
  <c r="F103" i="1" s="1"/>
  <c r="F105" i="1" s="1"/>
  <c r="F19" i="1" s="1"/>
  <c r="F30" i="1" s="1"/>
  <c r="F114" i="1"/>
  <c r="F116" i="1" s="1"/>
  <c r="O108" i="1"/>
  <c r="O110" i="1" s="1"/>
  <c r="L101" i="1"/>
  <c r="L103" i="1" s="1"/>
  <c r="S105" i="1"/>
  <c r="S19" i="1" s="1"/>
  <c r="S30" i="1" s="1"/>
  <c r="M105" i="1"/>
  <c r="M19" i="1" s="1"/>
  <c r="M30" i="1" s="1"/>
  <c r="V105" i="1"/>
  <c r="V19" i="1" s="1"/>
  <c r="V30" i="1" s="1"/>
  <c r="W105" i="1"/>
  <c r="W19" i="1" s="1"/>
  <c r="W30" i="1" s="1"/>
  <c r="N105" i="1"/>
  <c r="N19" i="1" s="1"/>
  <c r="N30" i="1" s="1"/>
  <c r="C111" i="10" l="1"/>
  <c r="C13" i="10" s="1"/>
  <c r="C24" i="10" s="1"/>
  <c r="D111" i="10"/>
  <c r="D13" i="10" s="1"/>
  <c r="D14" i="10" s="1"/>
  <c r="D25" i="10" s="1"/>
  <c r="C107" i="1"/>
  <c r="C108" i="1"/>
  <c r="C110" i="1" s="1"/>
  <c r="F119" i="1"/>
  <c r="F120" i="1" s="1"/>
  <c r="F127" i="1" s="1"/>
  <c r="F21" i="1" s="1"/>
  <c r="Z119" i="1"/>
  <c r="Z120" i="1" s="1"/>
  <c r="Z127" i="1" s="1"/>
  <c r="Z21" i="1" s="1"/>
  <c r="N119" i="1"/>
  <c r="N120" i="1" s="1"/>
  <c r="N127" i="1" s="1"/>
  <c r="N21" i="1" s="1"/>
  <c r="C28" i="10"/>
  <c r="C18" i="10"/>
  <c r="C29" i="10" s="1"/>
  <c r="D28" i="10"/>
  <c r="D18" i="10"/>
  <c r="D29" i="10" s="1"/>
  <c r="U88" i="1"/>
  <c r="U89" i="1" s="1"/>
  <c r="U90" i="1" s="1"/>
  <c r="U91" i="1" s="1"/>
  <c r="U12" i="1" s="1"/>
  <c r="U23" i="1" s="1"/>
  <c r="U114" i="1"/>
  <c r="U116" i="1" s="1"/>
  <c r="Q130" i="1"/>
  <c r="Q131" i="1" s="1"/>
  <c r="Q17" i="1" s="1"/>
  <c r="Q18" i="1" s="1"/>
  <c r="Q29" i="1" s="1"/>
  <c r="E130" i="1"/>
  <c r="E131" i="1" s="1"/>
  <c r="E17" i="1" s="1"/>
  <c r="E18" i="1" s="1"/>
  <c r="E29" i="1" s="1"/>
  <c r="P130" i="1"/>
  <c r="P131" i="1" s="1"/>
  <c r="P17" i="1" s="1"/>
  <c r="P28" i="1" s="1"/>
  <c r="V130" i="1"/>
  <c r="V131" i="1" s="1"/>
  <c r="V17" i="1" s="1"/>
  <c r="V18" i="1" s="1"/>
  <c r="V29" i="1" s="1"/>
  <c r="AA130" i="1"/>
  <c r="AA131" i="1" s="1"/>
  <c r="AA17" i="1" s="1"/>
  <c r="AA18" i="1" s="1"/>
  <c r="AA29" i="1" s="1"/>
  <c r="AB108" i="1"/>
  <c r="AB110" i="1" s="1"/>
  <c r="AB111" i="1" s="1"/>
  <c r="AB13" i="1" s="1"/>
  <c r="E108" i="1"/>
  <c r="E110" i="1" s="1"/>
  <c r="E111" i="1" s="1"/>
  <c r="E13" i="1" s="1"/>
  <c r="W18" i="1"/>
  <c r="W29" i="1" s="1"/>
  <c r="W28" i="1"/>
  <c r="I18" i="1"/>
  <c r="I29" i="1" s="1"/>
  <c r="I28" i="1"/>
  <c r="R18" i="1"/>
  <c r="R29" i="1" s="1"/>
  <c r="R28" i="1"/>
  <c r="M18" i="1"/>
  <c r="M29" i="1" s="1"/>
  <c r="M28" i="1"/>
  <c r="D18" i="1"/>
  <c r="D29" i="1" s="1"/>
  <c r="D28" i="1"/>
  <c r="T18" i="1"/>
  <c r="T29" i="1" s="1"/>
  <c r="T28" i="1"/>
  <c r="H18" i="1"/>
  <c r="H29" i="1" s="1"/>
  <c r="H28" i="1"/>
  <c r="K18" i="1"/>
  <c r="K29" i="1" s="1"/>
  <c r="K28" i="1"/>
  <c r="X18" i="1"/>
  <c r="X29" i="1" s="1"/>
  <c r="X28" i="1"/>
  <c r="C18" i="1"/>
  <c r="C29" i="1" s="1"/>
  <c r="C28" i="1"/>
  <c r="J18" i="1"/>
  <c r="J29" i="1" s="1"/>
  <c r="J28" i="1"/>
  <c r="G18" i="1"/>
  <c r="G29" i="1" s="1"/>
  <c r="G28" i="1"/>
  <c r="AB18" i="1"/>
  <c r="AB29" i="1" s="1"/>
  <c r="AB28" i="1"/>
  <c r="O18" i="1"/>
  <c r="O29" i="1" s="1"/>
  <c r="O28" i="1"/>
  <c r="L114" i="1"/>
  <c r="L116" i="1" s="1"/>
  <c r="S18" i="1"/>
  <c r="S29" i="1" s="1"/>
  <c r="S28" i="1"/>
  <c r="F128" i="1"/>
  <c r="F130" i="1" s="1"/>
  <c r="F131" i="1" s="1"/>
  <c r="F17" i="1" s="1"/>
  <c r="F126" i="1"/>
  <c r="F20" i="1" s="1"/>
  <c r="F31" i="1" s="1"/>
  <c r="Z128" i="1"/>
  <c r="Z126" i="1"/>
  <c r="Z20" i="1" s="1"/>
  <c r="Z31" i="1" s="1"/>
  <c r="N128" i="1"/>
  <c r="N130" i="1" s="1"/>
  <c r="N131" i="1" s="1"/>
  <c r="N17" i="1" s="1"/>
  <c r="N126" i="1"/>
  <c r="N20" i="1" s="1"/>
  <c r="N31" i="1" s="1"/>
  <c r="L90" i="1"/>
  <c r="L91" i="1" s="1"/>
  <c r="L12" i="1" s="1"/>
  <c r="L23" i="1" s="1"/>
  <c r="R107" i="1"/>
  <c r="R109" i="1" s="1"/>
  <c r="R111" i="1" s="1"/>
  <c r="R13" i="1" s="1"/>
  <c r="U107" i="1"/>
  <c r="U109" i="1" s="1"/>
  <c r="U111" i="1" s="1"/>
  <c r="U13" i="1" s="1"/>
  <c r="I107" i="1"/>
  <c r="I109" i="1" s="1"/>
  <c r="I111" i="1" s="1"/>
  <c r="I13" i="1" s="1"/>
  <c r="Y101" i="1"/>
  <c r="Y103" i="1" s="1"/>
  <c r="Y105" i="1" s="1"/>
  <c r="Y19" i="1" s="1"/>
  <c r="Y30" i="1" s="1"/>
  <c r="Y114" i="1"/>
  <c r="Y116" i="1" s="1"/>
  <c r="L107" i="1"/>
  <c r="L109" i="1" s="1"/>
  <c r="L111" i="1" s="1"/>
  <c r="L13" i="1" s="1"/>
  <c r="S107" i="1"/>
  <c r="S109" i="1" s="1"/>
  <c r="S111" i="1" s="1"/>
  <c r="S13" i="1" s="1"/>
  <c r="M107" i="1"/>
  <c r="M109" i="1" s="1"/>
  <c r="M111" i="1" s="1"/>
  <c r="M13" i="1" s="1"/>
  <c r="W107" i="1"/>
  <c r="W109" i="1" s="1"/>
  <c r="W111" i="1" s="1"/>
  <c r="W13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D107" i="1"/>
  <c r="D109" i="1" s="1"/>
  <c r="D111" i="1" s="1"/>
  <c r="D13" i="1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C109" i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N107" i="1"/>
  <c r="N109" i="1" s="1"/>
  <c r="N111" i="1" s="1"/>
  <c r="N13" i="1" s="1"/>
  <c r="Q107" i="1"/>
  <c r="Q109" i="1" s="1"/>
  <c r="Q108" i="1"/>
  <c r="Q110" i="1" s="1"/>
  <c r="H108" i="1"/>
  <c r="H110" i="1" s="1"/>
  <c r="H111" i="1" s="1"/>
  <c r="H13" i="1" s="1"/>
  <c r="K107" i="1"/>
  <c r="K109" i="1" s="1"/>
  <c r="K111" i="1" s="1"/>
  <c r="K13" i="1" s="1"/>
  <c r="Z130" i="1"/>
  <c r="Z131" i="1" s="1"/>
  <c r="Z17" i="1" s="1"/>
  <c r="G107" i="1"/>
  <c r="G109" i="1" s="1"/>
  <c r="G111" i="1" s="1"/>
  <c r="G13" i="1" s="1"/>
  <c r="J107" i="1"/>
  <c r="J109" i="1" s="1"/>
  <c r="J111" i="1" s="1"/>
  <c r="J13" i="1" s="1"/>
  <c r="T107" i="1"/>
  <c r="T109" i="1" s="1"/>
  <c r="T111" i="1" s="1"/>
  <c r="T13" i="1" s="1"/>
  <c r="X107" i="1"/>
  <c r="X109" i="1" s="1"/>
  <c r="X111" i="1" s="1"/>
  <c r="X13" i="1" s="1"/>
  <c r="AA107" i="1"/>
  <c r="AA109" i="1" s="1"/>
  <c r="AA111" i="1" s="1"/>
  <c r="AA13" i="1" s="1"/>
  <c r="P108" i="1"/>
  <c r="P110" i="1" s="1"/>
  <c r="P111" i="1" s="1"/>
  <c r="P13" i="1" s="1"/>
  <c r="V107" i="1"/>
  <c r="V109" i="1" s="1"/>
  <c r="V111" i="1" s="1"/>
  <c r="V13" i="1" s="1"/>
  <c r="Y107" i="1"/>
  <c r="Y109" i="1" s="1"/>
  <c r="Y111" i="1" s="1"/>
  <c r="Y13" i="1" s="1"/>
  <c r="Z107" i="1"/>
  <c r="Z109" i="1" s="1"/>
  <c r="Z111" i="1" s="1"/>
  <c r="Z13" i="1" s="1"/>
  <c r="F107" i="1"/>
  <c r="F109" i="1" s="1"/>
  <c r="F111" i="1" s="1"/>
  <c r="F13" i="1" s="1"/>
  <c r="O111" i="1"/>
  <c r="O13" i="1" s="1"/>
  <c r="L105" i="1"/>
  <c r="L19" i="1" s="1"/>
  <c r="L30" i="1" s="1"/>
  <c r="U96" i="7" l="1"/>
  <c r="U13" i="7" s="1"/>
  <c r="U14" i="7" s="1"/>
  <c r="C14" i="10"/>
  <c r="C25" i="10" s="1"/>
  <c r="D24" i="10"/>
  <c r="E28" i="1"/>
  <c r="V28" i="1"/>
  <c r="C111" i="1"/>
  <c r="C13" i="1" s="1"/>
  <c r="C14" i="1" s="1"/>
  <c r="C25" i="1" s="1"/>
  <c r="R96" i="7"/>
  <c r="R13" i="7" s="1"/>
  <c r="R14" i="7" s="1"/>
  <c r="F96" i="7"/>
  <c r="F13" i="7" s="1"/>
  <c r="F14" i="7" s="1"/>
  <c r="Y119" i="1"/>
  <c r="Y120" i="1" s="1"/>
  <c r="Y127" i="1" s="1"/>
  <c r="Y21" i="1" s="1"/>
  <c r="L119" i="1"/>
  <c r="L120" i="1" s="1"/>
  <c r="L127" i="1" s="1"/>
  <c r="L21" i="1" s="1"/>
  <c r="U119" i="1"/>
  <c r="P18" i="1"/>
  <c r="P29" i="1" s="1"/>
  <c r="Q28" i="1"/>
  <c r="U126" i="1"/>
  <c r="U20" i="1" s="1"/>
  <c r="U31" i="1" s="1"/>
  <c r="AA28" i="1"/>
  <c r="F18" i="1"/>
  <c r="F29" i="1" s="1"/>
  <c r="F28" i="1"/>
  <c r="G14" i="1"/>
  <c r="G25" i="1" s="1"/>
  <c r="G24" i="1"/>
  <c r="N14" i="1"/>
  <c r="N25" i="1" s="1"/>
  <c r="N24" i="1"/>
  <c r="I14" i="1"/>
  <c r="I25" i="1" s="1"/>
  <c r="I24" i="1"/>
  <c r="AB14" i="1"/>
  <c r="AB25" i="1" s="1"/>
  <c r="AB24" i="1"/>
  <c r="V14" i="1"/>
  <c r="V25" i="1" s="1"/>
  <c r="V24" i="1"/>
  <c r="Z18" i="1"/>
  <c r="Z29" i="1" s="1"/>
  <c r="Z28" i="1"/>
  <c r="K14" i="1"/>
  <c r="K25" i="1" s="1"/>
  <c r="K24" i="1"/>
  <c r="W14" i="1"/>
  <c r="W25" i="1" s="1"/>
  <c r="W24" i="1"/>
  <c r="L126" i="1"/>
  <c r="L20" i="1" s="1"/>
  <c r="L31" i="1" s="1"/>
  <c r="L128" i="1"/>
  <c r="L130" i="1" s="1"/>
  <c r="L131" i="1" s="1"/>
  <c r="L17" i="1" s="1"/>
  <c r="F14" i="1"/>
  <c r="F25" i="1" s="1"/>
  <c r="F24" i="1"/>
  <c r="AA14" i="1"/>
  <c r="AA25" i="1" s="1"/>
  <c r="AA24" i="1"/>
  <c r="H14" i="1"/>
  <c r="H25" i="1" s="1"/>
  <c r="H24" i="1"/>
  <c r="M14" i="1"/>
  <c r="M25" i="1" s="1"/>
  <c r="M24" i="1"/>
  <c r="Z14" i="1"/>
  <c r="Z25" i="1" s="1"/>
  <c r="Z24" i="1"/>
  <c r="X14" i="1"/>
  <c r="X25" i="1" s="1"/>
  <c r="X24" i="1"/>
  <c r="N18" i="1"/>
  <c r="N29" i="1" s="1"/>
  <c r="N28" i="1"/>
  <c r="S14" i="1"/>
  <c r="S25" i="1" s="1"/>
  <c r="S24" i="1"/>
  <c r="R14" i="1"/>
  <c r="R25" i="1" s="1"/>
  <c r="R24" i="1"/>
  <c r="P14" i="1"/>
  <c r="P25" i="1" s="1"/>
  <c r="P24" i="1"/>
  <c r="T14" i="1"/>
  <c r="T25" i="1" s="1"/>
  <c r="T24" i="1"/>
  <c r="D14" i="1"/>
  <c r="D25" i="1" s="1"/>
  <c r="D24" i="1"/>
  <c r="L14" i="1"/>
  <c r="L25" i="1" s="1"/>
  <c r="L24" i="1"/>
  <c r="E14" i="1"/>
  <c r="E25" i="1" s="1"/>
  <c r="E24" i="1"/>
  <c r="O14" i="1"/>
  <c r="O25" i="1" s="1"/>
  <c r="O24" i="1"/>
  <c r="U14" i="1"/>
  <c r="U25" i="1" s="1"/>
  <c r="U24" i="1"/>
  <c r="Y14" i="1"/>
  <c r="Y25" i="1" s="1"/>
  <c r="Y24" i="1"/>
  <c r="J14" i="1"/>
  <c r="J25" i="1" s="1"/>
  <c r="J24" i="1"/>
  <c r="Y128" i="1"/>
  <c r="Y130" i="1" s="1"/>
  <c r="Y131" i="1" s="1"/>
  <c r="Y17" i="1" s="1"/>
  <c r="Y126" i="1"/>
  <c r="Y20" i="1" s="1"/>
  <c r="Y31" i="1" s="1"/>
  <c r="AB96" i="7"/>
  <c r="AB13" i="7" s="1"/>
  <c r="AB14" i="7" s="1"/>
  <c r="L96" i="7"/>
  <c r="L13" i="7" s="1"/>
  <c r="L14" i="7" s="1"/>
  <c r="W96" i="7"/>
  <c r="W13" i="7" s="1"/>
  <c r="W14" i="7" s="1"/>
  <c r="Q111" i="1"/>
  <c r="Q13" i="1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C24" i="1" l="1"/>
  <c r="U120" i="1"/>
  <c r="U127" i="1" s="1"/>
  <c r="U21" i="1" s="1"/>
  <c r="U128" i="1"/>
  <c r="U130" i="1" s="1"/>
  <c r="U131" i="1" s="1"/>
  <c r="U17" i="1" s="1"/>
  <c r="L18" i="1"/>
  <c r="L29" i="1" s="1"/>
  <c r="L28" i="1"/>
  <c r="Y18" i="1"/>
  <c r="Y29" i="1" s="1"/>
  <c r="Y28" i="1"/>
  <c r="Q14" i="1"/>
  <c r="Q25" i="1" s="1"/>
  <c r="Q24" i="1"/>
  <c r="U18" i="1" l="1"/>
  <c r="U29" i="1" s="1"/>
  <c r="U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6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5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6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6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<sst xmlns="http://schemas.openxmlformats.org/spreadsheetml/2006/main" count="814" uniqueCount="248">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</sst>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3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AB131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workbookViewId="0">
      <pane xSplit="2" ySplit="3" topLeftCell="C83" activePane="bottomRight" state="frozen"/>
      <selection pane="topRight" activeCell="C1" sqref="C1"/>
      <selection pane="bottomLeft" activeCell="A3" sqref="A3"/>
      <selection pane="bottomRight" activeCell="D86" sqref="D86"/>
    </sheetView>
  </sheetViews>
  <sheetFormatPr defaultColWidth="9.140625" defaultRowHeight="15" x14ac:dyDescent="0.25"/>
  <cols>
    <col min="1" max="1" width="50.7109375" style="2" customWidth="1"/>
    <col min="2" max="2" width="50.7109375" style="2" hidden="1" customWidth="1"/>
    <col min="3" max="78" width="12.5703125" style="2" customWidth="1"/>
    <col min="79" max="16384" width="9.140625" style="2"/>
  </cols>
  <sheetData>
    <row r="1" spans="1:28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s="6" t="s">
        <v>3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  <c r="AA1" s="6" t="s">
        <v>4</v>
      </c>
      <c r="AB1" s="6" t="s">
        <v>4</v>
      </c>
    </row>
    <row r="2" spans="1:28" ht="60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8</v>
      </c>
      <c r="G2" s="6" t="s">
        <v>8</v>
      </c>
      <c r="H2" s="6" t="s">
        <v>8</v>
      </c>
      <c r="I2" s="6" t="s">
        <v>9</v>
      </c>
      <c r="J2" s="6" t="s">
        <v>9</v>
      </c>
      <c r="K2" s="6" t="s">
        <v>9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11</v>
      </c>
      <c r="Q2" s="6" t="s">
        <v>11</v>
      </c>
      <c r="R2" s="6" t="s">
        <v>11</v>
      </c>
      <c r="S2" s="6" t="s">
        <v>12</v>
      </c>
      <c r="T2" s="6" t="s">
        <v>12</v>
      </c>
      <c r="U2" s="6" t="s">
        <v>13</v>
      </c>
      <c r="V2" s="6" t="s">
        <v>13</v>
      </c>
      <c r="W2" s="6" t="s">
        <v>14</v>
      </c>
      <c r="X2" s="6" t="s">
        <v>14</v>
      </c>
      <c r="Y2" s="6" t="s">
        <v>15</v>
      </c>
      <c r="Z2" s="6" t="s">
        <v>15</v>
      </c>
      <c r="AA2" s="6" t="s">
        <v>15</v>
      </c>
      <c r="AB2" s="6" t="s">
        <v>15</v>
      </c>
    </row>
    <row r="3" spans="1:28" x14ac:dyDescent="0.25">
      <c r="A3" s="2" t="s">
        <v>16</v>
      </c>
      <c r="B3" s="2" t="s">
        <v>17</v>
      </c>
      <c r="C3" s="10">
        <v>48</v>
      </c>
      <c r="D3" s="10">
        <v>14</v>
      </c>
      <c r="E3" s="10">
        <v>7</v>
      </c>
      <c r="F3" s="10">
        <v>36</v>
      </c>
      <c r="G3" s="10">
        <v>14</v>
      </c>
      <c r="H3" s="10">
        <v>7</v>
      </c>
      <c r="I3" s="10">
        <v>24</v>
      </c>
      <c r="J3" s="10">
        <v>14</v>
      </c>
      <c r="K3" s="10">
        <v>7</v>
      </c>
      <c r="L3" s="10">
        <v>29</v>
      </c>
      <c r="M3" s="10">
        <v>14</v>
      </c>
      <c r="N3" s="10">
        <v>7</v>
      </c>
      <c r="O3" s="10">
        <v>1</v>
      </c>
      <c r="P3" s="10">
        <v>22</v>
      </c>
      <c r="Q3" s="10">
        <v>14</v>
      </c>
      <c r="R3" s="10">
        <v>7</v>
      </c>
      <c r="S3" s="10">
        <v>15</v>
      </c>
      <c r="T3" s="10">
        <v>7</v>
      </c>
      <c r="U3" s="10">
        <v>41</v>
      </c>
      <c r="V3" s="10">
        <v>14</v>
      </c>
      <c r="W3" s="10">
        <v>41</v>
      </c>
      <c r="X3" s="10">
        <v>14</v>
      </c>
      <c r="Y3" s="10">
        <v>30</v>
      </c>
      <c r="Z3" s="10">
        <v>14</v>
      </c>
      <c r="AA3" s="10">
        <v>7</v>
      </c>
      <c r="AB3" s="10">
        <v>1</v>
      </c>
    </row>
    <row r="4" spans="1:28" x14ac:dyDescent="0.25">
      <c r="A4" s="2" t="s">
        <v>18</v>
      </c>
      <c r="B4" s="2" t="s">
        <v>19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2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</row>
    <row r="5" spans="1:28" x14ac:dyDescent="0.25">
      <c r="A5" s="2" t="s">
        <v>20</v>
      </c>
      <c r="B5" s="2" t="s">
        <v>21</v>
      </c>
      <c r="C5" s="3">
        <v>35</v>
      </c>
      <c r="D5" s="3">
        <v>35</v>
      </c>
      <c r="E5" s="3">
        <v>35</v>
      </c>
      <c r="F5" s="3">
        <v>35</v>
      </c>
      <c r="G5" s="3">
        <v>35</v>
      </c>
      <c r="H5" s="3">
        <v>35</v>
      </c>
      <c r="I5" s="3">
        <v>35</v>
      </c>
      <c r="J5" s="3">
        <v>35</v>
      </c>
      <c r="K5" s="3">
        <v>35</v>
      </c>
      <c r="L5" s="3">
        <v>35</v>
      </c>
      <c r="M5" s="3">
        <v>35</v>
      </c>
      <c r="N5" s="3">
        <v>35</v>
      </c>
      <c r="O5" s="3">
        <v>35</v>
      </c>
      <c r="P5" s="3">
        <v>35</v>
      </c>
      <c r="Q5" s="3">
        <v>35</v>
      </c>
      <c r="R5" s="3">
        <v>35</v>
      </c>
      <c r="S5" s="3">
        <v>35</v>
      </c>
      <c r="T5" s="3">
        <v>35</v>
      </c>
      <c r="U5" s="3">
        <v>35</v>
      </c>
      <c r="V5" s="3">
        <v>35</v>
      </c>
      <c r="W5" s="3">
        <v>35</v>
      </c>
      <c r="X5" s="3">
        <v>35</v>
      </c>
      <c r="Y5" s="3">
        <v>35</v>
      </c>
      <c r="Z5" s="3">
        <v>35</v>
      </c>
      <c r="AA5" s="3">
        <v>35</v>
      </c>
      <c r="AB5" s="3">
        <v>35</v>
      </c>
    </row>
    <row r="6" spans="1:28" x14ac:dyDescent="0.25">
      <c r="A6" s="2" t="s">
        <v>22</v>
      </c>
      <c r="B6" s="2" t="s">
        <v>23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1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1</v>
      </c>
    </row>
    <row r="7" spans="1:28" s="17" customFormat="1" x14ac:dyDescent="0.25">
      <c r="A7" s="17" t="s">
        <v>24</v>
      </c>
      <c r="C7" s="20">
        <f t="shared" ref="C7:AA7" si="0">+C3*C9+C6</f>
        <v>34.983266262626266</v>
      </c>
      <c r="D7" s="20">
        <f t="shared" ref="D7" si="1">+D3*D9+D6</f>
        <v>12.328452659932662</v>
      </c>
      <c r="E7" s="20">
        <f t="shared" si="0"/>
        <v>7.6642263299663309</v>
      </c>
      <c r="F7" s="20">
        <f t="shared" si="0"/>
        <v>35.279562558922564</v>
      </c>
      <c r="G7" s="20">
        <f t="shared" si="0"/>
        <v>15.553163217358776</v>
      </c>
      <c r="H7" s="20">
        <f t="shared" ref="H7:J7" si="2">+H3*H9+H6</f>
        <v>9.276581608679388</v>
      </c>
      <c r="I7" s="20">
        <f t="shared" si="2"/>
        <v>35.279562558922557</v>
      </c>
      <c r="J7" s="20">
        <f t="shared" si="2"/>
        <v>21.829744826038159</v>
      </c>
      <c r="K7" s="20">
        <f t="shared" si="0"/>
        <v>12.414872413019079</v>
      </c>
      <c r="L7" s="20">
        <f t="shared" si="0"/>
        <v>34.649528740490268</v>
      </c>
      <c r="M7" s="20">
        <f t="shared" si="0"/>
        <v>18.279082840236683</v>
      </c>
      <c r="N7" s="20">
        <f t="shared" si="0"/>
        <v>10.639541420118341</v>
      </c>
      <c r="O7" s="20">
        <f t="shared" ref="O7" si="3">+O3*O9+O6</f>
        <v>2.091363060016906</v>
      </c>
      <c r="P7" s="20">
        <f t="shared" si="0"/>
        <v>35.013316427162579</v>
      </c>
      <c r="Q7" s="20">
        <f t="shared" si="0"/>
        <v>23.372110453648911</v>
      </c>
      <c r="R7" s="20">
        <f t="shared" si="0"/>
        <v>13.186055226824456</v>
      </c>
      <c r="S7" s="20">
        <f t="shared" si="0"/>
        <v>35.740891800507178</v>
      </c>
      <c r="T7" s="20">
        <f t="shared" si="0"/>
        <v>18.279082840236683</v>
      </c>
      <c r="U7" s="20">
        <f t="shared" si="0"/>
        <v>16.908630708920732</v>
      </c>
      <c r="V7" s="20">
        <f t="shared" si="0"/>
        <v>7.7492885347534219</v>
      </c>
      <c r="W7" s="20">
        <f t="shared" si="0"/>
        <v>30.817261417841468</v>
      </c>
      <c r="X7" s="20">
        <f t="shared" si="0"/>
        <v>12.498577069506844</v>
      </c>
      <c r="Y7" s="20">
        <f t="shared" si="0"/>
        <v>35.205942997125291</v>
      </c>
      <c r="Z7" s="20">
        <f t="shared" si="0"/>
        <v>18.029440065325133</v>
      </c>
      <c r="AA7" s="20">
        <f t="shared" si="0"/>
        <v>10.514720032662566</v>
      </c>
      <c r="AB7" s="20">
        <f t="shared" ref="AB7" si="4">+AB3*AB9+AB6</f>
        <v>2.0735314332375099</v>
      </c>
    </row>
    <row r="8" spans="1:28" s="17" customFormat="1" x14ac:dyDescent="0.25">
      <c r="A8" s="17" t="s">
        <v>25</v>
      </c>
      <c r="C8" s="20">
        <f t="shared" ref="C8:AA8" si="5">0.5*(C7-C6)+C6</f>
        <v>18.991633131313133</v>
      </c>
      <c r="D8" s="20">
        <f t="shared" ref="D8" si="6">0.5*(D7-D6)+D6</f>
        <v>7.6642263299663309</v>
      </c>
      <c r="E8" s="20">
        <f t="shared" si="5"/>
        <v>5.3321131649831655</v>
      </c>
      <c r="F8" s="20">
        <f t="shared" si="5"/>
        <v>19.139781279461282</v>
      </c>
      <c r="G8" s="20">
        <f t="shared" si="5"/>
        <v>9.276581608679388</v>
      </c>
      <c r="H8" s="20">
        <f t="shared" ref="H8:J8" si="7">0.5*(H7-H6)+H6</f>
        <v>6.138290804339694</v>
      </c>
      <c r="I8" s="20">
        <f t="shared" si="7"/>
        <v>19.139781279461278</v>
      </c>
      <c r="J8" s="20">
        <f t="shared" si="7"/>
        <v>12.414872413019079</v>
      </c>
      <c r="K8" s="20">
        <f t="shared" si="5"/>
        <v>7.7074362065095396</v>
      </c>
      <c r="L8" s="20">
        <f t="shared" si="5"/>
        <v>18.824764370245134</v>
      </c>
      <c r="M8" s="20">
        <f t="shared" si="5"/>
        <v>10.639541420118341</v>
      </c>
      <c r="N8" s="20">
        <f t="shared" si="5"/>
        <v>6.8197707100591707</v>
      </c>
      <c r="O8" s="20">
        <f t="shared" ref="O8" si="8">0.5*(O7-O6)+O6</f>
        <v>1.545681530008453</v>
      </c>
      <c r="P8" s="20">
        <f t="shared" si="5"/>
        <v>19.006658213581289</v>
      </c>
      <c r="Q8" s="20">
        <f t="shared" si="5"/>
        <v>13.186055226824456</v>
      </c>
      <c r="R8" s="20">
        <f t="shared" si="5"/>
        <v>8.0930276134122288</v>
      </c>
      <c r="S8" s="20">
        <f t="shared" si="5"/>
        <v>19.370445900253589</v>
      </c>
      <c r="T8" s="20">
        <f t="shared" si="5"/>
        <v>10.639541420118341</v>
      </c>
      <c r="U8" s="20">
        <f t="shared" si="5"/>
        <v>9.9543153544603662</v>
      </c>
      <c r="V8" s="20">
        <f t="shared" si="5"/>
        <v>5.374644267376711</v>
      </c>
      <c r="W8" s="20">
        <f t="shared" si="5"/>
        <v>16.908630708920732</v>
      </c>
      <c r="X8" s="20">
        <f t="shared" si="5"/>
        <v>7.7492885347534219</v>
      </c>
      <c r="Y8" s="20">
        <f t="shared" si="5"/>
        <v>19.102971498562646</v>
      </c>
      <c r="Z8" s="20">
        <f t="shared" si="5"/>
        <v>10.514720032662566</v>
      </c>
      <c r="AA8" s="20">
        <f t="shared" si="5"/>
        <v>6.7573600163312832</v>
      </c>
      <c r="AB8" s="20">
        <f t="shared" ref="AB8" si="9">0.5*(AB7-AB6)+AB6</f>
        <v>1.5367657166187549</v>
      </c>
    </row>
    <row r="9" spans="1:28" x14ac:dyDescent="0.25">
      <c r="A9" s="2" t="s">
        <v>26</v>
      </c>
      <c r="C9" s="4">
        <f t="shared" ref="C9:AA9" si="10">+C77</f>
        <v>0.66631804713804721</v>
      </c>
      <c r="D9" s="4">
        <f t="shared" ref="D9" si="11">+D77</f>
        <v>0.66631804713804721</v>
      </c>
      <c r="E9" s="4">
        <f t="shared" si="10"/>
        <v>0.66631804713804721</v>
      </c>
      <c r="F9" s="4">
        <f t="shared" si="10"/>
        <v>0.89665451552562681</v>
      </c>
      <c r="G9" s="4">
        <f t="shared" si="10"/>
        <v>0.89665451552562681</v>
      </c>
      <c r="H9" s="4">
        <f>+H77</f>
        <v>0.89665451552562681</v>
      </c>
      <c r="I9" s="4">
        <f t="shared" ref="I9:J9" si="12">+I77</f>
        <v>1.3449817732884399</v>
      </c>
      <c r="J9" s="4">
        <f t="shared" si="12"/>
        <v>1.3449817732884399</v>
      </c>
      <c r="K9" s="4">
        <f t="shared" si="10"/>
        <v>1.3449817732884399</v>
      </c>
      <c r="L9" s="4">
        <f t="shared" si="10"/>
        <v>1.091363060016906</v>
      </c>
      <c r="M9" s="4">
        <f t="shared" si="10"/>
        <v>1.091363060016906</v>
      </c>
      <c r="N9" s="4">
        <f t="shared" si="10"/>
        <v>1.091363060016906</v>
      </c>
      <c r="O9" s="4">
        <f t="shared" ref="O9" si="13">+O77</f>
        <v>1.091363060016906</v>
      </c>
      <c r="P9" s="4">
        <f t="shared" si="10"/>
        <v>1.455150746689208</v>
      </c>
      <c r="Q9" s="4">
        <f t="shared" si="10"/>
        <v>1.455150746689208</v>
      </c>
      <c r="R9" s="4">
        <f t="shared" si="10"/>
        <v>1.455150746689208</v>
      </c>
      <c r="S9" s="4">
        <f t="shared" si="10"/>
        <v>2.1827261200338119</v>
      </c>
      <c r="T9" s="4">
        <f t="shared" si="10"/>
        <v>2.1827261200338119</v>
      </c>
      <c r="U9" s="4">
        <f t="shared" si="10"/>
        <v>0.33923489533953011</v>
      </c>
      <c r="V9" s="4">
        <f t="shared" si="10"/>
        <v>0.33923489533953011</v>
      </c>
      <c r="W9" s="4">
        <f t="shared" si="10"/>
        <v>0.67846979067906021</v>
      </c>
      <c r="X9" s="4">
        <f t="shared" si="10"/>
        <v>0.67846979067906021</v>
      </c>
      <c r="Y9" s="4">
        <f t="shared" si="10"/>
        <v>1.0735314332375097</v>
      </c>
      <c r="Z9" s="4">
        <f t="shared" si="10"/>
        <v>1.0735314332375097</v>
      </c>
      <c r="AA9" s="4">
        <f t="shared" si="10"/>
        <v>1.0735314332375097</v>
      </c>
      <c r="AB9" s="4">
        <f t="shared" ref="AB9" si="14">+AB77</f>
        <v>1.0735314332375097</v>
      </c>
    </row>
    <row r="10" spans="1:28" x14ac:dyDescent="0.25">
      <c r="A10" s="2" t="s">
        <v>27</v>
      </c>
      <c r="C10" s="4">
        <f>+C8/C9</f>
        <v>28.502354413009712</v>
      </c>
      <c r="D10" s="4">
        <f>+D8/D9</f>
        <v>11.502354413009712</v>
      </c>
      <c r="E10" s="4">
        <f t="shared" ref="E10:AA10" si="15">+E8/E9</f>
        <v>8.0023544130097122</v>
      </c>
      <c r="F10" s="4">
        <f t="shared" si="15"/>
        <v>21.345770247129547</v>
      </c>
      <c r="G10" s="4">
        <f t="shared" si="15"/>
        <v>10.345770247129547</v>
      </c>
      <c r="H10" s="4">
        <f t="shared" ref="H10:J10" si="16">+H8/H9</f>
        <v>6.8457702471295461</v>
      </c>
      <c r="I10" s="4">
        <f t="shared" si="16"/>
        <v>14.230513498086363</v>
      </c>
      <c r="J10" s="4">
        <f t="shared" si="16"/>
        <v>9.2305134980863652</v>
      </c>
      <c r="K10" s="4">
        <f t="shared" si="15"/>
        <v>5.7305134980863643</v>
      </c>
      <c r="L10" s="4">
        <f t="shared" si="15"/>
        <v>17.248856095563216</v>
      </c>
      <c r="M10" s="4">
        <f t="shared" si="15"/>
        <v>9.7488560955632195</v>
      </c>
      <c r="N10" s="4">
        <f t="shared" si="15"/>
        <v>6.2488560955632195</v>
      </c>
      <c r="O10" s="4">
        <f t="shared" ref="O10" si="17">+O8/O9</f>
        <v>1.4162853651877398</v>
      </c>
      <c r="P10" s="4">
        <f t="shared" si="15"/>
        <v>13.061642071672416</v>
      </c>
      <c r="Q10" s="4">
        <f t="shared" si="15"/>
        <v>9.0616420716724146</v>
      </c>
      <c r="R10" s="4">
        <f t="shared" si="15"/>
        <v>5.5616420716724155</v>
      </c>
      <c r="S10" s="4">
        <f t="shared" si="15"/>
        <v>8.8744280477816098</v>
      </c>
      <c r="T10" s="4">
        <f t="shared" si="15"/>
        <v>4.8744280477816098</v>
      </c>
      <c r="U10" s="4">
        <f t="shared" si="15"/>
        <v>29.343429851157818</v>
      </c>
      <c r="V10" s="4">
        <f t="shared" si="15"/>
        <v>15.843429851157822</v>
      </c>
      <c r="W10" s="4">
        <f t="shared" si="15"/>
        <v>24.921714925578907</v>
      </c>
      <c r="X10" s="4">
        <f t="shared" si="15"/>
        <v>11.421714925578911</v>
      </c>
      <c r="Y10" s="4">
        <f t="shared" si="15"/>
        <v>17.794515285828876</v>
      </c>
      <c r="Z10" s="4">
        <f t="shared" si="15"/>
        <v>9.7945152858288722</v>
      </c>
      <c r="AA10" s="4">
        <f t="shared" si="15"/>
        <v>6.2945152858288731</v>
      </c>
      <c r="AB10" s="4">
        <f t="shared" ref="AB10" si="18">+AB8/AB9</f>
        <v>1.4315050952762913</v>
      </c>
    </row>
    <row r="11" spans="1:28" s="70" customFormat="1" x14ac:dyDescent="0.25">
      <c r="A11" s="70" t="s">
        <v>28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x14ac:dyDescent="0.25">
      <c r="A12" s="16" t="s">
        <v>29</v>
      </c>
      <c r="C12" s="4">
        <f>+C91</f>
        <v>2.2319676845651402</v>
      </c>
      <c r="D12" s="4">
        <f>+D91</f>
        <v>1.0524802678758369</v>
      </c>
      <c r="E12" s="4">
        <f t="shared" ref="E12:F12" si="19">+E91</f>
        <v>0.7569420080108179</v>
      </c>
      <c r="F12" s="4">
        <f t="shared" si="19"/>
        <v>1.7664248850021071</v>
      </c>
      <c r="G12" s="4">
        <f t="shared" ref="G12:O12" si="20">+G91</f>
        <v>0.94826727460404547</v>
      </c>
      <c r="H12" s="4">
        <f t="shared" ref="H12:J12" si="21">+H91</f>
        <v>0.64873004925528832</v>
      </c>
      <c r="I12" s="4">
        <f t="shared" si="21"/>
        <v>1.2575421865470393</v>
      </c>
      <c r="J12" s="4">
        <f t="shared" si="21"/>
        <v>0.8550417771827854</v>
      </c>
      <c r="K12" s="4">
        <f t="shared" si="20"/>
        <v>0.54888699616563597</v>
      </c>
      <c r="L12" s="4">
        <f t="shared" si="20"/>
        <v>1.6600775504114069</v>
      </c>
      <c r="M12" s="4">
        <f t="shared" si="20"/>
        <v>1.0065313909816871</v>
      </c>
      <c r="N12" s="4">
        <f t="shared" si="20"/>
        <v>0.66707849285377019</v>
      </c>
      <c r="O12" s="4">
        <f t="shared" si="20"/>
        <v>0.15842772403517322</v>
      </c>
      <c r="P12" s="4">
        <f t="shared" ref="P12:Q12" si="22">+P91</f>
        <v>1.3070763153365856</v>
      </c>
      <c r="Q12" s="4">
        <f t="shared" si="22"/>
        <v>0.94170467629622079</v>
      </c>
      <c r="R12" s="4">
        <f>+R91</f>
        <v>0.59765009295238603</v>
      </c>
      <c r="S12" s="4">
        <f t="shared" ref="S12:T12" si="23">+S91</f>
        <v>0.92389246660184676</v>
      </c>
      <c r="T12" s="4">
        <f t="shared" si="23"/>
        <v>0.52728050903650925</v>
      </c>
      <c r="U12" s="4">
        <f t="shared" ref="U12:W12" si="24">+U91</f>
        <v>2.1695121201681711</v>
      </c>
      <c r="V12" s="4">
        <f t="shared" ref="V12" si="25">+V91</f>
        <v>1.3240865634840513</v>
      </c>
      <c r="W12" s="4">
        <f t="shared" si="24"/>
        <v>1.9168285064711323</v>
      </c>
      <c r="X12" s="4">
        <f t="shared" ref="X12:Y12" si="26">+X91</f>
        <v>0.99489028388565004</v>
      </c>
      <c r="Y12" s="4">
        <f t="shared" si="26"/>
        <v>1.8413738583456669</v>
      </c>
      <c r="Z12" s="4">
        <f t="shared" ref="Z12:AA12" si="27">+Z91</f>
        <v>1.0923085330413203</v>
      </c>
      <c r="AA12" s="4">
        <f t="shared" si="27"/>
        <v>0.72581377145091375</v>
      </c>
      <c r="AB12" s="4">
        <f t="shared" ref="AB12" si="28">+AB91</f>
        <v>0.17301575219513848</v>
      </c>
    </row>
    <row r="13" spans="1:28" x14ac:dyDescent="0.25">
      <c r="A13" s="16" t="s">
        <v>30</v>
      </c>
      <c r="B13" s="2" t="s">
        <v>31</v>
      </c>
      <c r="C13" s="4">
        <f>+C111</f>
        <v>1.7074671326337918</v>
      </c>
      <c r="D13" s="4">
        <f>+D111</f>
        <v>2.0933284081957919</v>
      </c>
      <c r="E13" s="4">
        <f t="shared" ref="E13:F13" si="29">+E111</f>
        <v>2.1900117371701522</v>
      </c>
      <c r="F13" s="4">
        <f t="shared" si="29"/>
        <v>1.8373910244393954</v>
      </c>
      <c r="G13" s="4">
        <f t="shared" ref="G13:L13" si="30">+G111</f>
        <v>2.1050457146819395</v>
      </c>
      <c r="H13" s="4">
        <f t="shared" si="30"/>
        <v>2.203037277979659</v>
      </c>
      <c r="I13" s="4">
        <f t="shared" si="30"/>
        <v>2.0038685335326774</v>
      </c>
      <c r="J13" s="4">
        <f t="shared" si="30"/>
        <v>2.1355438012582586</v>
      </c>
      <c r="K13" s="4">
        <f t="shared" si="30"/>
        <v>2.2357002528245413</v>
      </c>
      <c r="L13" s="4">
        <f t="shared" si="30"/>
        <v>2.1622084148405061</v>
      </c>
      <c r="M13" s="4">
        <f t="shared" ref="M13:Q13" si="31">+M111</f>
        <v>2.3760115899723235</v>
      </c>
      <c r="N13" s="4">
        <f t="shared" si="31"/>
        <v>2.4870612937771401</v>
      </c>
      <c r="O13" s="4">
        <f t="shared" ref="O13" si="32">+O111</f>
        <v>2.6534629286693896</v>
      </c>
      <c r="P13" s="4">
        <f t="shared" si="31"/>
        <v>2.2776903648076008</v>
      </c>
      <c r="Q13" s="4">
        <f t="shared" si="31"/>
        <v>2.3972192081843424</v>
      </c>
      <c r="R13" s="4">
        <f>+R111</f>
        <v>2.5097743219681261</v>
      </c>
      <c r="S13" s="4">
        <f t="shared" ref="S13:T13" si="33">+S111</f>
        <v>2.40304635127718</v>
      </c>
      <c r="T13" s="4">
        <f t="shared" si="33"/>
        <v>2.532795252099592</v>
      </c>
      <c r="U13" s="4">
        <f t="shared" ref="U13:W13" si="34">+U111</f>
        <v>1.6090198688843615</v>
      </c>
      <c r="V13" s="4">
        <f t="shared" ref="V13" si="35">+V111</f>
        <v>1.8855950820481486</v>
      </c>
      <c r="W13" s="4">
        <f t="shared" si="34"/>
        <v>1.691683592223123</v>
      </c>
      <c r="X13" s="4">
        <f t="shared" ref="X13:Y13" si="36">+X111</f>
        <v>1.9932894029529424</v>
      </c>
      <c r="Y13" s="4">
        <f t="shared" si="36"/>
        <v>2.3210246397339329</v>
      </c>
      <c r="Z13" s="4">
        <f t="shared" ref="Z13:AA13" si="37">+Z111</f>
        <v>2.5660762594557367</v>
      </c>
      <c r="AA13" s="4">
        <f t="shared" si="37"/>
        <v>2.685972524725786</v>
      </c>
      <c r="AB13" s="4">
        <f t="shared" ref="AB13" si="38">+AB111</f>
        <v>2.8668166319371209</v>
      </c>
    </row>
    <row r="14" spans="1:28" x14ac:dyDescent="0.25">
      <c r="A14" s="16" t="s">
        <v>32</v>
      </c>
      <c r="C14" s="4">
        <f>+C12+C13</f>
        <v>3.939434817198932</v>
      </c>
      <c r="D14" s="4">
        <f>+D12+D13</f>
        <v>3.1458086760716286</v>
      </c>
      <c r="E14" s="4">
        <f t="shared" ref="E14:F14" si="39">+E12+E13</f>
        <v>2.94695374518097</v>
      </c>
      <c r="F14" s="4">
        <f t="shared" si="39"/>
        <v>3.6038159094415025</v>
      </c>
      <c r="G14" s="4">
        <f t="shared" ref="G14:L14" si="40">+G12+G13</f>
        <v>3.0533129892859847</v>
      </c>
      <c r="H14" s="4">
        <f t="shared" si="40"/>
        <v>2.8517673272349473</v>
      </c>
      <c r="I14" s="4">
        <f t="shared" si="40"/>
        <v>3.2614107200797164</v>
      </c>
      <c r="J14" s="4">
        <f t="shared" si="40"/>
        <v>2.9905855784410438</v>
      </c>
      <c r="K14" s="4">
        <f t="shared" si="40"/>
        <v>2.7845872489901771</v>
      </c>
      <c r="L14" s="4">
        <f t="shared" si="40"/>
        <v>3.822285965251913</v>
      </c>
      <c r="M14" s="4">
        <f t="shared" ref="M14:Q14" si="41">+M12+M13</f>
        <v>3.3825429809540104</v>
      </c>
      <c r="N14" s="4">
        <f t="shared" si="41"/>
        <v>3.1541397866309104</v>
      </c>
      <c r="O14" s="4">
        <f t="shared" ref="O14" si="42">+O12+O13</f>
        <v>2.8118906527045628</v>
      </c>
      <c r="P14" s="4">
        <f t="shared" si="41"/>
        <v>3.5847666801441864</v>
      </c>
      <c r="Q14" s="4">
        <f t="shared" si="41"/>
        <v>3.3389238844805633</v>
      </c>
      <c r="R14" s="4">
        <f>+R12+R13</f>
        <v>3.1074244149205121</v>
      </c>
      <c r="S14" s="4">
        <f t="shared" ref="S14:T14" si="43">+S12+S13</f>
        <v>3.3269388178790269</v>
      </c>
      <c r="T14" s="4">
        <f t="shared" si="43"/>
        <v>3.0600757611361011</v>
      </c>
      <c r="U14" s="4">
        <f t="shared" ref="U14:W14" si="44">+U12+U13</f>
        <v>3.7785319890525324</v>
      </c>
      <c r="V14" s="4">
        <f t="shared" si="44"/>
        <v>3.2096816455321999</v>
      </c>
      <c r="W14" s="4">
        <f t="shared" si="44"/>
        <v>3.6085120986942556</v>
      </c>
      <c r="X14" s="4">
        <f t="shared" ref="X14" si="45">+X12+X13</f>
        <v>2.9881796868385924</v>
      </c>
      <c r="Y14" s="4">
        <f t="shared" ref="Y14:AA14" si="46">+Y12+Y13</f>
        <v>4.1623984980796003</v>
      </c>
      <c r="Z14" s="4">
        <f t="shared" si="46"/>
        <v>3.6583847924970572</v>
      </c>
      <c r="AA14" s="4">
        <f t="shared" si="46"/>
        <v>3.4117862961766998</v>
      </c>
      <c r="AB14" s="4">
        <f t="shared" ref="AB14" si="47">+AB12+AB13</f>
        <v>3.0398323841322594</v>
      </c>
    </row>
    <row r="15" spans="1:28" x14ac:dyDescent="0.25">
      <c r="A15" s="2" t="s">
        <v>33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 s="16" t="s">
        <v>34</v>
      </c>
      <c r="C16" s="4">
        <f>+C98</f>
        <v>2.3466394048663863</v>
      </c>
      <c r="D16" s="4">
        <f>+D98</f>
        <v>1.2124792834162057</v>
      </c>
      <c r="E16" s="4">
        <f t="shared" ref="E16:F16" si="48">+E98</f>
        <v>0.92829845710224523</v>
      </c>
      <c r="F16" s="4">
        <f t="shared" si="48"/>
        <v>1.8971473521938373</v>
      </c>
      <c r="G16" s="4">
        <f t="shared" ref="G16:L16" si="49">+G98</f>
        <v>1.1104312570115484</v>
      </c>
      <c r="H16" s="4">
        <f t="shared" si="49"/>
        <v>0.82240514408025134</v>
      </c>
      <c r="I16" s="4">
        <f t="shared" si="49"/>
        <v>1.4078208405946657</v>
      </c>
      <c r="J16" s="4">
        <f t="shared" si="49"/>
        <v>1.0207883833517928</v>
      </c>
      <c r="K16" s="4">
        <f t="shared" si="49"/>
        <v>0.72639902513752941</v>
      </c>
      <c r="L16" s="4">
        <f t="shared" si="49"/>
        <v>1.8187355951124053</v>
      </c>
      <c r="M16" s="4">
        <f>+M98</f>
        <v>1.1903049895255708</v>
      </c>
      <c r="N16" s="4">
        <f>+N98</f>
        <v>0.86389714937411621</v>
      </c>
      <c r="O16" s="4">
        <f t="shared" ref="O16" si="50">+O98</f>
        <v>0.37479365443535673</v>
      </c>
      <c r="P16" s="4">
        <f>+P98</f>
        <v>1.4793000759372277</v>
      </c>
      <c r="Q16" s="4">
        <f>+Q98</f>
        <v>1.127969543160863</v>
      </c>
      <c r="R16" s="4">
        <f>+R98</f>
        <v>0.79713685897163855</v>
      </c>
      <c r="S16" s="4">
        <f t="shared" ref="S16:T16" si="51">+S98</f>
        <v>1.1108418505509896</v>
      </c>
      <c r="T16" s="4">
        <f t="shared" si="51"/>
        <v>0.72947155393222685</v>
      </c>
      <c r="U16" s="4">
        <f t="shared" ref="U16:W16" si="52">+U98</f>
        <v>2.2768086335927413</v>
      </c>
      <c r="V16" s="4">
        <f t="shared" ref="V16" si="53">+V98</f>
        <v>1.4638724899098079</v>
      </c>
      <c r="W16" s="4">
        <f t="shared" si="52"/>
        <v>2.0338355641525312</v>
      </c>
      <c r="X16" s="4">
        <f t="shared" ref="X16:Y16" si="54">+X98</f>
        <v>1.1473271099698876</v>
      </c>
      <c r="Y16" s="4">
        <f t="shared" si="54"/>
        <v>2.0110011053238339</v>
      </c>
      <c r="Z16" s="4">
        <f t="shared" ref="Z16:AA16" si="55">+Z98</f>
        <v>1.2907221025126616</v>
      </c>
      <c r="AA16" s="4">
        <f t="shared" si="55"/>
        <v>0.93831160839907901</v>
      </c>
      <c r="AB16" s="4">
        <f t="shared" ref="AB16" si="56">+AB98</f>
        <v>0.40675742665429676</v>
      </c>
    </row>
    <row r="17" spans="1:28" x14ac:dyDescent="0.25">
      <c r="A17" s="16" t="s">
        <v>35</v>
      </c>
      <c r="C17" s="4">
        <f>+C131</f>
        <v>7.3800063603165392E-2</v>
      </c>
      <c r="D17" s="4">
        <f>+D131</f>
        <v>9.0477741395152286E-2</v>
      </c>
      <c r="E17" s="4">
        <f t="shared" ref="E17:F17" si="57">+E131</f>
        <v>9.4656583664676594E-2</v>
      </c>
      <c r="F17" s="4">
        <f t="shared" si="57"/>
        <v>7.9415627906317787E-2</v>
      </c>
      <c r="G17" s="4">
        <f t="shared" ref="G17:O17" si="58">+G131</f>
        <v>9.098418626159116E-2</v>
      </c>
      <c r="H17" s="4">
        <f t="shared" ref="H17:J17" si="59">+H131</f>
        <v>9.5219572973129316E-2</v>
      </c>
      <c r="I17" s="4">
        <f t="shared" si="59"/>
        <v>8.661111092602862E-2</v>
      </c>
      <c r="J17" s="4">
        <f t="shared" si="59"/>
        <v>9.2302373116312855E-2</v>
      </c>
      <c r="K17" s="4">
        <f t="shared" si="58"/>
        <v>9.6631330526144477E-2</v>
      </c>
      <c r="L17" s="4">
        <f t="shared" si="58"/>
        <v>9.3454869782698596E-2</v>
      </c>
      <c r="M17" s="4">
        <f t="shared" si="58"/>
        <v>0.10269586050030496</v>
      </c>
      <c r="N17" s="4">
        <f t="shared" si="58"/>
        <v>0.10749564554288234</v>
      </c>
      <c r="O17" s="4">
        <f t="shared" si="58"/>
        <v>0.11468784913146675</v>
      </c>
      <c r="P17" s="4">
        <f t="shared" ref="P17:Q17" si="60">+P131</f>
        <v>9.8446225159151995E-2</v>
      </c>
      <c r="Q17" s="4">
        <f t="shared" si="60"/>
        <v>0.10361249517104351</v>
      </c>
      <c r="R17" s="4">
        <f>+R131</f>
        <v>0.10847734697249031</v>
      </c>
      <c r="S17" s="4">
        <f t="shared" ref="S17:T17" si="61">+S131</f>
        <v>0.10386435567404059</v>
      </c>
      <c r="T17" s="4">
        <f t="shared" si="61"/>
        <v>0.10947235652519868</v>
      </c>
      <c r="U17" s="4">
        <f t="shared" ref="U17:W17" si="62">+U131</f>
        <v>6.954498062826879E-2</v>
      </c>
      <c r="V17" s="4">
        <f t="shared" ref="V17" si="63">+V131</f>
        <v>8.1499101403092647E-2</v>
      </c>
      <c r="W17" s="4">
        <f t="shared" si="62"/>
        <v>7.3117868166469785E-2</v>
      </c>
      <c r="X17" s="4">
        <f t="shared" ref="X17:Y17" si="64">+X131</f>
        <v>8.6153860244754105E-2</v>
      </c>
      <c r="Y17" s="4">
        <f t="shared" si="64"/>
        <v>0.100319217139283</v>
      </c>
      <c r="Z17" s="4">
        <f t="shared" ref="Z17:AA17" si="65">+Z131</f>
        <v>0.11091082665016813</v>
      </c>
      <c r="AA17" s="4">
        <f t="shared" si="65"/>
        <v>0.11609297735374444</v>
      </c>
      <c r="AB17" s="4">
        <f t="shared" ref="AB17" si="66">+AB131</f>
        <v>0.12390941279743423</v>
      </c>
    </row>
    <row r="18" spans="1:28" x14ac:dyDescent="0.25">
      <c r="A18" s="16" t="s">
        <v>36</v>
      </c>
      <c r="C18" s="4">
        <f>+C16+C17</f>
        <v>2.4204394684695516</v>
      </c>
      <c r="D18" s="4">
        <f>+D16+D17</f>
        <v>1.302957024811358</v>
      </c>
      <c r="E18" s="4">
        <f t="shared" ref="E18:F18" si="67">+E16+E17</f>
        <v>1.0229550407669219</v>
      </c>
      <c r="F18" s="4">
        <f t="shared" si="67"/>
        <v>1.9765629801001552</v>
      </c>
      <c r="G18" s="4">
        <f t="shared" ref="G18:L18" si="68">+G16+G17</f>
        <v>1.2014154432731396</v>
      </c>
      <c r="H18" s="4">
        <f t="shared" si="68"/>
        <v>0.91762471705338067</v>
      </c>
      <c r="I18" s="4">
        <f t="shared" si="68"/>
        <v>1.4944319515206943</v>
      </c>
      <c r="J18" s="4">
        <f t="shared" si="68"/>
        <v>1.1130907564681056</v>
      </c>
      <c r="K18" s="4">
        <f t="shared" si="68"/>
        <v>0.82303035566367388</v>
      </c>
      <c r="L18" s="4">
        <f t="shared" si="68"/>
        <v>1.912190464895104</v>
      </c>
      <c r="M18" s="4">
        <f t="shared" ref="M18:Q18" si="69">+M16+M17</f>
        <v>1.2930008500258758</v>
      </c>
      <c r="N18" s="4">
        <f t="shared" si="69"/>
        <v>0.97139279491699859</v>
      </c>
      <c r="O18" s="4">
        <f t="shared" ref="O18" si="70">+O16+O17</f>
        <v>0.48948150356682346</v>
      </c>
      <c r="P18" s="4">
        <f t="shared" si="69"/>
        <v>1.5777463010963797</v>
      </c>
      <c r="Q18" s="4">
        <f t="shared" si="69"/>
        <v>1.2315820383319065</v>
      </c>
      <c r="R18" s="4">
        <f>+R16+R17</f>
        <v>0.90561420594412889</v>
      </c>
      <c r="S18" s="4">
        <f t="shared" ref="S18:T18" si="71">+S16+S17</f>
        <v>1.2147062062250302</v>
      </c>
      <c r="T18" s="4">
        <f t="shared" si="71"/>
        <v>0.83894391045742556</v>
      </c>
      <c r="U18" s="4">
        <f t="shared" ref="U18:W18" si="72">+U16+U17</f>
        <v>2.3463536142210102</v>
      </c>
      <c r="V18" s="4">
        <f t="shared" si="72"/>
        <v>1.5453715913129005</v>
      </c>
      <c r="W18" s="4">
        <f t="shared" si="72"/>
        <v>2.1069534323190009</v>
      </c>
      <c r="X18" s="4">
        <f t="shared" ref="X18" si="73">+X16+X17</f>
        <v>1.2334809702146416</v>
      </c>
      <c r="Y18" s="4">
        <f t="shared" ref="Y18:AA18" si="74">+Y16+Y17</f>
        <v>2.1113203224631167</v>
      </c>
      <c r="Z18" s="4">
        <f t="shared" si="74"/>
        <v>1.4016329291628298</v>
      </c>
      <c r="AA18" s="4">
        <f t="shared" si="74"/>
        <v>1.0544045857528235</v>
      </c>
      <c r="AB18" s="4">
        <f t="shared" ref="AB18" si="75">+AB16+AB17</f>
        <v>0.53066683945173099</v>
      </c>
    </row>
    <row r="19" spans="1:28" x14ac:dyDescent="0.25">
      <c r="A19" s="68" t="s">
        <v>37</v>
      </c>
      <c r="C19" s="4">
        <f>+C105</f>
        <v>34.795510284861841</v>
      </c>
      <c r="D19" s="4">
        <f t="shared" ref="D19:AB19" si="76">+D105</f>
        <v>42.658759729457188</v>
      </c>
      <c r="E19" s="4">
        <f t="shared" si="76"/>
        <v>44.629014795223981</v>
      </c>
      <c r="F19" s="4">
        <f t="shared" si="76"/>
        <v>37.443156044577165</v>
      </c>
      <c r="G19" s="4">
        <f t="shared" si="76"/>
        <v>42.897540113897577</v>
      </c>
      <c r="H19" s="4">
        <f t="shared" si="76"/>
        <v>44.894454949555957</v>
      </c>
      <c r="I19" s="4">
        <f t="shared" si="76"/>
        <v>40.835707367610951</v>
      </c>
      <c r="J19" s="4">
        <f t="shared" si="76"/>
        <v>43.519043430039318</v>
      </c>
      <c r="K19" s="4">
        <f t="shared" si="76"/>
        <v>45.560075303486975</v>
      </c>
      <c r="L19" s="4">
        <f t="shared" si="76"/>
        <v>44.062426560765701</v>
      </c>
      <c r="M19" s="4">
        <f t="shared" si="76"/>
        <v>48.419400956963827</v>
      </c>
      <c r="N19" s="4">
        <f t="shared" si="76"/>
        <v>50.682420277816604</v>
      </c>
      <c r="O19" s="4">
        <f t="shared" si="76"/>
        <v>54.073425403273916</v>
      </c>
      <c r="P19" s="4">
        <f t="shared" si="76"/>
        <v>46.415768127931173</v>
      </c>
      <c r="Q19" s="4">
        <f t="shared" si="76"/>
        <v>48.851579054866932</v>
      </c>
      <c r="R19" s="4">
        <f t="shared" si="76"/>
        <v>51.145276277159169</v>
      </c>
      <c r="S19" s="4">
        <f t="shared" si="76"/>
        <v>48.970327119496105</v>
      </c>
      <c r="T19" s="4">
        <f t="shared" si="76"/>
        <v>51.614406836598349</v>
      </c>
      <c r="U19" s="4">
        <f t="shared" si="76"/>
        <v>32.789308986552868</v>
      </c>
      <c r="V19" s="4">
        <f t="shared" si="76"/>
        <v>38.425479364447</v>
      </c>
      <c r="W19" s="4">
        <f t="shared" si="76"/>
        <v>34.473866411199793</v>
      </c>
      <c r="X19" s="4">
        <f t="shared" si="76"/>
        <v>40.620121228436346</v>
      </c>
      <c r="Y19" s="4">
        <f t="shared" si="76"/>
        <v>47.298852891361065</v>
      </c>
      <c r="Z19" s="4">
        <f t="shared" si="76"/>
        <v>52.292621726723375</v>
      </c>
      <c r="AA19" s="4">
        <f t="shared" si="76"/>
        <v>54.73592013732609</v>
      </c>
      <c r="AB19" s="4">
        <f t="shared" si="76"/>
        <v>58.421240265697925</v>
      </c>
    </row>
    <row r="20" spans="1:28" x14ac:dyDescent="0.25">
      <c r="A20" s="68" t="s">
        <v>38</v>
      </c>
      <c r="C20" s="4">
        <f>+C126</f>
        <v>8.357707592872389</v>
      </c>
      <c r="D20" s="4">
        <f t="shared" ref="D20:AB20" si="77">+D126</f>
        <v>10.246420793216968</v>
      </c>
      <c r="E20" s="4">
        <f t="shared" si="77"/>
        <v>10.719666208738824</v>
      </c>
      <c r="F20" s="4">
        <f t="shared" si="77"/>
        <v>8.9936588661272125</v>
      </c>
      <c r="G20" s="4">
        <f t="shared" si="77"/>
        <v>10.303774647657628</v>
      </c>
      <c r="H20" s="4">
        <f t="shared" si="77"/>
        <v>10.783423606608594</v>
      </c>
      <c r="I20" s="4">
        <f t="shared" si="77"/>
        <v>9.8085327311633126</v>
      </c>
      <c r="J20" s="4">
        <f t="shared" si="77"/>
        <v>10.453056636678294</v>
      </c>
      <c r="K20" s="4">
        <f t="shared" si="77"/>
        <v>10.943302287521053</v>
      </c>
      <c r="L20" s="4">
        <f t="shared" si="77"/>
        <v>10.583574547763117</v>
      </c>
      <c r="M20" s="4">
        <f t="shared" si="77"/>
        <v>11.630098012857927</v>
      </c>
      <c r="N20" s="4">
        <f t="shared" si="77"/>
        <v>12.173663938630158</v>
      </c>
      <c r="O20" s="4">
        <f t="shared" si="77"/>
        <v>12.988166414739378</v>
      </c>
      <c r="P20" s="4">
        <f t="shared" si="77"/>
        <v>11.148835425488429</v>
      </c>
      <c r="Q20" s="4">
        <f t="shared" si="77"/>
        <v>11.733905031083761</v>
      </c>
      <c r="R20" s="4">
        <f t="shared" si="77"/>
        <v>12.284839635392247</v>
      </c>
      <c r="S20" s="4">
        <f t="shared" si="77"/>
        <v>11.762427722467367</v>
      </c>
      <c r="T20" s="4">
        <f t="shared" si="77"/>
        <v>12.397522450116741</v>
      </c>
      <c r="U20" s="4">
        <f t="shared" si="77"/>
        <v>7.8758280720250662</v>
      </c>
      <c r="V20" s="4">
        <f t="shared" si="77"/>
        <v>9.2296080159433469</v>
      </c>
      <c r="W20" s="4">
        <f t="shared" si="77"/>
        <v>8.2804503426381348</v>
      </c>
      <c r="X20" s="4">
        <f t="shared" si="77"/>
        <v>9.7567500184642686</v>
      </c>
      <c r="Y20" s="4">
        <f t="shared" si="77"/>
        <v>11.360947970240471</v>
      </c>
      <c r="Z20" s="4">
        <f t="shared" si="77"/>
        <v>12.56042627565032</v>
      </c>
      <c r="AA20" s="4">
        <f t="shared" si="77"/>
        <v>13.147294337385039</v>
      </c>
      <c r="AB20" s="4">
        <f t="shared" si="77"/>
        <v>14.032489805619313</v>
      </c>
    </row>
    <row r="21" spans="1:28" x14ac:dyDescent="0.25">
      <c r="A21" s="68" t="s">
        <v>39</v>
      </c>
      <c r="C21" s="4">
        <f>+C127</f>
        <v>8.357707592872389</v>
      </c>
      <c r="D21" s="4">
        <f t="shared" ref="D21:AB21" si="78">+D127</f>
        <v>10.246420793216968</v>
      </c>
      <c r="E21" s="4">
        <f t="shared" si="78"/>
        <v>10.719666208738824</v>
      </c>
      <c r="F21" s="4">
        <f t="shared" si="78"/>
        <v>10.867710146875879</v>
      </c>
      <c r="G21" s="4">
        <f t="shared" si="78"/>
        <v>12.177825928406296</v>
      </c>
      <c r="H21" s="4">
        <f t="shared" si="78"/>
        <v>12.65747488735726</v>
      </c>
      <c r="I21" s="4">
        <f t="shared" si="78"/>
        <v>11.682584011911979</v>
      </c>
      <c r="J21" s="4">
        <f t="shared" si="78"/>
        <v>12.327107917426961</v>
      </c>
      <c r="K21" s="4">
        <f t="shared" si="78"/>
        <v>12.817353568269722</v>
      </c>
      <c r="L21" s="4">
        <f t="shared" si="78"/>
        <v>11.611454156541022</v>
      </c>
      <c r="M21" s="4">
        <f t="shared" si="78"/>
        <v>12.657977621635832</v>
      </c>
      <c r="N21" s="4">
        <f t="shared" si="78"/>
        <v>13.201543547408065</v>
      </c>
      <c r="O21" s="4">
        <f t="shared" si="78"/>
        <v>14.016046023517283</v>
      </c>
      <c r="P21" s="4">
        <f t="shared" si="78"/>
        <v>12.176715034266334</v>
      </c>
      <c r="Q21" s="4">
        <f t="shared" si="78"/>
        <v>12.761784639861668</v>
      </c>
      <c r="R21" s="4">
        <f t="shared" si="78"/>
        <v>13.312719244170152</v>
      </c>
      <c r="S21" s="4">
        <f t="shared" si="78"/>
        <v>12.790307331245272</v>
      </c>
      <c r="T21" s="4">
        <f t="shared" si="78"/>
        <v>13.425402058894646</v>
      </c>
      <c r="U21" s="4">
        <f t="shared" si="78"/>
        <v>7.8758280720250662</v>
      </c>
      <c r="V21" s="4">
        <f t="shared" si="78"/>
        <v>9.2296080159433469</v>
      </c>
      <c r="W21" s="4">
        <f t="shared" si="78"/>
        <v>8.2804503426381348</v>
      </c>
      <c r="X21" s="4">
        <f t="shared" si="78"/>
        <v>9.7567500184642686</v>
      </c>
      <c r="Y21" s="4">
        <f t="shared" si="78"/>
        <v>14.942094395540396</v>
      </c>
      <c r="Z21" s="4">
        <f t="shared" si="78"/>
        <v>16.141572700950245</v>
      </c>
      <c r="AA21" s="4">
        <f t="shared" si="78"/>
        <v>16.728440762684965</v>
      </c>
      <c r="AB21" s="4">
        <f t="shared" si="78"/>
        <v>17.613636230919237</v>
      </c>
    </row>
    <row r="22" spans="1:28" x14ac:dyDescent="0.25">
      <c r="A22" s="70" t="s">
        <v>40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5">
      <c r="A23" s="16" t="s">
        <v>41</v>
      </c>
      <c r="C23" s="4">
        <f t="shared" ref="C23:AB23" si="79">+C12*C$73/C$68</f>
        <v>2.5921812202544459</v>
      </c>
      <c r="D23" s="4">
        <f t="shared" si="79"/>
        <v>1.2223382999416763</v>
      </c>
      <c r="E23" s="4">
        <f t="shared" si="79"/>
        <v>0.87910361406940329</v>
      </c>
      <c r="F23" s="4">
        <f t="shared" si="79"/>
        <v>2.070510603449907</v>
      </c>
      <c r="G23" s="4">
        <f t="shared" si="79"/>
        <v>1.1115091638724728</v>
      </c>
      <c r="H23" s="4">
        <f t="shared" si="79"/>
        <v>0.76040733866702337</v>
      </c>
      <c r="I23" s="4">
        <f t="shared" si="79"/>
        <v>1.4740249945743489</v>
      </c>
      <c r="J23" s="4">
        <f t="shared" si="79"/>
        <v>1.0022351253546218</v>
      </c>
      <c r="K23" s="4">
        <f t="shared" si="79"/>
        <v>0.64337654847710213</v>
      </c>
      <c r="L23" s="4">
        <f t="shared" si="79"/>
        <v>1.91010649749821</v>
      </c>
      <c r="M23" s="4">
        <f t="shared" si="79"/>
        <v>1.1581279135866696</v>
      </c>
      <c r="N23" s="4">
        <f t="shared" si="79"/>
        <v>0.7675490601180196</v>
      </c>
      <c r="O23" s="4">
        <f t="shared" si="79"/>
        <v>0.18228896896319258</v>
      </c>
      <c r="P23" s="4">
        <f t="shared" si="79"/>
        <v>1.5039387539646569</v>
      </c>
      <c r="Q23" s="4">
        <f t="shared" si="79"/>
        <v>1.0835374651455802</v>
      </c>
      <c r="R23" s="4">
        <f t="shared" si="79"/>
        <v>0.68766385371325101</v>
      </c>
      <c r="S23" s="4">
        <f t="shared" si="79"/>
        <v>1.0630425084710606</v>
      </c>
      <c r="T23" s="4">
        <f t="shared" si="79"/>
        <v>0.60669570892347846</v>
      </c>
      <c r="U23" s="4">
        <f t="shared" si="79"/>
        <v>2.7840834028446531</v>
      </c>
      <c r="V23" s="4">
        <f t="shared" si="79"/>
        <v>1.6991688550879398</v>
      </c>
      <c r="W23" s="4">
        <f t="shared" si="79"/>
        <v>2.4598205197176375</v>
      </c>
      <c r="X23" s="4">
        <f t="shared" si="79"/>
        <v>1.2767190841057556</v>
      </c>
      <c r="Y23" s="4">
        <f t="shared" si="79"/>
        <v>1.8742489110313509</v>
      </c>
      <c r="Z23" s="4">
        <f t="shared" si="79"/>
        <v>1.1118101135650156</v>
      </c>
      <c r="AA23" s="4">
        <f t="shared" si="79"/>
        <v>0.73877212092910249</v>
      </c>
      <c r="AB23" s="4">
        <f t="shared" si="79"/>
        <v>0.17610469686712302</v>
      </c>
    </row>
    <row r="24" spans="1:28" x14ac:dyDescent="0.25">
      <c r="A24" s="16" t="s">
        <v>42</v>
      </c>
      <c r="B24" s="2" t="s">
        <v>31</v>
      </c>
      <c r="C24" s="4">
        <f t="shared" ref="C24:AB24" si="80">+C13*C$73/C$68</f>
        <v>1.9830324005239186</v>
      </c>
      <c r="D24" s="4">
        <f t="shared" si="80"/>
        <v>2.4311671826948884</v>
      </c>
      <c r="E24" s="4">
        <f t="shared" si="80"/>
        <v>2.5434540726046984</v>
      </c>
      <c r="F24" s="4">
        <f t="shared" si="80"/>
        <v>2.1536933900141007</v>
      </c>
      <c r="G24" s="4">
        <f t="shared" si="80"/>
        <v>2.4674241797666614</v>
      </c>
      <c r="H24" s="4">
        <f t="shared" si="80"/>
        <v>2.5822847507307753</v>
      </c>
      <c r="I24" s="4">
        <f t="shared" si="80"/>
        <v>2.3488295946385938</v>
      </c>
      <c r="J24" s="4">
        <f t="shared" si="80"/>
        <v>2.5031724372653814</v>
      </c>
      <c r="K24" s="4">
        <f t="shared" si="80"/>
        <v>2.6205705767122551</v>
      </c>
      <c r="L24" s="4">
        <f t="shared" si="80"/>
        <v>2.4878647031330741</v>
      </c>
      <c r="M24" s="4">
        <f t="shared" si="80"/>
        <v>2.7338693755676986</v>
      </c>
      <c r="N24" s="4">
        <f t="shared" si="80"/>
        <v>2.8616445874728678</v>
      </c>
      <c r="O24" s="4">
        <f t="shared" si="80"/>
        <v>3.0531084404255457</v>
      </c>
      <c r="P24" s="4">
        <f t="shared" si="80"/>
        <v>2.6207397142560458</v>
      </c>
      <c r="Q24" s="4">
        <f t="shared" si="80"/>
        <v>2.7582711327827152</v>
      </c>
      <c r="R24" s="4">
        <f t="shared" si="80"/>
        <v>2.8877784886961639</v>
      </c>
      <c r="S24" s="4">
        <f t="shared" si="80"/>
        <v>2.7649759182794664</v>
      </c>
      <c r="T24" s="4">
        <f t="shared" si="80"/>
        <v>2.9142666658368452</v>
      </c>
      <c r="U24" s="4">
        <f t="shared" si="80"/>
        <v>2.0648170020184025</v>
      </c>
      <c r="V24" s="4">
        <f t="shared" si="80"/>
        <v>2.4197394075903214</v>
      </c>
      <c r="W24" s="4">
        <f t="shared" si="80"/>
        <v>2.1708973958660973</v>
      </c>
      <c r="X24" s="4">
        <f t="shared" si="80"/>
        <v>2.5579409731056231</v>
      </c>
      <c r="Y24" s="4">
        <f t="shared" si="80"/>
        <v>2.3624631596576258</v>
      </c>
      <c r="Z24" s="4">
        <f t="shared" si="80"/>
        <v>2.6118898197182254</v>
      </c>
      <c r="AA24" s="4">
        <f t="shared" si="80"/>
        <v>2.7339266584626425</v>
      </c>
      <c r="AB24" s="4">
        <f t="shared" si="80"/>
        <v>2.9179994742415083</v>
      </c>
    </row>
    <row r="25" spans="1:28" x14ac:dyDescent="0.25">
      <c r="A25" s="16" t="s">
        <v>43</v>
      </c>
      <c r="C25" s="4">
        <f t="shared" ref="C25:AB25" si="81">+C14*C$73/C$68</f>
        <v>4.5752136207783645</v>
      </c>
      <c r="D25" s="4">
        <f t="shared" si="81"/>
        <v>3.6535054826365641</v>
      </c>
      <c r="E25" s="4">
        <f t="shared" si="81"/>
        <v>3.4225576866741014</v>
      </c>
      <c r="F25" s="4">
        <f t="shared" si="81"/>
        <v>4.2242039934640072</v>
      </c>
      <c r="G25" s="4">
        <f t="shared" si="81"/>
        <v>3.5789333436391337</v>
      </c>
      <c r="H25" s="4">
        <f t="shared" si="81"/>
        <v>3.342692089397798</v>
      </c>
      <c r="I25" s="4">
        <f t="shared" si="81"/>
        <v>3.8228545892129424</v>
      </c>
      <c r="J25" s="4">
        <f t="shared" si="81"/>
        <v>3.505407562620003</v>
      </c>
      <c r="K25" s="4">
        <f t="shared" si="81"/>
        <v>3.263947125189357</v>
      </c>
      <c r="L25" s="4">
        <f t="shared" si="81"/>
        <v>4.3979712006312841</v>
      </c>
      <c r="M25" s="4">
        <f t="shared" si="81"/>
        <v>3.8919972891543679</v>
      </c>
      <c r="N25" s="4">
        <f t="shared" si="81"/>
        <v>3.6291936475908879</v>
      </c>
      <c r="O25" s="4">
        <f t="shared" si="81"/>
        <v>3.2353974093887383</v>
      </c>
      <c r="P25" s="4">
        <f t="shared" si="81"/>
        <v>4.1246784682207025</v>
      </c>
      <c r="Q25" s="4">
        <f t="shared" si="81"/>
        <v>3.8418085979282957</v>
      </c>
      <c r="R25" s="4">
        <f t="shared" si="81"/>
        <v>3.5754423424094148</v>
      </c>
      <c r="S25" s="4">
        <f t="shared" si="81"/>
        <v>3.8280184267505275</v>
      </c>
      <c r="T25" s="4">
        <f t="shared" si="81"/>
        <v>3.5209623747603231</v>
      </c>
      <c r="U25" s="4">
        <f t="shared" si="81"/>
        <v>4.8489004048630546</v>
      </c>
      <c r="V25" s="4">
        <f t="shared" si="81"/>
        <v>4.1189082626782616</v>
      </c>
      <c r="W25" s="4">
        <f t="shared" si="81"/>
        <v>4.6307179155837348</v>
      </c>
      <c r="X25" s="4">
        <f t="shared" si="81"/>
        <v>3.8346600572113787</v>
      </c>
      <c r="Y25" s="4">
        <f t="shared" si="81"/>
        <v>4.2367120706889771</v>
      </c>
      <c r="Z25" s="4">
        <f t="shared" si="81"/>
        <v>3.7236999332832417</v>
      </c>
      <c r="AA25" s="4">
        <f t="shared" si="81"/>
        <v>3.4726987793917456</v>
      </c>
      <c r="AB25" s="4">
        <f t="shared" si="81"/>
        <v>3.0941041711086315</v>
      </c>
    </row>
    <row r="26" spans="1:28" x14ac:dyDescent="0.25">
      <c r="A26" s="2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5">
      <c r="A27" s="16" t="s">
        <v>44</v>
      </c>
      <c r="C27" s="4">
        <f t="shared" ref="C27:AB27" si="82">+C16*C$73/C$68</f>
        <v>2.72535961791439</v>
      </c>
      <c r="D27" s="4">
        <f t="shared" si="82"/>
        <v>1.4081592892915955</v>
      </c>
      <c r="E27" s="4">
        <f t="shared" si="82"/>
        <v>1.0781149941964532</v>
      </c>
      <c r="F27" s="4">
        <f t="shared" si="82"/>
        <v>2.2237366232640965</v>
      </c>
      <c r="G27" s="4">
        <f t="shared" si="82"/>
        <v>1.3015892787549115</v>
      </c>
      <c r="H27" s="4">
        <f t="shared" si="82"/>
        <v>0.96398017578193129</v>
      </c>
      <c r="I27" s="4">
        <f t="shared" si="82"/>
        <v>1.6501737509237702</v>
      </c>
      <c r="J27" s="4">
        <f t="shared" si="82"/>
        <v>1.1965146039062138</v>
      </c>
      <c r="K27" s="4">
        <f t="shared" si="82"/>
        <v>0.85144683855670211</v>
      </c>
      <c r="L27" s="4">
        <f t="shared" si="82"/>
        <v>2.0926604763702419</v>
      </c>
      <c r="M27" s="4">
        <f t="shared" si="82"/>
        <v>1.3695801704769015</v>
      </c>
      <c r="N27" s="4">
        <f t="shared" si="82"/>
        <v>0.99401112784203238</v>
      </c>
      <c r="O27" s="4">
        <f t="shared" si="82"/>
        <v>0.43124238044220142</v>
      </c>
      <c r="P27" s="4">
        <f t="shared" si="82"/>
        <v>1.7021016193472636</v>
      </c>
      <c r="Q27" s="4">
        <f t="shared" si="82"/>
        <v>1.2978562072824278</v>
      </c>
      <c r="R27" s="4">
        <f t="shared" si="82"/>
        <v>0.91719588240904792</v>
      </c>
      <c r="S27" s="4">
        <f t="shared" si="82"/>
        <v>1.2781488647349888</v>
      </c>
      <c r="T27" s="4">
        <f t="shared" si="82"/>
        <v>0.83933931554026042</v>
      </c>
      <c r="U27" s="4">
        <f t="shared" si="82"/>
        <v>2.9217744714639373</v>
      </c>
      <c r="V27" s="4">
        <f t="shared" si="82"/>
        <v>1.8785528161616607</v>
      </c>
      <c r="W27" s="4">
        <f t="shared" si="82"/>
        <v>2.6099728992679383</v>
      </c>
      <c r="X27" s="4">
        <f t="shared" si="82"/>
        <v>1.472337644397802</v>
      </c>
      <c r="Y27" s="4">
        <f t="shared" si="82"/>
        <v>2.0469046058481037</v>
      </c>
      <c r="Z27" s="4">
        <f t="shared" si="82"/>
        <v>1.3137660688046577</v>
      </c>
      <c r="AA27" s="4">
        <f t="shared" si="82"/>
        <v>0.95506379776133188</v>
      </c>
      <c r="AB27" s="4">
        <f t="shared" si="82"/>
        <v>0.414019489038286</v>
      </c>
    </row>
    <row r="28" spans="1:28" x14ac:dyDescent="0.25">
      <c r="A28" s="16" t="s">
        <v>45</v>
      </c>
      <c r="C28" s="4">
        <f t="shared" ref="C28:AB28" si="83">+C17*C$73/C$68</f>
        <v>8.5710532571165371E-2</v>
      </c>
      <c r="D28" s="4">
        <f t="shared" si="83"/>
        <v>0.10507979291879713</v>
      </c>
      <c r="E28" s="4">
        <f t="shared" si="83"/>
        <v>0.1099330515606564</v>
      </c>
      <c r="F28" s="4">
        <f t="shared" si="83"/>
        <v>9.3086833782613509E-2</v>
      </c>
      <c r="G28" s="4">
        <f t="shared" si="83"/>
        <v>0.10664689113042083</v>
      </c>
      <c r="H28" s="4">
        <f t="shared" si="83"/>
        <v>0.1116113892930133</v>
      </c>
      <c r="I28" s="4">
        <f t="shared" si="83"/>
        <v>0.10152100158434103</v>
      </c>
      <c r="J28" s="4">
        <f t="shared" si="83"/>
        <v>0.10819200062429342</v>
      </c>
      <c r="K28" s="4">
        <f t="shared" si="83"/>
        <v>0.1132661774517608</v>
      </c>
      <c r="L28" s="4">
        <f t="shared" si="83"/>
        <v>0.10753037046404428</v>
      </c>
      <c r="M28" s="4">
        <f t="shared" si="83"/>
        <v>0.11816317277418102</v>
      </c>
      <c r="N28" s="4">
        <f t="shared" si="83"/>
        <v>0.1236858669363602</v>
      </c>
      <c r="O28" s="4">
        <f t="shared" si="83"/>
        <v>0.13196130852791743</v>
      </c>
      <c r="P28" s="4">
        <f t="shared" si="83"/>
        <v>0.1132734879066743</v>
      </c>
      <c r="Q28" s="4">
        <f t="shared" si="83"/>
        <v>0.11921786436974892</v>
      </c>
      <c r="R28" s="4">
        <f t="shared" si="83"/>
        <v>0.12481542517828255</v>
      </c>
      <c r="S28" s="4">
        <f t="shared" si="83"/>
        <v>0.11950765829119474</v>
      </c>
      <c r="T28" s="4">
        <f t="shared" si="83"/>
        <v>0.12596029591714053</v>
      </c>
      <c r="U28" s="4">
        <f t="shared" si="83"/>
        <v>8.9245422746616204E-2</v>
      </c>
      <c r="V28" s="4">
        <f t="shared" si="83"/>
        <v>0.10458586216403129</v>
      </c>
      <c r="W28" s="4">
        <f t="shared" si="83"/>
        <v>9.3830424509392621E-2</v>
      </c>
      <c r="X28" s="4">
        <f t="shared" si="83"/>
        <v>0.11055920368853474</v>
      </c>
      <c r="Y28" s="4">
        <f t="shared" si="83"/>
        <v>0.10211027088640391</v>
      </c>
      <c r="Z28" s="4">
        <f t="shared" si="83"/>
        <v>0.11289097818376972</v>
      </c>
      <c r="AA28" s="4">
        <f t="shared" si="83"/>
        <v>0.11816564865275547</v>
      </c>
      <c r="AB28" s="4">
        <f t="shared" si="83"/>
        <v>0.12612163518535691</v>
      </c>
    </row>
    <row r="29" spans="1:28" x14ac:dyDescent="0.25">
      <c r="A29" s="16" t="s">
        <v>46</v>
      </c>
      <c r="C29" s="4">
        <f t="shared" ref="C29:AB29" si="84">+C18*C$73/C$68</f>
        <v>2.8110701504855551</v>
      </c>
      <c r="D29" s="4">
        <f t="shared" si="84"/>
        <v>1.5132390822103929</v>
      </c>
      <c r="E29" s="4">
        <f t="shared" si="84"/>
        <v>1.1880480457571096</v>
      </c>
      <c r="F29" s="4">
        <f t="shared" si="84"/>
        <v>2.3168234570467101</v>
      </c>
      <c r="G29" s="4">
        <f t="shared" si="84"/>
        <v>1.4082361698853325</v>
      </c>
      <c r="H29" s="4">
        <f t="shared" si="84"/>
        <v>1.0755915650749446</v>
      </c>
      <c r="I29" s="4">
        <f t="shared" si="84"/>
        <v>1.7516947525081115</v>
      </c>
      <c r="J29" s="4">
        <f t="shared" si="84"/>
        <v>1.3047066045305071</v>
      </c>
      <c r="K29" s="4">
        <f t="shared" si="84"/>
        <v>0.96471301600846293</v>
      </c>
      <c r="L29" s="4">
        <f t="shared" si="84"/>
        <v>2.2001908468342863</v>
      </c>
      <c r="M29" s="4">
        <f t="shared" si="84"/>
        <v>1.4877433432510825</v>
      </c>
      <c r="N29" s="4">
        <f t="shared" si="84"/>
        <v>1.1176969947783926</v>
      </c>
      <c r="O29" s="4">
        <f t="shared" si="84"/>
        <v>0.56320368897011885</v>
      </c>
      <c r="P29" s="4">
        <f t="shared" si="84"/>
        <v>1.8153751072539379</v>
      </c>
      <c r="Q29" s="4">
        <f t="shared" si="84"/>
        <v>1.4170740716521768</v>
      </c>
      <c r="R29" s="4">
        <f t="shared" si="84"/>
        <v>1.0420113075873305</v>
      </c>
      <c r="S29" s="4">
        <f t="shared" si="84"/>
        <v>1.3976565230261837</v>
      </c>
      <c r="T29" s="4">
        <f t="shared" si="84"/>
        <v>0.96529961145740095</v>
      </c>
      <c r="U29" s="4">
        <f t="shared" si="84"/>
        <v>3.0110198942105537</v>
      </c>
      <c r="V29" s="4">
        <f t="shared" si="84"/>
        <v>1.9831386783256919</v>
      </c>
      <c r="W29" s="4">
        <f t="shared" si="84"/>
        <v>2.7038033237773309</v>
      </c>
      <c r="X29" s="4">
        <f t="shared" si="84"/>
        <v>1.5828968480863366</v>
      </c>
      <c r="Y29" s="4">
        <f t="shared" si="84"/>
        <v>2.1490148767345074</v>
      </c>
      <c r="Z29" s="4">
        <f t="shared" si="84"/>
        <v>1.4266570469884277</v>
      </c>
      <c r="AA29" s="4">
        <f t="shared" si="84"/>
        <v>1.0732294464140872</v>
      </c>
      <c r="AB29" s="4">
        <f t="shared" si="84"/>
        <v>0.54014112422364302</v>
      </c>
    </row>
    <row r="30" spans="1:28" x14ac:dyDescent="0.25">
      <c r="A30" s="68" t="s">
        <v>47</v>
      </c>
      <c r="B30" s="69" t="s">
        <v>48</v>
      </c>
      <c r="C30" s="4">
        <f t="shared" ref="C30:AB30" si="85">+C19*C$73/C$68</f>
        <v>40.411099557278071</v>
      </c>
      <c r="D30" s="4">
        <f t="shared" si="85"/>
        <v>49.543385692696518</v>
      </c>
      <c r="E30" s="4">
        <f t="shared" si="85"/>
        <v>51.831616931845012</v>
      </c>
      <c r="F30" s="4">
        <f t="shared" si="85"/>
        <v>43.88890366930832</v>
      </c>
      <c r="G30" s="4">
        <f t="shared" si="85"/>
        <v>50.282246599824546</v>
      </c>
      <c r="H30" s="4">
        <f t="shared" si="85"/>
        <v>52.622925434527545</v>
      </c>
      <c r="I30" s="4">
        <f t="shared" si="85"/>
        <v>47.86547439514537</v>
      </c>
      <c r="J30" s="4">
        <f t="shared" si="85"/>
        <v>51.010740189943562</v>
      </c>
      <c r="K30" s="4">
        <f t="shared" si="85"/>
        <v>53.403130702460352</v>
      </c>
      <c r="L30" s="4">
        <f t="shared" si="85"/>
        <v>50.698792504240807</v>
      </c>
      <c r="M30" s="4">
        <f t="shared" si="85"/>
        <v>55.711983063651068</v>
      </c>
      <c r="N30" s="4">
        <f t="shared" si="85"/>
        <v>58.315842086775405</v>
      </c>
      <c r="O30" s="4">
        <f t="shared" si="85"/>
        <v>62.217576027807581</v>
      </c>
      <c r="P30" s="4">
        <f t="shared" si="85"/>
        <v>53.406577461131157</v>
      </c>
      <c r="Q30" s="4">
        <f t="shared" si="85"/>
        <v>56.209252719924997</v>
      </c>
      <c r="R30" s="4">
        <f t="shared" si="85"/>
        <v>58.848410129473862</v>
      </c>
      <c r="S30" s="4">
        <f t="shared" si="85"/>
        <v>56.345885764421809</v>
      </c>
      <c r="T30" s="4">
        <f t="shared" si="85"/>
        <v>59.388197761405678</v>
      </c>
      <c r="U30" s="4">
        <f t="shared" si="85"/>
        <v>42.077741853376054</v>
      </c>
      <c r="V30" s="4">
        <f t="shared" si="85"/>
        <v>49.310505505087477</v>
      </c>
      <c r="W30" s="4">
        <f t="shared" si="85"/>
        <v>44.239494407556158</v>
      </c>
      <c r="X30" s="4">
        <f t="shared" si="85"/>
        <v>52.12683731163537</v>
      </c>
      <c r="Y30" s="4">
        <f t="shared" si="85"/>
        <v>48.143305132131395</v>
      </c>
      <c r="Z30" s="4">
        <f t="shared" si="85"/>
        <v>53.226230448573631</v>
      </c>
      <c r="AA30" s="4">
        <f t="shared" si="85"/>
        <v>55.71315039947973</v>
      </c>
      <c r="AB30" s="4">
        <f t="shared" si="85"/>
        <v>59.46426655989292</v>
      </c>
    </row>
    <row r="31" spans="1:28" x14ac:dyDescent="0.25">
      <c r="A31" s="68" t="s">
        <v>49</v>
      </c>
      <c r="B31" s="69" t="s">
        <v>48</v>
      </c>
      <c r="C31" s="4">
        <f t="shared" ref="C31:AB31" si="86">+C20*C$73/C$68</f>
        <v>9.7065440581604037</v>
      </c>
      <c r="D31" s="4">
        <f t="shared" si="86"/>
        <v>11.900073526457239</v>
      </c>
      <c r="E31" s="4">
        <f t="shared" si="86"/>
        <v>12.449695228944512</v>
      </c>
      <c r="F31" s="4">
        <f t="shared" si="86"/>
        <v>10.541895216849511</v>
      </c>
      <c r="G31" s="4">
        <f t="shared" si="86"/>
        <v>12.077544222044855</v>
      </c>
      <c r="H31" s="4">
        <f t="shared" si="86"/>
        <v>12.639763574746343</v>
      </c>
      <c r="I31" s="4">
        <f t="shared" si="86"/>
        <v>11.497047622341942</v>
      </c>
      <c r="J31" s="4">
        <f t="shared" si="86"/>
        <v>12.252524739923494</v>
      </c>
      <c r="K31" s="4">
        <f t="shared" si="86"/>
        <v>12.827164979077464</v>
      </c>
      <c r="L31" s="4">
        <f t="shared" si="86"/>
        <v>12.177596465556119</v>
      </c>
      <c r="M31" s="4">
        <f t="shared" si="86"/>
        <v>13.381739771973669</v>
      </c>
      <c r="N31" s="4">
        <f t="shared" si="86"/>
        <v>14.007173690033015</v>
      </c>
      <c r="O31" s="4">
        <f t="shared" si="86"/>
        <v>14.944350673999242</v>
      </c>
      <c r="P31" s="4">
        <f t="shared" si="86"/>
        <v>12.827992873276399</v>
      </c>
      <c r="Q31" s="4">
        <f t="shared" si="86"/>
        <v>13.501181457062382</v>
      </c>
      <c r="R31" s="4">
        <f t="shared" si="86"/>
        <v>14.135093871048975</v>
      </c>
      <c r="S31" s="4">
        <f t="shared" si="86"/>
        <v>13.534000031185297</v>
      </c>
      <c r="T31" s="4">
        <f t="shared" si="86"/>
        <v>14.264748161300837</v>
      </c>
      <c r="U31" s="4">
        <f t="shared" si="86"/>
        <v>10.106863204471662</v>
      </c>
      <c r="V31" s="4">
        <f t="shared" si="86"/>
        <v>11.844136869794486</v>
      </c>
      <c r="W31" s="4">
        <f t="shared" si="86"/>
        <v>10.626105359222951</v>
      </c>
      <c r="X31" s="4">
        <f t="shared" si="86"/>
        <v>12.52060568806826</v>
      </c>
      <c r="Y31" s="4">
        <f t="shared" si="86"/>
        <v>11.563781176212302</v>
      </c>
      <c r="Z31" s="4">
        <f t="shared" si="86"/>
        <v>12.784674422595144</v>
      </c>
      <c r="AA31" s="4">
        <f t="shared" si="86"/>
        <v>13.382020160203034</v>
      </c>
      <c r="AB31" s="4">
        <f t="shared" si="86"/>
        <v>14.283019506353481</v>
      </c>
    </row>
    <row r="32" spans="1:28" x14ac:dyDescent="0.25">
      <c r="A32" s="2" t="s">
        <v>50</v>
      </c>
      <c r="B32" t="s">
        <v>51</v>
      </c>
      <c r="C32" s="1">
        <v>19.2</v>
      </c>
      <c r="D32" s="1">
        <v>19.2</v>
      </c>
      <c r="E32" s="1">
        <v>19.2</v>
      </c>
      <c r="F32" s="1">
        <v>78.599999999999994</v>
      </c>
      <c r="G32" s="1">
        <v>78.599999999999994</v>
      </c>
      <c r="H32" s="1">
        <v>78.599999999999994</v>
      </c>
      <c r="I32" s="1">
        <v>78.599999999999994</v>
      </c>
      <c r="J32" s="1">
        <v>78.599999999999994</v>
      </c>
      <c r="K32" s="1">
        <v>78.599999999999994</v>
      </c>
      <c r="L32" s="1">
        <v>49.2</v>
      </c>
      <c r="M32" s="1">
        <v>49.2</v>
      </c>
      <c r="N32" s="1">
        <v>49.2</v>
      </c>
      <c r="O32" s="1">
        <v>49.2</v>
      </c>
      <c r="P32" s="1">
        <f>17.6+20.7</f>
        <v>38.299999999999997</v>
      </c>
      <c r="Q32" s="1">
        <f t="shared" ref="Q32:R32" si="87">17.6+20.7</f>
        <v>38.299999999999997</v>
      </c>
      <c r="R32" s="1">
        <f t="shared" si="87"/>
        <v>38.299999999999997</v>
      </c>
      <c r="S32" s="1">
        <v>10.6</v>
      </c>
      <c r="T32" s="1">
        <v>10.6</v>
      </c>
      <c r="U32" s="1">
        <v>16.8</v>
      </c>
      <c r="V32" s="1">
        <v>16.8</v>
      </c>
      <c r="W32" s="1">
        <v>83.3</v>
      </c>
      <c r="X32" s="1">
        <v>83.3</v>
      </c>
      <c r="Y32" s="1">
        <f>57.9+31.8</f>
        <v>89.7</v>
      </c>
      <c r="Z32" s="1">
        <f t="shared" ref="Z32:AB32" si="88">57.9+31.8</f>
        <v>89.7</v>
      </c>
      <c r="AA32" s="1">
        <f t="shared" si="88"/>
        <v>89.7</v>
      </c>
      <c r="AB32" s="1">
        <f t="shared" si="88"/>
        <v>89.7</v>
      </c>
    </row>
    <row r="33" spans="1:2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25">
      <c r="A34" s="2" t="s">
        <v>52</v>
      </c>
      <c r="B34" s="2" t="s">
        <v>53</v>
      </c>
      <c r="C34" s="3">
        <v>18.600000000000001</v>
      </c>
      <c r="D34" s="3">
        <v>18.600000000000001</v>
      </c>
      <c r="E34" s="3">
        <v>18.600000000000001</v>
      </c>
      <c r="F34" s="3">
        <v>18.600000000000001</v>
      </c>
      <c r="G34" s="3">
        <v>18.600000000000001</v>
      </c>
      <c r="H34" s="3">
        <v>18.600000000000001</v>
      </c>
      <c r="I34" s="3">
        <v>18.600000000000001</v>
      </c>
      <c r="J34" s="3">
        <v>18.600000000000001</v>
      </c>
      <c r="K34" s="3">
        <v>18.600000000000001</v>
      </c>
      <c r="L34" s="3">
        <v>18.600000000000001</v>
      </c>
      <c r="M34" s="3">
        <v>18.600000000000001</v>
      </c>
      <c r="N34" s="3">
        <v>18.600000000000001</v>
      </c>
      <c r="O34" s="3">
        <v>18.600000000000001</v>
      </c>
      <c r="P34" s="3">
        <v>18.600000000000001</v>
      </c>
      <c r="Q34" s="3">
        <v>18.600000000000001</v>
      </c>
      <c r="R34" s="3">
        <v>18.600000000000001</v>
      </c>
      <c r="S34" s="3">
        <v>18.600000000000001</v>
      </c>
      <c r="T34" s="3">
        <v>18.600000000000001</v>
      </c>
      <c r="U34" s="3">
        <v>18.600000000000001</v>
      </c>
      <c r="V34" s="3">
        <v>18.600000000000001</v>
      </c>
      <c r="W34" s="3">
        <v>18.600000000000001</v>
      </c>
      <c r="X34" s="3">
        <v>18.600000000000001</v>
      </c>
      <c r="Y34" s="3">
        <v>18.600000000000001</v>
      </c>
      <c r="Z34" s="3">
        <v>18.600000000000001</v>
      </c>
      <c r="AA34" s="3">
        <v>18.600000000000001</v>
      </c>
      <c r="AB34" s="3">
        <v>18.600000000000001</v>
      </c>
    </row>
    <row r="35" spans="1:28" x14ac:dyDescent="0.25">
      <c r="A35" s="2" t="s">
        <v>54</v>
      </c>
      <c r="C35" s="4">
        <f>+C34+273.15</f>
        <v>291.75</v>
      </c>
      <c r="D35" s="4">
        <f t="shared" ref="D35:AB35" si="89">+D34+273.15</f>
        <v>291.75</v>
      </c>
      <c r="E35" s="4">
        <f t="shared" si="89"/>
        <v>291.75</v>
      </c>
      <c r="F35" s="4">
        <f t="shared" si="89"/>
        <v>291.75</v>
      </c>
      <c r="G35" s="4">
        <f t="shared" si="89"/>
        <v>291.75</v>
      </c>
      <c r="H35" s="4">
        <f t="shared" si="89"/>
        <v>291.75</v>
      </c>
      <c r="I35" s="4">
        <f t="shared" si="89"/>
        <v>291.75</v>
      </c>
      <c r="J35" s="4">
        <f t="shared" si="89"/>
        <v>291.75</v>
      </c>
      <c r="K35" s="4">
        <f t="shared" si="89"/>
        <v>291.75</v>
      </c>
      <c r="L35" s="4">
        <f t="shared" si="89"/>
        <v>291.75</v>
      </c>
      <c r="M35" s="4">
        <f t="shared" si="89"/>
        <v>291.75</v>
      </c>
      <c r="N35" s="4">
        <f t="shared" si="89"/>
        <v>291.75</v>
      </c>
      <c r="O35" s="4">
        <f t="shared" si="89"/>
        <v>291.75</v>
      </c>
      <c r="P35" s="4">
        <f t="shared" si="89"/>
        <v>291.75</v>
      </c>
      <c r="Q35" s="4">
        <f t="shared" si="89"/>
        <v>291.75</v>
      </c>
      <c r="R35" s="4">
        <f t="shared" si="89"/>
        <v>291.75</v>
      </c>
      <c r="S35" s="4">
        <f t="shared" si="89"/>
        <v>291.75</v>
      </c>
      <c r="T35" s="4">
        <f t="shared" si="89"/>
        <v>291.75</v>
      </c>
      <c r="U35" s="4">
        <f t="shared" si="89"/>
        <v>291.75</v>
      </c>
      <c r="V35" s="4">
        <f t="shared" si="89"/>
        <v>291.75</v>
      </c>
      <c r="W35" s="4">
        <f t="shared" si="89"/>
        <v>291.75</v>
      </c>
      <c r="X35" s="4">
        <f t="shared" si="89"/>
        <v>291.75</v>
      </c>
      <c r="Y35" s="4">
        <f t="shared" si="89"/>
        <v>291.75</v>
      </c>
      <c r="Z35" s="4">
        <f t="shared" si="89"/>
        <v>291.75</v>
      </c>
      <c r="AA35" s="4">
        <f t="shared" si="89"/>
        <v>291.75</v>
      </c>
      <c r="AB35" s="4">
        <f t="shared" si="89"/>
        <v>291.75</v>
      </c>
    </row>
    <row r="36" spans="1:28" x14ac:dyDescent="0.25">
      <c r="A36" s="2" t="s">
        <v>55</v>
      </c>
      <c r="B36" s="2" t="s">
        <v>56</v>
      </c>
      <c r="C36" s="3">
        <v>31.3</v>
      </c>
      <c r="D36" s="3">
        <v>31.3</v>
      </c>
      <c r="E36" s="3">
        <v>31.3</v>
      </c>
      <c r="F36" s="3">
        <v>31.3</v>
      </c>
      <c r="G36" s="3">
        <v>31.3</v>
      </c>
      <c r="H36" s="3">
        <v>31.3</v>
      </c>
      <c r="I36" s="3">
        <v>31.3</v>
      </c>
      <c r="J36" s="3">
        <v>31.3</v>
      </c>
      <c r="K36" s="3">
        <v>31.3</v>
      </c>
      <c r="L36" s="3">
        <v>31.3</v>
      </c>
      <c r="M36" s="3">
        <v>31.3</v>
      </c>
      <c r="N36" s="3">
        <v>31.3</v>
      </c>
      <c r="O36" s="3">
        <v>31.3</v>
      </c>
      <c r="P36" s="3">
        <v>31.3</v>
      </c>
      <c r="Q36" s="3">
        <v>31.3</v>
      </c>
      <c r="R36" s="3">
        <v>31.3</v>
      </c>
      <c r="S36" s="3">
        <v>31.3</v>
      </c>
      <c r="T36" s="3">
        <v>31.3</v>
      </c>
      <c r="U36" s="3">
        <v>31.3</v>
      </c>
      <c r="V36" s="3">
        <v>31.3</v>
      </c>
      <c r="W36" s="3">
        <v>31.3</v>
      </c>
      <c r="X36" s="3">
        <v>31.3</v>
      </c>
      <c r="Y36" s="3">
        <v>31.3</v>
      </c>
      <c r="Z36" s="3">
        <v>31.3</v>
      </c>
      <c r="AA36" s="3">
        <v>31.3</v>
      </c>
      <c r="AB36" s="3">
        <v>31.3</v>
      </c>
    </row>
    <row r="37" spans="1:28" x14ac:dyDescent="0.25">
      <c r="A37" s="2" t="s">
        <v>57</v>
      </c>
      <c r="B37" s="2" t="s">
        <v>58</v>
      </c>
      <c r="C37" s="4">
        <f t="shared" ref="C37:AB37" si="90">+Ln_A</f>
        <v>30.3</v>
      </c>
      <c r="D37" s="4">
        <f t="shared" si="90"/>
        <v>30.3</v>
      </c>
      <c r="E37" s="4">
        <f t="shared" si="90"/>
        <v>30.3</v>
      </c>
      <c r="F37" s="4">
        <f t="shared" si="90"/>
        <v>30.3</v>
      </c>
      <c r="G37" s="4">
        <f t="shared" si="90"/>
        <v>30.3</v>
      </c>
      <c r="H37" s="4">
        <f t="shared" si="90"/>
        <v>30.3</v>
      </c>
      <c r="I37" s="4">
        <f t="shared" si="90"/>
        <v>30.3</v>
      </c>
      <c r="J37" s="4">
        <f t="shared" si="90"/>
        <v>30.3</v>
      </c>
      <c r="K37" s="4">
        <f t="shared" si="90"/>
        <v>30.3</v>
      </c>
      <c r="L37" s="4">
        <f t="shared" si="90"/>
        <v>30.3</v>
      </c>
      <c r="M37" s="4">
        <f t="shared" si="90"/>
        <v>30.3</v>
      </c>
      <c r="N37" s="4">
        <f t="shared" si="90"/>
        <v>30.3</v>
      </c>
      <c r="O37" s="4">
        <f t="shared" si="90"/>
        <v>30.3</v>
      </c>
      <c r="P37" s="4">
        <f t="shared" si="90"/>
        <v>30.3</v>
      </c>
      <c r="Q37" s="4">
        <f t="shared" si="90"/>
        <v>30.3</v>
      </c>
      <c r="R37" s="4">
        <f t="shared" si="90"/>
        <v>30.3</v>
      </c>
      <c r="S37" s="4">
        <f t="shared" si="90"/>
        <v>30.3</v>
      </c>
      <c r="T37" s="4">
        <f t="shared" si="90"/>
        <v>30.3</v>
      </c>
      <c r="U37" s="4">
        <f t="shared" si="90"/>
        <v>30.3</v>
      </c>
      <c r="V37" s="4">
        <f t="shared" si="90"/>
        <v>30.3</v>
      </c>
      <c r="W37" s="4">
        <f t="shared" si="90"/>
        <v>30.3</v>
      </c>
      <c r="X37" s="4">
        <f t="shared" si="90"/>
        <v>30.3</v>
      </c>
      <c r="Y37" s="4">
        <f t="shared" si="90"/>
        <v>30.3</v>
      </c>
      <c r="Z37" s="4">
        <f t="shared" si="90"/>
        <v>30.3</v>
      </c>
      <c r="AA37" s="4">
        <f t="shared" si="90"/>
        <v>30.3</v>
      </c>
      <c r="AB37" s="4">
        <f t="shared" si="90"/>
        <v>30.3</v>
      </c>
    </row>
    <row r="38" spans="1:28" x14ac:dyDescent="0.25">
      <c r="A38" s="2" t="s">
        <v>59</v>
      </c>
      <c r="B38" s="2" t="s">
        <v>60</v>
      </c>
      <c r="C38" s="3">
        <v>27.9</v>
      </c>
      <c r="D38" s="3">
        <v>27.9</v>
      </c>
      <c r="E38" s="3">
        <v>27.9</v>
      </c>
      <c r="F38" s="3">
        <v>27.9</v>
      </c>
      <c r="G38" s="3">
        <v>27.9</v>
      </c>
      <c r="H38" s="3">
        <v>27.9</v>
      </c>
      <c r="I38" s="3">
        <v>27.9</v>
      </c>
      <c r="J38" s="3">
        <v>27.9</v>
      </c>
      <c r="K38" s="3">
        <v>27.9</v>
      </c>
      <c r="L38" s="3">
        <v>27.9</v>
      </c>
      <c r="M38" s="3">
        <v>27.9</v>
      </c>
      <c r="N38" s="3">
        <v>27.9</v>
      </c>
      <c r="O38" s="3">
        <v>27.9</v>
      </c>
      <c r="P38" s="3">
        <v>27.9</v>
      </c>
      <c r="Q38" s="3">
        <v>27.9</v>
      </c>
      <c r="R38" s="3">
        <v>27.9</v>
      </c>
      <c r="S38" s="3">
        <v>27.9</v>
      </c>
      <c r="T38" s="3">
        <v>27.9</v>
      </c>
      <c r="U38" s="3">
        <v>27.9</v>
      </c>
      <c r="V38" s="3">
        <v>27.9</v>
      </c>
      <c r="W38" s="3">
        <v>27.9</v>
      </c>
      <c r="X38" s="3">
        <v>27.9</v>
      </c>
      <c r="Y38" s="3">
        <v>27.9</v>
      </c>
      <c r="Z38" s="3">
        <v>27.9</v>
      </c>
      <c r="AA38" s="3">
        <v>27.9</v>
      </c>
      <c r="AB38" s="3">
        <v>27.9</v>
      </c>
    </row>
    <row r="39" spans="1:28" x14ac:dyDescent="0.25">
      <c r="A39" s="2" t="s">
        <v>61</v>
      </c>
      <c r="B39" s="2" t="s">
        <v>62</v>
      </c>
      <c r="C39" s="10">
        <v>81000</v>
      </c>
      <c r="D39" s="10">
        <v>81000</v>
      </c>
      <c r="E39" s="10">
        <v>81000</v>
      </c>
      <c r="F39" s="10">
        <v>81000</v>
      </c>
      <c r="G39" s="10">
        <v>81000</v>
      </c>
      <c r="H39" s="10">
        <v>81000</v>
      </c>
      <c r="I39" s="10">
        <v>81000</v>
      </c>
      <c r="J39" s="10">
        <v>81000</v>
      </c>
      <c r="K39" s="10">
        <v>81000</v>
      </c>
      <c r="L39" s="10">
        <v>81000</v>
      </c>
      <c r="M39" s="10">
        <v>81000</v>
      </c>
      <c r="N39" s="10">
        <v>81000</v>
      </c>
      <c r="O39" s="10">
        <v>81000</v>
      </c>
      <c r="P39" s="10">
        <v>81000</v>
      </c>
      <c r="Q39" s="10">
        <v>81000</v>
      </c>
      <c r="R39" s="10">
        <v>81000</v>
      </c>
      <c r="S39" s="10">
        <v>81000</v>
      </c>
      <c r="T39" s="10">
        <v>81000</v>
      </c>
      <c r="U39" s="10">
        <v>81000</v>
      </c>
      <c r="V39" s="10">
        <v>81000</v>
      </c>
      <c r="W39" s="10">
        <v>81000</v>
      </c>
      <c r="X39" s="10">
        <v>81000</v>
      </c>
      <c r="Y39" s="10">
        <v>81000</v>
      </c>
      <c r="Z39" s="10">
        <v>81000</v>
      </c>
      <c r="AA39" s="10">
        <v>81000</v>
      </c>
      <c r="AB39" s="10">
        <v>81000</v>
      </c>
    </row>
    <row r="40" spans="1:28" x14ac:dyDescent="0.25">
      <c r="A40" s="2" t="s">
        <v>63</v>
      </c>
      <c r="B40" s="2" t="s">
        <v>64</v>
      </c>
      <c r="C40" s="3">
        <v>8.31</v>
      </c>
      <c r="D40" s="3">
        <v>8.31</v>
      </c>
      <c r="E40" s="3">
        <v>8.31</v>
      </c>
      <c r="F40" s="3">
        <v>8.31</v>
      </c>
      <c r="G40" s="3">
        <v>8.31</v>
      </c>
      <c r="H40" s="3">
        <v>8.31</v>
      </c>
      <c r="I40" s="3">
        <v>8.31</v>
      </c>
      <c r="J40" s="3">
        <v>8.31</v>
      </c>
      <c r="K40" s="3">
        <v>8.31</v>
      </c>
      <c r="L40" s="3">
        <v>8.31</v>
      </c>
      <c r="M40" s="3">
        <v>8.31</v>
      </c>
      <c r="N40" s="3">
        <v>8.31</v>
      </c>
      <c r="O40" s="3">
        <v>8.31</v>
      </c>
      <c r="P40" s="3">
        <v>8.31</v>
      </c>
      <c r="Q40" s="3">
        <v>8.31</v>
      </c>
      <c r="R40" s="3">
        <v>8.31</v>
      </c>
      <c r="S40" s="3">
        <v>8.31</v>
      </c>
      <c r="T40" s="3">
        <v>8.31</v>
      </c>
      <c r="U40" s="3">
        <v>8.31</v>
      </c>
      <c r="V40" s="3">
        <v>8.31</v>
      </c>
      <c r="W40" s="3">
        <v>8.31</v>
      </c>
      <c r="X40" s="3">
        <v>8.31</v>
      </c>
      <c r="Y40" s="3">
        <v>8.31</v>
      </c>
      <c r="Z40" s="3">
        <v>8.31</v>
      </c>
      <c r="AA40" s="3">
        <v>8.31</v>
      </c>
      <c r="AB40" s="3">
        <v>8.31</v>
      </c>
    </row>
    <row r="41" spans="1:28" x14ac:dyDescent="0.25">
      <c r="A41" s="2" t="s">
        <v>65</v>
      </c>
      <c r="B41" s="2" t="s">
        <v>66</v>
      </c>
      <c r="C41" s="3">
        <v>4</v>
      </c>
      <c r="D41" s="3">
        <v>4</v>
      </c>
      <c r="E41" s="3">
        <v>4</v>
      </c>
      <c r="F41" s="3">
        <v>4</v>
      </c>
      <c r="G41" s="3">
        <v>4</v>
      </c>
      <c r="H41" s="3">
        <v>4</v>
      </c>
      <c r="I41" s="3">
        <v>4</v>
      </c>
      <c r="J41" s="3">
        <v>4</v>
      </c>
      <c r="K41" s="3">
        <v>4</v>
      </c>
      <c r="L41" s="3">
        <v>4</v>
      </c>
      <c r="M41" s="3">
        <v>4</v>
      </c>
      <c r="N41" s="3">
        <v>4</v>
      </c>
      <c r="O41" s="3">
        <v>4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4</v>
      </c>
      <c r="V41" s="3">
        <v>4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4</v>
      </c>
    </row>
    <row r="42" spans="1:28" x14ac:dyDescent="0.25">
      <c r="A42" s="2" t="s">
        <v>67</v>
      </c>
      <c r="B42" s="2" t="s">
        <v>68</v>
      </c>
      <c r="C42" s="3">
        <v>0.45</v>
      </c>
      <c r="D42" s="3">
        <v>0.45</v>
      </c>
      <c r="E42" s="3">
        <v>0.45</v>
      </c>
      <c r="F42" s="3">
        <v>0.45</v>
      </c>
      <c r="G42" s="3">
        <v>0.45</v>
      </c>
      <c r="H42" s="3">
        <v>0.45</v>
      </c>
      <c r="I42" s="3">
        <v>0.45</v>
      </c>
      <c r="J42" s="3">
        <v>0.45</v>
      </c>
      <c r="K42" s="3">
        <v>0.45</v>
      </c>
      <c r="L42" s="3">
        <v>0.45</v>
      </c>
      <c r="M42" s="3">
        <v>0.45</v>
      </c>
      <c r="N42" s="3">
        <v>0.45</v>
      </c>
      <c r="O42" s="3">
        <v>0.45</v>
      </c>
      <c r="P42" s="3">
        <v>0.45</v>
      </c>
      <c r="Q42" s="3">
        <v>0.45</v>
      </c>
      <c r="R42" s="3">
        <v>0.45</v>
      </c>
      <c r="S42" s="3">
        <v>0.45</v>
      </c>
      <c r="T42" s="3">
        <v>0.45</v>
      </c>
      <c r="U42" s="3">
        <v>0.45</v>
      </c>
      <c r="V42" s="3">
        <v>0.45</v>
      </c>
      <c r="W42" s="3">
        <v>0.45</v>
      </c>
      <c r="X42" s="3">
        <v>0.45</v>
      </c>
      <c r="Y42" s="3">
        <v>0.45</v>
      </c>
      <c r="Z42" s="3">
        <v>0.45</v>
      </c>
      <c r="AA42" s="3">
        <v>0.45</v>
      </c>
      <c r="AB42" s="3">
        <v>0.45</v>
      </c>
    </row>
    <row r="43" spans="1:28" x14ac:dyDescent="0.25">
      <c r="A43" s="2" t="s">
        <v>69</v>
      </c>
      <c r="C43" s="3">
        <v>10</v>
      </c>
      <c r="D43" s="3">
        <v>10</v>
      </c>
      <c r="E43" s="3">
        <v>10</v>
      </c>
      <c r="F43" s="3">
        <v>10</v>
      </c>
      <c r="G43" s="3">
        <v>10</v>
      </c>
      <c r="H43" s="3">
        <v>10</v>
      </c>
      <c r="I43" s="3">
        <v>10</v>
      </c>
      <c r="J43" s="3">
        <v>10</v>
      </c>
      <c r="K43" s="3">
        <v>10</v>
      </c>
      <c r="L43" s="3">
        <v>10</v>
      </c>
      <c r="M43" s="3">
        <v>10</v>
      </c>
      <c r="N43" s="3">
        <v>10</v>
      </c>
      <c r="O43" s="3">
        <v>10</v>
      </c>
      <c r="P43" s="3">
        <v>10</v>
      </c>
      <c r="Q43" s="3">
        <v>10</v>
      </c>
      <c r="R43" s="3">
        <v>10</v>
      </c>
      <c r="S43" s="3">
        <v>10</v>
      </c>
      <c r="T43" s="3">
        <v>10</v>
      </c>
      <c r="U43" s="3">
        <v>10</v>
      </c>
      <c r="V43" s="3">
        <v>10</v>
      </c>
      <c r="W43" s="3">
        <v>10</v>
      </c>
      <c r="X43" s="3">
        <v>10</v>
      </c>
      <c r="Y43" s="3">
        <v>10</v>
      </c>
      <c r="Z43" s="3">
        <v>10</v>
      </c>
      <c r="AA43" s="3">
        <v>10</v>
      </c>
      <c r="AB43" s="3">
        <v>10</v>
      </c>
    </row>
    <row r="44" spans="1:28" x14ac:dyDescent="0.25">
      <c r="A44" s="2" t="s">
        <v>70</v>
      </c>
      <c r="B44" s="2" t="s">
        <v>71</v>
      </c>
      <c r="C44" s="4">
        <f>+C41/C42*12/16</f>
        <v>6.666666666666667</v>
      </c>
      <c r="D44" s="4">
        <f t="shared" ref="D44:F44" si="91">+D41/D42*12/16</f>
        <v>6.666666666666667</v>
      </c>
      <c r="E44" s="4">
        <f t="shared" si="91"/>
        <v>6.666666666666667</v>
      </c>
      <c r="F44" s="4">
        <f t="shared" si="91"/>
        <v>6.666666666666667</v>
      </c>
      <c r="G44" s="4">
        <f t="shared" ref="G44:O44" si="92">+G41/G42*12/16</f>
        <v>6.666666666666667</v>
      </c>
      <c r="H44" s="4">
        <f t="shared" ref="H44:J44" si="93">+H41/H42*12/16</f>
        <v>6.666666666666667</v>
      </c>
      <c r="I44" s="4">
        <f t="shared" si="93"/>
        <v>6.666666666666667</v>
      </c>
      <c r="J44" s="4">
        <f t="shared" si="93"/>
        <v>6.666666666666667</v>
      </c>
      <c r="K44" s="4">
        <f t="shared" si="92"/>
        <v>6.666666666666667</v>
      </c>
      <c r="L44" s="4">
        <f t="shared" si="92"/>
        <v>6.666666666666667</v>
      </c>
      <c r="M44" s="4">
        <f t="shared" si="92"/>
        <v>6.666666666666667</v>
      </c>
      <c r="N44" s="4">
        <f t="shared" si="92"/>
        <v>6.666666666666667</v>
      </c>
      <c r="O44" s="4">
        <f t="shared" si="92"/>
        <v>6.666666666666667</v>
      </c>
      <c r="P44" s="4">
        <f t="shared" ref="P44:Q44" si="94">+P41/P42*12/16</f>
        <v>6.666666666666667</v>
      </c>
      <c r="Q44" s="4">
        <f t="shared" si="94"/>
        <v>6.666666666666667</v>
      </c>
      <c r="R44" s="4">
        <f>+R41/R42*12/16</f>
        <v>6.666666666666667</v>
      </c>
      <c r="S44" s="4">
        <f t="shared" ref="S44:T44" si="95">+S41/S42*12/16</f>
        <v>6.666666666666667</v>
      </c>
      <c r="T44" s="4">
        <f t="shared" si="95"/>
        <v>6.666666666666667</v>
      </c>
      <c r="U44" s="4">
        <f t="shared" ref="U44:W44" si="96">+U41/U42*12/16</f>
        <v>6.666666666666667</v>
      </c>
      <c r="V44" s="4">
        <f t="shared" si="96"/>
        <v>6.666666666666667</v>
      </c>
      <c r="W44" s="4">
        <f t="shared" si="96"/>
        <v>6.666666666666667</v>
      </c>
      <c r="X44" s="4">
        <f t="shared" ref="X44" si="97">+X41/X42*12/16</f>
        <v>6.666666666666667</v>
      </c>
      <c r="Y44" s="4">
        <f t="shared" ref="Y44:AA44" si="98">+Y41/Y42*12/16</f>
        <v>6.666666666666667</v>
      </c>
      <c r="Z44" s="4">
        <f t="shared" si="98"/>
        <v>6.666666666666667</v>
      </c>
      <c r="AA44" s="4">
        <f t="shared" si="98"/>
        <v>6.666666666666667</v>
      </c>
      <c r="AB44" s="4">
        <f t="shared" ref="AB44" si="99">+AB41/AB42*12/16</f>
        <v>6.666666666666667</v>
      </c>
    </row>
    <row r="45" spans="1:28" x14ac:dyDescent="0.25">
      <c r="A45" s="2" t="s">
        <v>72</v>
      </c>
      <c r="C45" s="4">
        <f>+C43/16*12/C42</f>
        <v>16.666666666666668</v>
      </c>
      <c r="D45" s="4">
        <f t="shared" ref="D45:F45" si="100">+D43/16*12/D42</f>
        <v>16.666666666666668</v>
      </c>
      <c r="E45" s="4">
        <f t="shared" si="100"/>
        <v>16.666666666666668</v>
      </c>
      <c r="F45" s="4">
        <f t="shared" si="100"/>
        <v>16.666666666666668</v>
      </c>
      <c r="G45" s="4">
        <f t="shared" ref="G45:L45" si="101">+G43/16*12/G42</f>
        <v>16.666666666666668</v>
      </c>
      <c r="H45" s="4">
        <f t="shared" si="101"/>
        <v>16.666666666666668</v>
      </c>
      <c r="I45" s="4">
        <f t="shared" si="101"/>
        <v>16.666666666666668</v>
      </c>
      <c r="J45" s="4">
        <f t="shared" si="101"/>
        <v>16.666666666666668</v>
      </c>
      <c r="K45" s="4">
        <f t="shared" si="101"/>
        <v>16.666666666666668</v>
      </c>
      <c r="L45" s="4">
        <f t="shared" si="101"/>
        <v>16.666666666666668</v>
      </c>
      <c r="M45" s="4">
        <f t="shared" ref="M45:Q45" si="102">+M43/16*12/M42</f>
        <v>16.666666666666668</v>
      </c>
      <c r="N45" s="4">
        <f t="shared" si="102"/>
        <v>16.666666666666668</v>
      </c>
      <c r="O45" s="4">
        <f t="shared" ref="O45" si="103">+O43/16*12/O42</f>
        <v>16.666666666666668</v>
      </c>
      <c r="P45" s="4">
        <f t="shared" si="102"/>
        <v>16.666666666666668</v>
      </c>
      <c r="Q45" s="4">
        <f t="shared" si="102"/>
        <v>16.666666666666668</v>
      </c>
      <c r="R45" s="4">
        <f>+R43/16*12/R42</f>
        <v>16.666666666666668</v>
      </c>
      <c r="S45" s="4">
        <f t="shared" ref="S45:T45" si="104">+S43/16*12/S42</f>
        <v>16.666666666666668</v>
      </c>
      <c r="T45" s="4">
        <f t="shared" si="104"/>
        <v>16.666666666666668</v>
      </c>
      <c r="U45" s="4">
        <f t="shared" ref="U45:W45" si="105">+U43/16*12/U42</f>
        <v>16.666666666666668</v>
      </c>
      <c r="V45" s="4">
        <f t="shared" ref="V45" si="106">+V43/16*12/V42</f>
        <v>16.666666666666668</v>
      </c>
      <c r="W45" s="4">
        <f t="shared" si="105"/>
        <v>16.666666666666668</v>
      </c>
      <c r="X45" s="4">
        <f t="shared" ref="X45:Y45" si="107">+X43/16*12/X42</f>
        <v>16.666666666666668</v>
      </c>
      <c r="Y45" s="4">
        <f t="shared" si="107"/>
        <v>16.666666666666668</v>
      </c>
      <c r="Z45" s="4">
        <f t="shared" ref="Z45:AA45" si="108">+Z43/16*12/Z42</f>
        <v>16.666666666666668</v>
      </c>
      <c r="AA45" s="4">
        <f t="shared" si="108"/>
        <v>16.666666666666668</v>
      </c>
      <c r="AB45" s="4">
        <f t="shared" ref="AB45" si="109">+AB43/16*12/AB42</f>
        <v>16.666666666666668</v>
      </c>
    </row>
    <row r="47" spans="1:28" x14ac:dyDescent="0.25">
      <c r="A47" s="2" t="s">
        <v>73</v>
      </c>
    </row>
    <row r="48" spans="1:28" x14ac:dyDescent="0.25">
      <c r="A48" s="2" t="s">
        <v>74</v>
      </c>
      <c r="B48" s="2" t="s">
        <v>75</v>
      </c>
      <c r="C48" s="4">
        <f t="shared" ref="C48:AB48" si="110">+C6</f>
        <v>3</v>
      </c>
      <c r="D48" s="4">
        <f t="shared" si="110"/>
        <v>3</v>
      </c>
      <c r="E48" s="4">
        <f t="shared" si="110"/>
        <v>3</v>
      </c>
      <c r="F48" s="4">
        <f t="shared" si="110"/>
        <v>3</v>
      </c>
      <c r="G48" s="4">
        <f t="shared" si="110"/>
        <v>3</v>
      </c>
      <c r="H48" s="4">
        <f t="shared" si="110"/>
        <v>3</v>
      </c>
      <c r="I48" s="4">
        <f t="shared" si="110"/>
        <v>3</v>
      </c>
      <c r="J48" s="4">
        <f t="shared" si="110"/>
        <v>3</v>
      </c>
      <c r="K48" s="4">
        <f t="shared" si="110"/>
        <v>3</v>
      </c>
      <c r="L48" s="4">
        <f t="shared" si="110"/>
        <v>3</v>
      </c>
      <c r="M48" s="4">
        <f t="shared" si="110"/>
        <v>3</v>
      </c>
      <c r="N48" s="4">
        <f t="shared" si="110"/>
        <v>3</v>
      </c>
      <c r="O48" s="4">
        <f t="shared" si="110"/>
        <v>1</v>
      </c>
      <c r="P48" s="4">
        <f t="shared" si="110"/>
        <v>3</v>
      </c>
      <c r="Q48" s="4">
        <f t="shared" si="110"/>
        <v>3</v>
      </c>
      <c r="R48" s="4">
        <f t="shared" si="110"/>
        <v>3</v>
      </c>
      <c r="S48" s="4">
        <f t="shared" si="110"/>
        <v>3</v>
      </c>
      <c r="T48" s="4">
        <f t="shared" si="110"/>
        <v>3</v>
      </c>
      <c r="U48" s="4">
        <f t="shared" si="110"/>
        <v>3</v>
      </c>
      <c r="V48" s="4">
        <f t="shared" si="110"/>
        <v>3</v>
      </c>
      <c r="W48" s="4">
        <f t="shared" si="110"/>
        <v>3</v>
      </c>
      <c r="X48" s="4">
        <f t="shared" si="110"/>
        <v>3</v>
      </c>
      <c r="Y48" s="4">
        <f t="shared" si="110"/>
        <v>3</v>
      </c>
      <c r="Z48" s="4">
        <f t="shared" si="110"/>
        <v>3</v>
      </c>
      <c r="AA48" s="4">
        <f t="shared" si="110"/>
        <v>3</v>
      </c>
      <c r="AB48" s="4">
        <f t="shared" si="110"/>
        <v>1</v>
      </c>
    </row>
    <row r="49" spans="1:28" x14ac:dyDescent="0.25">
      <c r="A49" s="2" t="s">
        <v>76</v>
      </c>
      <c r="C49" s="4">
        <f t="shared" ref="C49:AB49" si="111">+C5</f>
        <v>35</v>
      </c>
      <c r="D49" s="4">
        <f t="shared" si="111"/>
        <v>35</v>
      </c>
      <c r="E49" s="4">
        <f t="shared" si="111"/>
        <v>35</v>
      </c>
      <c r="F49" s="4">
        <f t="shared" si="111"/>
        <v>35</v>
      </c>
      <c r="G49" s="4">
        <f t="shared" si="111"/>
        <v>35</v>
      </c>
      <c r="H49" s="4">
        <f t="shared" si="111"/>
        <v>35</v>
      </c>
      <c r="I49" s="4">
        <f t="shared" si="111"/>
        <v>35</v>
      </c>
      <c r="J49" s="4">
        <f t="shared" si="111"/>
        <v>35</v>
      </c>
      <c r="K49" s="4">
        <f t="shared" si="111"/>
        <v>35</v>
      </c>
      <c r="L49" s="4">
        <f t="shared" si="111"/>
        <v>35</v>
      </c>
      <c r="M49" s="4">
        <f t="shared" si="111"/>
        <v>35</v>
      </c>
      <c r="N49" s="4">
        <f t="shared" si="111"/>
        <v>35</v>
      </c>
      <c r="O49" s="4">
        <f t="shared" si="111"/>
        <v>35</v>
      </c>
      <c r="P49" s="4">
        <f t="shared" si="111"/>
        <v>35</v>
      </c>
      <c r="Q49" s="4">
        <f t="shared" si="111"/>
        <v>35</v>
      </c>
      <c r="R49" s="4">
        <f t="shared" si="111"/>
        <v>35</v>
      </c>
      <c r="S49" s="4">
        <f t="shared" si="111"/>
        <v>35</v>
      </c>
      <c r="T49" s="4">
        <f t="shared" si="111"/>
        <v>35</v>
      </c>
      <c r="U49" s="4">
        <f t="shared" si="111"/>
        <v>35</v>
      </c>
      <c r="V49" s="4">
        <f t="shared" si="111"/>
        <v>35</v>
      </c>
      <c r="W49" s="4">
        <f t="shared" si="111"/>
        <v>35</v>
      </c>
      <c r="X49" s="4">
        <f t="shared" si="111"/>
        <v>35</v>
      </c>
      <c r="Y49" s="4">
        <f t="shared" si="111"/>
        <v>35</v>
      </c>
      <c r="Z49" s="4">
        <f t="shared" si="111"/>
        <v>35</v>
      </c>
      <c r="AA49" s="4">
        <f t="shared" si="111"/>
        <v>35</v>
      </c>
      <c r="AB49" s="4">
        <f t="shared" si="111"/>
        <v>35</v>
      </c>
    </row>
    <row r="50" spans="1:28" x14ac:dyDescent="0.25">
      <c r="A50" s="2" t="s">
        <v>77</v>
      </c>
      <c r="C50" s="5">
        <v>1</v>
      </c>
      <c r="D50" s="5">
        <v>1</v>
      </c>
      <c r="E50" s="5">
        <v>1</v>
      </c>
      <c r="F50" s="5">
        <v>0.75</v>
      </c>
      <c r="G50" s="5">
        <v>0.75</v>
      </c>
      <c r="H50" s="5">
        <v>0.75</v>
      </c>
      <c r="I50" s="5">
        <v>0.5</v>
      </c>
      <c r="J50" s="5">
        <v>0.5</v>
      </c>
      <c r="K50" s="5">
        <v>0.5</v>
      </c>
      <c r="L50" s="5">
        <v>1</v>
      </c>
      <c r="M50" s="5">
        <v>1</v>
      </c>
      <c r="N50" s="5">
        <v>1</v>
      </c>
      <c r="O50" s="5">
        <v>1</v>
      </c>
      <c r="P50" s="5">
        <v>0.75</v>
      </c>
      <c r="Q50" s="5">
        <v>0.75</v>
      </c>
      <c r="R50" s="5">
        <v>0.75</v>
      </c>
      <c r="S50" s="5">
        <v>0.5</v>
      </c>
      <c r="T50" s="5">
        <v>0.5</v>
      </c>
      <c r="U50" s="5">
        <v>1</v>
      </c>
      <c r="V50" s="5">
        <v>1</v>
      </c>
      <c r="W50" s="5">
        <v>0.5</v>
      </c>
      <c r="X50" s="5">
        <v>0.5</v>
      </c>
      <c r="Y50" s="5">
        <v>0.39</v>
      </c>
      <c r="Z50" s="5">
        <v>0.39</v>
      </c>
      <c r="AA50" s="5">
        <v>0.39</v>
      </c>
      <c r="AB50" s="5">
        <v>0.39</v>
      </c>
    </row>
    <row r="51" spans="1:28" x14ac:dyDescent="0.25">
      <c r="A51" s="2" t="s">
        <v>78</v>
      </c>
      <c r="C51" s="3">
        <v>0.3</v>
      </c>
      <c r="D51" s="3">
        <v>0.3</v>
      </c>
      <c r="E51" s="3">
        <v>0.3</v>
      </c>
      <c r="F51" s="3">
        <v>0.3</v>
      </c>
      <c r="G51" s="3">
        <v>0.3</v>
      </c>
      <c r="H51" s="3">
        <v>0.3</v>
      </c>
      <c r="I51" s="3">
        <v>0.3</v>
      </c>
      <c r="J51" s="3">
        <v>0.3</v>
      </c>
      <c r="K51" s="3">
        <v>0.3</v>
      </c>
      <c r="L51" s="3">
        <v>0.65</v>
      </c>
      <c r="M51" s="3">
        <v>0.65</v>
      </c>
      <c r="N51" s="3">
        <v>0.65</v>
      </c>
      <c r="O51" s="3">
        <v>0.65</v>
      </c>
      <c r="P51" s="3">
        <v>0.65</v>
      </c>
      <c r="Q51" s="3">
        <v>0.65</v>
      </c>
      <c r="R51" s="3">
        <v>0.65</v>
      </c>
      <c r="S51" s="3">
        <v>0.65</v>
      </c>
      <c r="T51" s="3">
        <v>0.65</v>
      </c>
      <c r="U51" s="3">
        <v>4.9000000000000004</v>
      </c>
      <c r="V51" s="3">
        <v>4.9000000000000004</v>
      </c>
      <c r="W51" s="3">
        <v>4.9000000000000004</v>
      </c>
      <c r="X51" s="3">
        <v>4.9000000000000004</v>
      </c>
      <c r="Y51" s="3">
        <v>2.5</v>
      </c>
      <c r="Z51" s="3">
        <v>2.5</v>
      </c>
      <c r="AA51" s="3">
        <v>2.5</v>
      </c>
      <c r="AB51" s="3">
        <v>2.5</v>
      </c>
    </row>
    <row r="52" spans="1:28" x14ac:dyDescent="0.25">
      <c r="A52" s="2" t="s">
        <v>79</v>
      </c>
      <c r="C52" s="4">
        <f>+C50*C51</f>
        <v>0.3</v>
      </c>
      <c r="D52" s="4">
        <f t="shared" ref="D52:F52" si="112">+D50*D51</f>
        <v>0.3</v>
      </c>
      <c r="E52" s="4">
        <f t="shared" si="112"/>
        <v>0.3</v>
      </c>
      <c r="F52" s="4">
        <f t="shared" si="112"/>
        <v>0.22499999999999998</v>
      </c>
      <c r="G52" s="4">
        <f t="shared" ref="G52:O52" si="113">+G50*G51</f>
        <v>0.22499999999999998</v>
      </c>
      <c r="H52" s="4">
        <f t="shared" ref="H52:J52" si="114">+H50*H51</f>
        <v>0.22499999999999998</v>
      </c>
      <c r="I52" s="4">
        <f t="shared" si="114"/>
        <v>0.15</v>
      </c>
      <c r="J52" s="4">
        <f t="shared" si="114"/>
        <v>0.15</v>
      </c>
      <c r="K52" s="4">
        <f t="shared" si="113"/>
        <v>0.15</v>
      </c>
      <c r="L52" s="4">
        <f t="shared" si="113"/>
        <v>0.65</v>
      </c>
      <c r="M52" s="4">
        <f t="shared" si="113"/>
        <v>0.65</v>
      </c>
      <c r="N52" s="4">
        <f t="shared" si="113"/>
        <v>0.65</v>
      </c>
      <c r="O52" s="4">
        <f t="shared" si="113"/>
        <v>0.65</v>
      </c>
      <c r="P52" s="4">
        <f t="shared" ref="P52:Q52" si="115">+P50*P51</f>
        <v>0.48750000000000004</v>
      </c>
      <c r="Q52" s="4">
        <f t="shared" si="115"/>
        <v>0.48750000000000004</v>
      </c>
      <c r="R52" s="4">
        <f>+R50*R51</f>
        <v>0.48750000000000004</v>
      </c>
      <c r="S52" s="4">
        <f t="shared" ref="S52:T52" si="116">+S50*S51</f>
        <v>0.32500000000000001</v>
      </c>
      <c r="T52" s="4">
        <f t="shared" si="116"/>
        <v>0.32500000000000001</v>
      </c>
      <c r="U52" s="4">
        <f t="shared" ref="U52:W52" si="117">+U50*U51</f>
        <v>4.9000000000000004</v>
      </c>
      <c r="V52" s="4">
        <f t="shared" si="117"/>
        <v>4.9000000000000004</v>
      </c>
      <c r="W52" s="4">
        <f t="shared" si="117"/>
        <v>2.4500000000000002</v>
      </c>
      <c r="X52" s="4">
        <f t="shared" ref="X52" si="118">+X50*X51</f>
        <v>2.4500000000000002</v>
      </c>
      <c r="Y52" s="4">
        <f t="shared" ref="Y52:AA52" si="119">+Y50*Y51</f>
        <v>0.97500000000000009</v>
      </c>
      <c r="Z52" s="4">
        <f t="shared" si="119"/>
        <v>0.97500000000000009</v>
      </c>
      <c r="AA52" s="4">
        <f t="shared" si="119"/>
        <v>0.97500000000000009</v>
      </c>
      <c r="AB52" s="4">
        <f t="shared" ref="AB52" si="120">+AB50*AB51</f>
        <v>0.97500000000000009</v>
      </c>
    </row>
    <row r="53" spans="1:28" x14ac:dyDescent="0.25">
      <c r="A53" s="2" t="s">
        <v>80</v>
      </c>
      <c r="C53" s="3">
        <v>54</v>
      </c>
      <c r="D53" s="3">
        <v>54</v>
      </c>
      <c r="E53" s="3">
        <v>54</v>
      </c>
      <c r="F53" s="3">
        <v>54</v>
      </c>
      <c r="G53" s="3">
        <v>54</v>
      </c>
      <c r="H53" s="3">
        <v>54</v>
      </c>
      <c r="I53" s="3">
        <v>54</v>
      </c>
      <c r="J53" s="3">
        <v>54</v>
      </c>
      <c r="K53" s="3">
        <v>54</v>
      </c>
      <c r="L53" s="3">
        <v>84</v>
      </c>
      <c r="M53" s="3">
        <v>84</v>
      </c>
      <c r="N53" s="3">
        <v>84</v>
      </c>
      <c r="O53" s="3">
        <v>84</v>
      </c>
      <c r="P53" s="3">
        <v>84</v>
      </c>
      <c r="Q53" s="3">
        <v>84</v>
      </c>
      <c r="R53" s="3">
        <v>84</v>
      </c>
      <c r="S53" s="3">
        <v>84</v>
      </c>
      <c r="T53" s="3">
        <v>84</v>
      </c>
      <c r="U53" s="3">
        <f>+(7+31+3)*2.26</f>
        <v>92.66</v>
      </c>
      <c r="V53" s="3">
        <f t="shared" ref="V53:X53" si="121">+(7+31+3)*2.26</f>
        <v>92.66</v>
      </c>
      <c r="W53" s="3">
        <f t="shared" si="121"/>
        <v>92.66</v>
      </c>
      <c r="X53" s="3">
        <f t="shared" si="121"/>
        <v>92.66</v>
      </c>
      <c r="Y53" s="3">
        <f>365-(7+31+3)*2.26</f>
        <v>272.34000000000003</v>
      </c>
      <c r="Z53" s="3">
        <f t="shared" ref="Z53:AB53" si="122">365-(7+31+3)*2.26</f>
        <v>272.34000000000003</v>
      </c>
      <c r="AA53" s="3">
        <f t="shared" si="122"/>
        <v>272.34000000000003</v>
      </c>
      <c r="AB53" s="3">
        <f t="shared" si="122"/>
        <v>272.34000000000003</v>
      </c>
    </row>
    <row r="54" spans="1:28" x14ac:dyDescent="0.25">
      <c r="A54" s="2" t="s">
        <v>81</v>
      </c>
      <c r="B54" s="2" t="s">
        <v>82</v>
      </c>
      <c r="C54" s="3">
        <v>24.3</v>
      </c>
      <c r="D54" s="3">
        <v>24.3</v>
      </c>
      <c r="E54" s="3">
        <v>24.3</v>
      </c>
      <c r="F54" s="3">
        <v>24.3</v>
      </c>
      <c r="G54" s="3">
        <v>24.3</v>
      </c>
      <c r="H54" s="3">
        <v>24.3</v>
      </c>
      <c r="I54" s="3">
        <v>24.3</v>
      </c>
      <c r="J54" s="3">
        <v>24.3</v>
      </c>
      <c r="K54" s="3">
        <v>24.3</v>
      </c>
      <c r="L54" s="3">
        <v>84</v>
      </c>
      <c r="M54" s="3">
        <v>84</v>
      </c>
      <c r="N54" s="3">
        <v>84</v>
      </c>
      <c r="O54" s="3">
        <v>84</v>
      </c>
      <c r="P54" s="3">
        <v>84</v>
      </c>
      <c r="Q54" s="3">
        <v>84</v>
      </c>
      <c r="R54" s="3">
        <v>84</v>
      </c>
      <c r="S54" s="3">
        <v>84</v>
      </c>
      <c r="T54" s="3">
        <v>84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</row>
    <row r="55" spans="1:28" x14ac:dyDescent="0.25">
      <c r="A55" s="2" t="s">
        <v>83</v>
      </c>
      <c r="B55" s="2" t="s">
        <v>84</v>
      </c>
      <c r="C55" s="3">
        <v>1.86</v>
      </c>
      <c r="D55" s="3">
        <v>1.86</v>
      </c>
      <c r="E55" s="3">
        <v>1.86</v>
      </c>
      <c r="F55" s="3">
        <v>1.86</v>
      </c>
      <c r="G55" s="3">
        <v>1.86</v>
      </c>
      <c r="H55" s="3">
        <v>1.86</v>
      </c>
      <c r="I55" s="3">
        <v>1.86</v>
      </c>
      <c r="J55" s="3">
        <v>1.86</v>
      </c>
      <c r="K55" s="3">
        <v>1.86</v>
      </c>
      <c r="L55" s="3">
        <v>2.75</v>
      </c>
      <c r="M55" s="3">
        <v>2.75</v>
      </c>
      <c r="N55" s="3">
        <v>2.75</v>
      </c>
      <c r="O55" s="3">
        <v>2.75</v>
      </c>
      <c r="P55" s="3">
        <v>2.75</v>
      </c>
      <c r="Q55" s="3">
        <v>2.75</v>
      </c>
      <c r="R55" s="3">
        <v>2.75</v>
      </c>
      <c r="S55" s="3">
        <v>2.75</v>
      </c>
      <c r="T55" s="3">
        <v>2.75</v>
      </c>
      <c r="U55" s="3">
        <f>1497*0.3</f>
        <v>449.09999999999997</v>
      </c>
      <c r="V55" s="3">
        <f t="shared" ref="V55:X55" si="123">1497*0.3</f>
        <v>449.09999999999997</v>
      </c>
      <c r="W55" s="3">
        <f t="shared" si="123"/>
        <v>449.09999999999997</v>
      </c>
      <c r="X55" s="3">
        <f t="shared" si="123"/>
        <v>449.09999999999997</v>
      </c>
      <c r="Y55" s="3">
        <f>1497*(1-0.3)</f>
        <v>1047.8999999999999</v>
      </c>
      <c r="Z55" s="3">
        <f t="shared" ref="Z55:AB55" si="124">1497*(1-0.3)</f>
        <v>1047.8999999999999</v>
      </c>
      <c r="AA55" s="3">
        <f t="shared" si="124"/>
        <v>1047.8999999999999</v>
      </c>
      <c r="AB55" s="3">
        <f t="shared" si="124"/>
        <v>1047.8999999999999</v>
      </c>
    </row>
    <row r="56" spans="1:28" x14ac:dyDescent="0.25">
      <c r="A56" s="2" t="s">
        <v>85</v>
      </c>
      <c r="B56" s="2" t="s">
        <v>84</v>
      </c>
      <c r="C56" s="3">
        <v>1.1000000000000001</v>
      </c>
      <c r="D56" s="3">
        <v>1.1000000000000001</v>
      </c>
      <c r="E56" s="3">
        <v>1.1000000000000001</v>
      </c>
      <c r="F56" s="3">
        <v>1.1000000000000001</v>
      </c>
      <c r="G56" s="3">
        <v>1.1000000000000001</v>
      </c>
      <c r="H56" s="3">
        <v>1.1000000000000001</v>
      </c>
      <c r="I56" s="3">
        <v>1.1000000000000001</v>
      </c>
      <c r="J56" s="3">
        <v>1.1000000000000001</v>
      </c>
      <c r="K56" s="3">
        <v>1.1000000000000001</v>
      </c>
      <c r="L56" s="3">
        <v>1.04</v>
      </c>
      <c r="M56" s="3">
        <v>1.04</v>
      </c>
      <c r="N56" s="3">
        <v>1.04</v>
      </c>
      <c r="O56" s="3">
        <v>1.04</v>
      </c>
      <c r="P56" s="3">
        <v>1.04</v>
      </c>
      <c r="Q56" s="3">
        <v>1.04</v>
      </c>
      <c r="R56" s="3">
        <v>1.04</v>
      </c>
      <c r="S56" s="3">
        <v>1.04</v>
      </c>
      <c r="T56" s="3">
        <v>1.04</v>
      </c>
      <c r="U56" s="3">
        <v>1.02</v>
      </c>
      <c r="V56" s="3">
        <v>1.02</v>
      </c>
      <c r="W56" s="3">
        <v>1.02</v>
      </c>
      <c r="X56" s="3">
        <v>1.02</v>
      </c>
      <c r="Y56" s="3">
        <v>1.02</v>
      </c>
      <c r="Z56" s="3">
        <v>1.02</v>
      </c>
      <c r="AA56" s="3">
        <v>1.02</v>
      </c>
      <c r="AB56" s="3">
        <v>1.02</v>
      </c>
    </row>
    <row r="57" spans="1:28" x14ac:dyDescent="0.25">
      <c r="A57" s="2" t="s">
        <v>86</v>
      </c>
      <c r="B57" s="2" t="s">
        <v>87</v>
      </c>
      <c r="C57" s="3">
        <v>0.87</v>
      </c>
      <c r="D57" s="3">
        <v>0.87</v>
      </c>
      <c r="E57" s="3">
        <v>0.87</v>
      </c>
      <c r="F57" s="3">
        <v>0.87</v>
      </c>
      <c r="G57" s="3">
        <v>0.87</v>
      </c>
      <c r="H57" s="3">
        <v>0.87</v>
      </c>
      <c r="I57" s="3">
        <v>0.87</v>
      </c>
      <c r="J57" s="3">
        <v>0.87</v>
      </c>
      <c r="K57" s="3">
        <v>0.87</v>
      </c>
      <c r="L57" s="3">
        <v>0.87</v>
      </c>
      <c r="M57" s="3">
        <v>0.87</v>
      </c>
      <c r="N57" s="3">
        <v>0.87</v>
      </c>
      <c r="O57" s="3">
        <v>0.87</v>
      </c>
      <c r="P57" s="3">
        <v>0.87</v>
      </c>
      <c r="Q57" s="3">
        <v>0.87</v>
      </c>
      <c r="R57" s="3">
        <v>0.87</v>
      </c>
      <c r="S57" s="3">
        <v>0.87</v>
      </c>
      <c r="T57" s="3">
        <v>0.87</v>
      </c>
      <c r="U57" s="3">
        <v>0.87</v>
      </c>
      <c r="V57" s="3">
        <v>0.87</v>
      </c>
      <c r="W57" s="3">
        <v>0.87</v>
      </c>
      <c r="X57" s="3">
        <v>0.87</v>
      </c>
      <c r="Y57" s="3">
        <v>0.87</v>
      </c>
      <c r="Z57" s="3">
        <v>0.87</v>
      </c>
      <c r="AA57" s="3">
        <v>0.87</v>
      </c>
      <c r="AB57" s="3">
        <v>0.87</v>
      </c>
    </row>
    <row r="58" spans="1:28" x14ac:dyDescent="0.25">
      <c r="A58" s="2" t="s">
        <v>88</v>
      </c>
      <c r="C58" s="19">
        <f t="shared" ref="C58:AB58" si="125">+C54*C55/C56</f>
        <v>41.089090909090906</v>
      </c>
      <c r="D58" s="19">
        <f t="shared" si="125"/>
        <v>41.089090909090906</v>
      </c>
      <c r="E58" s="19">
        <f t="shared" si="125"/>
        <v>41.089090909090906</v>
      </c>
      <c r="F58" s="19">
        <f t="shared" si="125"/>
        <v>41.089090909090906</v>
      </c>
      <c r="G58" s="19">
        <f t="shared" si="125"/>
        <v>41.089090909090906</v>
      </c>
      <c r="H58" s="19">
        <f t="shared" si="125"/>
        <v>41.089090909090906</v>
      </c>
      <c r="I58" s="19">
        <f t="shared" si="125"/>
        <v>41.089090909090906</v>
      </c>
      <c r="J58" s="19">
        <f t="shared" si="125"/>
        <v>41.089090909090906</v>
      </c>
      <c r="K58" s="19">
        <f t="shared" si="125"/>
        <v>41.089090909090906</v>
      </c>
      <c r="L58" s="19">
        <f t="shared" si="125"/>
        <v>222.11538461538461</v>
      </c>
      <c r="M58" s="19">
        <f t="shared" si="125"/>
        <v>222.11538461538461</v>
      </c>
      <c r="N58" s="19">
        <f t="shared" si="125"/>
        <v>222.11538461538461</v>
      </c>
      <c r="O58" s="19">
        <f t="shared" si="125"/>
        <v>222.11538461538461</v>
      </c>
      <c r="P58" s="19">
        <f t="shared" si="125"/>
        <v>222.11538461538461</v>
      </c>
      <c r="Q58" s="19">
        <f t="shared" si="125"/>
        <v>222.11538461538461</v>
      </c>
      <c r="R58" s="19">
        <f t="shared" si="125"/>
        <v>222.11538461538461</v>
      </c>
      <c r="S58" s="19">
        <f t="shared" si="125"/>
        <v>222.11538461538461</v>
      </c>
      <c r="T58" s="19">
        <f t="shared" si="125"/>
        <v>222.11538461538461</v>
      </c>
      <c r="U58" s="19">
        <f t="shared" si="125"/>
        <v>440.29411764705878</v>
      </c>
      <c r="V58" s="19">
        <f t="shared" si="125"/>
        <v>440.29411764705878</v>
      </c>
      <c r="W58" s="19">
        <f t="shared" si="125"/>
        <v>440.29411764705878</v>
      </c>
      <c r="X58" s="19">
        <f t="shared" si="125"/>
        <v>440.29411764705878</v>
      </c>
      <c r="Y58" s="19">
        <f t="shared" si="125"/>
        <v>1027.3529411764705</v>
      </c>
      <c r="Z58" s="19">
        <f t="shared" si="125"/>
        <v>1027.3529411764705</v>
      </c>
      <c r="AA58" s="19">
        <f t="shared" si="125"/>
        <v>1027.3529411764705</v>
      </c>
      <c r="AB58" s="19">
        <f t="shared" si="125"/>
        <v>1027.3529411764705</v>
      </c>
    </row>
    <row r="59" spans="1:28" x14ac:dyDescent="0.25">
      <c r="A59" s="2" t="s">
        <v>89</v>
      </c>
      <c r="B59" s="2" t="s">
        <v>90</v>
      </c>
      <c r="C59" s="19">
        <f t="shared" ref="C59:AB59" si="126">+C57*C58</f>
        <v>35.747509090909091</v>
      </c>
      <c r="D59" s="19">
        <f t="shared" si="126"/>
        <v>35.747509090909091</v>
      </c>
      <c r="E59" s="19">
        <f t="shared" si="126"/>
        <v>35.747509090909091</v>
      </c>
      <c r="F59" s="19">
        <f t="shared" si="126"/>
        <v>35.747509090909091</v>
      </c>
      <c r="G59" s="19">
        <f t="shared" si="126"/>
        <v>35.747509090909091</v>
      </c>
      <c r="H59" s="19">
        <f t="shared" si="126"/>
        <v>35.747509090909091</v>
      </c>
      <c r="I59" s="19">
        <f t="shared" si="126"/>
        <v>35.747509090909091</v>
      </c>
      <c r="J59" s="19">
        <f t="shared" si="126"/>
        <v>35.747509090909091</v>
      </c>
      <c r="K59" s="19">
        <f t="shared" si="126"/>
        <v>35.747509090909091</v>
      </c>
      <c r="L59" s="19">
        <f t="shared" si="126"/>
        <v>193.24038461538461</v>
      </c>
      <c r="M59" s="19">
        <f t="shared" si="126"/>
        <v>193.24038461538461</v>
      </c>
      <c r="N59" s="19">
        <f t="shared" si="126"/>
        <v>193.24038461538461</v>
      </c>
      <c r="O59" s="19">
        <f t="shared" si="126"/>
        <v>193.24038461538461</v>
      </c>
      <c r="P59" s="19">
        <f t="shared" si="126"/>
        <v>193.24038461538461</v>
      </c>
      <c r="Q59" s="19">
        <f t="shared" si="126"/>
        <v>193.24038461538461</v>
      </c>
      <c r="R59" s="19">
        <f t="shared" si="126"/>
        <v>193.24038461538461</v>
      </c>
      <c r="S59" s="19">
        <f t="shared" si="126"/>
        <v>193.24038461538461</v>
      </c>
      <c r="T59" s="19">
        <f t="shared" si="126"/>
        <v>193.24038461538461</v>
      </c>
      <c r="U59" s="19">
        <f t="shared" si="126"/>
        <v>383.05588235294113</v>
      </c>
      <c r="V59" s="19">
        <f t="shared" si="126"/>
        <v>383.05588235294113</v>
      </c>
      <c r="W59" s="19">
        <f t="shared" si="126"/>
        <v>383.05588235294113</v>
      </c>
      <c r="X59" s="19">
        <f t="shared" si="126"/>
        <v>383.05588235294113</v>
      </c>
      <c r="Y59" s="19">
        <f t="shared" si="126"/>
        <v>893.79705882352937</v>
      </c>
      <c r="Z59" s="19">
        <f t="shared" si="126"/>
        <v>893.79705882352937</v>
      </c>
      <c r="AA59" s="19">
        <f t="shared" si="126"/>
        <v>893.79705882352937</v>
      </c>
      <c r="AB59" s="19">
        <f t="shared" si="126"/>
        <v>893.79705882352937</v>
      </c>
    </row>
    <row r="60" spans="1:28" x14ac:dyDescent="0.25">
      <c r="A60" s="2" t="s">
        <v>91</v>
      </c>
      <c r="B60" s="2" t="s">
        <v>92</v>
      </c>
      <c r="C60" s="3">
        <v>0.85</v>
      </c>
      <c r="D60" s="3">
        <v>0.85</v>
      </c>
      <c r="E60" s="3">
        <v>0.85</v>
      </c>
      <c r="F60" s="3">
        <v>0.85</v>
      </c>
      <c r="G60" s="3">
        <v>0.85</v>
      </c>
      <c r="H60" s="3">
        <v>0.85</v>
      </c>
      <c r="I60" s="3">
        <v>0.85</v>
      </c>
      <c r="J60" s="3">
        <v>0.85</v>
      </c>
      <c r="K60" s="3">
        <v>0.85</v>
      </c>
      <c r="L60" s="3">
        <v>0.83</v>
      </c>
      <c r="M60" s="3">
        <v>0.83</v>
      </c>
      <c r="N60" s="3">
        <v>0.83</v>
      </c>
      <c r="O60" s="3">
        <v>0.83</v>
      </c>
      <c r="P60" s="3">
        <v>0.83</v>
      </c>
      <c r="Q60" s="3">
        <v>0.83</v>
      </c>
      <c r="R60" s="3">
        <v>0.83</v>
      </c>
      <c r="S60" s="3">
        <v>0.83</v>
      </c>
      <c r="T60" s="3">
        <v>0.83</v>
      </c>
      <c r="U60" s="3">
        <v>0.81</v>
      </c>
      <c r="V60" s="3">
        <v>0.81</v>
      </c>
      <c r="W60" s="3">
        <v>0.81</v>
      </c>
      <c r="X60" s="3">
        <v>0.81</v>
      </c>
      <c r="Y60" s="3">
        <v>0.81</v>
      </c>
      <c r="Z60" s="3">
        <v>0.81</v>
      </c>
      <c r="AA60" s="3">
        <v>0.81</v>
      </c>
      <c r="AB60" s="3">
        <v>0.81</v>
      </c>
    </row>
    <row r="61" spans="1:28" x14ac:dyDescent="0.25">
      <c r="A61" s="2" t="s">
        <v>93</v>
      </c>
      <c r="B61" s="2" t="s">
        <v>94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</row>
    <row r="62" spans="1:28" x14ac:dyDescent="0.25">
      <c r="A62" s="2" t="s">
        <v>95</v>
      </c>
      <c r="C62" s="4">
        <f t="shared" ref="C62:AB62" si="127">+C59*C61*(1-C60)</f>
        <v>5.3621263636363645</v>
      </c>
      <c r="D62" s="4">
        <f t="shared" si="127"/>
        <v>5.3621263636363645</v>
      </c>
      <c r="E62" s="4">
        <f t="shared" si="127"/>
        <v>5.3621263636363645</v>
      </c>
      <c r="F62" s="4">
        <f t="shared" si="127"/>
        <v>5.3621263636363645</v>
      </c>
      <c r="G62" s="4">
        <f t="shared" si="127"/>
        <v>5.3621263636363645</v>
      </c>
      <c r="H62" s="4">
        <f t="shared" si="127"/>
        <v>5.3621263636363645</v>
      </c>
      <c r="I62" s="4">
        <f t="shared" si="127"/>
        <v>5.3621263636363645</v>
      </c>
      <c r="J62" s="4">
        <f t="shared" si="127"/>
        <v>5.3621263636363645</v>
      </c>
      <c r="K62" s="4">
        <f t="shared" si="127"/>
        <v>5.3621263636363645</v>
      </c>
      <c r="L62" s="4">
        <f t="shared" si="127"/>
        <v>32.850865384615389</v>
      </c>
      <c r="M62" s="4">
        <f t="shared" si="127"/>
        <v>32.850865384615389</v>
      </c>
      <c r="N62" s="4">
        <f t="shared" si="127"/>
        <v>32.850865384615389</v>
      </c>
      <c r="O62" s="4">
        <f t="shared" si="127"/>
        <v>32.850865384615389</v>
      </c>
      <c r="P62" s="4">
        <f t="shared" si="127"/>
        <v>32.850865384615389</v>
      </c>
      <c r="Q62" s="4">
        <f t="shared" si="127"/>
        <v>32.850865384615389</v>
      </c>
      <c r="R62" s="4">
        <f t="shared" si="127"/>
        <v>32.850865384615389</v>
      </c>
      <c r="S62" s="4">
        <f t="shared" si="127"/>
        <v>32.850865384615389</v>
      </c>
      <c r="T62" s="4">
        <f t="shared" si="127"/>
        <v>32.850865384615389</v>
      </c>
      <c r="U62" s="4">
        <f t="shared" si="127"/>
        <v>72.78061764705879</v>
      </c>
      <c r="V62" s="4">
        <f t="shared" si="127"/>
        <v>72.78061764705879</v>
      </c>
      <c r="W62" s="4">
        <f t="shared" si="127"/>
        <v>72.78061764705879</v>
      </c>
      <c r="X62" s="4">
        <f t="shared" si="127"/>
        <v>72.78061764705879</v>
      </c>
      <c r="Y62" s="4">
        <f t="shared" si="127"/>
        <v>169.82144117647053</v>
      </c>
      <c r="Z62" s="4">
        <f t="shared" si="127"/>
        <v>169.82144117647053</v>
      </c>
      <c r="AA62" s="4">
        <f t="shared" si="127"/>
        <v>169.82144117647053</v>
      </c>
      <c r="AB62" s="4">
        <f t="shared" si="127"/>
        <v>169.82144117647053</v>
      </c>
    </row>
    <row r="63" spans="1:28" x14ac:dyDescent="0.25">
      <c r="A63" s="2" t="s">
        <v>96</v>
      </c>
      <c r="B63" s="2" t="s">
        <v>97</v>
      </c>
      <c r="C63" s="3">
        <v>0.25</v>
      </c>
      <c r="D63" s="3">
        <v>0.25</v>
      </c>
      <c r="E63" s="3">
        <v>0.25</v>
      </c>
      <c r="F63" s="3">
        <v>0.25</v>
      </c>
      <c r="G63" s="3">
        <v>0.25</v>
      </c>
      <c r="H63" s="3">
        <v>0.25</v>
      </c>
      <c r="I63" s="3">
        <v>0.25</v>
      </c>
      <c r="J63" s="3">
        <v>0.25</v>
      </c>
      <c r="K63" s="3">
        <v>0.25</v>
      </c>
      <c r="L63" s="3">
        <v>0.25</v>
      </c>
      <c r="M63" s="3">
        <v>0.25</v>
      </c>
      <c r="N63" s="3">
        <v>0.25</v>
      </c>
      <c r="O63" s="3">
        <v>0.25</v>
      </c>
      <c r="P63" s="3">
        <v>0.25</v>
      </c>
      <c r="Q63" s="3">
        <v>0.25</v>
      </c>
      <c r="R63" s="3">
        <v>0.25</v>
      </c>
      <c r="S63" s="3">
        <v>0.25</v>
      </c>
      <c r="T63" s="3">
        <v>0.25</v>
      </c>
      <c r="U63" s="3">
        <v>0.3</v>
      </c>
      <c r="V63" s="3">
        <v>0.3</v>
      </c>
      <c r="W63" s="3">
        <v>0.3</v>
      </c>
      <c r="X63" s="3">
        <v>0.3</v>
      </c>
      <c r="Y63" s="3">
        <v>0.3</v>
      </c>
      <c r="Z63" s="3">
        <v>0.3</v>
      </c>
      <c r="AA63" s="3">
        <v>0.3</v>
      </c>
      <c r="AB63" s="3">
        <v>0.3</v>
      </c>
    </row>
    <row r="64" spans="1:28" x14ac:dyDescent="0.25">
      <c r="A64" s="2" t="s">
        <v>98</v>
      </c>
      <c r="C64" s="19">
        <f t="shared" ref="C64:AB64" si="128">+C59*(1-C60)/C63</f>
        <v>21.448505454545458</v>
      </c>
      <c r="D64" s="19">
        <f t="shared" si="128"/>
        <v>21.448505454545458</v>
      </c>
      <c r="E64" s="19">
        <f t="shared" si="128"/>
        <v>21.448505454545458</v>
      </c>
      <c r="F64" s="19">
        <f t="shared" si="128"/>
        <v>21.448505454545458</v>
      </c>
      <c r="G64" s="19">
        <f t="shared" si="128"/>
        <v>21.448505454545458</v>
      </c>
      <c r="H64" s="19">
        <f t="shared" si="128"/>
        <v>21.448505454545458</v>
      </c>
      <c r="I64" s="19">
        <f t="shared" si="128"/>
        <v>21.448505454545458</v>
      </c>
      <c r="J64" s="19">
        <f t="shared" si="128"/>
        <v>21.448505454545458</v>
      </c>
      <c r="K64" s="19">
        <f t="shared" si="128"/>
        <v>21.448505454545458</v>
      </c>
      <c r="L64" s="19">
        <f>+L59*(1-L60)/L63</f>
        <v>131.40346153846156</v>
      </c>
      <c r="M64" s="19">
        <f t="shared" si="128"/>
        <v>131.40346153846156</v>
      </c>
      <c r="N64" s="19">
        <f t="shared" si="128"/>
        <v>131.40346153846156</v>
      </c>
      <c r="O64" s="19">
        <f t="shared" si="128"/>
        <v>131.40346153846156</v>
      </c>
      <c r="P64" s="19">
        <f t="shared" si="128"/>
        <v>131.40346153846156</v>
      </c>
      <c r="Q64" s="19">
        <f t="shared" si="128"/>
        <v>131.40346153846156</v>
      </c>
      <c r="R64" s="19">
        <f t="shared" si="128"/>
        <v>131.40346153846156</v>
      </c>
      <c r="S64" s="19">
        <f t="shared" si="128"/>
        <v>131.40346153846156</v>
      </c>
      <c r="T64" s="19">
        <f t="shared" si="128"/>
        <v>131.40346153846156</v>
      </c>
      <c r="U64" s="19">
        <f t="shared" si="128"/>
        <v>242.60205882352932</v>
      </c>
      <c r="V64" s="19">
        <f t="shared" si="128"/>
        <v>242.60205882352932</v>
      </c>
      <c r="W64" s="19">
        <f t="shared" si="128"/>
        <v>242.60205882352932</v>
      </c>
      <c r="X64" s="19">
        <f t="shared" si="128"/>
        <v>242.60205882352932</v>
      </c>
      <c r="Y64" s="19">
        <f t="shared" si="128"/>
        <v>566.07147058823512</v>
      </c>
      <c r="Z64" s="19">
        <f t="shared" si="128"/>
        <v>566.07147058823512</v>
      </c>
      <c r="AA64" s="19">
        <f t="shared" si="128"/>
        <v>566.07147058823512</v>
      </c>
      <c r="AB64" s="19">
        <f t="shared" si="128"/>
        <v>566.07147058823512</v>
      </c>
    </row>
    <row r="65" spans="1:28" x14ac:dyDescent="0.25">
      <c r="A65" s="2" t="s">
        <v>99</v>
      </c>
      <c r="B65" s="2" t="s">
        <v>100</v>
      </c>
      <c r="C65" s="3">
        <v>2</v>
      </c>
      <c r="D65" s="3">
        <v>2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2</v>
      </c>
      <c r="L65" s="3">
        <v>2</v>
      </c>
      <c r="M65" s="3">
        <v>2</v>
      </c>
      <c r="N65" s="3">
        <v>2</v>
      </c>
      <c r="O65" s="3">
        <v>2</v>
      </c>
      <c r="P65" s="3">
        <v>2</v>
      </c>
      <c r="Q65" s="3">
        <v>2</v>
      </c>
      <c r="R65" s="3">
        <v>2</v>
      </c>
      <c r="S65" s="3">
        <v>2</v>
      </c>
      <c r="T65" s="3">
        <v>2</v>
      </c>
      <c r="U65" s="3">
        <v>2.5</v>
      </c>
      <c r="V65" s="3">
        <v>2.5</v>
      </c>
      <c r="W65" s="3">
        <v>2.5</v>
      </c>
      <c r="X65" s="3">
        <v>2.5</v>
      </c>
      <c r="Y65" s="3">
        <v>2.5</v>
      </c>
      <c r="Z65" s="3">
        <v>2.5</v>
      </c>
      <c r="AA65" s="3">
        <v>2.5</v>
      </c>
      <c r="AB65" s="3">
        <v>2.5</v>
      </c>
    </row>
    <row r="66" spans="1:28" x14ac:dyDescent="0.25">
      <c r="A66" s="2" t="s">
        <v>101</v>
      </c>
      <c r="B66" s="2" t="s">
        <v>102</v>
      </c>
      <c r="C66" s="3">
        <v>0.02</v>
      </c>
      <c r="D66" s="3">
        <v>0.02</v>
      </c>
      <c r="E66" s="3">
        <v>0.02</v>
      </c>
      <c r="F66" s="3">
        <v>0.02</v>
      </c>
      <c r="G66" s="3">
        <v>0.02</v>
      </c>
      <c r="H66" s="3">
        <v>0.02</v>
      </c>
      <c r="I66" s="3">
        <v>0.02</v>
      </c>
      <c r="J66" s="3">
        <v>0.02</v>
      </c>
      <c r="K66" s="3">
        <v>0.02</v>
      </c>
      <c r="L66" s="3">
        <v>0.02</v>
      </c>
      <c r="M66" s="3">
        <v>0.02</v>
      </c>
      <c r="N66" s="3">
        <v>0.02</v>
      </c>
      <c r="O66" s="3">
        <v>0.02</v>
      </c>
      <c r="P66" s="3">
        <v>0.02</v>
      </c>
      <c r="Q66" s="3">
        <v>0.02</v>
      </c>
      <c r="R66" s="3">
        <v>0.02</v>
      </c>
      <c r="S66" s="3">
        <v>0.02</v>
      </c>
      <c r="T66" s="3">
        <v>0.02</v>
      </c>
      <c r="U66" s="3">
        <v>0.02</v>
      </c>
      <c r="V66" s="3">
        <v>0.02</v>
      </c>
      <c r="W66" s="3">
        <v>0.02</v>
      </c>
      <c r="X66" s="3">
        <v>0.02</v>
      </c>
      <c r="Y66" s="3">
        <v>0.02</v>
      </c>
      <c r="Z66" s="3">
        <v>0.02</v>
      </c>
      <c r="AA66" s="3">
        <v>0.02</v>
      </c>
      <c r="AB66" s="3">
        <v>0.02</v>
      </c>
    </row>
    <row r="67" spans="1:28" x14ac:dyDescent="0.25">
      <c r="A67" s="2" t="s">
        <v>103</v>
      </c>
      <c r="B67" s="2" t="s">
        <v>104</v>
      </c>
      <c r="C67" s="19">
        <f t="shared" ref="C67:AB67" si="129">+C59*C65</f>
        <v>71.495018181818182</v>
      </c>
      <c r="D67" s="19">
        <f t="shared" si="129"/>
        <v>71.495018181818182</v>
      </c>
      <c r="E67" s="19">
        <f t="shared" si="129"/>
        <v>71.495018181818182</v>
      </c>
      <c r="F67" s="19">
        <f t="shared" si="129"/>
        <v>71.495018181818182</v>
      </c>
      <c r="G67" s="19">
        <f t="shared" si="129"/>
        <v>71.495018181818182</v>
      </c>
      <c r="H67" s="19">
        <f t="shared" si="129"/>
        <v>71.495018181818182</v>
      </c>
      <c r="I67" s="19">
        <f t="shared" si="129"/>
        <v>71.495018181818182</v>
      </c>
      <c r="J67" s="19">
        <f t="shared" si="129"/>
        <v>71.495018181818182</v>
      </c>
      <c r="K67" s="19">
        <f t="shared" si="129"/>
        <v>71.495018181818182</v>
      </c>
      <c r="L67" s="19">
        <f t="shared" si="129"/>
        <v>386.48076923076923</v>
      </c>
      <c r="M67" s="19">
        <f t="shared" si="129"/>
        <v>386.48076923076923</v>
      </c>
      <c r="N67" s="19">
        <f t="shared" si="129"/>
        <v>386.48076923076923</v>
      </c>
      <c r="O67" s="19">
        <f t="shared" si="129"/>
        <v>386.48076923076923</v>
      </c>
      <c r="P67" s="19">
        <f t="shared" si="129"/>
        <v>386.48076923076923</v>
      </c>
      <c r="Q67" s="19">
        <f t="shared" si="129"/>
        <v>386.48076923076923</v>
      </c>
      <c r="R67" s="19">
        <f t="shared" si="129"/>
        <v>386.48076923076923</v>
      </c>
      <c r="S67" s="19">
        <f t="shared" si="129"/>
        <v>386.48076923076923</v>
      </c>
      <c r="T67" s="19">
        <f t="shared" si="129"/>
        <v>386.48076923076923</v>
      </c>
      <c r="U67" s="19">
        <f t="shared" si="129"/>
        <v>957.63970588235281</v>
      </c>
      <c r="V67" s="19">
        <f t="shared" si="129"/>
        <v>957.63970588235281</v>
      </c>
      <c r="W67" s="19">
        <f t="shared" si="129"/>
        <v>957.63970588235281</v>
      </c>
      <c r="X67" s="19">
        <f t="shared" si="129"/>
        <v>957.63970588235281</v>
      </c>
      <c r="Y67" s="19">
        <f t="shared" si="129"/>
        <v>2234.4926470588234</v>
      </c>
      <c r="Z67" s="19">
        <f t="shared" si="129"/>
        <v>2234.4926470588234</v>
      </c>
      <c r="AA67" s="19">
        <f t="shared" si="129"/>
        <v>2234.4926470588234</v>
      </c>
      <c r="AB67" s="19">
        <f t="shared" si="129"/>
        <v>2234.4926470588234</v>
      </c>
    </row>
    <row r="68" spans="1:28" x14ac:dyDescent="0.25">
      <c r="A68" s="2" t="s">
        <v>105</v>
      </c>
      <c r="B68" s="2" t="s">
        <v>106</v>
      </c>
      <c r="C68" s="19">
        <f t="shared" ref="C68:AB68" si="130">+C67+C64</f>
        <v>92.943523636363636</v>
      </c>
      <c r="D68" s="19">
        <f t="shared" si="130"/>
        <v>92.943523636363636</v>
      </c>
      <c r="E68" s="19">
        <f t="shared" si="130"/>
        <v>92.943523636363636</v>
      </c>
      <c r="F68" s="19">
        <f t="shared" si="130"/>
        <v>92.943523636363636</v>
      </c>
      <c r="G68" s="19">
        <f t="shared" si="130"/>
        <v>92.943523636363636</v>
      </c>
      <c r="H68" s="19">
        <f t="shared" si="130"/>
        <v>92.943523636363636</v>
      </c>
      <c r="I68" s="19">
        <f t="shared" si="130"/>
        <v>92.943523636363636</v>
      </c>
      <c r="J68" s="19">
        <f t="shared" si="130"/>
        <v>92.943523636363636</v>
      </c>
      <c r="K68" s="19">
        <f t="shared" si="130"/>
        <v>92.943523636363636</v>
      </c>
      <c r="L68" s="19">
        <f t="shared" si="130"/>
        <v>517.88423076923073</v>
      </c>
      <c r="M68" s="19">
        <f t="shared" si="130"/>
        <v>517.88423076923073</v>
      </c>
      <c r="N68" s="19">
        <f>+N67+N64</f>
        <v>517.88423076923073</v>
      </c>
      <c r="O68" s="19">
        <f t="shared" si="130"/>
        <v>517.88423076923073</v>
      </c>
      <c r="P68" s="19">
        <f t="shared" si="130"/>
        <v>517.88423076923073</v>
      </c>
      <c r="Q68" s="19">
        <f t="shared" si="130"/>
        <v>517.88423076923073</v>
      </c>
      <c r="R68" s="19">
        <f t="shared" si="130"/>
        <v>517.88423076923073</v>
      </c>
      <c r="S68" s="19">
        <f t="shared" si="130"/>
        <v>517.88423076923073</v>
      </c>
      <c r="T68" s="19">
        <f t="shared" si="130"/>
        <v>517.88423076923073</v>
      </c>
      <c r="U68" s="19">
        <f t="shared" si="130"/>
        <v>1200.2417647058821</v>
      </c>
      <c r="V68" s="19">
        <f t="shared" si="130"/>
        <v>1200.2417647058821</v>
      </c>
      <c r="W68" s="19">
        <f t="shared" si="130"/>
        <v>1200.2417647058821</v>
      </c>
      <c r="X68" s="19">
        <f t="shared" si="130"/>
        <v>1200.2417647058821</v>
      </c>
      <c r="Y68" s="19">
        <f t="shared" si="130"/>
        <v>2800.5641176470585</v>
      </c>
      <c r="Z68" s="19">
        <f t="shared" si="130"/>
        <v>2800.5641176470585</v>
      </c>
      <c r="AA68" s="19">
        <f t="shared" si="130"/>
        <v>2800.5641176470585</v>
      </c>
      <c r="AB68" s="19">
        <f t="shared" si="130"/>
        <v>2800.5641176470585</v>
      </c>
    </row>
    <row r="69" spans="1:28" x14ac:dyDescent="0.25">
      <c r="A69" s="2" t="s">
        <v>107</v>
      </c>
      <c r="B69" s="2" t="s">
        <v>108</v>
      </c>
      <c r="C69" s="3">
        <v>15</v>
      </c>
      <c r="D69" s="3">
        <v>15</v>
      </c>
      <c r="E69" s="3">
        <v>15</v>
      </c>
      <c r="F69" s="3">
        <v>15</v>
      </c>
      <c r="G69" s="3">
        <v>15</v>
      </c>
      <c r="H69" s="3">
        <v>15</v>
      </c>
      <c r="I69" s="3">
        <v>15</v>
      </c>
      <c r="J69" s="3">
        <v>15</v>
      </c>
      <c r="K69" s="3">
        <v>15</v>
      </c>
      <c r="L69" s="3">
        <v>75</v>
      </c>
      <c r="M69" s="3">
        <v>75</v>
      </c>
      <c r="N69" s="3">
        <v>75</v>
      </c>
      <c r="O69" s="3">
        <v>75</v>
      </c>
      <c r="P69" s="3">
        <v>75</v>
      </c>
      <c r="Q69" s="3">
        <v>75</v>
      </c>
      <c r="R69" s="3">
        <v>75</v>
      </c>
      <c r="S69" s="3">
        <v>75</v>
      </c>
      <c r="T69" s="3">
        <v>75</v>
      </c>
      <c r="U69" s="3">
        <v>340</v>
      </c>
      <c r="V69" s="3">
        <v>340</v>
      </c>
      <c r="W69" s="3">
        <v>340</v>
      </c>
      <c r="X69" s="3">
        <v>340</v>
      </c>
      <c r="Y69" s="3">
        <v>0</v>
      </c>
      <c r="Z69" s="3">
        <v>0</v>
      </c>
      <c r="AA69" s="3">
        <v>0</v>
      </c>
      <c r="AB69" s="3">
        <v>0</v>
      </c>
    </row>
    <row r="70" spans="1:28" x14ac:dyDescent="0.25">
      <c r="A70" s="2" t="s">
        <v>109</v>
      </c>
      <c r="B70" s="2" t="s">
        <v>110</v>
      </c>
      <c r="C70" s="3">
        <v>0</v>
      </c>
      <c r="D70" s="3">
        <v>0</v>
      </c>
      <c r="E70" s="3">
        <v>0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3</v>
      </c>
      <c r="M70" s="3">
        <v>3</v>
      </c>
      <c r="N70" s="3">
        <v>3</v>
      </c>
      <c r="O70" s="3">
        <v>3</v>
      </c>
      <c r="P70" s="3">
        <v>3</v>
      </c>
      <c r="Q70" s="3">
        <v>3</v>
      </c>
      <c r="R70" s="3">
        <v>3</v>
      </c>
      <c r="S70" s="3">
        <v>3</v>
      </c>
      <c r="T70" s="3">
        <v>3</v>
      </c>
      <c r="U70" s="3">
        <v>0</v>
      </c>
      <c r="V70" s="3">
        <v>0</v>
      </c>
      <c r="W70" s="3">
        <v>0</v>
      </c>
      <c r="X70" s="3">
        <v>0</v>
      </c>
      <c r="Y70" s="3">
        <v>50</v>
      </c>
      <c r="Z70" s="3">
        <v>50</v>
      </c>
      <c r="AA70" s="3">
        <v>50</v>
      </c>
      <c r="AB70" s="3">
        <v>50</v>
      </c>
    </row>
    <row r="71" spans="1:28" x14ac:dyDescent="0.25">
      <c r="A71" s="2" t="s">
        <v>111</v>
      </c>
      <c r="C71" s="3">
        <v>0.85</v>
      </c>
      <c r="D71" s="3">
        <f>$C$71</f>
        <v>0.85</v>
      </c>
      <c r="E71" s="3">
        <f t="shared" ref="E71:AB71" si="131">$C$71</f>
        <v>0.85</v>
      </c>
      <c r="F71" s="3">
        <f t="shared" si="131"/>
        <v>0.85</v>
      </c>
      <c r="G71" s="3">
        <f t="shared" si="131"/>
        <v>0.85</v>
      </c>
      <c r="H71" s="3">
        <f t="shared" si="131"/>
        <v>0.85</v>
      </c>
      <c r="I71" s="3">
        <f t="shared" si="131"/>
        <v>0.85</v>
      </c>
      <c r="J71" s="3">
        <f t="shared" si="131"/>
        <v>0.85</v>
      </c>
      <c r="K71" s="3">
        <f t="shared" si="131"/>
        <v>0.85</v>
      </c>
      <c r="L71" s="3">
        <f t="shared" si="131"/>
        <v>0.85</v>
      </c>
      <c r="M71" s="3">
        <f t="shared" si="131"/>
        <v>0.85</v>
      </c>
      <c r="N71" s="3">
        <f t="shared" si="131"/>
        <v>0.85</v>
      </c>
      <c r="O71" s="3">
        <f t="shared" si="131"/>
        <v>0.85</v>
      </c>
      <c r="P71" s="3">
        <f t="shared" si="131"/>
        <v>0.85</v>
      </c>
      <c r="Q71" s="3">
        <f t="shared" si="131"/>
        <v>0.85</v>
      </c>
      <c r="R71" s="3">
        <f t="shared" si="131"/>
        <v>0.85</v>
      </c>
      <c r="S71" s="3">
        <f t="shared" si="131"/>
        <v>0.85</v>
      </c>
      <c r="T71" s="3">
        <f t="shared" si="131"/>
        <v>0.85</v>
      </c>
      <c r="U71" s="3">
        <f t="shared" si="131"/>
        <v>0.85</v>
      </c>
      <c r="V71" s="3">
        <f t="shared" si="131"/>
        <v>0.85</v>
      </c>
      <c r="W71" s="3">
        <f t="shared" si="131"/>
        <v>0.85</v>
      </c>
      <c r="X71" s="3">
        <f t="shared" si="131"/>
        <v>0.85</v>
      </c>
      <c r="Y71" s="3">
        <f t="shared" si="131"/>
        <v>0.85</v>
      </c>
      <c r="Z71" s="3">
        <f t="shared" si="131"/>
        <v>0.85</v>
      </c>
      <c r="AA71" s="3">
        <f t="shared" si="131"/>
        <v>0.85</v>
      </c>
      <c r="AB71" s="3">
        <f t="shared" si="131"/>
        <v>0.85</v>
      </c>
    </row>
    <row r="72" spans="1:28" x14ac:dyDescent="0.25">
      <c r="A72" s="2" t="s">
        <v>112</v>
      </c>
      <c r="C72" s="3">
        <f>C70*C71</f>
        <v>0</v>
      </c>
      <c r="D72" s="3">
        <f t="shared" ref="D72:AB72" si="132">D70*D71</f>
        <v>0</v>
      </c>
      <c r="E72" s="3">
        <f t="shared" si="132"/>
        <v>0</v>
      </c>
      <c r="F72" s="3">
        <f t="shared" si="132"/>
        <v>0.85</v>
      </c>
      <c r="G72" s="3">
        <f t="shared" si="132"/>
        <v>0.85</v>
      </c>
      <c r="H72" s="3">
        <f t="shared" si="132"/>
        <v>0.85</v>
      </c>
      <c r="I72" s="3">
        <f t="shared" si="132"/>
        <v>0.85</v>
      </c>
      <c r="J72" s="3">
        <f t="shared" si="132"/>
        <v>0.85</v>
      </c>
      <c r="K72" s="3">
        <f t="shared" si="132"/>
        <v>0.85</v>
      </c>
      <c r="L72" s="3">
        <f t="shared" si="132"/>
        <v>2.5499999999999998</v>
      </c>
      <c r="M72" s="3">
        <f t="shared" si="132"/>
        <v>2.5499999999999998</v>
      </c>
      <c r="N72" s="3">
        <f t="shared" si="132"/>
        <v>2.5499999999999998</v>
      </c>
      <c r="O72" s="3">
        <f t="shared" si="132"/>
        <v>2.5499999999999998</v>
      </c>
      <c r="P72" s="3">
        <f t="shared" si="132"/>
        <v>2.5499999999999998</v>
      </c>
      <c r="Q72" s="3">
        <f t="shared" si="132"/>
        <v>2.5499999999999998</v>
      </c>
      <c r="R72" s="3">
        <f t="shared" si="132"/>
        <v>2.5499999999999998</v>
      </c>
      <c r="S72" s="3">
        <f t="shared" si="132"/>
        <v>2.5499999999999998</v>
      </c>
      <c r="T72" s="3">
        <f t="shared" si="132"/>
        <v>2.5499999999999998</v>
      </c>
      <c r="U72" s="3">
        <f t="shared" si="132"/>
        <v>0</v>
      </c>
      <c r="V72" s="3">
        <f t="shared" si="132"/>
        <v>0</v>
      </c>
      <c r="W72" s="3">
        <f t="shared" si="132"/>
        <v>0</v>
      </c>
      <c r="X72" s="3">
        <f t="shared" si="132"/>
        <v>0</v>
      </c>
      <c r="Y72" s="3">
        <f t="shared" si="132"/>
        <v>42.5</v>
      </c>
      <c r="Z72" s="3">
        <f t="shared" si="132"/>
        <v>42.5</v>
      </c>
      <c r="AA72" s="3">
        <f t="shared" si="132"/>
        <v>42.5</v>
      </c>
      <c r="AB72" s="3">
        <f t="shared" si="132"/>
        <v>42.5</v>
      </c>
    </row>
    <row r="73" spans="1:28" x14ac:dyDescent="0.25">
      <c r="A73" s="2" t="s">
        <v>113</v>
      </c>
      <c r="B73" s="2" t="s">
        <v>114</v>
      </c>
      <c r="C73" s="19">
        <f>+C68+C69+C70</f>
        <v>107.94352363636364</v>
      </c>
      <c r="D73" s="19">
        <f t="shared" ref="D73:AB73" si="133">+D68+D69+D70</f>
        <v>107.94352363636364</v>
      </c>
      <c r="E73" s="19">
        <f t="shared" si="133"/>
        <v>107.94352363636364</v>
      </c>
      <c r="F73" s="19">
        <f t="shared" si="133"/>
        <v>108.94352363636364</v>
      </c>
      <c r="G73" s="19">
        <f t="shared" si="133"/>
        <v>108.94352363636364</v>
      </c>
      <c r="H73" s="19">
        <f t="shared" si="133"/>
        <v>108.94352363636364</v>
      </c>
      <c r="I73" s="19">
        <f t="shared" si="133"/>
        <v>108.94352363636364</v>
      </c>
      <c r="J73" s="19">
        <f t="shared" si="133"/>
        <v>108.94352363636364</v>
      </c>
      <c r="K73" s="19">
        <f t="shared" si="133"/>
        <v>108.94352363636364</v>
      </c>
      <c r="L73" s="19">
        <f>+L68+L69+L70</f>
        <v>595.88423076923073</v>
      </c>
      <c r="M73" s="19">
        <f t="shared" si="133"/>
        <v>595.88423076923073</v>
      </c>
      <c r="N73" s="19">
        <f>+N68+N69+N70</f>
        <v>595.88423076923073</v>
      </c>
      <c r="O73" s="19">
        <f t="shared" si="133"/>
        <v>595.88423076923073</v>
      </c>
      <c r="P73" s="19">
        <f t="shared" si="133"/>
        <v>595.88423076923073</v>
      </c>
      <c r="Q73" s="19">
        <f t="shared" si="133"/>
        <v>595.88423076923073</v>
      </c>
      <c r="R73" s="19">
        <f t="shared" si="133"/>
        <v>595.88423076923073</v>
      </c>
      <c r="S73" s="19">
        <f t="shared" si="133"/>
        <v>595.88423076923073</v>
      </c>
      <c r="T73" s="19">
        <f t="shared" si="133"/>
        <v>595.88423076923073</v>
      </c>
      <c r="U73" s="19">
        <f t="shared" si="133"/>
        <v>1540.2417647058821</v>
      </c>
      <c r="V73" s="19">
        <f t="shared" si="133"/>
        <v>1540.2417647058821</v>
      </c>
      <c r="W73" s="19">
        <f t="shared" si="133"/>
        <v>1540.2417647058821</v>
      </c>
      <c r="X73" s="19">
        <f t="shared" si="133"/>
        <v>1540.2417647058821</v>
      </c>
      <c r="Y73" s="19">
        <f t="shared" si="133"/>
        <v>2850.5641176470585</v>
      </c>
      <c r="Z73" s="19">
        <f t="shared" si="133"/>
        <v>2850.5641176470585</v>
      </c>
      <c r="AA73" s="19">
        <f t="shared" si="133"/>
        <v>2850.5641176470585</v>
      </c>
      <c r="AB73" s="19">
        <f t="shared" si="133"/>
        <v>2850.5641176470585</v>
      </c>
    </row>
    <row r="74" spans="1:28" x14ac:dyDescent="0.25">
      <c r="A74" s="2" t="s">
        <v>115</v>
      </c>
      <c r="C74" s="4">
        <f>C73/C68</f>
        <v>1.1613883293115361</v>
      </c>
      <c r="D74" s="4">
        <f t="shared" ref="D74:AB74" si="134">D73/D68</f>
        <v>1.1613883293115361</v>
      </c>
      <c r="E74" s="4">
        <f t="shared" si="134"/>
        <v>1.1613883293115361</v>
      </c>
      <c r="F74" s="4">
        <f t="shared" si="134"/>
        <v>1.1721475512656385</v>
      </c>
      <c r="G74" s="4">
        <f t="shared" si="134"/>
        <v>1.1721475512656385</v>
      </c>
      <c r="H74" s="4">
        <f t="shared" si="134"/>
        <v>1.1721475512656385</v>
      </c>
      <c r="I74" s="4">
        <f t="shared" si="134"/>
        <v>1.1721475512656385</v>
      </c>
      <c r="J74" s="4">
        <f t="shared" si="134"/>
        <v>1.1721475512656385</v>
      </c>
      <c r="K74" s="4">
        <f t="shared" si="134"/>
        <v>1.1721475512656385</v>
      </c>
      <c r="L74" s="4">
        <f t="shared" si="134"/>
        <v>1.1506128114465737</v>
      </c>
      <c r="M74" s="4">
        <f t="shared" si="134"/>
        <v>1.1506128114465737</v>
      </c>
      <c r="N74" s="4">
        <f t="shared" si="134"/>
        <v>1.1506128114465737</v>
      </c>
      <c r="O74" s="4">
        <f t="shared" si="134"/>
        <v>1.1506128114465737</v>
      </c>
      <c r="P74" s="4">
        <f t="shared" si="134"/>
        <v>1.1506128114465737</v>
      </c>
      <c r="Q74" s="4">
        <f t="shared" si="134"/>
        <v>1.1506128114465737</v>
      </c>
      <c r="R74" s="4">
        <f t="shared" si="134"/>
        <v>1.1506128114465737</v>
      </c>
      <c r="S74" s="4">
        <f t="shared" si="134"/>
        <v>1.1506128114465737</v>
      </c>
      <c r="T74" s="4">
        <f t="shared" si="134"/>
        <v>1.1506128114465737</v>
      </c>
      <c r="U74" s="4">
        <f t="shared" si="134"/>
        <v>1.2832762614982962</v>
      </c>
      <c r="V74" s="4">
        <f t="shared" si="134"/>
        <v>1.2832762614982962</v>
      </c>
      <c r="W74" s="4">
        <f t="shared" si="134"/>
        <v>1.2832762614982962</v>
      </c>
      <c r="X74" s="4">
        <f t="shared" si="134"/>
        <v>1.2832762614982962</v>
      </c>
      <c r="Y74" s="4">
        <f t="shared" si="134"/>
        <v>1.0178535458927498</v>
      </c>
      <c r="Z74" s="4">
        <f t="shared" si="134"/>
        <v>1.0178535458927498</v>
      </c>
      <c r="AA74" s="4">
        <f t="shared" si="134"/>
        <v>1.0178535458927498</v>
      </c>
      <c r="AB74" s="4">
        <f t="shared" si="134"/>
        <v>1.0178535458927498</v>
      </c>
    </row>
    <row r="75" spans="1:28" x14ac:dyDescent="0.25">
      <c r="A75" s="2" t="s">
        <v>116</v>
      </c>
      <c r="C75" s="4">
        <f>+C72/C73*1000</f>
        <v>0</v>
      </c>
      <c r="D75" s="4">
        <f t="shared" ref="D75:AB75" si="135">+D72/D73*1000</f>
        <v>0</v>
      </c>
      <c r="E75" s="4">
        <f t="shared" si="135"/>
        <v>0</v>
      </c>
      <c r="F75" s="4">
        <f t="shared" si="135"/>
        <v>7.8022077093555966</v>
      </c>
      <c r="G75" s="4">
        <f t="shared" si="135"/>
        <v>7.8022077093555966</v>
      </c>
      <c r="H75" s="4">
        <f t="shared" si="135"/>
        <v>7.8022077093555966</v>
      </c>
      <c r="I75" s="4">
        <f t="shared" si="135"/>
        <v>7.8022077093555966</v>
      </c>
      <c r="J75" s="4">
        <f t="shared" si="135"/>
        <v>7.8022077093555966</v>
      </c>
      <c r="K75" s="4">
        <f t="shared" si="135"/>
        <v>7.8022077093555966</v>
      </c>
      <c r="L75" s="4">
        <f t="shared" si="135"/>
        <v>4.279354727525158</v>
      </c>
      <c r="M75" s="4">
        <f t="shared" si="135"/>
        <v>4.279354727525158</v>
      </c>
      <c r="N75" s="4">
        <f t="shared" si="135"/>
        <v>4.279354727525158</v>
      </c>
      <c r="O75" s="4">
        <f t="shared" si="135"/>
        <v>4.279354727525158</v>
      </c>
      <c r="P75" s="4">
        <f t="shared" si="135"/>
        <v>4.279354727525158</v>
      </c>
      <c r="Q75" s="4">
        <f t="shared" si="135"/>
        <v>4.279354727525158</v>
      </c>
      <c r="R75" s="4">
        <f t="shared" si="135"/>
        <v>4.279354727525158</v>
      </c>
      <c r="S75" s="4">
        <f t="shared" si="135"/>
        <v>4.279354727525158</v>
      </c>
      <c r="T75" s="4">
        <f t="shared" si="135"/>
        <v>4.279354727525158</v>
      </c>
      <c r="U75" s="4">
        <f t="shared" si="135"/>
        <v>0</v>
      </c>
      <c r="V75" s="4">
        <f t="shared" si="135"/>
        <v>0</v>
      </c>
      <c r="W75" s="4">
        <f t="shared" si="135"/>
        <v>0</v>
      </c>
      <c r="X75" s="4">
        <f t="shared" si="135"/>
        <v>0</v>
      </c>
      <c r="Y75" s="4">
        <f t="shared" si="135"/>
        <v>14.90932960844283</v>
      </c>
      <c r="Z75" s="4">
        <f t="shared" si="135"/>
        <v>14.90932960844283</v>
      </c>
      <c r="AA75" s="4">
        <f t="shared" si="135"/>
        <v>14.90932960844283</v>
      </c>
      <c r="AB75" s="4">
        <f t="shared" si="135"/>
        <v>14.90932960844283</v>
      </c>
    </row>
    <row r="76" spans="1:28" x14ac:dyDescent="0.25">
      <c r="A76" s="2" t="s">
        <v>117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</row>
    <row r="77" spans="1:28" x14ac:dyDescent="0.25">
      <c r="A77" s="2" t="s">
        <v>118</v>
      </c>
      <c r="C77" s="4">
        <f t="shared" ref="C77:AB77" si="136">+C73/C76/C52/C53/10</f>
        <v>0.66631804713804721</v>
      </c>
      <c r="D77" s="4">
        <f t="shared" si="136"/>
        <v>0.66631804713804721</v>
      </c>
      <c r="E77" s="4">
        <f t="shared" si="136"/>
        <v>0.66631804713804721</v>
      </c>
      <c r="F77" s="4">
        <f t="shared" si="136"/>
        <v>0.89665451552562681</v>
      </c>
      <c r="G77" s="4">
        <f t="shared" si="136"/>
        <v>0.89665451552562681</v>
      </c>
      <c r="H77" s="4">
        <f t="shared" si="136"/>
        <v>0.89665451552562681</v>
      </c>
      <c r="I77" s="4">
        <f t="shared" si="136"/>
        <v>1.3449817732884399</v>
      </c>
      <c r="J77" s="4">
        <f t="shared" si="136"/>
        <v>1.3449817732884399</v>
      </c>
      <c r="K77" s="4">
        <f t="shared" si="136"/>
        <v>1.3449817732884399</v>
      </c>
      <c r="L77" s="4">
        <f t="shared" si="136"/>
        <v>1.091363060016906</v>
      </c>
      <c r="M77" s="4">
        <f t="shared" si="136"/>
        <v>1.091363060016906</v>
      </c>
      <c r="N77" s="4">
        <f t="shared" si="136"/>
        <v>1.091363060016906</v>
      </c>
      <c r="O77" s="4">
        <f t="shared" si="136"/>
        <v>1.091363060016906</v>
      </c>
      <c r="P77" s="4">
        <f t="shared" si="136"/>
        <v>1.455150746689208</v>
      </c>
      <c r="Q77" s="4">
        <f t="shared" si="136"/>
        <v>1.455150746689208</v>
      </c>
      <c r="R77" s="4">
        <f t="shared" si="136"/>
        <v>1.455150746689208</v>
      </c>
      <c r="S77" s="4">
        <f t="shared" si="136"/>
        <v>2.1827261200338119</v>
      </c>
      <c r="T77" s="4">
        <f t="shared" si="136"/>
        <v>2.1827261200338119</v>
      </c>
      <c r="U77" s="4">
        <f t="shared" si="136"/>
        <v>0.33923489533953011</v>
      </c>
      <c r="V77" s="4">
        <f t="shared" si="136"/>
        <v>0.33923489533953011</v>
      </c>
      <c r="W77" s="4">
        <f t="shared" si="136"/>
        <v>0.67846979067906021</v>
      </c>
      <c r="X77" s="4">
        <f t="shared" si="136"/>
        <v>0.67846979067906021</v>
      </c>
      <c r="Y77" s="4">
        <f t="shared" si="136"/>
        <v>1.0735314332375097</v>
      </c>
      <c r="Z77" s="4">
        <f t="shared" si="136"/>
        <v>1.0735314332375097</v>
      </c>
      <c r="AA77" s="4">
        <f t="shared" si="136"/>
        <v>1.0735314332375097</v>
      </c>
      <c r="AB77" s="4">
        <f t="shared" si="136"/>
        <v>1.0735314332375097</v>
      </c>
    </row>
    <row r="80" spans="1:28" x14ac:dyDescent="0.25">
      <c r="A80" s="2" t="s">
        <v>119</v>
      </c>
      <c r="C80" s="3">
        <v>0.7</v>
      </c>
      <c r="D80" s="3">
        <v>0.7</v>
      </c>
      <c r="E80" s="3">
        <v>0.7</v>
      </c>
      <c r="F80" s="3">
        <v>0.7</v>
      </c>
      <c r="G80" s="3">
        <v>0.7</v>
      </c>
      <c r="H80" s="3">
        <v>0.7</v>
      </c>
      <c r="I80" s="3">
        <v>0.7</v>
      </c>
      <c r="J80" s="3">
        <v>0.7</v>
      </c>
      <c r="K80" s="3">
        <v>0.7</v>
      </c>
      <c r="L80" s="3">
        <v>0.7</v>
      </c>
      <c r="M80" s="3">
        <v>0.7</v>
      </c>
      <c r="N80" s="3">
        <v>0.7</v>
      </c>
      <c r="O80" s="3">
        <v>0.7</v>
      </c>
      <c r="P80" s="3">
        <v>0.7</v>
      </c>
      <c r="Q80" s="3">
        <v>0.7</v>
      </c>
      <c r="R80" s="3">
        <v>0.7</v>
      </c>
      <c r="S80" s="3">
        <v>0.7</v>
      </c>
      <c r="T80" s="3">
        <v>0.7</v>
      </c>
      <c r="U80" s="3">
        <v>0.7</v>
      </c>
      <c r="V80" s="3">
        <v>0.7</v>
      </c>
      <c r="W80" s="3">
        <v>0.7</v>
      </c>
      <c r="X80" s="3">
        <v>0.7</v>
      </c>
      <c r="Y80" s="3">
        <v>0.7</v>
      </c>
      <c r="Z80" s="3">
        <v>0.7</v>
      </c>
      <c r="AA80" s="3">
        <v>0.7</v>
      </c>
      <c r="AB80" s="3">
        <v>0.7</v>
      </c>
    </row>
    <row r="81" spans="1:28" x14ac:dyDescent="0.25">
      <c r="A81" s="2" t="s">
        <v>120</v>
      </c>
      <c r="C81" s="9">
        <f t="shared" ref="C81:AB81" si="137">+EXP(C36-C39/(C40*C35))*24/1000</f>
        <v>2.9104600986036597E-3</v>
      </c>
      <c r="D81" s="9">
        <f t="shared" si="137"/>
        <v>2.9104600986036597E-3</v>
      </c>
      <c r="E81" s="9">
        <f t="shared" si="137"/>
        <v>2.9104600986036597E-3</v>
      </c>
      <c r="F81" s="9">
        <f t="shared" si="137"/>
        <v>2.9104600986036597E-3</v>
      </c>
      <c r="G81" s="9">
        <f t="shared" si="137"/>
        <v>2.9104600986036597E-3</v>
      </c>
      <c r="H81" s="9">
        <f t="shared" si="137"/>
        <v>2.9104600986036597E-3</v>
      </c>
      <c r="I81" s="9">
        <f t="shared" si="137"/>
        <v>2.9104600986036597E-3</v>
      </c>
      <c r="J81" s="9">
        <f t="shared" si="137"/>
        <v>2.9104600986036597E-3</v>
      </c>
      <c r="K81" s="9">
        <f t="shared" si="137"/>
        <v>2.9104600986036597E-3</v>
      </c>
      <c r="L81" s="9">
        <f t="shared" si="137"/>
        <v>2.9104600986036597E-3</v>
      </c>
      <c r="M81" s="9">
        <f t="shared" si="137"/>
        <v>2.9104600986036597E-3</v>
      </c>
      <c r="N81" s="9">
        <f t="shared" si="137"/>
        <v>2.9104600986036597E-3</v>
      </c>
      <c r="O81" s="9">
        <f t="shared" si="137"/>
        <v>2.9104600986036597E-3</v>
      </c>
      <c r="P81" s="9">
        <f t="shared" si="137"/>
        <v>2.9104600986036597E-3</v>
      </c>
      <c r="Q81" s="9">
        <f t="shared" si="137"/>
        <v>2.9104600986036597E-3</v>
      </c>
      <c r="R81" s="9">
        <f t="shared" si="137"/>
        <v>2.9104600986036597E-3</v>
      </c>
      <c r="S81" s="9">
        <f t="shared" si="137"/>
        <v>2.9104600986036597E-3</v>
      </c>
      <c r="T81" s="9">
        <f t="shared" si="137"/>
        <v>2.9104600986036597E-3</v>
      </c>
      <c r="U81" s="9">
        <f t="shared" si="137"/>
        <v>2.9104600986036597E-3</v>
      </c>
      <c r="V81" s="9">
        <f t="shared" si="137"/>
        <v>2.9104600986036597E-3</v>
      </c>
      <c r="W81" s="9">
        <f t="shared" si="137"/>
        <v>2.9104600986036597E-3</v>
      </c>
      <c r="X81" s="9">
        <f t="shared" si="137"/>
        <v>2.9104600986036597E-3</v>
      </c>
      <c r="Y81" s="9">
        <f t="shared" si="137"/>
        <v>2.9104600986036597E-3</v>
      </c>
      <c r="Z81" s="9">
        <f t="shared" si="137"/>
        <v>2.9104600986036597E-3</v>
      </c>
      <c r="AA81" s="9">
        <f t="shared" si="137"/>
        <v>2.9104600986036597E-3</v>
      </c>
      <c r="AB81" s="9">
        <f t="shared" si="137"/>
        <v>2.9104600986036597E-3</v>
      </c>
    </row>
    <row r="82" spans="1:28" x14ac:dyDescent="0.25">
      <c r="A82" s="2" t="s">
        <v>121</v>
      </c>
      <c r="C82" s="9">
        <f t="shared" ref="C82:AB82" si="138">+C81*C44</f>
        <v>1.9403067324024397E-2</v>
      </c>
      <c r="D82" s="9">
        <f t="shared" si="138"/>
        <v>1.9403067324024397E-2</v>
      </c>
      <c r="E82" s="9">
        <f t="shared" si="138"/>
        <v>1.9403067324024397E-2</v>
      </c>
      <c r="F82" s="9">
        <f t="shared" si="138"/>
        <v>1.9403067324024397E-2</v>
      </c>
      <c r="G82" s="9">
        <f t="shared" si="138"/>
        <v>1.9403067324024397E-2</v>
      </c>
      <c r="H82" s="9">
        <f t="shared" si="138"/>
        <v>1.9403067324024397E-2</v>
      </c>
      <c r="I82" s="9">
        <f t="shared" si="138"/>
        <v>1.9403067324024397E-2</v>
      </c>
      <c r="J82" s="9">
        <f t="shared" si="138"/>
        <v>1.9403067324024397E-2</v>
      </c>
      <c r="K82" s="9">
        <f t="shared" si="138"/>
        <v>1.9403067324024397E-2</v>
      </c>
      <c r="L82" s="9">
        <f t="shared" si="138"/>
        <v>1.9403067324024397E-2</v>
      </c>
      <c r="M82" s="9">
        <f t="shared" si="138"/>
        <v>1.9403067324024397E-2</v>
      </c>
      <c r="N82" s="9">
        <f t="shared" si="138"/>
        <v>1.9403067324024397E-2</v>
      </c>
      <c r="O82" s="9">
        <f t="shared" si="138"/>
        <v>1.9403067324024397E-2</v>
      </c>
      <c r="P82" s="9">
        <f t="shared" si="138"/>
        <v>1.9403067324024397E-2</v>
      </c>
      <c r="Q82" s="9">
        <f t="shared" si="138"/>
        <v>1.9403067324024397E-2</v>
      </c>
      <c r="R82" s="9">
        <f t="shared" si="138"/>
        <v>1.9403067324024397E-2</v>
      </c>
      <c r="S82" s="9">
        <f t="shared" si="138"/>
        <v>1.9403067324024397E-2</v>
      </c>
      <c r="T82" s="9">
        <f t="shared" si="138"/>
        <v>1.9403067324024397E-2</v>
      </c>
      <c r="U82" s="9">
        <f t="shared" si="138"/>
        <v>1.9403067324024397E-2</v>
      </c>
      <c r="V82" s="9">
        <f t="shared" si="138"/>
        <v>1.9403067324024397E-2</v>
      </c>
      <c r="W82" s="9">
        <f t="shared" si="138"/>
        <v>1.9403067324024397E-2</v>
      </c>
      <c r="X82" s="9">
        <f t="shared" si="138"/>
        <v>1.9403067324024397E-2</v>
      </c>
      <c r="Y82" s="9">
        <f t="shared" si="138"/>
        <v>1.9403067324024397E-2</v>
      </c>
      <c r="Z82" s="9">
        <f t="shared" si="138"/>
        <v>1.9403067324024397E-2</v>
      </c>
      <c r="AA82" s="9">
        <f t="shared" si="138"/>
        <v>1.9403067324024397E-2</v>
      </c>
      <c r="AB82" s="9">
        <f t="shared" si="138"/>
        <v>1.9403067324024397E-2</v>
      </c>
    </row>
    <row r="84" spans="1:28" x14ac:dyDescent="0.25">
      <c r="A84" s="2" t="s">
        <v>122</v>
      </c>
      <c r="C84" s="4">
        <f t="shared" ref="C84:AB84" si="139">+C80*C62</f>
        <v>3.753488454545455</v>
      </c>
      <c r="D84" s="4">
        <f t="shared" si="139"/>
        <v>3.753488454545455</v>
      </c>
      <c r="E84" s="4">
        <f t="shared" si="139"/>
        <v>3.753488454545455</v>
      </c>
      <c r="F84" s="4">
        <f t="shared" si="139"/>
        <v>3.753488454545455</v>
      </c>
      <c r="G84" s="4">
        <f t="shared" si="139"/>
        <v>3.753488454545455</v>
      </c>
      <c r="H84" s="4">
        <f t="shared" si="139"/>
        <v>3.753488454545455</v>
      </c>
      <c r="I84" s="4">
        <f t="shared" si="139"/>
        <v>3.753488454545455</v>
      </c>
      <c r="J84" s="4">
        <f t="shared" si="139"/>
        <v>3.753488454545455</v>
      </c>
      <c r="K84" s="4">
        <f t="shared" si="139"/>
        <v>3.753488454545455</v>
      </c>
      <c r="L84" s="4">
        <f>+L80*L62</f>
        <v>22.995605769230771</v>
      </c>
      <c r="M84" s="4">
        <f t="shared" si="139"/>
        <v>22.995605769230771</v>
      </c>
      <c r="N84" s="4">
        <f t="shared" si="139"/>
        <v>22.995605769230771</v>
      </c>
      <c r="O84" s="4">
        <f t="shared" si="139"/>
        <v>22.995605769230771</v>
      </c>
      <c r="P84" s="4">
        <f t="shared" si="139"/>
        <v>22.995605769230771</v>
      </c>
      <c r="Q84" s="4">
        <f t="shared" si="139"/>
        <v>22.995605769230771</v>
      </c>
      <c r="R84" s="4">
        <f t="shared" si="139"/>
        <v>22.995605769230771</v>
      </c>
      <c r="S84" s="4">
        <f t="shared" si="139"/>
        <v>22.995605769230771</v>
      </c>
      <c r="T84" s="4">
        <f t="shared" si="139"/>
        <v>22.995605769230771</v>
      </c>
      <c r="U84" s="4">
        <f t="shared" si="139"/>
        <v>50.946432352941152</v>
      </c>
      <c r="V84" s="4">
        <f t="shared" si="139"/>
        <v>50.946432352941152</v>
      </c>
      <c r="W84" s="4">
        <f t="shared" si="139"/>
        <v>50.946432352941152</v>
      </c>
      <c r="X84" s="4">
        <f t="shared" si="139"/>
        <v>50.946432352941152</v>
      </c>
      <c r="Y84" s="4">
        <f t="shared" si="139"/>
        <v>118.87500882352936</v>
      </c>
      <c r="Z84" s="4">
        <f t="shared" si="139"/>
        <v>118.87500882352936</v>
      </c>
      <c r="AA84" s="4">
        <f t="shared" si="139"/>
        <v>118.87500882352936</v>
      </c>
      <c r="AB84" s="4">
        <f t="shared" si="139"/>
        <v>118.87500882352936</v>
      </c>
    </row>
    <row r="85" spans="1:28" x14ac:dyDescent="0.25">
      <c r="A85" s="2" t="s">
        <v>123</v>
      </c>
      <c r="C85" s="4">
        <f t="shared" ref="C85:AB85" si="140">+C62*(1-C80)</f>
        <v>1.6086379090909095</v>
      </c>
      <c r="D85" s="4">
        <f t="shared" si="140"/>
        <v>1.6086379090909095</v>
      </c>
      <c r="E85" s="4">
        <f t="shared" si="140"/>
        <v>1.6086379090909095</v>
      </c>
      <c r="F85" s="4">
        <f t="shared" si="140"/>
        <v>1.6086379090909095</v>
      </c>
      <c r="G85" s="4">
        <f t="shared" si="140"/>
        <v>1.6086379090909095</v>
      </c>
      <c r="H85" s="4">
        <f t="shared" si="140"/>
        <v>1.6086379090909095</v>
      </c>
      <c r="I85" s="4">
        <f t="shared" si="140"/>
        <v>1.6086379090909095</v>
      </c>
      <c r="J85" s="4">
        <f t="shared" si="140"/>
        <v>1.6086379090909095</v>
      </c>
      <c r="K85" s="4">
        <f t="shared" si="140"/>
        <v>1.6086379090909095</v>
      </c>
      <c r="L85" s="4">
        <f t="shared" si="140"/>
        <v>9.8552596153846181</v>
      </c>
      <c r="M85" s="4">
        <f t="shared" si="140"/>
        <v>9.8552596153846181</v>
      </c>
      <c r="N85" s="4">
        <f t="shared" si="140"/>
        <v>9.8552596153846181</v>
      </c>
      <c r="O85" s="4">
        <f t="shared" si="140"/>
        <v>9.8552596153846181</v>
      </c>
      <c r="P85" s="4">
        <f t="shared" si="140"/>
        <v>9.8552596153846181</v>
      </c>
      <c r="Q85" s="4">
        <f t="shared" si="140"/>
        <v>9.8552596153846181</v>
      </c>
      <c r="R85" s="4">
        <f t="shared" si="140"/>
        <v>9.8552596153846181</v>
      </c>
      <c r="S85" s="4">
        <f t="shared" si="140"/>
        <v>9.8552596153846181</v>
      </c>
      <c r="T85" s="4">
        <f t="shared" si="140"/>
        <v>9.8552596153846181</v>
      </c>
      <c r="U85" s="4">
        <f t="shared" si="140"/>
        <v>21.834185294117642</v>
      </c>
      <c r="V85" s="4">
        <f t="shared" si="140"/>
        <v>21.834185294117642</v>
      </c>
      <c r="W85" s="4">
        <f t="shared" si="140"/>
        <v>21.834185294117642</v>
      </c>
      <c r="X85" s="4">
        <f t="shared" si="140"/>
        <v>21.834185294117642</v>
      </c>
      <c r="Y85" s="4">
        <f t="shared" si="140"/>
        <v>50.946432352941166</v>
      </c>
      <c r="Z85" s="4">
        <f t="shared" si="140"/>
        <v>50.946432352941166</v>
      </c>
      <c r="AA85" s="4">
        <f t="shared" si="140"/>
        <v>50.946432352941166</v>
      </c>
      <c r="AB85" s="4">
        <f t="shared" si="140"/>
        <v>50.946432352941166</v>
      </c>
    </row>
    <row r="87" spans="1:28" x14ac:dyDescent="0.25">
      <c r="A87" s="2" t="s">
        <v>124</v>
      </c>
      <c r="C87" s="4">
        <f>+(1-C82)^C10</f>
        <v>0.57208436998974233</v>
      </c>
      <c r="D87" s="4">
        <f t="shared" ref="D87:AB87" si="141">+(1-D82)^D10</f>
        <v>0.79821716953343758</v>
      </c>
      <c r="E87" s="4">
        <f t="shared" si="141"/>
        <v>0.85487813355044773</v>
      </c>
      <c r="F87" s="4">
        <f t="shared" si="141"/>
        <v>0.65820142419239636</v>
      </c>
      <c r="G87" s="4">
        <f t="shared" si="141"/>
        <v>0.81651277294803626</v>
      </c>
      <c r="H87" s="4">
        <f t="shared" si="141"/>
        <v>0.87447243933115804</v>
      </c>
      <c r="I87" s="4">
        <f t="shared" si="141"/>
        <v>0.75666888978455193</v>
      </c>
      <c r="J87" s="4">
        <f t="shared" si="141"/>
        <v>0.8345516618462212</v>
      </c>
      <c r="K87" s="4">
        <f t="shared" si="141"/>
        <v>0.89379180787044665</v>
      </c>
      <c r="L87" s="4">
        <f t="shared" si="141"/>
        <v>0.71321650345685139</v>
      </c>
      <c r="M87" s="4">
        <f t="shared" si="141"/>
        <v>0.82611861017298183</v>
      </c>
      <c r="N87" s="4">
        <f t="shared" si="141"/>
        <v>0.8847601411139332</v>
      </c>
      <c r="O87" s="4">
        <f t="shared" si="141"/>
        <v>0.9726311239875991</v>
      </c>
      <c r="P87" s="4">
        <f t="shared" si="141"/>
        <v>0.77419855122547443</v>
      </c>
      <c r="Q87" s="4">
        <f t="shared" si="141"/>
        <v>0.83731762428066359</v>
      </c>
      <c r="R87" s="4">
        <f t="shared" si="141"/>
        <v>0.89675411047890685</v>
      </c>
      <c r="S87" s="4">
        <f t="shared" si="141"/>
        <v>0.84039473822395283</v>
      </c>
      <c r="T87" s="4">
        <f t="shared" si="141"/>
        <v>0.90891067227367384</v>
      </c>
      <c r="U87" s="4">
        <f t="shared" si="141"/>
        <v>0.56273376797427321</v>
      </c>
      <c r="V87" s="4">
        <f t="shared" si="141"/>
        <v>0.7331297036286275</v>
      </c>
      <c r="W87" s="4">
        <f t="shared" si="141"/>
        <v>0.61366227426322806</v>
      </c>
      <c r="X87" s="4">
        <f t="shared" si="141"/>
        <v>0.79947937526158552</v>
      </c>
      <c r="Y87" s="4">
        <f t="shared" si="141"/>
        <v>0.7056317499800383</v>
      </c>
      <c r="Z87" s="4">
        <f t="shared" si="141"/>
        <v>0.82537986520449202</v>
      </c>
      <c r="AA87" s="4">
        <f t="shared" si="141"/>
        <v>0.8839689567797232</v>
      </c>
      <c r="AB87" s="4">
        <f t="shared" si="141"/>
        <v>0.9723411169498587</v>
      </c>
    </row>
    <row r="88" spans="1:28" x14ac:dyDescent="0.25">
      <c r="A88" s="2" t="s">
        <v>125</v>
      </c>
      <c r="C88" s="4">
        <f>1-C87</f>
        <v>0.42791563001025767</v>
      </c>
      <c r="D88" s="4">
        <f t="shared" ref="D88:F88" si="142">1-D87</f>
        <v>0.20178283046656242</v>
      </c>
      <c r="E88" s="4">
        <f t="shared" si="142"/>
        <v>0.14512186644955227</v>
      </c>
      <c r="F88" s="4">
        <f t="shared" si="142"/>
        <v>0.34179857580760364</v>
      </c>
      <c r="G88" s="4">
        <f t="shared" ref="G88:O88" si="143">1-G87</f>
        <v>0.18348722705196374</v>
      </c>
      <c r="H88" s="4">
        <f t="shared" ref="H88:J88" si="144">1-H87</f>
        <v>0.12552756066884196</v>
      </c>
      <c r="I88" s="4">
        <f t="shared" si="144"/>
        <v>0.24333111021544807</v>
      </c>
      <c r="J88" s="4">
        <f t="shared" si="144"/>
        <v>0.1654483381537788</v>
      </c>
      <c r="K88" s="4">
        <f t="shared" si="143"/>
        <v>0.10620819212955335</v>
      </c>
      <c r="L88" s="4">
        <f t="shared" si="143"/>
        <v>0.28678349654314861</v>
      </c>
      <c r="M88" s="4">
        <f t="shared" si="143"/>
        <v>0.17388138982701817</v>
      </c>
      <c r="N88" s="4">
        <f t="shared" si="143"/>
        <v>0.1152398588860668</v>
      </c>
      <c r="O88" s="4">
        <f t="shared" si="143"/>
        <v>2.73688760124009E-2</v>
      </c>
      <c r="P88" s="4">
        <f t="shared" ref="P88:Q88" si="145">1-P87</f>
        <v>0.22580144877452557</v>
      </c>
      <c r="Q88" s="4">
        <f t="shared" si="145"/>
        <v>0.16268237571933641</v>
      </c>
      <c r="R88" s="4">
        <f>1-R87</f>
        <v>0.10324588952109315</v>
      </c>
      <c r="S88" s="4">
        <f t="shared" ref="S88:T88" si="146">1-S87</f>
        <v>0.15960526177604717</v>
      </c>
      <c r="T88" s="4">
        <f t="shared" si="146"/>
        <v>9.1089327726326164E-2</v>
      </c>
      <c r="U88" s="4">
        <f t="shared" ref="U88:W88" si="147">1-U87</f>
        <v>0.43726623202572679</v>
      </c>
      <c r="V88" s="4">
        <f t="shared" si="147"/>
        <v>0.2668702963713725</v>
      </c>
      <c r="W88" s="4">
        <f t="shared" si="147"/>
        <v>0.38633772573677194</v>
      </c>
      <c r="X88" s="4">
        <f t="shared" ref="X88" si="148">1-X87</f>
        <v>0.20052062473841448</v>
      </c>
      <c r="Y88" s="4">
        <f t="shared" ref="Y88:AA88" si="149">1-Y87</f>
        <v>0.2943682500199617</v>
      </c>
      <c r="Z88" s="4">
        <f t="shared" si="149"/>
        <v>0.17462013479550798</v>
      </c>
      <c r="AA88" s="4">
        <f t="shared" si="149"/>
        <v>0.1160310432202768</v>
      </c>
      <c r="AB88" s="4">
        <f t="shared" ref="AB88" si="150">1-AB87</f>
        <v>2.7658883050141303E-2</v>
      </c>
    </row>
    <row r="89" spans="1:28" x14ac:dyDescent="0.25">
      <c r="A89" s="2" t="s">
        <v>126</v>
      </c>
      <c r="C89" s="4">
        <f>+C88/C44</f>
        <v>6.4187344501538651E-2</v>
      </c>
      <c r="D89" s="4">
        <f t="shared" ref="D89:AB89" si="151">+D88/D44</f>
        <v>3.0267424569984363E-2</v>
      </c>
      <c r="E89" s="4">
        <f t="shared" si="151"/>
        <v>2.176827996743284E-2</v>
      </c>
      <c r="F89" s="4">
        <f t="shared" si="151"/>
        <v>5.1269786371140547E-2</v>
      </c>
      <c r="G89" s="4">
        <f t="shared" si="151"/>
        <v>2.7523084057794561E-2</v>
      </c>
      <c r="H89" s="4">
        <f t="shared" si="151"/>
        <v>1.8829134100326293E-2</v>
      </c>
      <c r="I89" s="4">
        <f t="shared" si="151"/>
        <v>3.6499666532317211E-2</v>
      </c>
      <c r="J89" s="4">
        <f t="shared" si="151"/>
        <v>2.4817250723066817E-2</v>
      </c>
      <c r="K89" s="4">
        <f t="shared" si="151"/>
        <v>1.5931228819433003E-2</v>
      </c>
      <c r="L89" s="4">
        <f t="shared" si="151"/>
        <v>4.3017524481472287E-2</v>
      </c>
      <c r="M89" s="4">
        <f t="shared" si="151"/>
        <v>2.6082208474052723E-2</v>
      </c>
      <c r="N89" s="4">
        <f t="shared" si="151"/>
        <v>1.7285978832910019E-2</v>
      </c>
      <c r="O89" s="4">
        <f t="shared" si="151"/>
        <v>4.1053314018601348E-3</v>
      </c>
      <c r="P89" s="4">
        <f t="shared" si="151"/>
        <v>3.3870217316178834E-2</v>
      </c>
      <c r="Q89" s="4">
        <f t="shared" si="151"/>
        <v>2.4402356357900459E-2</v>
      </c>
      <c r="R89" s="4">
        <f t="shared" si="151"/>
        <v>1.5486883428163971E-2</v>
      </c>
      <c r="S89" s="4">
        <f t="shared" si="151"/>
        <v>2.3940789266407074E-2</v>
      </c>
      <c r="T89" s="4">
        <f t="shared" si="151"/>
        <v>1.3663399158948923E-2</v>
      </c>
      <c r="U89" s="4">
        <f t="shared" si="151"/>
        <v>6.558993480385901E-2</v>
      </c>
      <c r="V89" s="4">
        <f t="shared" si="151"/>
        <v>4.003054445570587E-2</v>
      </c>
      <c r="W89" s="4">
        <f t="shared" si="151"/>
        <v>5.7950658860515786E-2</v>
      </c>
      <c r="X89" s="4">
        <f t="shared" si="151"/>
        <v>3.0078093710762172E-2</v>
      </c>
      <c r="Y89" s="4">
        <f t="shared" si="151"/>
        <v>4.415523750299425E-2</v>
      </c>
      <c r="Z89" s="4">
        <f t="shared" si="151"/>
        <v>2.6193020219326194E-2</v>
      </c>
      <c r="AA89" s="4">
        <f t="shared" si="151"/>
        <v>1.7404656483041517E-2</v>
      </c>
      <c r="AB89" s="4">
        <f t="shared" si="151"/>
        <v>4.1488324575211953E-3</v>
      </c>
    </row>
    <row r="90" spans="1:28" x14ac:dyDescent="0.25">
      <c r="A90" s="2" t="s">
        <v>127</v>
      </c>
      <c r="C90" s="4">
        <f t="shared" ref="C90:AB90" si="152">+C89*C62*C80</f>
        <v>0.24092645651445704</v>
      </c>
      <c r="D90" s="4">
        <f t="shared" si="152"/>
        <v>0.11360842867226173</v>
      </c>
      <c r="E90" s="4">
        <f t="shared" si="152"/>
        <v>8.1706987533072276E-2</v>
      </c>
      <c r="F90" s="4">
        <f t="shared" si="152"/>
        <v>0.19244055121108797</v>
      </c>
      <c r="G90" s="4">
        <f t="shared" si="152"/>
        <v>0.10330757824441596</v>
      </c>
      <c r="H90" s="4">
        <f t="shared" si="152"/>
        <v>7.0674937454662856E-2</v>
      </c>
      <c r="I90" s="4">
        <f t="shared" si="152"/>
        <v>0.13700107692381178</v>
      </c>
      <c r="J90" s="4">
        <f t="shared" si="152"/>
        <v>9.3151264062591152E-2</v>
      </c>
      <c r="K90" s="4">
        <f t="shared" si="152"/>
        <v>5.9797683440463593E-2</v>
      </c>
      <c r="L90" s="4">
        <f>+L89*L62*L80</f>
        <v>0.98921403414417008</v>
      </c>
      <c r="M90" s="4">
        <f t="shared" si="152"/>
        <v>0.59977618366020646</v>
      </c>
      <c r="N90" s="4">
        <f t="shared" si="152"/>
        <v>0.39750155457686664</v>
      </c>
      <c r="O90" s="4">
        <f t="shared" si="152"/>
        <v>9.4404582469219164E-2</v>
      </c>
      <c r="P90" s="4">
        <f t="shared" si="152"/>
        <v>0.77886616472102188</v>
      </c>
      <c r="Q90" s="4">
        <f t="shared" si="152"/>
        <v>0.56114696664656094</v>
      </c>
      <c r="R90" s="4">
        <f t="shared" si="152"/>
        <v>0.35613026590809183</v>
      </c>
      <c r="S90" s="4">
        <f t="shared" si="152"/>
        <v>0.55053295177452866</v>
      </c>
      <c r="T90" s="4">
        <f t="shared" si="152"/>
        <v>0.31419814052682871</v>
      </c>
      <c r="U90" s="4">
        <f t="shared" si="152"/>
        <v>3.3415731765186232</v>
      </c>
      <c r="V90" s="4">
        <f t="shared" si="152"/>
        <v>2.0394134251640224</v>
      </c>
      <c r="W90" s="4">
        <f t="shared" si="152"/>
        <v>2.9523793214456373</v>
      </c>
      <c r="X90" s="4">
        <f t="shared" si="152"/>
        <v>1.5323715665407696</v>
      </c>
      <c r="Y90" s="4">
        <f t="shared" si="152"/>
        <v>5.2489542477734759</v>
      </c>
      <c r="Z90" s="4">
        <f t="shared" si="152"/>
        <v>3.1136955096872838</v>
      </c>
      <c r="AA90" s="4">
        <f t="shared" si="152"/>
        <v>2.0689786929920579</v>
      </c>
      <c r="AB90" s="4">
        <f t="shared" si="152"/>
        <v>0.49319249499517709</v>
      </c>
    </row>
    <row r="91" spans="1:28" x14ac:dyDescent="0.25">
      <c r="A91" s="2" t="s">
        <v>128</v>
      </c>
      <c r="C91" s="4">
        <f>+C90*1000/C73</f>
        <v>2.2319676845651402</v>
      </c>
      <c r="D91" s="4">
        <f t="shared" ref="D91:F91" si="153">+D90*1000/D73</f>
        <v>1.0524802678758369</v>
      </c>
      <c r="E91" s="4">
        <f t="shared" si="153"/>
        <v>0.7569420080108179</v>
      </c>
      <c r="F91" s="4">
        <f t="shared" si="153"/>
        <v>1.7664248850021071</v>
      </c>
      <c r="G91" s="4">
        <f t="shared" ref="G91:O91" si="154">+G90*1000/G73</f>
        <v>0.94826727460404547</v>
      </c>
      <c r="H91" s="4">
        <f t="shared" ref="H91:J91" si="155">+H90*1000/H73</f>
        <v>0.64873004925528832</v>
      </c>
      <c r="I91" s="4">
        <f t="shared" si="155"/>
        <v>1.2575421865470393</v>
      </c>
      <c r="J91" s="4">
        <f t="shared" si="155"/>
        <v>0.8550417771827854</v>
      </c>
      <c r="K91" s="4">
        <f t="shared" si="154"/>
        <v>0.54888699616563597</v>
      </c>
      <c r="L91" s="4">
        <f>+L90*1000/L73</f>
        <v>1.6600775504114069</v>
      </c>
      <c r="M91" s="4">
        <f t="shared" si="154"/>
        <v>1.0065313909816871</v>
      </c>
      <c r="N91" s="4">
        <f t="shared" si="154"/>
        <v>0.66707849285377019</v>
      </c>
      <c r="O91" s="4">
        <f t="shared" si="154"/>
        <v>0.15842772403517322</v>
      </c>
      <c r="P91" s="4">
        <f t="shared" ref="P91:Q91" si="156">+P90*1000/P73</f>
        <v>1.3070763153365856</v>
      </c>
      <c r="Q91" s="4">
        <f t="shared" si="156"/>
        <v>0.94170467629622079</v>
      </c>
      <c r="R91" s="4">
        <f>+R90*1000/R73</f>
        <v>0.59765009295238603</v>
      </c>
      <c r="S91" s="4">
        <f t="shared" ref="S91:T91" si="157">+S90*1000/S73</f>
        <v>0.92389246660184676</v>
      </c>
      <c r="T91" s="4">
        <f t="shared" si="157"/>
        <v>0.52728050903650925</v>
      </c>
      <c r="U91" s="4">
        <f t="shared" ref="U91:W91" si="158">+U90*1000/U73</f>
        <v>2.1695121201681711</v>
      </c>
      <c r="V91" s="4">
        <f>+V90*1000/V73</f>
        <v>1.3240865634840513</v>
      </c>
      <c r="W91" s="4">
        <f t="shared" si="158"/>
        <v>1.9168285064711323</v>
      </c>
      <c r="X91" s="4">
        <f t="shared" ref="X91" si="159">+X90*1000/X73</f>
        <v>0.99489028388565004</v>
      </c>
      <c r="Y91" s="4">
        <f t="shared" ref="Y91:AA91" si="160">+Y90*1000/Y73</f>
        <v>1.8413738583456669</v>
      </c>
      <c r="Z91" s="4">
        <f t="shared" si="160"/>
        <v>1.0923085330413203</v>
      </c>
      <c r="AA91" s="4">
        <f t="shared" si="160"/>
        <v>0.72581377145091375</v>
      </c>
      <c r="AB91" s="4">
        <f t="shared" ref="AB91" si="161">+AB90*1000/AB73</f>
        <v>0.17301575219513848</v>
      </c>
    </row>
    <row r="92" spans="1:2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x14ac:dyDescent="0.25">
      <c r="A93" s="2" t="s">
        <v>129</v>
      </c>
    </row>
    <row r="94" spans="1:28" x14ac:dyDescent="0.25">
      <c r="A94" s="2" t="s">
        <v>130</v>
      </c>
      <c r="C94" s="4">
        <f t="shared" ref="C94:AB94" si="162">+(1-C82)^(C4+C10)</f>
        <v>0.55009936466175158</v>
      </c>
      <c r="D94" s="4">
        <f t="shared" si="162"/>
        <v>0.76754195859313346</v>
      </c>
      <c r="E94" s="4">
        <f t="shared" si="162"/>
        <v>0.82202546127550613</v>
      </c>
      <c r="F94" s="4">
        <f t="shared" si="162"/>
        <v>0.6329069701278317</v>
      </c>
      <c r="G94" s="4">
        <f t="shared" si="162"/>
        <v>0.78513446826903055</v>
      </c>
      <c r="H94" s="4">
        <f t="shared" si="162"/>
        <v>0.84086676463282406</v>
      </c>
      <c r="I94" s="4">
        <f t="shared" si="162"/>
        <v>0.72759036492686968</v>
      </c>
      <c r="J94" s="4">
        <f t="shared" si="162"/>
        <v>0.80248012887897424</v>
      </c>
      <c r="K94" s="4">
        <f t="shared" si="162"/>
        <v>0.85944369649222696</v>
      </c>
      <c r="L94" s="4">
        <f t="shared" si="162"/>
        <v>0.68580783884189089</v>
      </c>
      <c r="M94" s="4">
        <f t="shared" si="162"/>
        <v>0.79437115647741763</v>
      </c>
      <c r="N94" s="4">
        <f t="shared" si="162"/>
        <v>0.85075911357889933</v>
      </c>
      <c r="O94" s="4">
        <f t="shared" si="162"/>
        <v>0.93525324484117089</v>
      </c>
      <c r="P94" s="4">
        <f t="shared" si="162"/>
        <v>0.74444636751536886</v>
      </c>
      <c r="Q94" s="4">
        <f t="shared" si="162"/>
        <v>0.8051397963295851</v>
      </c>
      <c r="R94" s="4">
        <f t="shared" si="162"/>
        <v>0.86229215883158272</v>
      </c>
      <c r="S94" s="4">
        <f t="shared" si="162"/>
        <v>0.80809865784371038</v>
      </c>
      <c r="T94" s="4">
        <f t="shared" si="162"/>
        <v>0.87398154814297491</v>
      </c>
      <c r="U94" s="4">
        <f t="shared" si="162"/>
        <v>0.54110810306163704</v>
      </c>
      <c r="V94" s="4">
        <f t="shared" si="162"/>
        <v>0.70495578158864469</v>
      </c>
      <c r="W94" s="4">
        <f t="shared" si="162"/>
        <v>0.59007944439233695</v>
      </c>
      <c r="X94" s="4">
        <f t="shared" si="162"/>
        <v>0.76875565818981884</v>
      </c>
      <c r="Y94" s="4">
        <f t="shared" si="162"/>
        <v>0.67851456482920336</v>
      </c>
      <c r="Z94" s="4">
        <f t="shared" si="162"/>
        <v>0.79366080122366267</v>
      </c>
      <c r="AA94" s="4">
        <f t="shared" si="162"/>
        <v>0.84999833418619009</v>
      </c>
      <c r="AB94" s="4">
        <f t="shared" si="162"/>
        <v>0.93497438267402022</v>
      </c>
    </row>
    <row r="95" spans="1:28" x14ac:dyDescent="0.25">
      <c r="A95" s="2" t="s">
        <v>131</v>
      </c>
      <c r="C95" s="4">
        <f>1-C94</f>
        <v>0.44990063533824842</v>
      </c>
      <c r="D95" s="4">
        <f t="shared" ref="D95:F95" si="163">1-D94</f>
        <v>0.23245804140686654</v>
      </c>
      <c r="E95" s="4">
        <f t="shared" si="163"/>
        <v>0.17797453872449387</v>
      </c>
      <c r="F95" s="4">
        <f t="shared" si="163"/>
        <v>0.3670930298721683</v>
      </c>
      <c r="G95" s="4">
        <f t="shared" ref="G95:L95" si="164">1-G94</f>
        <v>0.21486553173096945</v>
      </c>
      <c r="H95" s="4">
        <f t="shared" si="164"/>
        <v>0.15913323536717594</v>
      </c>
      <c r="I95" s="4">
        <f t="shared" si="164"/>
        <v>0.27240963507313032</v>
      </c>
      <c r="J95" s="4">
        <f t="shared" si="164"/>
        <v>0.19751987112102576</v>
      </c>
      <c r="K95" s="4">
        <f t="shared" si="164"/>
        <v>0.14055630350777304</v>
      </c>
      <c r="L95" s="4">
        <f t="shared" si="164"/>
        <v>0.31419216115810911</v>
      </c>
      <c r="M95" s="4">
        <f t="shared" ref="M95:Q95" si="165">1-M94</f>
        <v>0.20562884352258237</v>
      </c>
      <c r="N95" s="4">
        <f t="shared" si="165"/>
        <v>0.14924088642110067</v>
      </c>
      <c r="O95" s="4">
        <f t="shared" ref="O95" si="166">1-O94</f>
        <v>6.4746755158829106E-2</v>
      </c>
      <c r="P95" s="4">
        <f t="shared" si="165"/>
        <v>0.25555363248463114</v>
      </c>
      <c r="Q95" s="4">
        <f t="shared" si="165"/>
        <v>0.1948602036704149</v>
      </c>
      <c r="R95" s="4">
        <f>1-R94</f>
        <v>0.13770784116841728</v>
      </c>
      <c r="S95" s="4">
        <f t="shared" ref="S95:T95" si="167">1-S94</f>
        <v>0.19190134215628962</v>
      </c>
      <c r="T95" s="4">
        <f t="shared" si="167"/>
        <v>0.12601845185702509</v>
      </c>
      <c r="U95" s="4">
        <f t="shared" ref="U95:W95" si="168">1-U94</f>
        <v>0.45889189693836296</v>
      </c>
      <c r="V95" s="4">
        <f t="shared" si="168"/>
        <v>0.29504421841135531</v>
      </c>
      <c r="W95" s="4">
        <f t="shared" si="168"/>
        <v>0.40992055560766305</v>
      </c>
      <c r="X95" s="4">
        <f t="shared" ref="X95" si="169">1-X94</f>
        <v>0.23124434181018116</v>
      </c>
      <c r="Y95" s="4">
        <f t="shared" ref="Y95:AA95" si="170">1-Y94</f>
        <v>0.32148543517079664</v>
      </c>
      <c r="Z95" s="4">
        <f t="shared" si="170"/>
        <v>0.20633919877633733</v>
      </c>
      <c r="AA95" s="4">
        <f t="shared" si="170"/>
        <v>0.15000166581380991</v>
      </c>
      <c r="AB95" s="4">
        <f t="shared" ref="AB95" si="171">1-AB94</f>
        <v>6.5025617325979779E-2</v>
      </c>
    </row>
    <row r="96" spans="1:28" x14ac:dyDescent="0.25">
      <c r="A96" s="2" t="s">
        <v>126</v>
      </c>
      <c r="C96" s="4">
        <f t="shared" ref="C96:AB96" si="172">+C95/C44</f>
        <v>6.7485095300737263E-2</v>
      </c>
      <c r="D96" s="4">
        <f t="shared" si="172"/>
        <v>3.4868706211029978E-2</v>
      </c>
      <c r="E96" s="4">
        <f t="shared" si="172"/>
        <v>2.6696180808674079E-2</v>
      </c>
      <c r="F96" s="4">
        <f t="shared" si="172"/>
        <v>5.5063954480825239E-2</v>
      </c>
      <c r="G96" s="4">
        <f t="shared" si="172"/>
        <v>3.2229829759645418E-2</v>
      </c>
      <c r="H96" s="4">
        <f t="shared" si="172"/>
        <v>2.3869985305076391E-2</v>
      </c>
      <c r="I96" s="4">
        <f t="shared" si="172"/>
        <v>4.0861445260969548E-2</v>
      </c>
      <c r="J96" s="4">
        <f t="shared" si="172"/>
        <v>2.9627980668153864E-2</v>
      </c>
      <c r="K96" s="4">
        <f t="shared" si="172"/>
        <v>2.1083445526165954E-2</v>
      </c>
      <c r="L96" s="4">
        <f t="shared" si="172"/>
        <v>4.712882417371636E-2</v>
      </c>
      <c r="M96" s="4">
        <f t="shared" si="172"/>
        <v>3.0844326528387353E-2</v>
      </c>
      <c r="N96" s="4">
        <f t="shared" si="172"/>
        <v>2.2386132963165099E-2</v>
      </c>
      <c r="O96" s="4">
        <f t="shared" si="172"/>
        <v>9.7120132738243662E-3</v>
      </c>
      <c r="P96" s="4">
        <f t="shared" si="172"/>
        <v>3.833304487269467E-2</v>
      </c>
      <c r="Q96" s="4">
        <f t="shared" si="172"/>
        <v>2.9229030550562234E-2</v>
      </c>
      <c r="R96" s="4">
        <f t="shared" si="172"/>
        <v>2.0656176175262591E-2</v>
      </c>
      <c r="S96" s="4">
        <f t="shared" si="172"/>
        <v>2.8785201323443442E-2</v>
      </c>
      <c r="T96" s="4">
        <f t="shared" si="172"/>
        <v>1.8902767778553764E-2</v>
      </c>
      <c r="U96" s="4">
        <f t="shared" si="172"/>
        <v>6.8833784540754436E-2</v>
      </c>
      <c r="V96" s="4">
        <f t="shared" si="172"/>
        <v>4.4256632761703295E-2</v>
      </c>
      <c r="W96" s="4">
        <f t="shared" si="172"/>
        <v>6.1488083341149455E-2</v>
      </c>
      <c r="X96" s="4">
        <f t="shared" si="172"/>
        <v>3.4686651271527175E-2</v>
      </c>
      <c r="Y96" s="4">
        <f t="shared" si="172"/>
        <v>4.8222815275619495E-2</v>
      </c>
      <c r="Z96" s="4">
        <f t="shared" si="172"/>
        <v>3.0950879816450599E-2</v>
      </c>
      <c r="AA96" s="4">
        <f t="shared" si="172"/>
        <v>2.2500249872071488E-2</v>
      </c>
      <c r="AB96" s="4">
        <f t="shared" si="172"/>
        <v>9.7538425988969672E-3</v>
      </c>
    </row>
    <row r="97" spans="1:28" x14ac:dyDescent="0.25">
      <c r="A97" s="2" t="s">
        <v>127</v>
      </c>
      <c r="C97" s="4">
        <f t="shared" ref="C97:AB97" si="173">+C62*C80*C96</f>
        <v>0.25330452606521708</v>
      </c>
      <c r="D97" s="4">
        <f t="shared" si="173"/>
        <v>0.13087928618803843</v>
      </c>
      <c r="E97" s="4">
        <f t="shared" si="173"/>
        <v>0.1002038064458161</v>
      </c>
      <c r="F97" s="4">
        <f t="shared" si="173"/>
        <v>0.20668191740539402</v>
      </c>
      <c r="G97" s="4">
        <f t="shared" si="173"/>
        <v>0.1209742938947946</v>
      </c>
      <c r="H97" s="4">
        <f t="shared" si="173"/>
        <v>8.9595714252773906E-2</v>
      </c>
      <c r="I97" s="4">
        <f t="shared" si="173"/>
        <v>0.15337296302309028</v>
      </c>
      <c r="J97" s="4">
        <f t="shared" si="173"/>
        <v>0.11120828336941146</v>
      </c>
      <c r="K97" s="4">
        <f t="shared" si="173"/>
        <v>7.913646936450193E-2</v>
      </c>
      <c r="L97" s="4">
        <f t="shared" si="173"/>
        <v>1.0837558610661746</v>
      </c>
      <c r="M97" s="4">
        <f t="shared" si="173"/>
        <v>0.70928397306422197</v>
      </c>
      <c r="N97" s="4">
        <f t="shared" si="173"/>
        <v>0.51478268831852647</v>
      </c>
      <c r="O97" s="4">
        <f t="shared" si="173"/>
        <v>0.22333362847040142</v>
      </c>
      <c r="P97" s="4">
        <f t="shared" si="173"/>
        <v>0.88149158782671955</v>
      </c>
      <c r="Q97" s="4">
        <f t="shared" si="173"/>
        <v>0.6721392635575314</v>
      </c>
      <c r="R97" s="4">
        <f t="shared" si="173"/>
        <v>0.47500128402611563</v>
      </c>
      <c r="S97" s="4">
        <f t="shared" si="173"/>
        <v>0.66193314162184524</v>
      </c>
      <c r="T97" s="4">
        <f t="shared" si="173"/>
        <v>0.43468059578294044</v>
      </c>
      <c r="U97" s="4">
        <f t="shared" si="173"/>
        <v>3.5068357477024721</v>
      </c>
      <c r="V97" s="4">
        <f t="shared" si="173"/>
        <v>2.254717547163076</v>
      </c>
      <c r="W97" s="4">
        <f t="shared" si="173"/>
        <v>3.1325984784518783</v>
      </c>
      <c r="X97" s="4">
        <f t="shared" si="173"/>
        <v>1.7671611325549195</v>
      </c>
      <c r="Y97" s="4">
        <f t="shared" si="173"/>
        <v>5.732487591384694</v>
      </c>
      <c r="Z97" s="4">
        <f t="shared" si="173"/>
        <v>3.6792861112765616</v>
      </c>
      <c r="AA97" s="4">
        <f t="shared" si="173"/>
        <v>2.6747174020741133</v>
      </c>
      <c r="AB97" s="4">
        <f t="shared" si="173"/>
        <v>1.1594881250071936</v>
      </c>
    </row>
    <row r="98" spans="1:28" x14ac:dyDescent="0.25">
      <c r="A98" s="2" t="s">
        <v>128</v>
      </c>
      <c r="C98" s="4">
        <f>+C97*1000/C73</f>
        <v>2.3466394048663863</v>
      </c>
      <c r="D98" s="4">
        <f t="shared" ref="D98:F98" si="174">+D97*1000/D73</f>
        <v>1.2124792834162057</v>
      </c>
      <c r="E98" s="4">
        <f t="shared" si="174"/>
        <v>0.92829845710224523</v>
      </c>
      <c r="F98" s="4">
        <f t="shared" si="174"/>
        <v>1.8971473521938373</v>
      </c>
      <c r="G98" s="4">
        <f t="shared" ref="G98:L98" si="175">+G97*1000/G73</f>
        <v>1.1104312570115484</v>
      </c>
      <c r="H98" s="4">
        <f t="shared" si="175"/>
        <v>0.82240514408025134</v>
      </c>
      <c r="I98" s="4">
        <f t="shared" si="175"/>
        <v>1.4078208405946657</v>
      </c>
      <c r="J98" s="4">
        <f t="shared" si="175"/>
        <v>1.0207883833517928</v>
      </c>
      <c r="K98" s="4">
        <f t="shared" si="175"/>
        <v>0.72639902513752941</v>
      </c>
      <c r="L98" s="4">
        <f t="shared" si="175"/>
        <v>1.8187355951124053</v>
      </c>
      <c r="M98" s="4">
        <f t="shared" ref="M98:Q98" si="176">+M97*1000/M73</f>
        <v>1.1903049895255708</v>
      </c>
      <c r="N98" s="4">
        <f t="shared" si="176"/>
        <v>0.86389714937411621</v>
      </c>
      <c r="O98" s="4">
        <f t="shared" ref="O98" si="177">+O97*1000/O73</f>
        <v>0.37479365443535673</v>
      </c>
      <c r="P98" s="4">
        <f t="shared" si="176"/>
        <v>1.4793000759372277</v>
      </c>
      <c r="Q98" s="4">
        <f t="shared" si="176"/>
        <v>1.127969543160863</v>
      </c>
      <c r="R98" s="4">
        <f>+R97*1000/R73</f>
        <v>0.79713685897163855</v>
      </c>
      <c r="S98" s="4">
        <f t="shared" ref="S98:T98" si="178">+S97*1000/S73</f>
        <v>1.1108418505509896</v>
      </c>
      <c r="T98" s="4">
        <f t="shared" si="178"/>
        <v>0.72947155393222685</v>
      </c>
      <c r="U98" s="4">
        <f t="shared" ref="U98:W98" si="179">+U97*1000/U73</f>
        <v>2.2768086335927413</v>
      </c>
      <c r="V98" s="4">
        <f t="shared" si="179"/>
        <v>1.4638724899098079</v>
      </c>
      <c r="W98" s="4">
        <f t="shared" si="179"/>
        <v>2.0338355641525312</v>
      </c>
      <c r="X98" s="4">
        <f t="shared" ref="X98" si="180">+X97*1000/X73</f>
        <v>1.1473271099698876</v>
      </c>
      <c r="Y98" s="4">
        <f t="shared" ref="Y98:AA98" si="181">+Y97*1000/Y73</f>
        <v>2.0110011053238339</v>
      </c>
      <c r="Z98" s="4">
        <f t="shared" si="181"/>
        <v>1.2907221025126616</v>
      </c>
      <c r="AA98" s="4">
        <f t="shared" si="181"/>
        <v>0.93831160839907901</v>
      </c>
      <c r="AB98" s="4">
        <f t="shared" ref="AB98" si="182">+AB97*1000/AB73</f>
        <v>0.40675742665429676</v>
      </c>
    </row>
    <row r="100" spans="1:28" x14ac:dyDescent="0.25">
      <c r="A100" s="2" t="s">
        <v>132</v>
      </c>
    </row>
    <row r="101" spans="1:28" x14ac:dyDescent="0.25">
      <c r="A101" s="2" t="s">
        <v>133</v>
      </c>
      <c r="C101" s="4">
        <f>C87*C84</f>
        <v>2.1473120777824084</v>
      </c>
      <c r="D101" s="4">
        <f t="shared" ref="D101:F101" si="183">D87*D84</f>
        <v>2.99609893006371</v>
      </c>
      <c r="E101" s="4">
        <f t="shared" si="183"/>
        <v>3.2087752043249731</v>
      </c>
      <c r="F101" s="4">
        <f t="shared" si="183"/>
        <v>2.4705514464715352</v>
      </c>
      <c r="G101" s="4">
        <f t="shared" ref="G101:O101" si="184">G87*G84</f>
        <v>3.0647712662493487</v>
      </c>
      <c r="H101" s="4">
        <f t="shared" ref="H101:J101" si="185">H87*H84</f>
        <v>3.2823222048477025</v>
      </c>
      <c r="I101" s="4">
        <f t="shared" si="185"/>
        <v>2.8401479417200433</v>
      </c>
      <c r="J101" s="4">
        <f t="shared" si="185"/>
        <v>3.1324800274615141</v>
      </c>
      <c r="K101" s="4">
        <f t="shared" si="184"/>
        <v>3.3548372316090309</v>
      </c>
      <c r="L101" s="4">
        <f t="shared" si="184"/>
        <v>16.400845541602969</v>
      </c>
      <c r="M101" s="4">
        <f t="shared" si="184"/>
        <v>18.997097878162727</v>
      </c>
      <c r="N101" s="4">
        <f t="shared" si="184"/>
        <v>20.345595405384994</v>
      </c>
      <c r="O101" s="4">
        <f t="shared" si="184"/>
        <v>22.366241886102642</v>
      </c>
      <c r="P101" s="4">
        <f t="shared" ref="P101:Q101" si="186">P87*P84</f>
        <v>17.803164671090624</v>
      </c>
      <c r="Q101" s="4">
        <f t="shared" si="186"/>
        <v>19.25462599158703</v>
      </c>
      <c r="R101" s="4">
        <f>R87*R84</f>
        <v>20.621403996510157</v>
      </c>
      <c r="S101" s="4">
        <f t="shared" ref="S101:T101" si="187">S87*S84</f>
        <v>19.325386090733915</v>
      </c>
      <c r="T101" s="4">
        <f t="shared" si="187"/>
        <v>20.900951499051914</v>
      </c>
      <c r="U101" s="4">
        <f t="shared" ref="U101:W101" si="188">U87*U84</f>
        <v>28.669277842816992</v>
      </c>
      <c r="V101" s="4">
        <f t="shared" ref="V101" si="189">V87*V84</f>
        <v>37.350342851847664</v>
      </c>
      <c r="W101" s="4">
        <f t="shared" si="188"/>
        <v>31.263903543303567</v>
      </c>
      <c r="X101" s="4">
        <f t="shared" ref="X101:Y101" si="190">X87*X84</f>
        <v>40.730621909336023</v>
      </c>
      <c r="Y101" s="4">
        <f t="shared" si="190"/>
        <v>83.881980505039508</v>
      </c>
      <c r="Z101" s="4">
        <f t="shared" ref="Z101:AA101" si="191">Z87*Z84</f>
        <v>98.117038758947459</v>
      </c>
      <c r="AA101" s="4">
        <f t="shared" si="191"/>
        <v>105.08181753691564</v>
      </c>
      <c r="AB101" s="4">
        <f t="shared" ref="AB101" si="192">AB87*AB84</f>
        <v>115.58705885689484</v>
      </c>
    </row>
    <row r="102" spans="1:28" x14ac:dyDescent="0.25">
      <c r="A102" s="2" t="s">
        <v>134</v>
      </c>
      <c r="C102" s="4">
        <f>+C85</f>
        <v>1.6086379090909095</v>
      </c>
      <c r="D102" s="4">
        <f t="shared" ref="D102:F102" si="193">+D85</f>
        <v>1.6086379090909095</v>
      </c>
      <c r="E102" s="4">
        <f t="shared" si="193"/>
        <v>1.6086379090909095</v>
      </c>
      <c r="F102" s="4">
        <f t="shared" si="193"/>
        <v>1.6086379090909095</v>
      </c>
      <c r="G102" s="4">
        <f t="shared" ref="G102:O102" si="194">+G85</f>
        <v>1.6086379090909095</v>
      </c>
      <c r="H102" s="4">
        <f t="shared" ref="H102:J102" si="195">+H85</f>
        <v>1.6086379090909095</v>
      </c>
      <c r="I102" s="4">
        <f t="shared" si="195"/>
        <v>1.6086379090909095</v>
      </c>
      <c r="J102" s="4">
        <f t="shared" si="195"/>
        <v>1.6086379090909095</v>
      </c>
      <c r="K102" s="4">
        <f t="shared" si="194"/>
        <v>1.6086379090909095</v>
      </c>
      <c r="L102" s="4">
        <f t="shared" si="194"/>
        <v>9.8552596153846181</v>
      </c>
      <c r="M102" s="4">
        <f t="shared" si="194"/>
        <v>9.8552596153846181</v>
      </c>
      <c r="N102" s="4">
        <f t="shared" si="194"/>
        <v>9.8552596153846181</v>
      </c>
      <c r="O102" s="4">
        <f t="shared" si="194"/>
        <v>9.8552596153846181</v>
      </c>
      <c r="P102" s="4">
        <f t="shared" ref="P102:Q102" si="196">+P85</f>
        <v>9.8552596153846181</v>
      </c>
      <c r="Q102" s="4">
        <f t="shared" si="196"/>
        <v>9.8552596153846181</v>
      </c>
      <c r="R102" s="4">
        <f>+R85</f>
        <v>9.8552596153846181</v>
      </c>
      <c r="S102" s="4">
        <f t="shared" ref="S102:T102" si="197">+S85</f>
        <v>9.8552596153846181</v>
      </c>
      <c r="T102" s="4">
        <f t="shared" si="197"/>
        <v>9.8552596153846181</v>
      </c>
      <c r="U102" s="4">
        <f t="shared" ref="U102:W102" si="198">+U85</f>
        <v>21.834185294117642</v>
      </c>
      <c r="V102" s="4">
        <f t="shared" ref="V102" si="199">+V85</f>
        <v>21.834185294117642</v>
      </c>
      <c r="W102" s="4">
        <f t="shared" si="198"/>
        <v>21.834185294117642</v>
      </c>
      <c r="X102" s="4">
        <f t="shared" ref="X102:Y102" si="200">+X85</f>
        <v>21.834185294117642</v>
      </c>
      <c r="Y102" s="4">
        <f t="shared" si="200"/>
        <v>50.946432352941166</v>
      </c>
      <c r="Z102" s="4">
        <f t="shared" ref="Z102:AA102" si="201">+Z85</f>
        <v>50.946432352941166</v>
      </c>
      <c r="AA102" s="4">
        <f t="shared" si="201"/>
        <v>50.946432352941166</v>
      </c>
      <c r="AB102" s="4">
        <f t="shared" ref="AB102" si="202">+AB85</f>
        <v>50.946432352941166</v>
      </c>
    </row>
    <row r="103" spans="1:28" x14ac:dyDescent="0.25">
      <c r="A103" s="2" t="s">
        <v>135</v>
      </c>
      <c r="C103" s="4">
        <f>+C101*1000/C73</f>
        <v>19.892921830273007</v>
      </c>
      <c r="D103" s="4">
        <f t="shared" ref="D103:F103" si="203">+D101*1000/D73</f>
        <v>27.756171274868354</v>
      </c>
      <c r="E103" s="4">
        <f t="shared" si="203"/>
        <v>29.72642634063515</v>
      </c>
      <c r="F103" s="4">
        <f t="shared" si="203"/>
        <v>22.677359461199803</v>
      </c>
      <c r="G103" s="4">
        <f t="shared" ref="G103:O103" si="204">+G101*1000/G73</f>
        <v>28.131743530520215</v>
      </c>
      <c r="H103" s="4">
        <f t="shared" ref="H103:J103" si="205">+H101*1000/H73</f>
        <v>30.128658366178591</v>
      </c>
      <c r="I103" s="4">
        <f t="shared" si="205"/>
        <v>26.069910784233588</v>
      </c>
      <c r="J103" s="4">
        <f t="shared" si="205"/>
        <v>28.753246846661948</v>
      </c>
      <c r="K103" s="4">
        <f t="shared" si="204"/>
        <v>30.79427872010961</v>
      </c>
      <c r="L103" s="4">
        <f t="shared" si="204"/>
        <v>27.52354349171317</v>
      </c>
      <c r="M103" s="4">
        <f t="shared" si="204"/>
        <v>31.880517887911303</v>
      </c>
      <c r="N103" s="4">
        <f t="shared" si="204"/>
        <v>34.14353720876408</v>
      </c>
      <c r="O103" s="4">
        <f t="shared" si="204"/>
        <v>37.534542334221392</v>
      </c>
      <c r="P103" s="4">
        <f t="shared" ref="P103:Q103" si="206">+P101*1000/P73</f>
        <v>29.876885058878646</v>
      </c>
      <c r="Q103" s="4">
        <f t="shared" si="206"/>
        <v>32.312695985814408</v>
      </c>
      <c r="R103" s="4">
        <f>+R101*1000/R73</f>
        <v>34.606393208106645</v>
      </c>
      <c r="S103" s="4">
        <f t="shared" ref="S103:T103" si="207">+S101*1000/S73</f>
        <v>32.431444050443574</v>
      </c>
      <c r="T103" s="4">
        <f t="shared" si="207"/>
        <v>35.075523767545825</v>
      </c>
      <c r="U103" s="4">
        <f t="shared" ref="U103:W103" si="208">+U101*1000/U73</f>
        <v>18.613492050250663</v>
      </c>
      <c r="V103" s="4">
        <f t="shared" ref="V103" si="209">+V101*1000/V73</f>
        <v>24.249662428144795</v>
      </c>
      <c r="W103" s="4">
        <f t="shared" si="208"/>
        <v>20.298049474897589</v>
      </c>
      <c r="X103" s="4">
        <f t="shared" ref="X103:Y103" si="210">+X101*1000/X73</f>
        <v>26.444304292134138</v>
      </c>
      <c r="Y103" s="4">
        <f t="shared" si="210"/>
        <v>29.426449307261407</v>
      </c>
      <c r="Z103" s="4">
        <f t="shared" ref="Z103:AA103" si="211">+Z101*1000/Z73</f>
        <v>34.420218142623717</v>
      </c>
      <c r="AA103" s="4">
        <f t="shared" si="211"/>
        <v>36.863516553226432</v>
      </c>
      <c r="AB103" s="4">
        <f t="shared" ref="AB103" si="212">+AB101*1000/AB73</f>
        <v>40.548836681598267</v>
      </c>
    </row>
    <row r="104" spans="1:28" x14ac:dyDescent="0.25">
      <c r="A104" s="2" t="s">
        <v>136</v>
      </c>
      <c r="C104" s="4">
        <f>+C102*1000/C73</f>
        <v>14.902588454588832</v>
      </c>
      <c r="D104" s="4">
        <f t="shared" ref="D104:F104" si="213">+D102*1000/D73</f>
        <v>14.902588454588832</v>
      </c>
      <c r="E104" s="4">
        <f t="shared" si="213"/>
        <v>14.902588454588832</v>
      </c>
      <c r="F104" s="4">
        <f t="shared" si="213"/>
        <v>14.765796583377366</v>
      </c>
      <c r="G104" s="4">
        <f t="shared" ref="G104:O104" si="214">+G102*1000/G73</f>
        <v>14.765796583377366</v>
      </c>
      <c r="H104" s="4">
        <f t="shared" ref="H104:J104" si="215">+H102*1000/H73</f>
        <v>14.765796583377366</v>
      </c>
      <c r="I104" s="4">
        <f t="shared" si="215"/>
        <v>14.765796583377366</v>
      </c>
      <c r="J104" s="4">
        <f t="shared" si="215"/>
        <v>14.765796583377366</v>
      </c>
      <c r="K104" s="4">
        <f t="shared" si="214"/>
        <v>14.765796583377366</v>
      </c>
      <c r="L104" s="4">
        <f t="shared" si="214"/>
        <v>16.538883069052527</v>
      </c>
      <c r="M104" s="4">
        <f t="shared" si="214"/>
        <v>16.538883069052527</v>
      </c>
      <c r="N104" s="4">
        <f t="shared" si="214"/>
        <v>16.538883069052527</v>
      </c>
      <c r="O104" s="4">
        <f t="shared" si="214"/>
        <v>16.538883069052527</v>
      </c>
      <c r="P104" s="4">
        <f t="shared" ref="P104:Q104" si="216">+P102*1000/P73</f>
        <v>16.538883069052527</v>
      </c>
      <c r="Q104" s="4">
        <f t="shared" si="216"/>
        <v>16.538883069052527</v>
      </c>
      <c r="R104" s="4">
        <f>+R102*1000/R73</f>
        <v>16.538883069052527</v>
      </c>
      <c r="S104" s="4">
        <f t="shared" ref="S104:T104" si="217">+S102*1000/S73</f>
        <v>16.538883069052527</v>
      </c>
      <c r="T104" s="4">
        <f t="shared" si="217"/>
        <v>16.538883069052527</v>
      </c>
      <c r="U104" s="4">
        <f t="shared" ref="U104:W104" si="218">+U102*1000/U73</f>
        <v>14.175816936302205</v>
      </c>
      <c r="V104" s="4">
        <f t="shared" ref="V104" si="219">+V102*1000/V73</f>
        <v>14.175816936302205</v>
      </c>
      <c r="W104" s="4">
        <f t="shared" si="218"/>
        <v>14.175816936302205</v>
      </c>
      <c r="X104" s="4">
        <f t="shared" ref="X104:Y104" si="220">+X102*1000/X73</f>
        <v>14.175816936302205</v>
      </c>
      <c r="Y104" s="4">
        <f t="shared" si="220"/>
        <v>17.872403584099658</v>
      </c>
      <c r="Z104" s="4">
        <f t="shared" ref="Z104:AA104" si="221">+Z102*1000/Z73</f>
        <v>17.872403584099658</v>
      </c>
      <c r="AA104" s="4">
        <f t="shared" si="221"/>
        <v>17.872403584099658</v>
      </c>
      <c r="AB104" s="4">
        <f t="shared" ref="AB104" si="222">+AB102*1000/AB73</f>
        <v>17.872403584099658</v>
      </c>
    </row>
    <row r="105" spans="1:28" x14ac:dyDescent="0.25">
      <c r="A105" s="2" t="s">
        <v>137</v>
      </c>
      <c r="C105" s="4">
        <f>+C103+C104</f>
        <v>34.795510284861841</v>
      </c>
      <c r="D105" s="4">
        <f t="shared" ref="D105:F105" si="223">+D103+D104</f>
        <v>42.658759729457188</v>
      </c>
      <c r="E105" s="4">
        <f t="shared" si="223"/>
        <v>44.629014795223981</v>
      </c>
      <c r="F105" s="4">
        <f t="shared" si="223"/>
        <v>37.443156044577165</v>
      </c>
      <c r="G105" s="4">
        <f t="shared" ref="G105:O105" si="224">+G103+G104</f>
        <v>42.897540113897577</v>
      </c>
      <c r="H105" s="4">
        <f t="shared" ref="H105:J105" si="225">+H103+H104</f>
        <v>44.894454949555957</v>
      </c>
      <c r="I105" s="4">
        <f t="shared" si="225"/>
        <v>40.835707367610951</v>
      </c>
      <c r="J105" s="4">
        <f t="shared" si="225"/>
        <v>43.519043430039318</v>
      </c>
      <c r="K105" s="4">
        <f t="shared" si="224"/>
        <v>45.560075303486975</v>
      </c>
      <c r="L105" s="4">
        <f t="shared" si="224"/>
        <v>44.062426560765701</v>
      </c>
      <c r="M105" s="4">
        <f t="shared" si="224"/>
        <v>48.419400956963827</v>
      </c>
      <c r="N105" s="4">
        <f t="shared" si="224"/>
        <v>50.682420277816604</v>
      </c>
      <c r="O105" s="4">
        <f t="shared" si="224"/>
        <v>54.073425403273916</v>
      </c>
      <c r="P105" s="4">
        <f t="shared" ref="P105:Q105" si="226">+P103+P104</f>
        <v>46.415768127931173</v>
      </c>
      <c r="Q105" s="4">
        <f t="shared" si="226"/>
        <v>48.851579054866932</v>
      </c>
      <c r="R105" s="4">
        <f>+R103+R104</f>
        <v>51.145276277159169</v>
      </c>
      <c r="S105" s="4">
        <f t="shared" ref="S105:T105" si="227">+S103+S104</f>
        <v>48.970327119496105</v>
      </c>
      <c r="T105" s="4">
        <f t="shared" si="227"/>
        <v>51.614406836598349</v>
      </c>
      <c r="U105" s="4">
        <f t="shared" ref="U105:W105" si="228">+U103+U104</f>
        <v>32.789308986552868</v>
      </c>
      <c r="V105" s="4">
        <f t="shared" si="228"/>
        <v>38.425479364447</v>
      </c>
      <c r="W105" s="4">
        <f t="shared" si="228"/>
        <v>34.473866411199793</v>
      </c>
      <c r="X105" s="4">
        <f t="shared" ref="X105" si="229">+X103+X104</f>
        <v>40.620121228436346</v>
      </c>
      <c r="Y105" s="4">
        <f t="shared" ref="Y105:AA105" si="230">+Y103+Y104</f>
        <v>47.298852891361065</v>
      </c>
      <c r="Z105" s="4">
        <f t="shared" si="230"/>
        <v>52.292621726723375</v>
      </c>
      <c r="AA105" s="4">
        <f t="shared" si="230"/>
        <v>54.73592013732609</v>
      </c>
      <c r="AB105" s="4">
        <f t="shared" ref="AB105" si="231">+AB103+AB104</f>
        <v>58.421240265697925</v>
      </c>
    </row>
    <row r="106" spans="1:28" x14ac:dyDescent="0.25">
      <c r="A106" s="2" t="s">
        <v>138</v>
      </c>
      <c r="B106" s="2" t="s">
        <v>139</v>
      </c>
      <c r="C106" s="3">
        <f t="shared" ref="C106:AB106" si="232">VS_svin_tot_omsat_lager</f>
        <v>0.32714318957727601</v>
      </c>
      <c r="D106" s="3">
        <f t="shared" si="232"/>
        <v>0.32714318957727601</v>
      </c>
      <c r="E106" s="3">
        <f t="shared" si="232"/>
        <v>0.32714318957727601</v>
      </c>
      <c r="F106" s="3">
        <f t="shared" si="232"/>
        <v>0.32714318957727601</v>
      </c>
      <c r="G106" s="3">
        <f t="shared" si="232"/>
        <v>0.32714318957727601</v>
      </c>
      <c r="H106" s="3">
        <f t="shared" si="232"/>
        <v>0.32714318957727601</v>
      </c>
      <c r="I106" s="3">
        <f t="shared" si="232"/>
        <v>0.32714318957727601</v>
      </c>
      <c r="J106" s="3">
        <f t="shared" si="232"/>
        <v>0.32714318957727601</v>
      </c>
      <c r="K106" s="3">
        <f t="shared" si="232"/>
        <v>0.32714318957727601</v>
      </c>
      <c r="L106" s="3">
        <f t="shared" si="232"/>
        <v>0.32714318957727601</v>
      </c>
      <c r="M106" s="3">
        <f t="shared" si="232"/>
        <v>0.32714318957727601</v>
      </c>
      <c r="N106" s="3">
        <f t="shared" si="232"/>
        <v>0.32714318957727601</v>
      </c>
      <c r="O106" s="3">
        <f t="shared" si="232"/>
        <v>0.32714318957727601</v>
      </c>
      <c r="P106" s="3">
        <f t="shared" si="232"/>
        <v>0.32714318957727601</v>
      </c>
      <c r="Q106" s="3">
        <f t="shared" si="232"/>
        <v>0.32714318957727601</v>
      </c>
      <c r="R106" s="3">
        <f t="shared" si="232"/>
        <v>0.32714318957727601</v>
      </c>
      <c r="S106" s="3">
        <f t="shared" si="232"/>
        <v>0.32714318957727601</v>
      </c>
      <c r="T106" s="3">
        <f t="shared" si="232"/>
        <v>0.32714318957727601</v>
      </c>
      <c r="U106" s="3">
        <f t="shared" si="232"/>
        <v>0.32714318957727601</v>
      </c>
      <c r="V106" s="3">
        <f t="shared" si="232"/>
        <v>0.32714318957727601</v>
      </c>
      <c r="W106" s="3">
        <f t="shared" si="232"/>
        <v>0.32714318957727601</v>
      </c>
      <c r="X106" s="3">
        <f t="shared" si="232"/>
        <v>0.32714318957727601</v>
      </c>
      <c r="Y106" s="3">
        <f t="shared" si="232"/>
        <v>0.32714318957727601</v>
      </c>
      <c r="Z106" s="3">
        <f t="shared" si="232"/>
        <v>0.32714318957727601</v>
      </c>
      <c r="AA106" s="3">
        <f t="shared" si="232"/>
        <v>0.32714318957727601</v>
      </c>
      <c r="AB106" s="3">
        <f t="shared" si="232"/>
        <v>0.32714318957727601</v>
      </c>
    </row>
    <row r="107" spans="1:28" x14ac:dyDescent="0.25">
      <c r="A107" s="2" t="s">
        <v>140</v>
      </c>
      <c r="C107" s="4">
        <f>+C106*C103</f>
        <v>6.5078338975669343</v>
      </c>
      <c r="D107" s="4">
        <f t="shared" ref="D107:F107" si="233">+D106*D103</f>
        <v>9.0802424013136012</v>
      </c>
      <c r="E107" s="4">
        <f t="shared" si="233"/>
        <v>9.7247979278093357</v>
      </c>
      <c r="F107" s="4">
        <f t="shared" si="233"/>
        <v>7.4187437053273211</v>
      </c>
      <c r="G107" s="4">
        <f t="shared" ref="G107:O107" si="234">+G106*G103</f>
        <v>9.2031083069442818</v>
      </c>
      <c r="H107" s="4">
        <f t="shared" ref="H107:J107" si="235">+H106*H103</f>
        <v>9.8563853955957459</v>
      </c>
      <c r="I107" s="4">
        <f t="shared" si="235"/>
        <v>8.5285937659492017</v>
      </c>
      <c r="J107" s="4">
        <f t="shared" si="235"/>
        <v>9.4064288841197428</v>
      </c>
      <c r="K107" s="4">
        <f t="shared" si="234"/>
        <v>10.074138561228294</v>
      </c>
      <c r="L107" s="4">
        <f t="shared" si="234"/>
        <v>9.0041398063479221</v>
      </c>
      <c r="M107" s="4">
        <f t="shared" si="234"/>
        <v>10.429494307226706</v>
      </c>
      <c r="N107" s="4">
        <f t="shared" si="234"/>
        <v>11.169825665925485</v>
      </c>
      <c r="O107" s="4">
        <f t="shared" si="234"/>
        <v>12.279169898540481</v>
      </c>
      <c r="P107" s="4">
        <f t="shared" ref="P107" si="236">+P106*P103</f>
        <v>9.7740194727952225</v>
      </c>
      <c r="Q107" s="4">
        <f>+Q106*Q103</f>
        <v>10.570878428640167</v>
      </c>
      <c r="R107" s="4">
        <f>+R106*R103</f>
        <v>11.321245853865388</v>
      </c>
      <c r="S107" s="4">
        <f t="shared" ref="S107:T107" si="237">+S106*S103</f>
        <v>10.609726049259082</v>
      </c>
      <c r="T107" s="4">
        <f t="shared" si="237"/>
        <v>11.474718721408495</v>
      </c>
      <c r="U107" s="4">
        <f t="shared" ref="U107:W107" si="238">+U106*U103</f>
        <v>6.0892771584902725</v>
      </c>
      <c r="V107" s="4">
        <f t="shared" si="238"/>
        <v>7.9331119129155194</v>
      </c>
      <c r="W107" s="4">
        <f t="shared" si="238"/>
        <v>6.6403686474153494</v>
      </c>
      <c r="X107" s="4">
        <f t="shared" ref="X107" si="239">+X106*X103</f>
        <v>8.6510740522808121</v>
      </c>
      <c r="Y107" s="4">
        <f t="shared" ref="Y107:AA107" si="240">+Y106*Y103</f>
        <v>9.6266624843115203</v>
      </c>
      <c r="Z107" s="4">
        <f t="shared" si="240"/>
        <v>11.260339949123546</v>
      </c>
      <c r="AA107" s="4">
        <f t="shared" si="240"/>
        <v>12.059648384257207</v>
      </c>
      <c r="AB107" s="4">
        <f t="shared" ref="AB107" si="241">+AB106*AB103</f>
        <v>13.265275765666106</v>
      </c>
    </row>
    <row r="108" spans="1:28" x14ac:dyDescent="0.25">
      <c r="A108" s="2" t="s">
        <v>141</v>
      </c>
      <c r="C108" s="4">
        <f>+C104*C106</f>
        <v>4.8752803199916785</v>
      </c>
      <c r="D108" s="4">
        <f t="shared" ref="D108:F108" si="242">+D104*D106</f>
        <v>4.8752803199916785</v>
      </c>
      <c r="E108" s="4">
        <f t="shared" si="242"/>
        <v>4.8752803199916785</v>
      </c>
      <c r="F108" s="4">
        <f t="shared" si="242"/>
        <v>4.8305297909353158</v>
      </c>
      <c r="G108" s="4">
        <f t="shared" ref="G108:L108" si="243">+G104*G106</f>
        <v>4.8305297909353158</v>
      </c>
      <c r="H108" s="4">
        <f t="shared" si="243"/>
        <v>4.8305297909353158</v>
      </c>
      <c r="I108" s="4">
        <f t="shared" si="243"/>
        <v>4.8305297909353158</v>
      </c>
      <c r="J108" s="4">
        <f t="shared" si="243"/>
        <v>4.8305297909353158</v>
      </c>
      <c r="K108" s="4">
        <f t="shared" si="243"/>
        <v>4.8305297909353158</v>
      </c>
      <c r="L108" s="4">
        <f t="shared" si="243"/>
        <v>5.4105829592554517</v>
      </c>
      <c r="M108" s="4">
        <f t="shared" ref="M108:N108" si="244">+M104*M106</f>
        <v>5.4105829592554517</v>
      </c>
      <c r="N108" s="4">
        <f t="shared" si="244"/>
        <v>5.4105829592554517</v>
      </c>
      <c r="O108" s="4">
        <f t="shared" ref="O108" si="245">+O104*O106</f>
        <v>5.4105829592554517</v>
      </c>
      <c r="P108" s="4">
        <f t="shared" ref="P108" si="246">+P104*P106</f>
        <v>5.4105829592554517</v>
      </c>
      <c r="Q108" s="4">
        <f>+Q104*Q106</f>
        <v>5.4105829592554517</v>
      </c>
      <c r="R108" s="4">
        <f>+R104*R106</f>
        <v>5.4105829592554517</v>
      </c>
      <c r="S108" s="4">
        <f t="shared" ref="S108:T108" si="247">+S104*S106</f>
        <v>5.4105829592554517</v>
      </c>
      <c r="T108" s="4">
        <f t="shared" si="247"/>
        <v>5.4105829592554517</v>
      </c>
      <c r="U108" s="4">
        <f t="shared" ref="U108:W108" si="248">+U104*U106</f>
        <v>4.6375219674054717</v>
      </c>
      <c r="V108" s="4">
        <f t="shared" ref="V108" si="249">+V104*V106</f>
        <v>4.6375219674054717</v>
      </c>
      <c r="W108" s="4">
        <f t="shared" si="248"/>
        <v>4.6375219674054717</v>
      </c>
      <c r="X108" s="4">
        <f t="shared" ref="X108:Y108" si="250">+X104*X106</f>
        <v>4.6375219674054717</v>
      </c>
      <c r="Y108" s="4">
        <f t="shared" si="250"/>
        <v>5.8468351139147012</v>
      </c>
      <c r="Z108" s="4">
        <f t="shared" ref="Z108:AA108" si="251">+Z104*Z106</f>
        <v>5.8468351139147012</v>
      </c>
      <c r="AA108" s="4">
        <f t="shared" si="251"/>
        <v>5.8468351139147012</v>
      </c>
      <c r="AB108" s="4">
        <f t="shared" ref="AB108" si="252">+AB104*AB106</f>
        <v>5.8468351139147012</v>
      </c>
    </row>
    <row r="109" spans="1:28" x14ac:dyDescent="0.25">
      <c r="A109" s="2" t="s">
        <v>142</v>
      </c>
      <c r="C109" s="4">
        <f t="shared" ref="C109:AB109" si="253">+C107/C44</f>
        <v>0.9761750846350401</v>
      </c>
      <c r="D109" s="4">
        <f t="shared" si="253"/>
        <v>1.3620363601970402</v>
      </c>
      <c r="E109" s="4">
        <f t="shared" si="253"/>
        <v>1.4587196891714003</v>
      </c>
      <c r="F109" s="4">
        <f t="shared" si="253"/>
        <v>1.1128115557990981</v>
      </c>
      <c r="G109" s="4">
        <f t="shared" si="253"/>
        <v>1.3804662460416421</v>
      </c>
      <c r="H109" s="4">
        <f t="shared" si="253"/>
        <v>1.4784578093393619</v>
      </c>
      <c r="I109" s="4">
        <f t="shared" si="253"/>
        <v>1.2792890648923803</v>
      </c>
      <c r="J109" s="4">
        <f t="shared" si="253"/>
        <v>1.4109643326179613</v>
      </c>
      <c r="K109" s="4">
        <f t="shared" si="253"/>
        <v>1.511120784184244</v>
      </c>
      <c r="L109" s="4">
        <f t="shared" si="253"/>
        <v>1.3506209709521884</v>
      </c>
      <c r="M109" s="4">
        <f t="shared" si="253"/>
        <v>1.5644241460840058</v>
      </c>
      <c r="N109" s="4">
        <f t="shared" si="253"/>
        <v>1.6754738498888226</v>
      </c>
      <c r="O109" s="4">
        <f t="shared" si="253"/>
        <v>1.8418754847810721</v>
      </c>
      <c r="P109" s="4">
        <f t="shared" si="253"/>
        <v>1.4661029209192833</v>
      </c>
      <c r="Q109" s="4">
        <f t="shared" si="253"/>
        <v>1.5856317642960249</v>
      </c>
      <c r="R109" s="4">
        <f t="shared" si="253"/>
        <v>1.6981868780798082</v>
      </c>
      <c r="S109" s="4">
        <f t="shared" si="253"/>
        <v>1.5914589073888623</v>
      </c>
      <c r="T109" s="4">
        <f t="shared" si="253"/>
        <v>1.7212078082112741</v>
      </c>
      <c r="U109" s="4">
        <f t="shared" si="253"/>
        <v>0.91339157377354085</v>
      </c>
      <c r="V109" s="4">
        <f t="shared" si="253"/>
        <v>1.1899667869373278</v>
      </c>
      <c r="W109" s="4">
        <f t="shared" si="253"/>
        <v>0.99605529711230234</v>
      </c>
      <c r="X109" s="4">
        <f t="shared" si="253"/>
        <v>1.2976611078421219</v>
      </c>
      <c r="Y109" s="4">
        <f t="shared" si="253"/>
        <v>1.443999372646728</v>
      </c>
      <c r="Z109" s="4">
        <f t="shared" si="253"/>
        <v>1.6890509923685317</v>
      </c>
      <c r="AA109" s="4">
        <f t="shared" si="253"/>
        <v>1.808947257638581</v>
      </c>
      <c r="AB109" s="4">
        <f t="shared" si="253"/>
        <v>1.9897913648499157</v>
      </c>
    </row>
    <row r="110" spans="1:28" x14ac:dyDescent="0.25">
      <c r="A110" s="2" t="s">
        <v>143</v>
      </c>
      <c r="C110" s="4">
        <f t="shared" ref="C110:AB110" si="254">+C108/C44</f>
        <v>0.7312920479987518</v>
      </c>
      <c r="D110" s="4">
        <f t="shared" si="254"/>
        <v>0.7312920479987518</v>
      </c>
      <c r="E110" s="4">
        <f t="shared" si="254"/>
        <v>0.7312920479987518</v>
      </c>
      <c r="F110" s="4">
        <f t="shared" si="254"/>
        <v>0.72457946864029732</v>
      </c>
      <c r="G110" s="4">
        <f t="shared" si="254"/>
        <v>0.72457946864029732</v>
      </c>
      <c r="H110" s="4">
        <f t="shared" si="254"/>
        <v>0.72457946864029732</v>
      </c>
      <c r="I110" s="4">
        <f t="shared" si="254"/>
        <v>0.72457946864029732</v>
      </c>
      <c r="J110" s="4">
        <f t="shared" si="254"/>
        <v>0.72457946864029732</v>
      </c>
      <c r="K110" s="4">
        <f t="shared" si="254"/>
        <v>0.72457946864029732</v>
      </c>
      <c r="L110" s="4">
        <f t="shared" si="254"/>
        <v>0.81158744388831772</v>
      </c>
      <c r="M110" s="4">
        <f t="shared" si="254"/>
        <v>0.81158744388831772</v>
      </c>
      <c r="N110" s="4">
        <f t="shared" si="254"/>
        <v>0.81158744388831772</v>
      </c>
      <c r="O110" s="4">
        <f t="shared" si="254"/>
        <v>0.81158744388831772</v>
      </c>
      <c r="P110" s="4">
        <f t="shared" si="254"/>
        <v>0.81158744388831772</v>
      </c>
      <c r="Q110" s="4">
        <f t="shared" si="254"/>
        <v>0.81158744388831772</v>
      </c>
      <c r="R110" s="4">
        <f t="shared" si="254"/>
        <v>0.81158744388831772</v>
      </c>
      <c r="S110" s="4">
        <f t="shared" si="254"/>
        <v>0.81158744388831772</v>
      </c>
      <c r="T110" s="4">
        <f t="shared" si="254"/>
        <v>0.81158744388831772</v>
      </c>
      <c r="U110" s="4">
        <f t="shared" si="254"/>
        <v>0.69562829511082069</v>
      </c>
      <c r="V110" s="4">
        <f t="shared" si="254"/>
        <v>0.69562829511082069</v>
      </c>
      <c r="W110" s="4">
        <f t="shared" si="254"/>
        <v>0.69562829511082069</v>
      </c>
      <c r="X110" s="4">
        <f t="shared" si="254"/>
        <v>0.69562829511082069</v>
      </c>
      <c r="Y110" s="4">
        <f t="shared" si="254"/>
        <v>0.87702526708720518</v>
      </c>
      <c r="Z110" s="4">
        <f t="shared" si="254"/>
        <v>0.87702526708720518</v>
      </c>
      <c r="AA110" s="4">
        <f t="shared" si="254"/>
        <v>0.87702526708720518</v>
      </c>
      <c r="AB110" s="4">
        <f t="shared" si="254"/>
        <v>0.87702526708720518</v>
      </c>
    </row>
    <row r="111" spans="1:28" x14ac:dyDescent="0.25">
      <c r="A111" s="2" t="s">
        <v>128</v>
      </c>
      <c r="C111" s="4">
        <f>+SUM(C109:C110)</f>
        <v>1.7074671326337918</v>
      </c>
      <c r="D111" s="4">
        <f t="shared" ref="D111:F111" si="255">+SUM(D109:D110)</f>
        <v>2.0933284081957919</v>
      </c>
      <c r="E111" s="4">
        <f t="shared" si="255"/>
        <v>2.1900117371701522</v>
      </c>
      <c r="F111" s="4">
        <f t="shared" si="255"/>
        <v>1.8373910244393954</v>
      </c>
      <c r="G111" s="4">
        <f t="shared" ref="G111:L111" si="256">+SUM(G109:G110)</f>
        <v>2.1050457146819395</v>
      </c>
      <c r="H111" s="4">
        <f t="shared" si="256"/>
        <v>2.203037277979659</v>
      </c>
      <c r="I111" s="4">
        <f t="shared" si="256"/>
        <v>2.0038685335326774</v>
      </c>
      <c r="J111" s="4">
        <f t="shared" si="256"/>
        <v>2.1355438012582586</v>
      </c>
      <c r="K111" s="4">
        <f t="shared" si="256"/>
        <v>2.2357002528245413</v>
      </c>
      <c r="L111" s="4">
        <f t="shared" si="256"/>
        <v>2.1622084148405061</v>
      </c>
      <c r="M111" s="4">
        <f t="shared" ref="M111:N111" si="257">+SUM(M109:M110)</f>
        <v>2.3760115899723235</v>
      </c>
      <c r="N111" s="4">
        <f t="shared" si="257"/>
        <v>2.4870612937771401</v>
      </c>
      <c r="O111" s="4">
        <f t="shared" ref="O111" si="258">+SUM(O109:O110)</f>
        <v>2.6534629286693896</v>
      </c>
      <c r="P111" s="4">
        <f t="shared" ref="P111" si="259">+SUM(P109:P110)</f>
        <v>2.2776903648076008</v>
      </c>
      <c r="Q111" s="4">
        <f t="shared" ref="Q111" si="260">+SUM(Q109:Q110)</f>
        <v>2.3972192081843424</v>
      </c>
      <c r="R111" s="4">
        <f t="shared" ref="R111:T111" si="261">+SUM(R109:R110)</f>
        <v>2.5097743219681261</v>
      </c>
      <c r="S111" s="4">
        <f t="shared" si="261"/>
        <v>2.40304635127718</v>
      </c>
      <c r="T111" s="4">
        <f t="shared" si="261"/>
        <v>2.532795252099592</v>
      </c>
      <c r="U111" s="4">
        <f t="shared" ref="U111:W111" si="262">+SUM(U109:U110)</f>
        <v>1.6090198688843615</v>
      </c>
      <c r="V111" s="4">
        <f t="shared" si="262"/>
        <v>1.8855950820481486</v>
      </c>
      <c r="W111" s="4">
        <f t="shared" si="262"/>
        <v>1.691683592223123</v>
      </c>
      <c r="X111" s="4">
        <f t="shared" ref="X111" si="263">+SUM(X109:X110)</f>
        <v>1.9932894029529424</v>
      </c>
      <c r="Y111" s="4">
        <f t="shared" ref="Y111:AA111" si="264">+SUM(Y109:Y110)</f>
        <v>2.3210246397339329</v>
      </c>
      <c r="Z111" s="4">
        <f t="shared" si="264"/>
        <v>2.5660762594557367</v>
      </c>
      <c r="AA111" s="4">
        <f t="shared" si="264"/>
        <v>2.685972524725786</v>
      </c>
      <c r="AB111" s="4">
        <f t="shared" ref="AB111" si="265">+SUM(AB109:AB110)</f>
        <v>2.8668166319371209</v>
      </c>
    </row>
    <row r="113" spans="1:28" x14ac:dyDescent="0.25">
      <c r="A113" s="2" t="s">
        <v>144</v>
      </c>
    </row>
    <row r="114" spans="1:28" x14ac:dyDescent="0.25">
      <c r="A114" s="2" t="s">
        <v>133</v>
      </c>
      <c r="C114" s="4">
        <f>+C84*C87</f>
        <v>2.1473120777824084</v>
      </c>
      <c r="D114" s="4">
        <f t="shared" ref="D114:F114" si="266">+D84*D87</f>
        <v>2.99609893006371</v>
      </c>
      <c r="E114" s="4">
        <f t="shared" si="266"/>
        <v>3.2087752043249731</v>
      </c>
      <c r="F114" s="4">
        <f t="shared" si="266"/>
        <v>2.4705514464715352</v>
      </c>
      <c r="G114" s="4">
        <f t="shared" ref="G114:O114" si="267">+G84*G87</f>
        <v>3.0647712662493487</v>
      </c>
      <c r="H114" s="4">
        <f t="shared" ref="H114:J114" si="268">+H84*H87</f>
        <v>3.2823222048477025</v>
      </c>
      <c r="I114" s="4">
        <f t="shared" si="268"/>
        <v>2.8401479417200433</v>
      </c>
      <c r="J114" s="4">
        <f t="shared" si="268"/>
        <v>3.1324800274615141</v>
      </c>
      <c r="K114" s="4">
        <f t="shared" si="267"/>
        <v>3.3548372316090309</v>
      </c>
      <c r="L114" s="4">
        <f>+L84*L87</f>
        <v>16.400845541602969</v>
      </c>
      <c r="M114" s="4">
        <f t="shared" si="267"/>
        <v>18.997097878162727</v>
      </c>
      <c r="N114" s="4">
        <f t="shared" si="267"/>
        <v>20.345595405384994</v>
      </c>
      <c r="O114" s="4">
        <f t="shared" si="267"/>
        <v>22.366241886102642</v>
      </c>
      <c r="P114" s="4">
        <f t="shared" ref="P114:Q114" si="269">+P84*P87</f>
        <v>17.803164671090624</v>
      </c>
      <c r="Q114" s="4">
        <f t="shared" si="269"/>
        <v>19.25462599158703</v>
      </c>
      <c r="R114" s="4">
        <f>+R84*R87</f>
        <v>20.621403996510157</v>
      </c>
      <c r="S114" s="4">
        <f t="shared" ref="S114:T114" si="270">+S84*S87</f>
        <v>19.325386090733915</v>
      </c>
      <c r="T114" s="4">
        <f t="shared" si="270"/>
        <v>20.900951499051914</v>
      </c>
      <c r="U114" s="4">
        <f t="shared" ref="U114:W114" si="271">+U84*U87</f>
        <v>28.669277842816992</v>
      </c>
      <c r="V114" s="4">
        <f t="shared" ref="V114" si="272">+V84*V87</f>
        <v>37.350342851847664</v>
      </c>
      <c r="W114" s="4">
        <f t="shared" si="271"/>
        <v>31.263903543303567</v>
      </c>
      <c r="X114" s="4">
        <f t="shared" ref="X114:Y114" si="273">+X84*X87</f>
        <v>40.730621909336023</v>
      </c>
      <c r="Y114" s="4">
        <f t="shared" si="273"/>
        <v>83.881980505039508</v>
      </c>
      <c r="Z114" s="4">
        <f t="shared" ref="Z114:AA114" si="274">+Z84*Z87</f>
        <v>98.117038758947459</v>
      </c>
      <c r="AA114" s="4">
        <f t="shared" si="274"/>
        <v>105.08181753691564</v>
      </c>
      <c r="AB114" s="4">
        <f t="shared" ref="AB114" si="275">+AB84*AB87</f>
        <v>115.58705885689484</v>
      </c>
    </row>
    <row r="115" spans="1:28" x14ac:dyDescent="0.25">
      <c r="A115" s="2" t="s">
        <v>134</v>
      </c>
      <c r="C115" s="4">
        <f>+C85</f>
        <v>1.6086379090909095</v>
      </c>
      <c r="D115" s="4">
        <f t="shared" ref="D115:F115" si="276">+D85</f>
        <v>1.6086379090909095</v>
      </c>
      <c r="E115" s="4">
        <f t="shared" si="276"/>
        <v>1.6086379090909095</v>
      </c>
      <c r="F115" s="4">
        <f t="shared" si="276"/>
        <v>1.6086379090909095</v>
      </c>
      <c r="G115" s="4">
        <f t="shared" ref="G115:O115" si="277">+G85</f>
        <v>1.6086379090909095</v>
      </c>
      <c r="H115" s="4">
        <f t="shared" ref="H115:J115" si="278">+H85</f>
        <v>1.6086379090909095</v>
      </c>
      <c r="I115" s="4">
        <f t="shared" si="278"/>
        <v>1.6086379090909095</v>
      </c>
      <c r="J115" s="4">
        <f t="shared" si="278"/>
        <v>1.6086379090909095</v>
      </c>
      <c r="K115" s="4">
        <f t="shared" si="277"/>
        <v>1.6086379090909095</v>
      </c>
      <c r="L115" s="4">
        <f t="shared" si="277"/>
        <v>9.8552596153846181</v>
      </c>
      <c r="M115" s="4">
        <f t="shared" si="277"/>
        <v>9.8552596153846181</v>
      </c>
      <c r="N115" s="4">
        <f t="shared" si="277"/>
        <v>9.8552596153846181</v>
      </c>
      <c r="O115" s="4">
        <f t="shared" si="277"/>
        <v>9.8552596153846181</v>
      </c>
      <c r="P115" s="4">
        <f t="shared" ref="P115:Q115" si="279">+P85</f>
        <v>9.8552596153846181</v>
      </c>
      <c r="Q115" s="4">
        <f t="shared" si="279"/>
        <v>9.8552596153846181</v>
      </c>
      <c r="R115" s="4">
        <f>+R85</f>
        <v>9.8552596153846181</v>
      </c>
      <c r="S115" s="4">
        <f t="shared" ref="S115:T115" si="280">+S85</f>
        <v>9.8552596153846181</v>
      </c>
      <c r="T115" s="4">
        <f t="shared" si="280"/>
        <v>9.8552596153846181</v>
      </c>
      <c r="U115" s="4">
        <f t="shared" ref="U115:W115" si="281">+U85</f>
        <v>21.834185294117642</v>
      </c>
      <c r="V115" s="4">
        <f t="shared" ref="V115" si="282">+V85</f>
        <v>21.834185294117642</v>
      </c>
      <c r="W115" s="4">
        <f t="shared" si="281"/>
        <v>21.834185294117642</v>
      </c>
      <c r="X115" s="4">
        <f t="shared" ref="X115:Y115" si="283">+X85</f>
        <v>21.834185294117642</v>
      </c>
      <c r="Y115" s="4">
        <f t="shared" si="283"/>
        <v>50.946432352941166</v>
      </c>
      <c r="Z115" s="4">
        <f t="shared" ref="Z115:AA115" si="284">+Z85</f>
        <v>50.946432352941166</v>
      </c>
      <c r="AA115" s="4">
        <f t="shared" si="284"/>
        <v>50.946432352941166</v>
      </c>
      <c r="AB115" s="4">
        <f t="shared" ref="AB115" si="285">+AB85</f>
        <v>50.946432352941166</v>
      </c>
    </row>
    <row r="116" spans="1:28" x14ac:dyDescent="0.25">
      <c r="A116" s="2" t="s">
        <v>135</v>
      </c>
      <c r="C116" s="4">
        <f>+C114*1000/C73</f>
        <v>19.892921830273007</v>
      </c>
      <c r="D116" s="4">
        <f t="shared" ref="D116:F116" si="286">+D114*1000/D73</f>
        <v>27.756171274868354</v>
      </c>
      <c r="E116" s="4">
        <f t="shared" si="286"/>
        <v>29.72642634063515</v>
      </c>
      <c r="F116" s="4">
        <f t="shared" si="286"/>
        <v>22.677359461199803</v>
      </c>
      <c r="G116" s="4">
        <f t="shared" ref="G116:O116" si="287">+G114*1000/G73</f>
        <v>28.131743530520215</v>
      </c>
      <c r="H116" s="4">
        <f t="shared" ref="H116:J116" si="288">+H114*1000/H73</f>
        <v>30.128658366178591</v>
      </c>
      <c r="I116" s="4">
        <f t="shared" si="288"/>
        <v>26.069910784233588</v>
      </c>
      <c r="J116" s="4">
        <f t="shared" si="288"/>
        <v>28.753246846661948</v>
      </c>
      <c r="K116" s="4">
        <f t="shared" si="287"/>
        <v>30.79427872010961</v>
      </c>
      <c r="L116" s="4">
        <f>+L114*1000/L73</f>
        <v>27.52354349171317</v>
      </c>
      <c r="M116" s="4">
        <f t="shared" si="287"/>
        <v>31.880517887911303</v>
      </c>
      <c r="N116" s="4">
        <f t="shared" si="287"/>
        <v>34.14353720876408</v>
      </c>
      <c r="O116" s="4">
        <f t="shared" si="287"/>
        <v>37.534542334221392</v>
      </c>
      <c r="P116" s="4">
        <f t="shared" ref="P116:Q116" si="289">+P114*1000/P73</f>
        <v>29.876885058878646</v>
      </c>
      <c r="Q116" s="4">
        <f t="shared" si="289"/>
        <v>32.312695985814408</v>
      </c>
      <c r="R116" s="4">
        <f>+R114*1000/R73</f>
        <v>34.606393208106645</v>
      </c>
      <c r="S116" s="4">
        <f t="shared" ref="S116:T116" si="290">+S114*1000/S73</f>
        <v>32.431444050443574</v>
      </c>
      <c r="T116" s="4">
        <f t="shared" si="290"/>
        <v>35.075523767545825</v>
      </c>
      <c r="U116" s="4">
        <f t="shared" ref="U116:W116" si="291">+U114*1000/U73</f>
        <v>18.613492050250663</v>
      </c>
      <c r="V116" s="4">
        <f t="shared" ref="V116" si="292">+V114*1000/V73</f>
        <v>24.249662428144795</v>
      </c>
      <c r="W116" s="4">
        <f t="shared" si="291"/>
        <v>20.298049474897589</v>
      </c>
      <c r="X116" s="4">
        <f t="shared" ref="X116:Y116" si="293">+X114*1000/X73</f>
        <v>26.444304292134138</v>
      </c>
      <c r="Y116" s="4">
        <f t="shared" si="293"/>
        <v>29.426449307261407</v>
      </c>
      <c r="Z116" s="4">
        <f t="shared" ref="Z116:AA116" si="294">+Z114*1000/Z73</f>
        <v>34.420218142623717</v>
      </c>
      <c r="AA116" s="4">
        <f t="shared" si="294"/>
        <v>36.863516553226432</v>
      </c>
      <c r="AB116" s="4">
        <f t="shared" ref="AB116" si="295">+AB114*1000/AB73</f>
        <v>40.548836681598267</v>
      </c>
    </row>
    <row r="117" spans="1:28" x14ac:dyDescent="0.25">
      <c r="A117" s="2" t="s">
        <v>136</v>
      </c>
      <c r="C117" s="4">
        <f>+C115*1000/C73</f>
        <v>14.902588454588832</v>
      </c>
      <c r="D117" s="4">
        <f t="shared" ref="D117:F117" si="296">+D115*1000/D73</f>
        <v>14.902588454588832</v>
      </c>
      <c r="E117" s="4">
        <f t="shared" si="296"/>
        <v>14.902588454588832</v>
      </c>
      <c r="F117" s="4">
        <f t="shared" si="296"/>
        <v>14.765796583377366</v>
      </c>
      <c r="G117" s="4">
        <f t="shared" ref="G117:O117" si="297">+G115*1000/G73</f>
        <v>14.765796583377366</v>
      </c>
      <c r="H117" s="4">
        <f t="shared" ref="H117:J117" si="298">+H115*1000/H73</f>
        <v>14.765796583377366</v>
      </c>
      <c r="I117" s="4">
        <f t="shared" si="298"/>
        <v>14.765796583377366</v>
      </c>
      <c r="J117" s="4">
        <f t="shared" si="298"/>
        <v>14.765796583377366</v>
      </c>
      <c r="K117" s="4">
        <f t="shared" si="297"/>
        <v>14.765796583377366</v>
      </c>
      <c r="L117" s="4">
        <f t="shared" si="297"/>
        <v>16.538883069052527</v>
      </c>
      <c r="M117" s="4">
        <f t="shared" si="297"/>
        <v>16.538883069052527</v>
      </c>
      <c r="N117" s="4">
        <f t="shared" si="297"/>
        <v>16.538883069052527</v>
      </c>
      <c r="O117" s="4">
        <f t="shared" si="297"/>
        <v>16.538883069052527</v>
      </c>
      <c r="P117" s="4">
        <f t="shared" ref="P117:Q117" si="299">+P115*1000/P73</f>
        <v>16.538883069052527</v>
      </c>
      <c r="Q117" s="4">
        <f t="shared" si="299"/>
        <v>16.538883069052527</v>
      </c>
      <c r="R117" s="4">
        <f>+R115*1000/R73</f>
        <v>16.538883069052527</v>
      </c>
      <c r="S117" s="4">
        <f>+S115*1000/S73</f>
        <v>16.538883069052527</v>
      </c>
      <c r="T117" s="4">
        <f>+T115*1000/T73</f>
        <v>16.538883069052527</v>
      </c>
      <c r="U117" s="4">
        <f t="shared" ref="U117:W117" si="300">+U115*1000/U73</f>
        <v>14.175816936302205</v>
      </c>
      <c r="V117" s="4">
        <f t="shared" ref="V117" si="301">+V115*1000/V73</f>
        <v>14.175816936302205</v>
      </c>
      <c r="W117" s="4">
        <f t="shared" si="300"/>
        <v>14.175816936302205</v>
      </c>
      <c r="X117" s="4">
        <f t="shared" ref="X117:Y117" si="302">+X115*1000/X73</f>
        <v>14.175816936302205</v>
      </c>
      <c r="Y117" s="4">
        <f t="shared" si="302"/>
        <v>17.872403584099658</v>
      </c>
      <c r="Z117" s="4">
        <f t="shared" ref="Z117:AA117" si="303">+Z115*1000/Z73</f>
        <v>17.872403584099658</v>
      </c>
      <c r="AA117" s="4">
        <f t="shared" si="303"/>
        <v>17.872403584099658</v>
      </c>
      <c r="AB117" s="4">
        <f t="shared" ref="AB117" si="304">+AB115*1000/AB73</f>
        <v>17.872403584099658</v>
      </c>
    </row>
    <row r="118" spans="1:28" x14ac:dyDescent="0.25">
      <c r="A118" s="2" t="s">
        <v>145</v>
      </c>
      <c r="C118" s="4">
        <f>+C75</f>
        <v>0</v>
      </c>
      <c r="D118" s="4">
        <f t="shared" ref="D118:AB118" si="305">+D75</f>
        <v>0</v>
      </c>
      <c r="E118" s="4">
        <f t="shared" si="305"/>
        <v>0</v>
      </c>
      <c r="F118" s="4">
        <f t="shared" si="305"/>
        <v>7.8022077093555966</v>
      </c>
      <c r="G118" s="4">
        <f t="shared" si="305"/>
        <v>7.8022077093555966</v>
      </c>
      <c r="H118" s="4">
        <f t="shared" si="305"/>
        <v>7.8022077093555966</v>
      </c>
      <c r="I118" s="4">
        <f t="shared" si="305"/>
        <v>7.8022077093555966</v>
      </c>
      <c r="J118" s="4">
        <f t="shared" si="305"/>
        <v>7.8022077093555966</v>
      </c>
      <c r="K118" s="4">
        <f t="shared" si="305"/>
        <v>7.8022077093555966</v>
      </c>
      <c r="L118" s="4">
        <f t="shared" si="305"/>
        <v>4.279354727525158</v>
      </c>
      <c r="M118" s="4">
        <f t="shared" si="305"/>
        <v>4.279354727525158</v>
      </c>
      <c r="N118" s="4">
        <f t="shared" si="305"/>
        <v>4.279354727525158</v>
      </c>
      <c r="O118" s="4">
        <f t="shared" si="305"/>
        <v>4.279354727525158</v>
      </c>
      <c r="P118" s="4">
        <f t="shared" si="305"/>
        <v>4.279354727525158</v>
      </c>
      <c r="Q118" s="4">
        <f t="shared" si="305"/>
        <v>4.279354727525158</v>
      </c>
      <c r="R118" s="4">
        <f t="shared" si="305"/>
        <v>4.279354727525158</v>
      </c>
      <c r="S118" s="4">
        <f t="shared" si="305"/>
        <v>4.279354727525158</v>
      </c>
      <c r="T118" s="4">
        <f t="shared" si="305"/>
        <v>4.279354727525158</v>
      </c>
      <c r="U118" s="4">
        <f t="shared" si="305"/>
        <v>0</v>
      </c>
      <c r="V118" s="4">
        <f t="shared" si="305"/>
        <v>0</v>
      </c>
      <c r="W118" s="4">
        <f t="shared" si="305"/>
        <v>0</v>
      </c>
      <c r="X118" s="4">
        <f t="shared" si="305"/>
        <v>0</v>
      </c>
      <c r="Y118" s="4">
        <f t="shared" si="305"/>
        <v>14.90932960844283</v>
      </c>
      <c r="Z118" s="4">
        <f t="shared" si="305"/>
        <v>14.90932960844283</v>
      </c>
      <c r="AA118" s="4">
        <f t="shared" si="305"/>
        <v>14.90932960844283</v>
      </c>
      <c r="AB118" s="4">
        <f t="shared" si="305"/>
        <v>14.90932960844283</v>
      </c>
    </row>
    <row r="119" spans="1:28" x14ac:dyDescent="0.25">
      <c r="A119" s="2" t="s">
        <v>146</v>
      </c>
      <c r="C119" s="4">
        <f>+C116+C117+C118</f>
        <v>34.795510284861841</v>
      </c>
      <c r="D119" s="4">
        <f t="shared" ref="D119:F119" si="306">+D116+D117</f>
        <v>42.658759729457188</v>
      </c>
      <c r="E119" s="4">
        <f t="shared" si="306"/>
        <v>44.629014795223981</v>
      </c>
      <c r="F119" s="4">
        <f t="shared" si="306"/>
        <v>37.443156044577165</v>
      </c>
      <c r="G119" s="4">
        <f t="shared" ref="G119:O119" si="307">+G116+G117</f>
        <v>42.897540113897577</v>
      </c>
      <c r="H119" s="4">
        <f t="shared" ref="H119:J119" si="308">+H116+H117</f>
        <v>44.894454949555957</v>
      </c>
      <c r="I119" s="4">
        <f t="shared" si="308"/>
        <v>40.835707367610951</v>
      </c>
      <c r="J119" s="4">
        <f t="shared" si="308"/>
        <v>43.519043430039318</v>
      </c>
      <c r="K119" s="4">
        <f t="shared" si="307"/>
        <v>45.560075303486975</v>
      </c>
      <c r="L119" s="4">
        <f>+L116+L117</f>
        <v>44.062426560765701</v>
      </c>
      <c r="M119" s="4">
        <f t="shared" si="307"/>
        <v>48.419400956963827</v>
      </c>
      <c r="N119" s="4">
        <f t="shared" si="307"/>
        <v>50.682420277816604</v>
      </c>
      <c r="O119" s="4">
        <f t="shared" si="307"/>
        <v>54.073425403273916</v>
      </c>
      <c r="P119" s="4">
        <f t="shared" ref="P119:Q119" si="309">+P116+P117</f>
        <v>46.415768127931173</v>
      </c>
      <c r="Q119" s="4">
        <f t="shared" si="309"/>
        <v>48.851579054866932</v>
      </c>
      <c r="R119" s="4">
        <f>+R116+R117</f>
        <v>51.145276277159169</v>
      </c>
      <c r="S119" s="4">
        <f>+S116+S117</f>
        <v>48.970327119496105</v>
      </c>
      <c r="T119" s="4">
        <f>+T116+T117</f>
        <v>51.614406836598349</v>
      </c>
      <c r="U119" s="4">
        <f t="shared" ref="U119:W119" si="310">+U116+U117</f>
        <v>32.789308986552868</v>
      </c>
      <c r="V119" s="4">
        <f t="shared" si="310"/>
        <v>38.425479364447</v>
      </c>
      <c r="W119" s="4">
        <f t="shared" si="310"/>
        <v>34.473866411199793</v>
      </c>
      <c r="X119" s="4">
        <f t="shared" ref="X119" si="311">+X116+X117</f>
        <v>40.620121228436346</v>
      </c>
      <c r="Y119" s="4">
        <f t="shared" ref="Y119:AA119" si="312">+Y116+Y117</f>
        <v>47.298852891361065</v>
      </c>
      <c r="Z119" s="4">
        <f t="shared" si="312"/>
        <v>52.292621726723375</v>
      </c>
      <c r="AA119" s="4">
        <f t="shared" si="312"/>
        <v>54.73592013732609</v>
      </c>
      <c r="AB119" s="4">
        <f t="shared" ref="AB119" si="313">+AB116+AB117</f>
        <v>58.421240265697925</v>
      </c>
    </row>
    <row r="120" spans="1:28" x14ac:dyDescent="0.25">
      <c r="A120" s="2" t="s">
        <v>147</v>
      </c>
      <c r="C120" s="4">
        <f>+C119+C118</f>
        <v>34.795510284861841</v>
      </c>
      <c r="D120" s="4">
        <f t="shared" ref="D120:AB120" si="314">+D119+D118</f>
        <v>42.658759729457188</v>
      </c>
      <c r="E120" s="4">
        <f t="shared" si="314"/>
        <v>44.629014795223981</v>
      </c>
      <c r="F120" s="4">
        <f t="shared" si="314"/>
        <v>45.245363753932764</v>
      </c>
      <c r="G120" s="4">
        <f t="shared" si="314"/>
        <v>50.699747823253176</v>
      </c>
      <c r="H120" s="4">
        <f t="shared" si="314"/>
        <v>52.696662658911556</v>
      </c>
      <c r="I120" s="4">
        <f t="shared" si="314"/>
        <v>48.63791507696655</v>
      </c>
      <c r="J120" s="4">
        <f t="shared" si="314"/>
        <v>51.321251139394917</v>
      </c>
      <c r="K120" s="4">
        <f t="shared" si="314"/>
        <v>53.362283012842575</v>
      </c>
      <c r="L120" s="4">
        <f t="shared" si="314"/>
        <v>48.341781288290861</v>
      </c>
      <c r="M120" s="4">
        <f t="shared" si="314"/>
        <v>52.698755684488987</v>
      </c>
      <c r="N120" s="4">
        <f t="shared" si="314"/>
        <v>54.961775005341764</v>
      </c>
      <c r="O120" s="4">
        <f t="shared" si="314"/>
        <v>58.352780130799076</v>
      </c>
      <c r="P120" s="4">
        <f t="shared" si="314"/>
        <v>50.695122855456333</v>
      </c>
      <c r="Q120" s="4">
        <f t="shared" si="314"/>
        <v>53.130933782392091</v>
      </c>
      <c r="R120" s="4">
        <f t="shared" si="314"/>
        <v>55.424631004684329</v>
      </c>
      <c r="S120" s="4">
        <f t="shared" si="314"/>
        <v>53.249681847021265</v>
      </c>
      <c r="T120" s="4">
        <f t="shared" si="314"/>
        <v>55.893761564123508</v>
      </c>
      <c r="U120" s="4">
        <f t="shared" si="314"/>
        <v>32.789308986552868</v>
      </c>
      <c r="V120" s="4">
        <f t="shared" si="314"/>
        <v>38.425479364447</v>
      </c>
      <c r="W120" s="4">
        <f t="shared" si="314"/>
        <v>34.473866411199793</v>
      </c>
      <c r="X120" s="4">
        <f t="shared" si="314"/>
        <v>40.620121228436346</v>
      </c>
      <c r="Y120" s="4">
        <f t="shared" si="314"/>
        <v>62.208182499803897</v>
      </c>
      <c r="Z120" s="4">
        <f t="shared" si="314"/>
        <v>67.2019513351662</v>
      </c>
      <c r="AA120" s="4">
        <f t="shared" si="314"/>
        <v>69.645249745768922</v>
      </c>
      <c r="AB120" s="4">
        <f t="shared" si="314"/>
        <v>73.33056987414075</v>
      </c>
    </row>
    <row r="121" spans="1:28" x14ac:dyDescent="0.25">
      <c r="A121" s="2" t="s">
        <v>148</v>
      </c>
      <c r="B121" s="2" t="s">
        <v>149</v>
      </c>
      <c r="C121" s="3">
        <v>0.73</v>
      </c>
      <c r="D121" s="3">
        <v>0.73</v>
      </c>
      <c r="E121" s="3">
        <v>0.73</v>
      </c>
      <c r="F121" s="3">
        <v>0.73</v>
      </c>
      <c r="G121" s="3">
        <v>0.73</v>
      </c>
      <c r="H121" s="3">
        <v>0.73</v>
      </c>
      <c r="I121" s="3">
        <v>0.73</v>
      </c>
      <c r="J121" s="3">
        <v>0.73</v>
      </c>
      <c r="K121" s="3">
        <v>0.73</v>
      </c>
      <c r="L121" s="3">
        <v>0.73</v>
      </c>
      <c r="M121" s="3">
        <v>0.73</v>
      </c>
      <c r="N121" s="3">
        <v>0.73</v>
      </c>
      <c r="O121" s="3">
        <v>0.73</v>
      </c>
      <c r="P121" s="3">
        <v>0.73</v>
      </c>
      <c r="Q121" s="3">
        <v>0.73</v>
      </c>
      <c r="R121" s="3">
        <v>0.73</v>
      </c>
      <c r="S121" s="3">
        <v>0.73</v>
      </c>
      <c r="T121" s="3">
        <v>0.73</v>
      </c>
      <c r="U121" s="3">
        <v>0.73</v>
      </c>
      <c r="V121" s="3">
        <v>0.73</v>
      </c>
      <c r="W121" s="3">
        <v>0.73</v>
      </c>
      <c r="X121" s="3">
        <v>0.73</v>
      </c>
      <c r="Y121" s="3">
        <v>0.73</v>
      </c>
      <c r="Z121" s="3">
        <v>0.73</v>
      </c>
      <c r="AA121" s="3">
        <v>0.73</v>
      </c>
      <c r="AB121" s="3">
        <v>0.73</v>
      </c>
    </row>
    <row r="122" spans="1:28" x14ac:dyDescent="0.25">
      <c r="A122" s="2" t="s">
        <v>150</v>
      </c>
      <c r="C122" s="3">
        <v>335</v>
      </c>
      <c r="D122" s="3">
        <v>335</v>
      </c>
      <c r="E122" s="3">
        <v>335</v>
      </c>
      <c r="F122" s="3">
        <v>335</v>
      </c>
      <c r="G122" s="3">
        <v>335</v>
      </c>
      <c r="H122" s="3">
        <v>335</v>
      </c>
      <c r="I122" s="3">
        <v>335</v>
      </c>
      <c r="J122" s="3">
        <v>335</v>
      </c>
      <c r="K122" s="3">
        <v>335</v>
      </c>
      <c r="L122" s="3">
        <v>335</v>
      </c>
      <c r="M122" s="3">
        <v>335</v>
      </c>
      <c r="N122" s="3">
        <v>335</v>
      </c>
      <c r="O122" s="3">
        <v>335</v>
      </c>
      <c r="P122" s="3">
        <v>335</v>
      </c>
      <c r="Q122" s="3">
        <v>335</v>
      </c>
      <c r="R122" s="3">
        <v>335</v>
      </c>
      <c r="S122" s="3">
        <v>335</v>
      </c>
      <c r="T122" s="3">
        <v>335</v>
      </c>
      <c r="U122" s="3">
        <v>335</v>
      </c>
      <c r="V122" s="3">
        <v>335</v>
      </c>
      <c r="W122" s="3">
        <v>335</v>
      </c>
      <c r="X122" s="3">
        <v>335</v>
      </c>
      <c r="Y122" s="3">
        <v>335</v>
      </c>
      <c r="Z122" s="3">
        <v>335</v>
      </c>
      <c r="AA122" s="3">
        <v>335</v>
      </c>
      <c r="AB122" s="3">
        <v>335</v>
      </c>
    </row>
    <row r="123" spans="1:28" x14ac:dyDescent="0.25">
      <c r="A123" s="2" t="s">
        <v>151</v>
      </c>
      <c r="C123" s="3">
        <v>0.55000000000000004</v>
      </c>
      <c r="D123" s="3">
        <v>0.55000000000000004</v>
      </c>
      <c r="E123" s="3">
        <v>0.55000000000000004</v>
      </c>
      <c r="F123" s="3">
        <v>0.55000000000000004</v>
      </c>
      <c r="G123" s="3">
        <v>0.55000000000000004</v>
      </c>
      <c r="H123" s="3">
        <v>0.55000000000000004</v>
      </c>
      <c r="I123" s="3">
        <v>0.55000000000000004</v>
      </c>
      <c r="J123" s="3">
        <v>0.55000000000000004</v>
      </c>
      <c r="K123" s="3">
        <v>0.55000000000000004</v>
      </c>
      <c r="L123" s="3">
        <v>0.55000000000000004</v>
      </c>
      <c r="M123" s="3">
        <v>0.55000000000000004</v>
      </c>
      <c r="N123" s="3">
        <v>0.55000000000000004</v>
      </c>
      <c r="O123" s="3">
        <v>0.55000000000000004</v>
      </c>
      <c r="P123" s="3">
        <v>0.55000000000000004</v>
      </c>
      <c r="Q123" s="3">
        <v>0.55000000000000004</v>
      </c>
      <c r="R123" s="3">
        <v>0.55000000000000004</v>
      </c>
      <c r="S123" s="3">
        <v>0.55000000000000004</v>
      </c>
      <c r="T123" s="3">
        <v>0.55000000000000004</v>
      </c>
      <c r="U123" s="3">
        <v>0.55000000000000004</v>
      </c>
      <c r="V123" s="3">
        <v>0.55000000000000004</v>
      </c>
      <c r="W123" s="3">
        <v>0.55000000000000004</v>
      </c>
      <c r="X123" s="3">
        <v>0.55000000000000004</v>
      </c>
      <c r="Y123" s="3">
        <v>0.55000000000000004</v>
      </c>
      <c r="Z123" s="3">
        <v>0.55000000000000004</v>
      </c>
      <c r="AA123" s="3">
        <v>0.55000000000000004</v>
      </c>
      <c r="AB123" s="3">
        <v>0.55000000000000004</v>
      </c>
    </row>
    <row r="124" spans="1:28" x14ac:dyDescent="0.25">
      <c r="A124" s="2" t="s">
        <v>152</v>
      </c>
      <c r="C124" s="3">
        <v>0.71699999999999997</v>
      </c>
      <c r="D124" s="3">
        <v>0.71699999999999997</v>
      </c>
      <c r="E124" s="3">
        <v>0.71699999999999997</v>
      </c>
      <c r="F124" s="3">
        <v>0.71699999999999997</v>
      </c>
      <c r="G124" s="3">
        <v>0.71699999999999997</v>
      </c>
      <c r="H124" s="3">
        <v>0.71699999999999997</v>
      </c>
      <c r="I124" s="3">
        <v>0.71699999999999997</v>
      </c>
      <c r="J124" s="3">
        <v>0.71699999999999997</v>
      </c>
      <c r="K124" s="3">
        <v>0.71699999999999997</v>
      </c>
      <c r="L124" s="3">
        <v>0.71699999999999997</v>
      </c>
      <c r="M124" s="3">
        <v>0.71699999999999997</v>
      </c>
      <c r="N124" s="3">
        <v>0.71699999999999997</v>
      </c>
      <c r="O124" s="3">
        <v>0.71699999999999997</v>
      </c>
      <c r="P124" s="3">
        <v>0.71699999999999997</v>
      </c>
      <c r="Q124" s="3">
        <v>0.71699999999999997</v>
      </c>
      <c r="R124" s="3">
        <v>0.71699999999999997</v>
      </c>
      <c r="S124" s="3">
        <v>0.71699999999999997</v>
      </c>
      <c r="T124" s="3">
        <v>0.71699999999999997</v>
      </c>
      <c r="U124" s="3">
        <v>0.71699999999999997</v>
      </c>
      <c r="V124" s="3">
        <v>0.71699999999999997</v>
      </c>
      <c r="W124" s="3">
        <v>0.71699999999999997</v>
      </c>
      <c r="X124" s="3">
        <v>0.71699999999999997</v>
      </c>
      <c r="Y124" s="3">
        <v>0.71699999999999997</v>
      </c>
      <c r="Z124" s="3">
        <v>0.71699999999999997</v>
      </c>
      <c r="AA124" s="3">
        <v>0.71699999999999997</v>
      </c>
      <c r="AB124" s="3">
        <v>0.71699999999999997</v>
      </c>
    </row>
    <row r="125" spans="1:28" x14ac:dyDescent="0.25">
      <c r="A125" s="2" t="s">
        <v>153</v>
      </c>
      <c r="C125" s="4">
        <f>+C122*C124/1000</f>
        <v>0.24019499999999999</v>
      </c>
      <c r="D125" s="4">
        <f t="shared" ref="D125:AB125" si="315">+D122*D124/1000</f>
        <v>0.24019499999999999</v>
      </c>
      <c r="E125" s="4">
        <f t="shared" si="315"/>
        <v>0.24019499999999999</v>
      </c>
      <c r="F125" s="4">
        <f t="shared" si="315"/>
        <v>0.24019499999999999</v>
      </c>
      <c r="G125" s="4">
        <f t="shared" si="315"/>
        <v>0.24019499999999999</v>
      </c>
      <c r="H125" s="4">
        <f t="shared" si="315"/>
        <v>0.24019499999999999</v>
      </c>
      <c r="I125" s="4">
        <f t="shared" si="315"/>
        <v>0.24019499999999999</v>
      </c>
      <c r="J125" s="4">
        <f t="shared" si="315"/>
        <v>0.24019499999999999</v>
      </c>
      <c r="K125" s="4">
        <f t="shared" si="315"/>
        <v>0.24019499999999999</v>
      </c>
      <c r="L125" s="4">
        <f t="shared" si="315"/>
        <v>0.24019499999999999</v>
      </c>
      <c r="M125" s="4">
        <f t="shared" si="315"/>
        <v>0.24019499999999999</v>
      </c>
      <c r="N125" s="4">
        <f t="shared" si="315"/>
        <v>0.24019499999999999</v>
      </c>
      <c r="O125" s="4">
        <f t="shared" si="315"/>
        <v>0.24019499999999999</v>
      </c>
      <c r="P125" s="4">
        <f t="shared" si="315"/>
        <v>0.24019499999999999</v>
      </c>
      <c r="Q125" s="4">
        <f t="shared" si="315"/>
        <v>0.24019499999999999</v>
      </c>
      <c r="R125" s="4">
        <f t="shared" si="315"/>
        <v>0.24019499999999999</v>
      </c>
      <c r="S125" s="4">
        <f t="shared" si="315"/>
        <v>0.24019499999999999</v>
      </c>
      <c r="T125" s="4">
        <f t="shared" si="315"/>
        <v>0.24019499999999999</v>
      </c>
      <c r="U125" s="4">
        <f t="shared" si="315"/>
        <v>0.24019499999999999</v>
      </c>
      <c r="V125" s="4">
        <f t="shared" si="315"/>
        <v>0.24019499999999999</v>
      </c>
      <c r="W125" s="4">
        <f t="shared" si="315"/>
        <v>0.24019499999999999</v>
      </c>
      <c r="X125" s="4">
        <f t="shared" si="315"/>
        <v>0.24019499999999999</v>
      </c>
      <c r="Y125" s="4">
        <f t="shared" si="315"/>
        <v>0.24019499999999999</v>
      </c>
      <c r="Z125" s="4">
        <f t="shared" si="315"/>
        <v>0.24019499999999999</v>
      </c>
      <c r="AA125" s="4">
        <f t="shared" si="315"/>
        <v>0.24019499999999999</v>
      </c>
      <c r="AB125" s="4">
        <f t="shared" si="315"/>
        <v>0.24019499999999999</v>
      </c>
    </row>
    <row r="126" spans="1:28" x14ac:dyDescent="0.25">
      <c r="A126" s="2" t="s">
        <v>154</v>
      </c>
      <c r="C126" s="72">
        <f>+C125*C119</f>
        <v>8.357707592872389</v>
      </c>
      <c r="D126" s="4">
        <f t="shared" ref="D126:AB126" si="316">+D125*D119</f>
        <v>10.246420793216968</v>
      </c>
      <c r="E126" s="4">
        <f t="shared" si="316"/>
        <v>10.719666208738824</v>
      </c>
      <c r="F126" s="4">
        <f t="shared" si="316"/>
        <v>8.9936588661272125</v>
      </c>
      <c r="G126" s="4">
        <f t="shared" si="316"/>
        <v>10.303774647657628</v>
      </c>
      <c r="H126" s="4">
        <f t="shared" si="316"/>
        <v>10.783423606608594</v>
      </c>
      <c r="I126" s="4">
        <f t="shared" si="316"/>
        <v>9.8085327311633126</v>
      </c>
      <c r="J126" s="4">
        <f t="shared" si="316"/>
        <v>10.453056636678294</v>
      </c>
      <c r="K126" s="4">
        <f t="shared" si="316"/>
        <v>10.943302287521053</v>
      </c>
      <c r="L126" s="4">
        <f t="shared" si="316"/>
        <v>10.583574547763117</v>
      </c>
      <c r="M126" s="4">
        <f t="shared" si="316"/>
        <v>11.630098012857927</v>
      </c>
      <c r="N126" s="4">
        <f t="shared" si="316"/>
        <v>12.173663938630158</v>
      </c>
      <c r="O126" s="4">
        <f t="shared" si="316"/>
        <v>12.988166414739378</v>
      </c>
      <c r="P126" s="4">
        <f t="shared" si="316"/>
        <v>11.148835425488429</v>
      </c>
      <c r="Q126" s="4">
        <f t="shared" si="316"/>
        <v>11.733905031083761</v>
      </c>
      <c r="R126" s="4">
        <f t="shared" si="316"/>
        <v>12.284839635392247</v>
      </c>
      <c r="S126" s="4">
        <f t="shared" si="316"/>
        <v>11.762427722467367</v>
      </c>
      <c r="T126" s="4">
        <f t="shared" si="316"/>
        <v>12.397522450116741</v>
      </c>
      <c r="U126" s="4">
        <f t="shared" si="316"/>
        <v>7.8758280720250662</v>
      </c>
      <c r="V126" s="4">
        <f t="shared" si="316"/>
        <v>9.2296080159433469</v>
      </c>
      <c r="W126" s="4">
        <f t="shared" si="316"/>
        <v>8.2804503426381348</v>
      </c>
      <c r="X126" s="4">
        <f t="shared" si="316"/>
        <v>9.7567500184642686</v>
      </c>
      <c r="Y126" s="4">
        <f t="shared" si="316"/>
        <v>11.360947970240471</v>
      </c>
      <c r="Z126" s="4">
        <f t="shared" si="316"/>
        <v>12.56042627565032</v>
      </c>
      <c r="AA126" s="4">
        <f t="shared" si="316"/>
        <v>13.147294337385039</v>
      </c>
      <c r="AB126" s="4">
        <f t="shared" si="316"/>
        <v>14.032489805619313</v>
      </c>
    </row>
    <row r="127" spans="1:28" x14ac:dyDescent="0.25">
      <c r="A127" s="2" t="s">
        <v>155</v>
      </c>
      <c r="B127" s="2" t="s">
        <v>156</v>
      </c>
      <c r="C127" s="72">
        <f>+C120*C125</f>
        <v>8.357707592872389</v>
      </c>
      <c r="D127" s="72">
        <f t="shared" ref="D127:AB127" si="317">+D120*D125</f>
        <v>10.246420793216968</v>
      </c>
      <c r="E127" s="72">
        <f t="shared" si="317"/>
        <v>10.719666208738824</v>
      </c>
      <c r="F127" s="72">
        <f t="shared" si="317"/>
        <v>10.867710146875879</v>
      </c>
      <c r="G127" s="72">
        <f t="shared" si="317"/>
        <v>12.177825928406296</v>
      </c>
      <c r="H127" s="72">
        <f t="shared" si="317"/>
        <v>12.65747488735726</v>
      </c>
      <c r="I127" s="72">
        <f t="shared" si="317"/>
        <v>11.682584011911979</v>
      </c>
      <c r="J127" s="72">
        <f t="shared" si="317"/>
        <v>12.327107917426961</v>
      </c>
      <c r="K127" s="72">
        <f t="shared" si="317"/>
        <v>12.817353568269722</v>
      </c>
      <c r="L127" s="72">
        <f t="shared" si="317"/>
        <v>11.611454156541022</v>
      </c>
      <c r="M127" s="72">
        <f t="shared" si="317"/>
        <v>12.657977621635832</v>
      </c>
      <c r="N127" s="72">
        <f t="shared" si="317"/>
        <v>13.201543547408065</v>
      </c>
      <c r="O127" s="72">
        <f t="shared" si="317"/>
        <v>14.016046023517283</v>
      </c>
      <c r="P127" s="72">
        <f t="shared" si="317"/>
        <v>12.176715034266334</v>
      </c>
      <c r="Q127" s="72">
        <f t="shared" si="317"/>
        <v>12.761784639861668</v>
      </c>
      <c r="R127" s="72">
        <f t="shared" si="317"/>
        <v>13.312719244170152</v>
      </c>
      <c r="S127" s="72">
        <f t="shared" si="317"/>
        <v>12.790307331245272</v>
      </c>
      <c r="T127" s="72">
        <f t="shared" si="317"/>
        <v>13.425402058894646</v>
      </c>
      <c r="U127" s="72">
        <f t="shared" si="317"/>
        <v>7.8758280720250662</v>
      </c>
      <c r="V127" s="72">
        <f t="shared" si="317"/>
        <v>9.2296080159433469</v>
      </c>
      <c r="W127" s="72">
        <f t="shared" si="317"/>
        <v>8.2804503426381348</v>
      </c>
      <c r="X127" s="72">
        <f t="shared" si="317"/>
        <v>9.7567500184642686</v>
      </c>
      <c r="Y127" s="72">
        <f t="shared" si="317"/>
        <v>14.942094395540396</v>
      </c>
      <c r="Z127" s="72">
        <f t="shared" si="317"/>
        <v>16.141572700950245</v>
      </c>
      <c r="AA127" s="72">
        <f t="shared" si="317"/>
        <v>16.728440762684965</v>
      </c>
      <c r="AB127" s="72">
        <f t="shared" si="317"/>
        <v>17.613636230919237</v>
      </c>
    </row>
    <row r="128" spans="1:28" x14ac:dyDescent="0.25">
      <c r="A128" s="2" t="s">
        <v>157</v>
      </c>
      <c r="C128" s="4">
        <f>+C119*(1-C121)</f>
        <v>9.3947877769126968</v>
      </c>
      <c r="D128" s="4">
        <f t="shared" ref="D128:AB128" si="318">+D119*(1-D121)</f>
        <v>11.517865126953442</v>
      </c>
      <c r="E128" s="4">
        <f t="shared" si="318"/>
        <v>12.049833994710475</v>
      </c>
      <c r="F128" s="4">
        <f t="shared" si="318"/>
        <v>10.109652132035835</v>
      </c>
      <c r="G128" s="4">
        <f t="shared" si="318"/>
        <v>11.582335830752347</v>
      </c>
      <c r="H128" s="4">
        <f t="shared" si="318"/>
        <v>12.12150283638011</v>
      </c>
      <c r="I128" s="4">
        <f t="shared" si="318"/>
        <v>11.025640989254958</v>
      </c>
      <c r="J128" s="4">
        <f t="shared" si="318"/>
        <v>11.750141726110616</v>
      </c>
      <c r="K128" s="4">
        <f t="shared" si="318"/>
        <v>12.301220331941485</v>
      </c>
      <c r="L128" s="4">
        <f t="shared" si="318"/>
        <v>11.89685517140674</v>
      </c>
      <c r="M128" s="4">
        <f t="shared" si="318"/>
        <v>13.073238258380234</v>
      </c>
      <c r="N128" s="4">
        <f t="shared" si="318"/>
        <v>13.684253475010484</v>
      </c>
      <c r="O128" s="4">
        <f t="shared" si="318"/>
        <v>14.599824858883958</v>
      </c>
      <c r="P128" s="4">
        <f t="shared" si="318"/>
        <v>12.532257394541418</v>
      </c>
      <c r="Q128" s="4">
        <f t="shared" si="318"/>
        <v>13.189926344814072</v>
      </c>
      <c r="R128" s="4">
        <f t="shared" si="318"/>
        <v>13.809224594832976</v>
      </c>
      <c r="S128" s="4">
        <f t="shared" si="318"/>
        <v>13.221988322263948</v>
      </c>
      <c r="T128" s="4">
        <f t="shared" si="318"/>
        <v>13.935889845881555</v>
      </c>
      <c r="U128" s="4">
        <f t="shared" si="318"/>
        <v>8.8531134263692746</v>
      </c>
      <c r="V128" s="4">
        <f t="shared" si="318"/>
        <v>10.374879428400691</v>
      </c>
      <c r="W128" s="4">
        <f t="shared" si="318"/>
        <v>9.307943931023944</v>
      </c>
      <c r="X128" s="4">
        <f t="shared" si="318"/>
        <v>10.967432731677814</v>
      </c>
      <c r="Y128" s="4">
        <f t="shared" si="318"/>
        <v>12.770690280667488</v>
      </c>
      <c r="Z128" s="4">
        <f t="shared" si="318"/>
        <v>14.119007866215313</v>
      </c>
      <c r="AA128" s="4">
        <f t="shared" si="318"/>
        <v>14.778698437078045</v>
      </c>
      <c r="AB128" s="4">
        <f t="shared" si="318"/>
        <v>15.773734871738441</v>
      </c>
    </row>
    <row r="129" spans="1:28" x14ac:dyDescent="0.25">
      <c r="A129" s="2" t="s">
        <v>158</v>
      </c>
      <c r="B129" s="2" t="s">
        <v>159</v>
      </c>
      <c r="C129" s="3">
        <f t="shared" ref="C129:K129" si="319">+VS_tot_omsat_lager_afg</f>
        <v>0.13092377276210895</v>
      </c>
      <c r="D129" s="3">
        <f t="shared" si="319"/>
        <v>0.13092377276210895</v>
      </c>
      <c r="E129" s="3">
        <f t="shared" si="319"/>
        <v>0.13092377276210895</v>
      </c>
      <c r="F129" s="3">
        <f>+VS_tot_omsat_lager_afg</f>
        <v>0.13092377276210895</v>
      </c>
      <c r="G129" s="3">
        <f t="shared" si="319"/>
        <v>0.13092377276210895</v>
      </c>
      <c r="H129" s="3">
        <f t="shared" si="319"/>
        <v>0.13092377276210895</v>
      </c>
      <c r="I129" s="3">
        <f t="shared" si="319"/>
        <v>0.13092377276210895</v>
      </c>
      <c r="J129" s="3">
        <f t="shared" si="319"/>
        <v>0.13092377276210895</v>
      </c>
      <c r="K129" s="3">
        <f t="shared" si="319"/>
        <v>0.13092377276210895</v>
      </c>
      <c r="L129" s="3">
        <f t="shared" ref="L129:AB129" si="320">+VS_tot_omsat_lager_afg</f>
        <v>0.13092377276210895</v>
      </c>
      <c r="M129" s="3">
        <f t="shared" si="320"/>
        <v>0.13092377276210895</v>
      </c>
      <c r="N129" s="3">
        <f t="shared" si="320"/>
        <v>0.13092377276210895</v>
      </c>
      <c r="O129" s="3">
        <f t="shared" si="320"/>
        <v>0.13092377276210895</v>
      </c>
      <c r="P129" s="3">
        <f t="shared" si="320"/>
        <v>0.13092377276210895</v>
      </c>
      <c r="Q129" s="3">
        <f t="shared" si="320"/>
        <v>0.13092377276210895</v>
      </c>
      <c r="R129" s="3">
        <f t="shared" si="320"/>
        <v>0.13092377276210895</v>
      </c>
      <c r="S129" s="3">
        <f t="shared" si="320"/>
        <v>0.13092377276210895</v>
      </c>
      <c r="T129" s="3">
        <f t="shared" si="320"/>
        <v>0.13092377276210895</v>
      </c>
      <c r="U129" s="3">
        <f t="shared" si="320"/>
        <v>0.13092377276210895</v>
      </c>
      <c r="V129" s="3">
        <f t="shared" si="320"/>
        <v>0.13092377276210895</v>
      </c>
      <c r="W129" s="3">
        <f t="shared" si="320"/>
        <v>0.13092377276210895</v>
      </c>
      <c r="X129" s="3">
        <f t="shared" si="320"/>
        <v>0.13092377276210895</v>
      </c>
      <c r="Y129" s="3">
        <f t="shared" si="320"/>
        <v>0.13092377276210895</v>
      </c>
      <c r="Z129" s="3">
        <f t="shared" si="320"/>
        <v>0.13092377276210895</v>
      </c>
      <c r="AA129" s="3">
        <f t="shared" si="320"/>
        <v>0.13092377276210895</v>
      </c>
      <c r="AB129" s="3">
        <f t="shared" si="320"/>
        <v>0.13092377276210895</v>
      </c>
    </row>
    <row r="130" spans="1:28" x14ac:dyDescent="0.25">
      <c r="A130" s="2" t="s">
        <v>160</v>
      </c>
      <c r="C130" s="4">
        <f>+C128*C129</f>
        <v>1.2300010600527567</v>
      </c>
      <c r="D130" s="4">
        <f t="shared" ref="D130:F130" si="321">+D128*D129</f>
        <v>1.5079623565858715</v>
      </c>
      <c r="E130" s="4">
        <f t="shared" si="321"/>
        <v>1.5776097277446099</v>
      </c>
      <c r="F130" s="4">
        <f t="shared" si="321"/>
        <v>1.3235937984386299</v>
      </c>
      <c r="G130" s="4">
        <f t="shared" ref="G130:O130" si="322">+G128*G129</f>
        <v>1.5164031043598527</v>
      </c>
      <c r="H130" s="4">
        <f t="shared" ref="H130:J130" si="323">+H128*H129</f>
        <v>1.5869928828854887</v>
      </c>
      <c r="I130" s="4">
        <f t="shared" si="323"/>
        <v>1.4435185154338104</v>
      </c>
      <c r="J130" s="4">
        <f t="shared" si="323"/>
        <v>1.538372885271881</v>
      </c>
      <c r="K130" s="4">
        <f t="shared" si="322"/>
        <v>1.6105221754357415</v>
      </c>
      <c r="L130" s="4">
        <f t="shared" si="322"/>
        <v>1.5575811630449767</v>
      </c>
      <c r="M130" s="4">
        <f t="shared" si="322"/>
        <v>1.7115976750050828</v>
      </c>
      <c r="N130" s="4">
        <f t="shared" si="322"/>
        <v>1.7915940923813725</v>
      </c>
      <c r="O130" s="4">
        <f t="shared" si="322"/>
        <v>1.9114641521911127</v>
      </c>
      <c r="P130" s="4">
        <f t="shared" ref="P130:Q130" si="324">+P128*P129</f>
        <v>1.6407704193192001</v>
      </c>
      <c r="Q130" s="4">
        <f t="shared" si="324"/>
        <v>1.726874919517392</v>
      </c>
      <c r="R130" s="4">
        <f>+R128*R129</f>
        <v>1.8079557828748387</v>
      </c>
      <c r="S130" s="4">
        <f t="shared" ref="S130:T130" si="325">+S128*S129</f>
        <v>1.7310725945673433</v>
      </c>
      <c r="T130" s="4">
        <f t="shared" si="325"/>
        <v>1.8245392754199783</v>
      </c>
      <c r="U130" s="4">
        <f t="shared" ref="U130:W130" si="326">+U128*U129</f>
        <v>1.1590830104711467</v>
      </c>
      <c r="V130" s="4">
        <f t="shared" si="326"/>
        <v>1.3583183567182109</v>
      </c>
      <c r="W130" s="4">
        <f t="shared" si="326"/>
        <v>1.2186311361078299</v>
      </c>
      <c r="X130" s="4">
        <f t="shared" ref="X130" si="327">+X128*X129</f>
        <v>1.4358976707459019</v>
      </c>
      <c r="Y130" s="4">
        <f t="shared" ref="Y130:AA130" si="328">+Y128*Y129</f>
        <v>1.6719869523213835</v>
      </c>
      <c r="Z130" s="4">
        <f t="shared" si="328"/>
        <v>1.8485137775028024</v>
      </c>
      <c r="AA130" s="4">
        <f t="shared" si="328"/>
        <v>1.9348829558957408</v>
      </c>
      <c r="AB130" s="4">
        <f t="shared" ref="AB130" si="329">+AB128*AB129</f>
        <v>2.0651568799572373</v>
      </c>
    </row>
    <row r="131" spans="1:28" x14ac:dyDescent="0.25">
      <c r="A131" s="2" t="s">
        <v>128</v>
      </c>
      <c r="C131" s="4">
        <f t="shared" ref="C131:AB131" si="330">+C130/C45</f>
        <v>7.3800063603165392E-2</v>
      </c>
      <c r="D131" s="4">
        <f t="shared" si="330"/>
        <v>9.0477741395152286E-2</v>
      </c>
      <c r="E131" s="4">
        <f t="shared" si="330"/>
        <v>9.4656583664676594E-2</v>
      </c>
      <c r="F131" s="4">
        <f t="shared" si="330"/>
        <v>7.9415627906317787E-2</v>
      </c>
      <c r="G131" s="4">
        <f t="shared" si="330"/>
        <v>9.098418626159116E-2</v>
      </c>
      <c r="H131" s="4">
        <f t="shared" si="330"/>
        <v>9.5219572973129316E-2</v>
      </c>
      <c r="I131" s="4">
        <f t="shared" si="330"/>
        <v>8.661111092602862E-2</v>
      </c>
      <c r="J131" s="4">
        <f t="shared" si="330"/>
        <v>9.2302373116312855E-2</v>
      </c>
      <c r="K131" s="4">
        <f t="shared" si="330"/>
        <v>9.6631330526144477E-2</v>
      </c>
      <c r="L131" s="4">
        <f t="shared" si="330"/>
        <v>9.3454869782698596E-2</v>
      </c>
      <c r="M131" s="4">
        <f t="shared" si="330"/>
        <v>0.10269586050030496</v>
      </c>
      <c r="N131" s="4">
        <f t="shared" si="330"/>
        <v>0.10749564554288234</v>
      </c>
      <c r="O131" s="4">
        <f t="shared" si="330"/>
        <v>0.11468784913146675</v>
      </c>
      <c r="P131" s="4">
        <f t="shared" si="330"/>
        <v>9.8446225159151995E-2</v>
      </c>
      <c r="Q131" s="4">
        <f t="shared" si="330"/>
        <v>0.10361249517104351</v>
      </c>
      <c r="R131" s="4">
        <f t="shared" si="330"/>
        <v>0.10847734697249031</v>
      </c>
      <c r="S131" s="4">
        <f t="shared" si="330"/>
        <v>0.10386435567404059</v>
      </c>
      <c r="T131" s="4">
        <f t="shared" si="330"/>
        <v>0.10947235652519868</v>
      </c>
      <c r="U131" s="4">
        <f t="shared" si="330"/>
        <v>6.954498062826879E-2</v>
      </c>
      <c r="V131" s="4">
        <f t="shared" si="330"/>
        <v>8.1499101403092647E-2</v>
      </c>
      <c r="W131" s="4">
        <f t="shared" si="330"/>
        <v>7.3117868166469785E-2</v>
      </c>
      <c r="X131" s="4">
        <f t="shared" si="330"/>
        <v>8.6153860244754105E-2</v>
      </c>
      <c r="Y131" s="4">
        <f t="shared" si="330"/>
        <v>0.100319217139283</v>
      </c>
      <c r="Z131" s="4">
        <f t="shared" si="330"/>
        <v>0.11091082665016813</v>
      </c>
      <c r="AA131" s="4">
        <f t="shared" si="330"/>
        <v>0.11609297735374444</v>
      </c>
      <c r="AB131" s="4">
        <f t="shared" si="330"/>
        <v>0.12390941279743423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1"/>
  <sheetViews>
    <sheetView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RowHeight="15" x14ac:dyDescent="0.25"/>
  <cols>
    <col min="1" max="1" width="50.7109375" customWidth="1"/>
    <col min="2" max="2" width="50.7109375" hidden="1" customWidth="1"/>
    <col min="3" max="4" width="12.5703125" customWidth="1"/>
  </cols>
  <sheetData>
    <row r="1" spans="1:4" x14ac:dyDescent="0.25">
      <c r="A1" t="s">
        <v>0</v>
      </c>
      <c r="B1" t="s">
        <v>1</v>
      </c>
      <c r="C1" s="6" t="s">
        <v>161</v>
      </c>
      <c r="D1" s="6" t="s">
        <v>161</v>
      </c>
    </row>
    <row r="2" spans="1:4" ht="75" x14ac:dyDescent="0.25">
      <c r="A2" s="2" t="s">
        <v>5</v>
      </c>
      <c r="B2" s="2" t="s">
        <v>6</v>
      </c>
      <c r="C2" s="6" t="s">
        <v>162</v>
      </c>
      <c r="D2" s="6" t="s">
        <v>163</v>
      </c>
    </row>
    <row r="3" spans="1:4" x14ac:dyDescent="0.25">
      <c r="A3" s="2" t="s">
        <v>16</v>
      </c>
      <c r="B3" s="2" t="s">
        <v>17</v>
      </c>
      <c r="C3" s="10">
        <v>28</v>
      </c>
      <c r="D3" s="22">
        <v>1</v>
      </c>
    </row>
    <row r="4" spans="1:4" x14ac:dyDescent="0.25">
      <c r="A4" s="2" t="s">
        <v>18</v>
      </c>
      <c r="B4" s="2" t="s">
        <v>19</v>
      </c>
      <c r="C4" s="3">
        <v>2</v>
      </c>
      <c r="D4" s="3">
        <v>2</v>
      </c>
    </row>
    <row r="5" spans="1:4" x14ac:dyDescent="0.25">
      <c r="A5" s="2" t="s">
        <v>20</v>
      </c>
      <c r="B5" s="2" t="s">
        <v>21</v>
      </c>
      <c r="C5" s="3">
        <v>80</v>
      </c>
      <c r="D5" s="3">
        <v>80</v>
      </c>
    </row>
    <row r="6" spans="1:4" x14ac:dyDescent="0.25">
      <c r="A6" s="2" t="s">
        <v>22</v>
      </c>
      <c r="B6" s="2" t="s">
        <v>23</v>
      </c>
      <c r="C6" s="3">
        <v>40</v>
      </c>
      <c r="D6" s="3">
        <v>40</v>
      </c>
    </row>
    <row r="7" spans="1:4" x14ac:dyDescent="0.25">
      <c r="A7" s="17" t="s">
        <v>24</v>
      </c>
      <c r="B7" s="17"/>
      <c r="C7" s="20">
        <f t="shared" ref="C7:D7" si="0">+C3*C9+C6</f>
        <v>79.909154178703432</v>
      </c>
      <c r="D7" s="20">
        <f t="shared" si="0"/>
        <v>55.678596284490638</v>
      </c>
    </row>
    <row r="8" spans="1:4" x14ac:dyDescent="0.25">
      <c r="A8" s="17" t="s">
        <v>25</v>
      </c>
      <c r="B8" s="17"/>
      <c r="C8" s="20">
        <f t="shared" ref="C8:D8" si="1">0.5*(C7-C6)+C6</f>
        <v>59.954577089351716</v>
      </c>
      <c r="D8" s="20">
        <f t="shared" si="1"/>
        <v>47.839298142245319</v>
      </c>
    </row>
    <row r="9" spans="1:4" x14ac:dyDescent="0.25">
      <c r="A9" s="2" t="s">
        <v>26</v>
      </c>
      <c r="B9" s="2"/>
      <c r="C9" s="4">
        <f t="shared" ref="C9:D9" si="2">+C77</f>
        <v>1.4253269349536941</v>
      </c>
      <c r="D9" s="4">
        <f t="shared" si="2"/>
        <v>15.678596284490638</v>
      </c>
    </row>
    <row r="10" spans="1:4" x14ac:dyDescent="0.25">
      <c r="A10" s="2" t="s">
        <v>27</v>
      </c>
      <c r="B10" s="2"/>
      <c r="C10" s="4">
        <f>+C8/C9</f>
        <v>42.063736830525492</v>
      </c>
      <c r="D10" s="4">
        <f>+D8/D9</f>
        <v>3.0512488027750444</v>
      </c>
    </row>
    <row r="11" spans="1:4" x14ac:dyDescent="0.25">
      <c r="A11" s="70" t="s">
        <v>28</v>
      </c>
      <c r="B11" s="71"/>
      <c r="C11" s="71"/>
      <c r="D11" s="71"/>
    </row>
    <row r="12" spans="1:4" x14ac:dyDescent="0.25">
      <c r="A12" s="16" t="s">
        <v>29</v>
      </c>
      <c r="B12" s="2"/>
      <c r="C12" s="4">
        <f>+C91</f>
        <v>1.7236100128765239</v>
      </c>
      <c r="D12" s="4">
        <f>+D91</f>
        <v>0.14802057656060824</v>
      </c>
    </row>
    <row r="13" spans="1:4" x14ac:dyDescent="0.25">
      <c r="A13" s="16" t="s">
        <v>30</v>
      </c>
      <c r="B13" s="2" t="s">
        <v>31</v>
      </c>
      <c r="C13" s="4">
        <f>+C111</f>
        <v>0.79102589795600786</v>
      </c>
      <c r="D13" s="4">
        <f>+D111</f>
        <v>0.90082353416184335</v>
      </c>
    </row>
    <row r="14" spans="1:4" x14ac:dyDescent="0.25">
      <c r="A14" s="16" t="s">
        <v>32</v>
      </c>
      <c r="B14" s="2"/>
      <c r="C14" s="4">
        <f>+C12+C13</f>
        <v>2.5146359108325318</v>
      </c>
      <c r="D14" s="4">
        <f>+D12+D13</f>
        <v>1.0488441107224515</v>
      </c>
    </row>
    <row r="15" spans="1:4" x14ac:dyDescent="0.25">
      <c r="A15" s="2" t="s">
        <v>33</v>
      </c>
    </row>
    <row r="16" spans="1:4" x14ac:dyDescent="0.25">
      <c r="A16" s="16" t="s">
        <v>34</v>
      </c>
      <c r="B16" s="2"/>
      <c r="C16" s="4">
        <f>+C98</f>
        <v>1.7904928951445895</v>
      </c>
      <c r="D16" s="4">
        <f>+D98</f>
        <v>0.24287203087591244</v>
      </c>
    </row>
    <row r="17" spans="1:4" x14ac:dyDescent="0.25">
      <c r="A17" s="16" t="s">
        <v>35</v>
      </c>
      <c r="B17" s="2"/>
      <c r="C17" s="4">
        <f>+C131</f>
        <v>0.30239488663000169</v>
      </c>
      <c r="D17" s="4">
        <f>+D131</f>
        <v>0.3420010523887097</v>
      </c>
    </row>
    <row r="18" spans="1:4" x14ac:dyDescent="0.25">
      <c r="A18" s="16" t="s">
        <v>36</v>
      </c>
      <c r="B18" s="2"/>
      <c r="C18" s="4">
        <f>+C16+C17</f>
        <v>2.092887781774591</v>
      </c>
      <c r="D18" s="4">
        <f>+D16+D17</f>
        <v>0.58487308326462217</v>
      </c>
    </row>
    <row r="19" spans="1:4" x14ac:dyDescent="0.25">
      <c r="A19" s="68" t="s">
        <v>37</v>
      </c>
      <c r="B19" s="2"/>
      <c r="C19" s="4">
        <f>+C105</f>
        <v>75.674491834251754</v>
      </c>
      <c r="D19" s="4">
        <f t="shared" ref="D19" si="3">+D105</f>
        <v>86.178421409691197</v>
      </c>
    </row>
    <row r="20" spans="1:4" x14ac:dyDescent="0.25">
      <c r="A20" s="68" t="s">
        <v>38</v>
      </c>
      <c r="B20" s="2"/>
      <c r="C20" s="4">
        <f>+C126</f>
        <v>12.479480448386457</v>
      </c>
      <c r="D20" s="4">
        <f t="shared" ref="D20:D21" si="4">+D126</f>
        <v>14.211683474672176</v>
      </c>
    </row>
    <row r="21" spans="1:4" x14ac:dyDescent="0.25">
      <c r="A21" s="68" t="s">
        <v>39</v>
      </c>
      <c r="B21" s="2"/>
      <c r="C21" s="4">
        <f>+C127</f>
        <v>13.225449313751053</v>
      </c>
      <c r="D21" s="4">
        <f t="shared" si="4"/>
        <v>14.957652340036772</v>
      </c>
    </row>
    <row r="22" spans="1:4" x14ac:dyDescent="0.25">
      <c r="A22" s="70" t="s">
        <v>40</v>
      </c>
    </row>
    <row r="23" spans="1:4" x14ac:dyDescent="0.25">
      <c r="A23" s="16" t="s">
        <v>41</v>
      </c>
      <c r="B23" s="2"/>
      <c r="C23" s="4">
        <f>+C12*C$73/C$68</f>
        <v>1.7328317167622147</v>
      </c>
      <c r="D23" s="4">
        <f>+D12*D$73/D$68</f>
        <v>0.14881252016492341</v>
      </c>
    </row>
    <row r="24" spans="1:4" x14ac:dyDescent="0.25">
      <c r="A24" s="16" t="s">
        <v>42</v>
      </c>
      <c r="B24" s="2" t="s">
        <v>31</v>
      </c>
      <c r="C24" s="4">
        <f t="shared" ref="C24:D31" si="5">+C13*C$73/C$68</f>
        <v>0.79525806564032586</v>
      </c>
      <c r="D24" s="4">
        <f t="shared" si="5"/>
        <v>0.90564314406387592</v>
      </c>
    </row>
    <row r="25" spans="1:4" x14ac:dyDescent="0.25">
      <c r="A25" s="16" t="s">
        <v>43</v>
      </c>
      <c r="B25" s="2"/>
      <c r="C25" s="4">
        <f t="shared" si="5"/>
        <v>2.528089782402541</v>
      </c>
      <c r="D25" s="4">
        <f t="shared" si="5"/>
        <v>1.0544556642287992</v>
      </c>
    </row>
    <row r="26" spans="1:4" x14ac:dyDescent="0.25">
      <c r="A26" s="2" t="s">
        <v>33</v>
      </c>
      <c r="C26" s="4">
        <f t="shared" si="5"/>
        <v>0</v>
      </c>
      <c r="D26" s="4">
        <f t="shared" si="5"/>
        <v>0</v>
      </c>
    </row>
    <row r="27" spans="1:4" x14ac:dyDescent="0.25">
      <c r="A27" s="16" t="s">
        <v>44</v>
      </c>
      <c r="B27" s="2"/>
      <c r="C27" s="4">
        <f t="shared" si="5"/>
        <v>1.8000724375962496</v>
      </c>
      <c r="D27" s="4">
        <f t="shared" si="5"/>
        <v>0.24417145124021877</v>
      </c>
    </row>
    <row r="28" spans="1:4" x14ac:dyDescent="0.25">
      <c r="A28" s="16" t="s">
        <v>45</v>
      </c>
      <c r="B28" s="2"/>
      <c r="C28" s="4">
        <f t="shared" si="5"/>
        <v>0.30401276775172659</v>
      </c>
      <c r="D28" s="4">
        <f t="shared" si="5"/>
        <v>0.34383083546618204</v>
      </c>
    </row>
    <row r="29" spans="1:4" x14ac:dyDescent="0.25">
      <c r="A29" s="16" t="s">
        <v>46</v>
      </c>
      <c r="B29" s="2"/>
      <c r="C29" s="4">
        <f t="shared" si="5"/>
        <v>2.1040852053479759</v>
      </c>
      <c r="D29" s="4">
        <f t="shared" si="5"/>
        <v>0.58800228670640087</v>
      </c>
    </row>
    <row r="30" spans="1:4" x14ac:dyDescent="0.25">
      <c r="A30" s="68" t="s">
        <v>47</v>
      </c>
      <c r="B30" s="69" t="s">
        <v>48</v>
      </c>
      <c r="C30" s="4">
        <f t="shared" si="5"/>
        <v>76.079367502286985</v>
      </c>
      <c r="D30" s="4">
        <f t="shared" si="5"/>
        <v>86.63949547960226</v>
      </c>
    </row>
    <row r="31" spans="1:4" x14ac:dyDescent="0.25">
      <c r="A31" s="68" t="s">
        <v>49</v>
      </c>
      <c r="B31" s="69" t="s">
        <v>48</v>
      </c>
      <c r="C31" s="4">
        <f t="shared" si="5"/>
        <v>12.546248494802148</v>
      </c>
      <c r="D31" s="4">
        <f t="shared" si="5"/>
        <v>14.287719199541211</v>
      </c>
    </row>
    <row r="32" spans="1:4" x14ac:dyDescent="0.25">
      <c r="A32" s="2" t="s">
        <v>50</v>
      </c>
      <c r="B32" t="s">
        <v>51</v>
      </c>
      <c r="C32" s="1" t="s">
        <v>164</v>
      </c>
      <c r="D32" s="1" t="s">
        <v>164</v>
      </c>
    </row>
    <row r="34" spans="1:4" x14ac:dyDescent="0.25">
      <c r="A34" s="2" t="s">
        <v>52</v>
      </c>
      <c r="B34" s="2" t="s">
        <v>165</v>
      </c>
      <c r="C34" s="3">
        <v>12.8</v>
      </c>
      <c r="D34" s="3">
        <v>12.8</v>
      </c>
    </row>
    <row r="35" spans="1:4" x14ac:dyDescent="0.25">
      <c r="A35" s="2" t="s">
        <v>54</v>
      </c>
      <c r="B35" s="2"/>
      <c r="C35" s="4">
        <f>+C34+273.15</f>
        <v>285.95</v>
      </c>
      <c r="D35" s="4">
        <f t="shared" ref="D35" si="6">+D34+273.15</f>
        <v>285.95</v>
      </c>
    </row>
    <row r="36" spans="1:4" x14ac:dyDescent="0.25">
      <c r="A36" s="2" t="s">
        <v>55</v>
      </c>
      <c r="B36" s="2" t="s">
        <v>56</v>
      </c>
      <c r="C36" s="3">
        <v>31.2</v>
      </c>
      <c r="D36" s="3">
        <v>31.2</v>
      </c>
    </row>
    <row r="37" spans="1:4" x14ac:dyDescent="0.25">
      <c r="A37" s="2" t="s">
        <v>166</v>
      </c>
      <c r="B37" s="2" t="s">
        <v>167</v>
      </c>
      <c r="C37" s="3">
        <f>Ln_A_kvaeg</f>
        <v>29.2</v>
      </c>
      <c r="D37" s="3">
        <f>Ln_A_kvaeg</f>
        <v>29.2</v>
      </c>
    </row>
    <row r="38" spans="1:4" x14ac:dyDescent="0.25">
      <c r="A38" s="2" t="s">
        <v>59</v>
      </c>
      <c r="B38" s="2" t="s">
        <v>60</v>
      </c>
      <c r="C38" s="3">
        <v>27.9</v>
      </c>
      <c r="D38" s="3">
        <v>27.9</v>
      </c>
    </row>
    <row r="39" spans="1:4" x14ac:dyDescent="0.25">
      <c r="A39" s="2" t="s">
        <v>61</v>
      </c>
      <c r="B39" s="2" t="s">
        <v>62</v>
      </c>
      <c r="C39" s="10">
        <v>81000</v>
      </c>
      <c r="D39" s="10">
        <v>81000</v>
      </c>
    </row>
    <row r="40" spans="1:4" x14ac:dyDescent="0.25">
      <c r="A40" s="2" t="s">
        <v>63</v>
      </c>
      <c r="B40" s="2" t="s">
        <v>64</v>
      </c>
      <c r="C40" s="3">
        <v>8.31</v>
      </c>
      <c r="D40" s="3">
        <v>8.31</v>
      </c>
    </row>
    <row r="41" spans="1:4" x14ac:dyDescent="0.25">
      <c r="A41" s="2" t="s">
        <v>65</v>
      </c>
      <c r="B41" s="2" t="s">
        <v>66</v>
      </c>
      <c r="C41" s="3">
        <v>4</v>
      </c>
      <c r="D41" s="3">
        <v>4</v>
      </c>
    </row>
    <row r="42" spans="1:4" x14ac:dyDescent="0.25">
      <c r="A42" s="2" t="s">
        <v>67</v>
      </c>
      <c r="B42" s="2" t="s">
        <v>68</v>
      </c>
      <c r="C42" s="3">
        <v>0.45</v>
      </c>
      <c r="D42" s="3">
        <v>0.45</v>
      </c>
    </row>
    <row r="43" spans="1:4" x14ac:dyDescent="0.25">
      <c r="A43" s="2" t="s">
        <v>69</v>
      </c>
      <c r="B43" s="2"/>
      <c r="C43" s="3">
        <v>10</v>
      </c>
      <c r="D43" s="3">
        <v>10</v>
      </c>
    </row>
    <row r="44" spans="1:4" x14ac:dyDescent="0.25">
      <c r="A44" s="2" t="s">
        <v>70</v>
      </c>
      <c r="B44" s="2" t="s">
        <v>71</v>
      </c>
      <c r="C44" s="4">
        <f>+C41/C42*12/16</f>
        <v>6.666666666666667</v>
      </c>
      <c r="D44" s="4">
        <f t="shared" ref="D44" si="7">+D41/D42*12/16</f>
        <v>6.666666666666667</v>
      </c>
    </row>
    <row r="45" spans="1:4" x14ac:dyDescent="0.25">
      <c r="A45" s="2" t="s">
        <v>72</v>
      </c>
      <c r="B45" s="2"/>
      <c r="C45" s="4">
        <f>+C43/16*12/C42</f>
        <v>16.666666666666668</v>
      </c>
      <c r="D45" s="4">
        <f t="shared" ref="D45" si="8">+D43/16*12/D42</f>
        <v>16.666666666666668</v>
      </c>
    </row>
    <row r="46" spans="1:4" x14ac:dyDescent="0.25">
      <c r="A46" s="2"/>
      <c r="B46" s="2"/>
      <c r="C46" s="2"/>
      <c r="D46" s="2"/>
    </row>
    <row r="47" spans="1:4" x14ac:dyDescent="0.25">
      <c r="A47" s="2" t="s">
        <v>73</v>
      </c>
      <c r="B47" s="2"/>
      <c r="C47" s="2"/>
      <c r="D47" s="2"/>
    </row>
    <row r="48" spans="1:4" x14ac:dyDescent="0.25">
      <c r="A48" s="2" t="s">
        <v>74</v>
      </c>
      <c r="B48" s="2" t="s">
        <v>75</v>
      </c>
      <c r="C48" s="4">
        <f t="shared" ref="C48:D48" si="9">+C6</f>
        <v>40</v>
      </c>
      <c r="D48" s="4">
        <f t="shared" si="9"/>
        <v>40</v>
      </c>
    </row>
    <row r="49" spans="1:4" x14ac:dyDescent="0.25">
      <c r="A49" s="2" t="s">
        <v>76</v>
      </c>
      <c r="B49" s="2"/>
      <c r="C49" s="4">
        <f t="shared" ref="C49:D49" si="10">+C5</f>
        <v>80</v>
      </c>
      <c r="D49" s="4">
        <f t="shared" si="10"/>
        <v>80</v>
      </c>
    </row>
    <row r="50" spans="1:4" x14ac:dyDescent="0.25">
      <c r="A50" s="2" t="s">
        <v>77</v>
      </c>
      <c r="B50" s="2"/>
      <c r="C50" s="5">
        <v>0.66</v>
      </c>
      <c r="D50" s="5">
        <v>0.06</v>
      </c>
    </row>
    <row r="51" spans="1:4" x14ac:dyDescent="0.25">
      <c r="A51" s="2" t="s">
        <v>78</v>
      </c>
      <c r="B51" s="2"/>
      <c r="C51" s="3">
        <v>7.99</v>
      </c>
      <c r="D51" s="3">
        <v>7.99</v>
      </c>
    </row>
    <row r="52" spans="1:4" x14ac:dyDescent="0.25">
      <c r="A52" s="2" t="s">
        <v>79</v>
      </c>
      <c r="B52" s="2"/>
      <c r="C52" s="4">
        <f>+C50*C51</f>
        <v>5.2734000000000005</v>
      </c>
      <c r="D52" s="4">
        <f t="shared" ref="D52" si="11">+D50*D51</f>
        <v>0.47939999999999999</v>
      </c>
    </row>
    <row r="53" spans="1:4" x14ac:dyDescent="0.25">
      <c r="A53" s="2" t="s">
        <v>80</v>
      </c>
      <c r="B53" s="2"/>
      <c r="C53" s="3">
        <v>365</v>
      </c>
      <c r="D53" s="3">
        <v>365</v>
      </c>
    </row>
    <row r="54" spans="1:4" x14ac:dyDescent="0.25">
      <c r="A54" s="2" t="s">
        <v>81</v>
      </c>
      <c r="B54" s="2" t="s">
        <v>168</v>
      </c>
      <c r="C54" s="3">
        <v>40</v>
      </c>
      <c r="D54" s="3">
        <v>40</v>
      </c>
    </row>
    <row r="55" spans="1:4" x14ac:dyDescent="0.25">
      <c r="A55" s="2" t="s">
        <v>83</v>
      </c>
      <c r="B55" s="2" t="s">
        <v>84</v>
      </c>
      <c r="C55" s="3"/>
      <c r="D55" s="3"/>
    </row>
    <row r="56" spans="1:4" x14ac:dyDescent="0.25">
      <c r="A56" s="2" t="s">
        <v>85</v>
      </c>
      <c r="B56" s="2" t="s">
        <v>84</v>
      </c>
      <c r="C56" s="3"/>
      <c r="D56" s="3"/>
    </row>
    <row r="57" spans="1:4" x14ac:dyDescent="0.25">
      <c r="A57" s="2" t="s">
        <v>86</v>
      </c>
      <c r="B57" s="2"/>
      <c r="C57" s="3"/>
      <c r="D57" s="3"/>
    </row>
    <row r="58" spans="1:4" x14ac:dyDescent="0.25">
      <c r="A58" s="2" t="s">
        <v>88</v>
      </c>
      <c r="B58" s="2"/>
      <c r="C58" s="3"/>
      <c r="D58" s="3"/>
    </row>
    <row r="59" spans="1:4" x14ac:dyDescent="0.25">
      <c r="A59" s="2" t="s">
        <v>89</v>
      </c>
      <c r="B59" s="2" t="s">
        <v>90</v>
      </c>
      <c r="C59" s="10">
        <v>8246</v>
      </c>
      <c r="D59" s="10">
        <v>8246</v>
      </c>
    </row>
    <row r="60" spans="1:4" x14ac:dyDescent="0.25">
      <c r="A60" s="2" t="s">
        <v>91</v>
      </c>
      <c r="B60" s="2" t="s">
        <v>169</v>
      </c>
      <c r="C60" s="3">
        <v>0.71</v>
      </c>
      <c r="D60" s="3">
        <v>0.71</v>
      </c>
    </row>
    <row r="61" spans="1:4" x14ac:dyDescent="0.25">
      <c r="A61" s="2" t="s">
        <v>93</v>
      </c>
      <c r="B61" s="2" t="s">
        <v>94</v>
      </c>
      <c r="C61" s="3">
        <v>1</v>
      </c>
      <c r="D61" s="3">
        <v>1</v>
      </c>
    </row>
    <row r="62" spans="1:4" x14ac:dyDescent="0.25">
      <c r="A62" s="2" t="s">
        <v>95</v>
      </c>
      <c r="B62" s="2"/>
      <c r="C62" s="19">
        <f>+C59*C61*(1-C60)</f>
        <v>2391.34</v>
      </c>
      <c r="D62" s="19">
        <f>+D59*D61*(1-D60)</f>
        <v>2391.34</v>
      </c>
    </row>
    <row r="63" spans="1:4" x14ac:dyDescent="0.25">
      <c r="A63" s="2" t="s">
        <v>96</v>
      </c>
      <c r="B63" s="2" t="s">
        <v>84</v>
      </c>
      <c r="C63" s="23">
        <v>0.13500000000000001</v>
      </c>
      <c r="D63" s="23">
        <v>0.13500000000000001</v>
      </c>
    </row>
    <row r="64" spans="1:4" x14ac:dyDescent="0.25">
      <c r="A64" s="2" t="s">
        <v>98</v>
      </c>
      <c r="B64" s="2"/>
      <c r="C64" s="19">
        <f>+C59*(1-C60)/C63</f>
        <v>17713.629629629628</v>
      </c>
      <c r="D64" s="19">
        <f>+D59*(1-D60)/D63</f>
        <v>17713.629629629628</v>
      </c>
    </row>
    <row r="65" spans="1:4" x14ac:dyDescent="0.25">
      <c r="A65" s="2" t="s">
        <v>99</v>
      </c>
      <c r="B65" s="2" t="s">
        <v>84</v>
      </c>
      <c r="C65" s="3">
        <v>1.85</v>
      </c>
      <c r="D65" s="3">
        <v>1.85</v>
      </c>
    </row>
    <row r="66" spans="1:4" x14ac:dyDescent="0.25">
      <c r="A66" s="2" t="s">
        <v>101</v>
      </c>
      <c r="B66" s="2" t="s">
        <v>84</v>
      </c>
      <c r="C66" s="3">
        <v>0.05</v>
      </c>
      <c r="D66" s="3">
        <v>0.05</v>
      </c>
    </row>
    <row r="67" spans="1:4" x14ac:dyDescent="0.25">
      <c r="A67" s="2" t="s">
        <v>103</v>
      </c>
      <c r="B67" s="2" t="s">
        <v>104</v>
      </c>
      <c r="C67" s="19">
        <f>C64/C65</f>
        <v>9574.9349349349341</v>
      </c>
      <c r="D67" s="19">
        <f>D64/D65</f>
        <v>9574.9349349349341</v>
      </c>
    </row>
    <row r="68" spans="1:4" x14ac:dyDescent="0.25">
      <c r="A68" s="2" t="s">
        <v>105</v>
      </c>
      <c r="B68" s="2" t="s">
        <v>106</v>
      </c>
      <c r="C68" s="19">
        <f>+C67+C64</f>
        <v>27288.564564564564</v>
      </c>
      <c r="D68" s="19">
        <f>+D67+D64</f>
        <v>27288.564564564564</v>
      </c>
    </row>
    <row r="69" spans="1:4" x14ac:dyDescent="0.25">
      <c r="A69" s="2" t="s">
        <v>107</v>
      </c>
      <c r="B69" s="2" t="s">
        <v>108</v>
      </c>
      <c r="C69" s="3">
        <v>0</v>
      </c>
      <c r="D69" s="3">
        <v>0</v>
      </c>
    </row>
    <row r="70" spans="1:4" x14ac:dyDescent="0.25">
      <c r="A70" s="2" t="s">
        <v>109</v>
      </c>
      <c r="B70" s="2" t="s">
        <v>110</v>
      </c>
      <c r="C70" s="10">
        <f>0.4*365</f>
        <v>146</v>
      </c>
      <c r="D70" s="10">
        <f>0.4*365</f>
        <v>146</v>
      </c>
    </row>
    <row r="71" spans="1:4" x14ac:dyDescent="0.25">
      <c r="A71" s="2" t="s">
        <v>111</v>
      </c>
      <c r="B71" s="2"/>
      <c r="C71" s="3">
        <v>0.85</v>
      </c>
      <c r="D71" s="3">
        <v>0.85</v>
      </c>
    </row>
    <row r="72" spans="1:4" x14ac:dyDescent="0.25">
      <c r="A72" s="2" t="s">
        <v>112</v>
      </c>
      <c r="B72" s="2"/>
      <c r="C72" s="22">
        <f>C70*C71</f>
        <v>124.1</v>
      </c>
      <c r="D72" s="22">
        <f>D70*D71</f>
        <v>124.1</v>
      </c>
    </row>
    <row r="73" spans="1:4" x14ac:dyDescent="0.25">
      <c r="A73" s="2" t="s">
        <v>113</v>
      </c>
      <c r="B73" s="2" t="s">
        <v>114</v>
      </c>
      <c r="C73" s="19">
        <f>+C68+C69+C70</f>
        <v>27434.564564564564</v>
      </c>
      <c r="D73" s="19">
        <f>+D68+D69+D70</f>
        <v>27434.564564564564</v>
      </c>
    </row>
    <row r="74" spans="1:4" x14ac:dyDescent="0.25">
      <c r="A74" s="2" t="s">
        <v>170</v>
      </c>
      <c r="B74" s="2"/>
      <c r="C74" s="4">
        <f>C73/C68</f>
        <v>1.0053502264530831</v>
      </c>
      <c r="D74" s="4">
        <f>D73/D68</f>
        <v>1.0053502264530831</v>
      </c>
    </row>
    <row r="75" spans="1:4" x14ac:dyDescent="0.25">
      <c r="A75" s="2" t="s">
        <v>171</v>
      </c>
      <c r="B75" s="2"/>
      <c r="C75" s="4">
        <f>+C72/C73*1000</f>
        <v>4.5234907850621351</v>
      </c>
      <c r="D75" s="4">
        <f>+D72/D73*1000</f>
        <v>4.5234907850621351</v>
      </c>
    </row>
    <row r="76" spans="1:4" x14ac:dyDescent="0.25">
      <c r="A76" s="2" t="s">
        <v>117</v>
      </c>
      <c r="B76" s="2"/>
      <c r="C76" s="3">
        <v>1</v>
      </c>
      <c r="D76" s="3">
        <v>1</v>
      </c>
    </row>
    <row r="77" spans="1:4" x14ac:dyDescent="0.25">
      <c r="A77" s="2" t="s">
        <v>118</v>
      </c>
      <c r="B77" s="2"/>
      <c r="C77" s="4">
        <f>+C73/C76/C52/C53/10</f>
        <v>1.4253269349536941</v>
      </c>
      <c r="D77" s="4">
        <f>+D73/D76/D52/D53/10</f>
        <v>15.678596284490638</v>
      </c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 t="s">
        <v>119</v>
      </c>
      <c r="B80" s="2" t="s">
        <v>172</v>
      </c>
      <c r="C80" s="3">
        <v>0.42</v>
      </c>
      <c r="D80" s="3">
        <v>0.42</v>
      </c>
    </row>
    <row r="81" spans="1:4" x14ac:dyDescent="0.25">
      <c r="A81" s="2" t="s">
        <v>120</v>
      </c>
      <c r="B81" s="2"/>
      <c r="C81" s="9">
        <f t="shared" ref="C81:D81" si="12">+EXP(C36-C39/(C40*C35))*24/1000</f>
        <v>1.3372997524243571E-3</v>
      </c>
      <c r="D81" s="9">
        <f t="shared" si="12"/>
        <v>1.3372997524243571E-3</v>
      </c>
    </row>
    <row r="82" spans="1:4" x14ac:dyDescent="0.25">
      <c r="A82" s="2" t="s">
        <v>121</v>
      </c>
      <c r="B82" s="2"/>
      <c r="C82" s="9">
        <f t="shared" ref="C82:D82" si="13">+C81*C44</f>
        <v>8.9153316828290471E-3</v>
      </c>
      <c r="D82" s="9">
        <f t="shared" si="13"/>
        <v>8.9153316828290471E-3</v>
      </c>
    </row>
    <row r="83" spans="1:4" x14ac:dyDescent="0.25">
      <c r="A83" s="2"/>
      <c r="B83" s="2"/>
      <c r="C83" s="2"/>
      <c r="D83" s="2"/>
    </row>
    <row r="84" spans="1:4" x14ac:dyDescent="0.25">
      <c r="A84" s="2" t="s">
        <v>122</v>
      </c>
      <c r="B84" s="2"/>
      <c r="C84" s="4">
        <f t="shared" ref="C84:D84" si="14">+C80*C62</f>
        <v>1004.3628</v>
      </c>
      <c r="D84" s="4">
        <f t="shared" si="14"/>
        <v>1004.3628</v>
      </c>
    </row>
    <row r="85" spans="1:4" x14ac:dyDescent="0.25">
      <c r="A85" s="2" t="s">
        <v>123</v>
      </c>
      <c r="B85" s="2"/>
      <c r="C85" s="4">
        <f t="shared" ref="C85:D85" si="15">+C62*(1-C80)</f>
        <v>1386.9772000000003</v>
      </c>
      <c r="D85" s="4">
        <f t="shared" si="15"/>
        <v>1386.9772000000003</v>
      </c>
    </row>
    <row r="86" spans="1:4" x14ac:dyDescent="0.25">
      <c r="A86" s="2"/>
      <c r="B86" s="2"/>
      <c r="C86" s="2"/>
      <c r="D86" s="2"/>
    </row>
    <row r="87" spans="1:4" x14ac:dyDescent="0.25">
      <c r="A87" s="2" t="s">
        <v>124</v>
      </c>
      <c r="B87" s="2"/>
      <c r="C87" s="4">
        <f t="shared" ref="C87:D87" si="16">+(1-C82)^C10</f>
        <v>0.68612610116323858</v>
      </c>
      <c r="D87" s="4">
        <f t="shared" si="16"/>
        <v>0.97304506522585876</v>
      </c>
    </row>
    <row r="88" spans="1:4" x14ac:dyDescent="0.25">
      <c r="A88" s="2" t="s">
        <v>125</v>
      </c>
      <c r="B88" s="2"/>
      <c r="C88" s="4">
        <f>1-C87</f>
        <v>0.31387389883676142</v>
      </c>
      <c r="D88" s="4">
        <f t="shared" ref="D88" si="17">1-D87</f>
        <v>2.6954934774141237E-2</v>
      </c>
    </row>
    <row r="89" spans="1:4" x14ac:dyDescent="0.25">
      <c r="A89" s="2" t="s">
        <v>126</v>
      </c>
      <c r="B89" s="2"/>
      <c r="C89" s="4">
        <f t="shared" ref="C89:D89" si="18">+C88/C44</f>
        <v>4.7081084825514208E-2</v>
      </c>
      <c r="D89" s="4">
        <f t="shared" si="18"/>
        <v>4.0432402161211852E-3</v>
      </c>
    </row>
    <row r="90" spans="1:4" x14ac:dyDescent="0.25">
      <c r="A90" s="2" t="s">
        <v>127</v>
      </c>
      <c r="B90" s="2"/>
      <c r="C90" s="4">
        <f t="shared" ref="C90:D90" si="19">+C89*C62*C80</f>
        <v>47.286490182390956</v>
      </c>
      <c r="D90" s="4">
        <f t="shared" si="19"/>
        <v>4.0608800645360787</v>
      </c>
    </row>
    <row r="91" spans="1:4" x14ac:dyDescent="0.25">
      <c r="A91" s="2" t="s">
        <v>128</v>
      </c>
      <c r="B91" s="2"/>
      <c r="C91" s="4">
        <f>+C90*1000/C73</f>
        <v>1.7236100128765239</v>
      </c>
      <c r="D91" s="4">
        <f t="shared" ref="D91" si="20">+D90*1000/D73</f>
        <v>0.14802057656060824</v>
      </c>
    </row>
    <row r="93" spans="1:4" x14ac:dyDescent="0.25">
      <c r="A93" s="2" t="s">
        <v>129</v>
      </c>
      <c r="B93" s="2"/>
      <c r="C93" s="2"/>
      <c r="D93" s="2"/>
    </row>
    <row r="94" spans="1:4" x14ac:dyDescent="0.25">
      <c r="A94" s="2" t="s">
        <v>130</v>
      </c>
      <c r="B94" s="2"/>
      <c r="C94" s="4">
        <f t="shared" ref="C94:D94" si="21">+(1-C82)^(C4+C10)</f>
        <v>0.67394655308328577</v>
      </c>
      <c r="D94" s="4">
        <f t="shared" si="21"/>
        <v>0.9557723669043886</v>
      </c>
    </row>
    <row r="95" spans="1:4" x14ac:dyDescent="0.25">
      <c r="A95" s="2" t="s">
        <v>131</v>
      </c>
      <c r="B95" s="2"/>
      <c r="C95" s="4">
        <f>1-C94</f>
        <v>0.32605344691671423</v>
      </c>
      <c r="D95" s="4">
        <f t="shared" ref="D95" si="22">1-D94</f>
        <v>4.4227633095611396E-2</v>
      </c>
    </row>
    <row r="96" spans="1:4" x14ac:dyDescent="0.25">
      <c r="A96" s="2" t="s">
        <v>126</v>
      </c>
      <c r="B96" s="2"/>
      <c r="C96" s="4">
        <f t="shared" ref="C96:D96" si="23">+C95/C44</f>
        <v>4.8908017037507134E-2</v>
      </c>
      <c r="D96" s="4">
        <f t="shared" si="23"/>
        <v>6.6341449643417087E-3</v>
      </c>
    </row>
    <row r="97" spans="1:4" x14ac:dyDescent="0.25">
      <c r="A97" s="2" t="s">
        <v>127</v>
      </c>
      <c r="B97" s="2"/>
      <c r="C97" s="4">
        <f t="shared" ref="C97:D97" si="24">+C62*C80*C96</f>
        <v>49.121392934238372</v>
      </c>
      <c r="D97" s="4">
        <f t="shared" si="24"/>
        <v>6.6630884119921383</v>
      </c>
    </row>
    <row r="98" spans="1:4" x14ac:dyDescent="0.25">
      <c r="A98" s="2" t="s">
        <v>128</v>
      </c>
      <c r="B98" s="2"/>
      <c r="C98" s="4">
        <f>+C97*1000/C73</f>
        <v>1.7904928951445895</v>
      </c>
      <c r="D98" s="4">
        <f t="shared" ref="D98" si="25">+D97*1000/D73</f>
        <v>0.24287203087591244</v>
      </c>
    </row>
    <row r="99" spans="1:4" x14ac:dyDescent="0.25">
      <c r="A99" s="2"/>
      <c r="B99" s="2"/>
      <c r="C99" s="2"/>
      <c r="D99" s="2"/>
    </row>
    <row r="100" spans="1:4" x14ac:dyDescent="0.25">
      <c r="A100" s="2" t="s">
        <v>132</v>
      </c>
      <c r="B100" s="2"/>
      <c r="C100" s="2"/>
      <c r="D100" s="2"/>
    </row>
    <row r="101" spans="1:4" x14ac:dyDescent="0.25">
      <c r="A101" s="2" t="s">
        <v>133</v>
      </c>
      <c r="B101" s="2"/>
      <c r="C101" s="4">
        <f>C87*C84</f>
        <v>689.11953211739353</v>
      </c>
      <c r="D101" s="4">
        <f t="shared" ref="D101" si="26">D87*D84</f>
        <v>977.29026623642608</v>
      </c>
    </row>
    <row r="102" spans="1:4" x14ac:dyDescent="0.25">
      <c r="A102" s="2" t="s">
        <v>134</v>
      </c>
      <c r="B102" s="2"/>
      <c r="C102" s="4">
        <f>+C85</f>
        <v>1386.9772000000003</v>
      </c>
      <c r="D102" s="4">
        <f t="shared" ref="D102" si="27">+D85</f>
        <v>1386.9772000000003</v>
      </c>
    </row>
    <row r="103" spans="1:4" x14ac:dyDescent="0.25">
      <c r="A103" s="2" t="s">
        <v>135</v>
      </c>
      <c r="B103" s="2"/>
      <c r="C103" s="4">
        <f>+C101*1000/C73</f>
        <v>25.118661187263175</v>
      </c>
      <c r="D103" s="4">
        <f t="shared" ref="D103" si="28">+D101*1000/D73</f>
        <v>35.622590762702615</v>
      </c>
    </row>
    <row r="104" spans="1:4" x14ac:dyDescent="0.25">
      <c r="A104" s="2" t="s">
        <v>136</v>
      </c>
      <c r="B104" s="2"/>
      <c r="C104" s="4">
        <f>+C102*1000/C73</f>
        <v>50.555830646988582</v>
      </c>
      <c r="D104" s="4">
        <f t="shared" ref="D104" si="29">+D102*1000/D73</f>
        <v>50.555830646988582</v>
      </c>
    </row>
    <row r="105" spans="1:4" x14ac:dyDescent="0.25">
      <c r="A105" s="2" t="s">
        <v>137</v>
      </c>
      <c r="B105" s="2"/>
      <c r="C105" s="4">
        <f>+C103+C104</f>
        <v>75.674491834251754</v>
      </c>
      <c r="D105" s="4">
        <f t="shared" ref="D105" si="30">+D103+D104</f>
        <v>86.178421409691197</v>
      </c>
    </row>
    <row r="106" spans="1:4" x14ac:dyDescent="0.25">
      <c r="A106" s="2" t="s">
        <v>138</v>
      </c>
      <c r="B106" s="2" t="s">
        <v>139</v>
      </c>
      <c r="C106" s="3">
        <f>VS_kvæg_tot_omsat_lager</f>
        <v>6.9686704972183156E-2</v>
      </c>
      <c r="D106" s="3">
        <f>VS_kvæg_tot_omsat_lager</f>
        <v>6.9686704972183156E-2</v>
      </c>
    </row>
    <row r="107" spans="1:4" x14ac:dyDescent="0.25">
      <c r="A107" s="2" t="s">
        <v>140</v>
      </c>
      <c r="B107" s="2"/>
      <c r="C107" s="4">
        <f>+C106*C103</f>
        <v>1.7504367314530367</v>
      </c>
      <c r="D107" s="4">
        <f t="shared" ref="D107" si="31">+D106*D103</f>
        <v>2.482420972825274</v>
      </c>
    </row>
    <row r="108" spans="1:4" x14ac:dyDescent="0.25">
      <c r="A108" s="2" t="s">
        <v>141</v>
      </c>
      <c r="B108" s="2"/>
      <c r="C108" s="4">
        <f>+C104*C106</f>
        <v>3.5230692549203488</v>
      </c>
      <c r="D108" s="4">
        <f t="shared" ref="D108" si="32">+D104*D106</f>
        <v>3.5230692549203488</v>
      </c>
    </row>
    <row r="109" spans="1:4" x14ac:dyDescent="0.25">
      <c r="A109" s="2" t="s">
        <v>142</v>
      </c>
      <c r="B109" s="2"/>
      <c r="C109" s="4">
        <f t="shared" ref="C109:D109" si="33">+C107/C44</f>
        <v>0.2625655097179555</v>
      </c>
      <c r="D109" s="4">
        <f t="shared" si="33"/>
        <v>0.37236314592379111</v>
      </c>
    </row>
    <row r="110" spans="1:4" x14ac:dyDescent="0.25">
      <c r="A110" s="2" t="s">
        <v>143</v>
      </c>
      <c r="B110" s="2"/>
      <c r="C110" s="4">
        <f t="shared" ref="C110:D110" si="34">+C108/C44</f>
        <v>0.5284603882380523</v>
      </c>
      <c r="D110" s="4">
        <f t="shared" si="34"/>
        <v>0.5284603882380523</v>
      </c>
    </row>
    <row r="111" spans="1:4" x14ac:dyDescent="0.25">
      <c r="A111" s="2" t="s">
        <v>128</v>
      </c>
      <c r="B111" s="2"/>
      <c r="C111" s="4">
        <f>+SUM(C109:C110)</f>
        <v>0.79102589795600786</v>
      </c>
      <c r="D111" s="4">
        <f t="shared" ref="D111" si="35">+SUM(D109:D110)</f>
        <v>0.90082353416184335</v>
      </c>
    </row>
    <row r="112" spans="1:4" x14ac:dyDescent="0.25">
      <c r="A112" s="2"/>
      <c r="B112" s="2"/>
      <c r="C112" s="2"/>
      <c r="D112" s="2"/>
    </row>
    <row r="113" spans="1:4" x14ac:dyDescent="0.25">
      <c r="A113" s="2" t="s">
        <v>144</v>
      </c>
      <c r="B113" s="2"/>
      <c r="C113" s="2"/>
      <c r="D113" s="2"/>
    </row>
    <row r="114" spans="1:4" x14ac:dyDescent="0.25">
      <c r="A114" s="2" t="s">
        <v>133</v>
      </c>
      <c r="B114" s="2"/>
      <c r="C114" s="4">
        <f>+C84*C87</f>
        <v>689.11953211739353</v>
      </c>
      <c r="D114" s="4">
        <f t="shared" ref="D114" si="36">+D84*D87</f>
        <v>977.29026623642608</v>
      </c>
    </row>
    <row r="115" spans="1:4" x14ac:dyDescent="0.25">
      <c r="A115" s="2" t="s">
        <v>134</v>
      </c>
      <c r="B115" s="2"/>
      <c r="C115" s="4">
        <f>+C85</f>
        <v>1386.9772000000003</v>
      </c>
      <c r="D115" s="4">
        <f t="shared" ref="D115" si="37">+D85</f>
        <v>1386.9772000000003</v>
      </c>
    </row>
    <row r="116" spans="1:4" x14ac:dyDescent="0.25">
      <c r="A116" s="2" t="s">
        <v>135</v>
      </c>
      <c r="B116" s="2"/>
      <c r="C116" s="4">
        <f>+C114*1000/C73</f>
        <v>25.118661187263175</v>
      </c>
      <c r="D116" s="4">
        <f t="shared" ref="D116" si="38">+D114*1000/D73</f>
        <v>35.622590762702615</v>
      </c>
    </row>
    <row r="117" spans="1:4" x14ac:dyDescent="0.25">
      <c r="A117" s="2" t="s">
        <v>136</v>
      </c>
      <c r="B117" s="2"/>
      <c r="C117" s="4">
        <f>+C115*1000/C73</f>
        <v>50.555830646988582</v>
      </c>
      <c r="D117" s="4">
        <f t="shared" ref="D117" si="39">+D115*1000/D73</f>
        <v>50.555830646988582</v>
      </c>
    </row>
    <row r="118" spans="1:4" x14ac:dyDescent="0.25">
      <c r="A118" s="2" t="s">
        <v>145</v>
      </c>
      <c r="B118" s="2"/>
      <c r="C118" s="4">
        <f>+C75</f>
        <v>4.5234907850621351</v>
      </c>
      <c r="D118" s="4">
        <f>+D75</f>
        <v>4.5234907850621351</v>
      </c>
    </row>
    <row r="119" spans="1:4" x14ac:dyDescent="0.25">
      <c r="A119" s="2" t="s">
        <v>173</v>
      </c>
      <c r="B119" s="2"/>
      <c r="C119" s="4">
        <f>+C116+C117</f>
        <v>75.674491834251754</v>
      </c>
      <c r="D119" s="4">
        <f>+D116+D117</f>
        <v>86.178421409691197</v>
      </c>
    </row>
    <row r="120" spans="1:4" x14ac:dyDescent="0.25">
      <c r="A120" s="2" t="s">
        <v>174</v>
      </c>
      <c r="B120" s="2"/>
      <c r="C120" s="4">
        <f>+C116+C117+C118</f>
        <v>80.19798261931389</v>
      </c>
      <c r="D120" s="4">
        <f>+D116+D117+D118</f>
        <v>90.701912194753334</v>
      </c>
    </row>
    <row r="121" spans="1:4" x14ac:dyDescent="0.25">
      <c r="A121" s="2" t="s">
        <v>148</v>
      </c>
      <c r="B121" s="2" t="s">
        <v>149</v>
      </c>
      <c r="C121" s="3">
        <v>0.52</v>
      </c>
      <c r="D121" s="3">
        <v>0.52</v>
      </c>
    </row>
    <row r="122" spans="1:4" x14ac:dyDescent="0.25">
      <c r="A122" s="2" t="s">
        <v>150</v>
      </c>
      <c r="B122" s="2"/>
      <c r="C122" s="3">
        <v>230</v>
      </c>
      <c r="D122" s="3">
        <v>230</v>
      </c>
    </row>
    <row r="123" spans="1:4" x14ac:dyDescent="0.25">
      <c r="A123" s="2" t="s">
        <v>151</v>
      </c>
      <c r="B123" s="2"/>
      <c r="C123" s="3">
        <v>0.55000000000000004</v>
      </c>
      <c r="D123" s="3">
        <v>0.55000000000000004</v>
      </c>
    </row>
    <row r="124" spans="1:4" x14ac:dyDescent="0.25">
      <c r="A124" s="2" t="s">
        <v>152</v>
      </c>
      <c r="B124" s="2"/>
      <c r="C124" s="3">
        <v>0.71699999999999997</v>
      </c>
      <c r="D124" s="3">
        <v>0.71699999999999997</v>
      </c>
    </row>
    <row r="125" spans="1:4" x14ac:dyDescent="0.25">
      <c r="A125" s="2" t="s">
        <v>153</v>
      </c>
      <c r="B125" s="2"/>
      <c r="C125" s="4">
        <f>+C122*C124/1000</f>
        <v>0.16491</v>
      </c>
      <c r="D125" s="4">
        <f t="shared" ref="D125" si="40">+D122*D124/1000</f>
        <v>0.16491</v>
      </c>
    </row>
    <row r="126" spans="1:4" x14ac:dyDescent="0.25">
      <c r="A126" s="2" t="s">
        <v>154</v>
      </c>
      <c r="B126" s="2"/>
      <c r="C126" s="72">
        <f>+C125*C119</f>
        <v>12.479480448386457</v>
      </c>
      <c r="D126" s="72">
        <f>+D125*D119</f>
        <v>14.211683474672176</v>
      </c>
    </row>
    <row r="127" spans="1:4" x14ac:dyDescent="0.25">
      <c r="A127" s="2" t="s">
        <v>155</v>
      </c>
      <c r="B127" s="2"/>
      <c r="C127" s="72">
        <f>+C125*C120</f>
        <v>13.225449313751053</v>
      </c>
      <c r="D127" s="72">
        <f>+D125*D120</f>
        <v>14.957652340036772</v>
      </c>
    </row>
    <row r="128" spans="1:4" x14ac:dyDescent="0.25">
      <c r="A128" s="2" t="s">
        <v>157</v>
      </c>
      <c r="B128" s="2"/>
      <c r="C128" s="4">
        <f>+C120*(1-C121)</f>
        <v>38.495031657270665</v>
      </c>
      <c r="D128" s="4">
        <f t="shared" ref="D128" si="41">+D120*(1-D121)</f>
        <v>43.536917853481597</v>
      </c>
    </row>
    <row r="129" spans="1:4" x14ac:dyDescent="0.25">
      <c r="A129" s="2" t="s">
        <v>158</v>
      </c>
      <c r="B129" s="2" t="s">
        <v>159</v>
      </c>
      <c r="C129" s="3">
        <f t="shared" ref="C129:D129" si="42">+VS_tot_omsat_lager_afg</f>
        <v>0.13092377276210895</v>
      </c>
      <c r="D129" s="3">
        <f t="shared" si="42"/>
        <v>0.13092377276210895</v>
      </c>
    </row>
    <row r="130" spans="1:4" x14ac:dyDescent="0.25">
      <c r="A130" s="2" t="s">
        <v>160</v>
      </c>
      <c r="B130" s="2"/>
      <c r="C130" s="4">
        <f>+C128*C129</f>
        <v>5.039914777166695</v>
      </c>
      <c r="D130" s="4">
        <f t="shared" ref="D130" si="43">+D128*D129</f>
        <v>5.7000175398118289</v>
      </c>
    </row>
    <row r="131" spans="1:4" x14ac:dyDescent="0.25">
      <c r="A131" s="2" t="s">
        <v>128</v>
      </c>
      <c r="B131" s="2"/>
      <c r="C131" s="4">
        <f>+C130/C45</f>
        <v>0.30239488663000169</v>
      </c>
      <c r="D131" s="4">
        <f t="shared" ref="D131" si="44">+D130/D45</f>
        <v>0.3420010523887097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I6" sqref="I6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30.3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0.95421133570596794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0.9547684722560178</v>
      </c>
      <c r="G7">
        <v>5</v>
      </c>
      <c r="H7" s="8">
        <f>+LOOKUP($G7,Måned_VS_tot_t30)*H6</f>
        <v>0.91691621783512656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0.94952237753394886</v>
      </c>
      <c r="G8">
        <v>6</v>
      </c>
      <c r="H8" s="8">
        <f t="shared" ref="H8:H18" si="2">+LOOKUP($G8,Måned_VS_tot_t30)*H7</f>
        <v>0.82539538337257434</v>
      </c>
      <c r="I8" s="8">
        <f t="shared" ref="I8:I18" si="3">+LOOKUP($G8,Måned_VS_tot_t30)*I7</f>
        <v>0.90018626273332114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0.93427591504525531</v>
      </c>
      <c r="G9">
        <v>7</v>
      </c>
      <c r="H9" s="8">
        <f t="shared" si="2"/>
        <v>0.72896718031039665</v>
      </c>
      <c r="I9" s="8">
        <f t="shared" si="3"/>
        <v>0.79502048947450776</v>
      </c>
      <c r="J9" s="8">
        <f t="shared" ref="J9:J18" si="4">+LOOKUP($G9,Måned_VS_tot_t30)*J8</f>
        <v>0.88317331910899355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0.91691621783512656</v>
      </c>
      <c r="G10">
        <v>8</v>
      </c>
      <c r="H10" s="8">
        <f t="shared" si="2"/>
        <v>0.64474789003732791</v>
      </c>
      <c r="I10" s="8">
        <f t="shared" si="3"/>
        <v>0.7031699052718271</v>
      </c>
      <c r="J10" s="8">
        <f t="shared" si="4"/>
        <v>0.7811382314774783</v>
      </c>
      <c r="K10" s="8">
        <f t="shared" ref="K10:K18" si="5">+LOOKUP($G10,Måned_VS_tot_t30)*K9</f>
        <v>0.88446765156531748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0.90018626273332114</v>
      </c>
      <c r="G11">
        <v>9</v>
      </c>
      <c r="H11" s="8">
        <f t="shared" si="2"/>
        <v>0.58325655503509277</v>
      </c>
      <c r="I11" s="8">
        <f t="shared" si="3"/>
        <v>0.63610670603273134</v>
      </c>
      <c r="J11" s="8">
        <f t="shared" si="4"/>
        <v>0.70663898391568447</v>
      </c>
      <c r="K11" s="8">
        <f t="shared" si="5"/>
        <v>0.8001136001578838</v>
      </c>
      <c r="L11" s="8">
        <f t="shared" ref="L11:L18" si="6">+LOOKUP($G11,Måned_VS_tot_t30)*L10</f>
        <v>0.90462731875140356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0.88317331910899355</v>
      </c>
      <c r="G12">
        <v>10</v>
      </c>
      <c r="H12" s="8">
        <f t="shared" si="2"/>
        <v>0.54012684036036918</v>
      </c>
      <c r="I12" s="8">
        <f t="shared" si="3"/>
        <v>0.58906891366326664</v>
      </c>
      <c r="J12" s="8">
        <f t="shared" si="4"/>
        <v>0.65438558446184325</v>
      </c>
      <c r="K12" s="8">
        <f t="shared" si="5"/>
        <v>0.74094809059906008</v>
      </c>
      <c r="L12" s="8">
        <f t="shared" si="6"/>
        <v>0.83773339735799424</v>
      </c>
      <c r="M12" s="8">
        <f t="shared" ref="M12:M18" si="7">+LOOKUP($G12,Måned_VS_tot_t30)*M11</f>
        <v>0.92605361345295367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0.88446765156531748</v>
      </c>
      <c r="G13">
        <v>11</v>
      </c>
      <c r="H13" s="8">
        <f t="shared" si="2"/>
        <v>0.50823681230250339</v>
      </c>
      <c r="I13" s="8">
        <f t="shared" si="3"/>
        <v>0.55428926047624016</v>
      </c>
      <c r="J13" s="8">
        <f t="shared" si="4"/>
        <v>0.61574952143037487</v>
      </c>
      <c r="K13" s="8">
        <f t="shared" si="5"/>
        <v>0.69720122665343376</v>
      </c>
      <c r="L13" s="8">
        <f t="shared" si="6"/>
        <v>0.78827216056973659</v>
      </c>
      <c r="M13" s="8">
        <f t="shared" si="7"/>
        <v>0.87137779749757704</v>
      </c>
      <c r="N13" s="8">
        <f t="shared" ref="N13:N18" si="8">+LOOKUP($G13,Måned_VS_tot_t30)*N12</f>
        <v>0.94095826077336031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0.90462731875140356</v>
      </c>
      <c r="G14">
        <v>12</v>
      </c>
      <c r="H14" s="8">
        <f t="shared" si="2"/>
        <v>0.48380039346048498</v>
      </c>
      <c r="I14" s="8">
        <f t="shared" si="3"/>
        <v>0.52763860432391063</v>
      </c>
      <c r="J14" s="8">
        <f t="shared" si="4"/>
        <v>0.58614380841781721</v>
      </c>
      <c r="K14" s="8">
        <f t="shared" si="5"/>
        <v>0.66367925268525962</v>
      </c>
      <c r="L14" s="8">
        <f t="shared" si="6"/>
        <v>0.7503714256939642</v>
      </c>
      <c r="M14" s="8">
        <f t="shared" si="7"/>
        <v>0.82948127935120464</v>
      </c>
      <c r="N14" s="8">
        <f t="shared" si="8"/>
        <v>0.89571626016158801</v>
      </c>
      <c r="O14" s="8">
        <f>+LOOKUP($G14,Måned_VS_tot_t30)*O13</f>
        <v>0.95191922692236264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0.92605361345295367</v>
      </c>
      <c r="G15">
        <v>1</v>
      </c>
      <c r="H15" s="8">
        <f t="shared" si="2"/>
        <v>0.4616478196590022</v>
      </c>
      <c r="I15" s="8">
        <f t="shared" si="3"/>
        <v>0.50347873740195148</v>
      </c>
      <c r="J15" s="8">
        <f t="shared" si="4"/>
        <v>0.55930506634614829</v>
      </c>
      <c r="K15" s="8">
        <f t="shared" si="5"/>
        <v>0.63329026618514017</v>
      </c>
      <c r="L15" s="8">
        <f t="shared" si="6"/>
        <v>0.71601292038702902</v>
      </c>
      <c r="M15" s="8">
        <f t="shared" si="7"/>
        <v>0.79150043951280813</v>
      </c>
      <c r="N15" s="8">
        <f t="shared" si="8"/>
        <v>0.85470260902234318</v>
      </c>
      <c r="O15" s="8">
        <f>+LOOKUP($G15,Måned_VS_tot_t30)*O14</f>
        <v>0.90833211700578009</v>
      </c>
      <c r="P15" s="8">
        <f>+LOOKUP($G15,Måned_VS_tot_t30)*P14</f>
        <v>0.95421133570596794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0.94095826077336031</v>
      </c>
      <c r="G16">
        <v>2</v>
      </c>
      <c r="H16" s="8">
        <f t="shared" si="2"/>
        <v>0.44076678349614717</v>
      </c>
      <c r="I16" s="8">
        <f t="shared" si="3"/>
        <v>0.48070562492265001</v>
      </c>
      <c r="J16" s="8">
        <f t="shared" si="4"/>
        <v>0.53400684372036267</v>
      </c>
      <c r="K16" s="8">
        <f t="shared" si="5"/>
        <v>0.60464557994019308</v>
      </c>
      <c r="L16" s="8">
        <f t="shared" si="6"/>
        <v>0.68362656211349337</v>
      </c>
      <c r="M16" s="8">
        <f t="shared" si="7"/>
        <v>0.75569966542361044</v>
      </c>
      <c r="N16" s="8">
        <f t="shared" si="8"/>
        <v>0.81604310424949511</v>
      </c>
      <c r="O16" s="8">
        <f>+LOOKUP($G16,Måned_VS_tot_t30)*O15</f>
        <v>0.86724686765468306</v>
      </c>
      <c r="P16" s="8">
        <f>+LOOKUP($G16,Måned_VS_tot_t30)*P15</f>
        <v>0.91105089920136118</v>
      </c>
      <c r="Q16" s="8">
        <f>+LOOKUP($G16,Måned_VS_tot_t30)*Q15</f>
        <v>0.9547684722560178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0.95191922692236264</v>
      </c>
      <c r="G17">
        <v>3</v>
      </c>
      <c r="H17" s="8">
        <f t="shared" si="2"/>
        <v>0.41851792420325296</v>
      </c>
      <c r="I17" s="8">
        <f t="shared" si="3"/>
        <v>0.45644074787049732</v>
      </c>
      <c r="J17" s="8">
        <f t="shared" si="4"/>
        <v>0.50705144786875866</v>
      </c>
      <c r="K17" s="8">
        <f t="shared" si="5"/>
        <v>0.57412450863020548</v>
      </c>
      <c r="L17" s="8">
        <f t="shared" si="6"/>
        <v>0.64911871860336401</v>
      </c>
      <c r="M17" s="8">
        <f t="shared" si="7"/>
        <v>0.71755374301463626</v>
      </c>
      <c r="N17" s="8">
        <f t="shared" si="8"/>
        <v>0.77485118851716472</v>
      </c>
      <c r="O17" s="8">
        <f>+LOOKUP($G17,Måned_VS_tot_t30)*O16</f>
        <v>0.82347030768434459</v>
      </c>
      <c r="P17" s="8">
        <f>+LOOKUP($G17,Måned_VS_tot_t30)*P16</f>
        <v>0.8650632158641185</v>
      </c>
      <c r="Q17" s="8">
        <f>+LOOKUP($G17,Måned_VS_tot_t30)*Q16</f>
        <v>0.90657402977099011</v>
      </c>
      <c r="R17" s="8">
        <f>+LOOKUP($G17,Måned_VS_tot_t30)*R16</f>
        <v>0.94952237753394886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0.39101121659783494</v>
      </c>
      <c r="I18" s="8">
        <f t="shared" si="3"/>
        <v>0.42644159738064957</v>
      </c>
      <c r="J18" s="8">
        <f t="shared" si="4"/>
        <v>0.47372595543260609</v>
      </c>
      <c r="K18" s="8">
        <f t="shared" si="5"/>
        <v>0.53639070065039285</v>
      </c>
      <c r="L18" s="8">
        <f t="shared" si="6"/>
        <v>0.60645598479616147</v>
      </c>
      <c r="M18" s="8">
        <f t="shared" si="7"/>
        <v>0.67039317984914726</v>
      </c>
      <c r="N18" s="8">
        <f t="shared" si="8"/>
        <v>0.72392480317577768</v>
      </c>
      <c r="O18" s="8">
        <f>+LOOKUP($G18,Måned_VS_tot_t30)*O17</f>
        <v>0.76934847522438898</v>
      </c>
      <c r="P18" s="8">
        <f>+LOOKUP($G18,Måned_VS_tot_t30)*P17</f>
        <v>0.8082077275734405</v>
      </c>
      <c r="Q18" s="8">
        <f>+LOOKUP($G18,Måned_VS_tot_t30)*Q17</f>
        <v>0.84699028122055631</v>
      </c>
      <c r="R18" s="8">
        <f>+LOOKUP($G18,Måned_VS_tot_t30)*R17</f>
        <v>0.88711588812647646</v>
      </c>
      <c r="S18" s="8">
        <f>+LOOKUP($G18,Måned_VS_tot_t30)*S17</f>
        <v>0.93427591504525531</v>
      </c>
      <c r="T18" s="8"/>
    </row>
    <row r="19" spans="1:20" x14ac:dyDescent="0.25">
      <c r="G19" s="12" t="s">
        <v>185</v>
      </c>
      <c r="H19" s="13">
        <f>1-MIN((H6:H18))</f>
        <v>0.608988783402165</v>
      </c>
      <c r="I19" s="13">
        <f t="shared" ref="I19:S19" si="9">1-MIN((I6:I18))</f>
        <v>0.57355840261935043</v>
      </c>
      <c r="J19" s="13">
        <f t="shared" si="9"/>
        <v>0.52627404456739391</v>
      </c>
      <c r="K19" s="13">
        <f t="shared" si="9"/>
        <v>0.46360929934960715</v>
      </c>
      <c r="L19" s="13">
        <f t="shared" si="9"/>
        <v>0.39354401520383853</v>
      </c>
      <c r="M19" s="13">
        <f t="shared" si="9"/>
        <v>0.32960682015085274</v>
      </c>
      <c r="N19" s="13">
        <f t="shared" si="9"/>
        <v>0.27607519682422232</v>
      </c>
      <c r="O19" s="13">
        <f t="shared" si="9"/>
        <v>0.23065152477561102</v>
      </c>
      <c r="P19" s="13">
        <f t="shared" si="9"/>
        <v>0.1917922724265595</v>
      </c>
      <c r="Q19" s="13">
        <f t="shared" si="9"/>
        <v>0.15300971877944369</v>
      </c>
      <c r="R19" s="13">
        <f t="shared" si="9"/>
        <v>0.11288411187352354</v>
      </c>
      <c r="S19" s="13">
        <f t="shared" si="9"/>
        <v>6.5724084954744688E-2</v>
      </c>
      <c r="T19" s="8">
        <f>+AVERAGE((H19:S19))</f>
        <v>0.32714318957727601</v>
      </c>
    </row>
    <row r="20" spans="1:20" x14ac:dyDescent="0.25">
      <c r="G20" s="14" t="s">
        <v>186</v>
      </c>
      <c r="H20" s="15">
        <f t="shared" ref="H20:S20" si="10">+H19/VS_tot_CH4</f>
        <v>9.1302666177236133E-2</v>
      </c>
      <c r="I20" s="15">
        <f t="shared" si="10"/>
        <v>8.599076501039736E-2</v>
      </c>
      <c r="J20" s="15">
        <f t="shared" si="10"/>
        <v>7.8901655857180494E-2</v>
      </c>
      <c r="K20" s="15">
        <f t="shared" si="10"/>
        <v>6.950664158165025E-2</v>
      </c>
      <c r="L20" s="15">
        <f t="shared" si="10"/>
        <v>5.9002101229960802E-2</v>
      </c>
      <c r="M20" s="15">
        <f t="shared" si="10"/>
        <v>4.9416314865195314E-2</v>
      </c>
      <c r="N20" s="15">
        <f t="shared" si="10"/>
        <v>4.1390584231517591E-2</v>
      </c>
      <c r="O20" s="15">
        <f t="shared" si="10"/>
        <v>3.4580438497093108E-2</v>
      </c>
      <c r="P20" s="15">
        <f t="shared" si="10"/>
        <v>2.875446363216784E-2</v>
      </c>
      <c r="Q20" s="15">
        <f t="shared" si="10"/>
        <v>2.2939987823005051E-2</v>
      </c>
      <c r="R20" s="15">
        <f t="shared" si="10"/>
        <v>1.6924154703676694E-2</v>
      </c>
      <c r="S20" s="15">
        <f t="shared" si="10"/>
        <v>9.8536859002615728E-3</v>
      </c>
      <c r="T20" s="15">
        <f>+AVERAGE((H20:S20))</f>
        <v>4.9046954959111856E-2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29.2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0.98452737649578181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0.9847184878036912</v>
      </c>
      <c r="G27">
        <v>5</v>
      </c>
      <c r="H27" s="8">
        <f>+LOOKUP($G27,Måned_VS_tot_kvaeg_t30)*H26</f>
        <v>0.97156692281056223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0.98291609026151394</v>
      </c>
      <c r="G28">
        <v>6</v>
      </c>
      <c r="H28" s="8">
        <f>+LOOKUP($G28,Måned_VS_tot_kvaeg_t30)*H27</f>
        <v>0.93818623617247521</v>
      </c>
      <c r="I28" s="8">
        <f>+LOOKUP($G28,Måned_VS_tot_kvaeg_t30)*I27</f>
        <v>0.96564242168565917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0.97764111864253</v>
      </c>
      <c r="G29">
        <v>7</v>
      </c>
      <c r="H29" s="8"/>
      <c r="I29" s="8">
        <f>+LOOKUP($G29,Måned_VS_tot_kvaeg_t30)*I28</f>
        <v>0.92657672577092898</v>
      </c>
      <c r="J29" s="8">
        <f>+LOOKUP($G29,Måned_VS_tot_kvaeg_t30)*J28</f>
        <v>0.95954434577704684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0.97156692281056223</v>
      </c>
      <c r="G30">
        <v>8</v>
      </c>
      <c r="H30" s="8"/>
      <c r="I30" s="8"/>
      <c r="J30" s="8">
        <f>+LOOKUP($G30,Måned_VS_tot_kvaeg_t30)*J29</f>
        <v>0.92117306485841499</v>
      </c>
      <c r="K30" s="8">
        <f>+LOOKUP($G30,Måned_VS_tot_kvaeg_t30)*K29</f>
        <v>0.96001093530746773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0.96564242168565917</v>
      </c>
      <c r="G31">
        <v>9</v>
      </c>
      <c r="H31" s="8"/>
      <c r="I31" s="8"/>
      <c r="J31" s="8"/>
      <c r="K31" s="8">
        <f>+LOOKUP($G31,Måned_VS_tot_kvaeg_t30)*K30</f>
        <v>0.92854369211726595</v>
      </c>
      <c r="L31" s="8">
        <f>+LOOKUP($G31,Måned_VS_tot_kvaeg_t30)*L30</f>
        <v>0.96722199504933393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0.95954434577704684</v>
      </c>
      <c r="G32">
        <v>10</v>
      </c>
      <c r="H32" s="8"/>
      <c r="I32" s="8"/>
      <c r="J32" s="8"/>
      <c r="K32" s="8"/>
      <c r="L32" s="8">
        <f>+LOOKUP($G32,Måned_VS_tot_kvaeg_t30)*L31</f>
        <v>0.94282215743420417</v>
      </c>
      <c r="M32" s="8">
        <f t="shared" ref="M32:M38" si="13">+LOOKUP($G32,Måned_VS_tot_kvaeg_t30)*M31</f>
        <v>0.97477328086001058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0.96001093530746773</v>
      </c>
      <c r="G33">
        <v>11</v>
      </c>
      <c r="H33" s="8"/>
      <c r="I33" s="8"/>
      <c r="J33" s="8"/>
      <c r="K33" s="8"/>
      <c r="L33" s="8"/>
      <c r="M33" s="8">
        <f t="shared" si="13"/>
        <v>0.95523869113891624</v>
      </c>
      <c r="N33" s="8">
        <f t="shared" ref="N33:N38" si="14">+LOOKUP($G33,Måned_VS_tot_kvaeg_t30)*N32</f>
        <v>0.97995986338088836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0.96722199504933393</v>
      </c>
      <c r="G34">
        <v>12</v>
      </c>
      <c r="H34" s="8"/>
      <c r="I34" s="8"/>
      <c r="J34" s="8"/>
      <c r="K34" s="8"/>
      <c r="L34" s="8"/>
      <c r="M34" s="8">
        <f t="shared" si="13"/>
        <v>0.93970686293668959</v>
      </c>
      <c r="N34" s="8">
        <f t="shared" si="14"/>
        <v>0.96402607805131568</v>
      </c>
      <c r="O34" s="8">
        <f>+LOOKUP($G34,Måned_VS_tot_kvaeg_t30)*O33</f>
        <v>0.9837403694528869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0.97477328086001058</v>
      </c>
      <c r="G35">
        <v>1</v>
      </c>
      <c r="H35" s="8"/>
      <c r="I35" s="8"/>
      <c r="J35" s="8"/>
      <c r="K35" s="8"/>
      <c r="L35" s="8"/>
      <c r="M35" s="8">
        <f t="shared" si="13"/>
        <v>0.92516713244214022</v>
      </c>
      <c r="N35" s="8">
        <f t="shared" si="14"/>
        <v>0.94911006549737964</v>
      </c>
      <c r="O35" s="8">
        <f>+LOOKUP($G35,Måned_VS_tot_kvaeg_t30)*O34</f>
        <v>0.96851932509044192</v>
      </c>
      <c r="P35" s="8">
        <f>+LOOKUP($G35,Måned_VS_tot_kvaeg_t30)*P34</f>
        <v>0.98452737649578181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0.97995986338088836</v>
      </c>
      <c r="G36">
        <v>2</v>
      </c>
      <c r="H36" s="8"/>
      <c r="I36" s="8"/>
      <c r="J36" s="8"/>
      <c r="K36" s="8"/>
      <c r="L36" s="8"/>
      <c r="M36" s="8">
        <f t="shared" si="13"/>
        <v>0.91102917962410157</v>
      </c>
      <c r="N36" s="8">
        <f t="shared" si="14"/>
        <v>0.93460622845584196</v>
      </c>
      <c r="O36" s="8">
        <f>+LOOKUP($G36,Måned_VS_tot_kvaeg_t30)*O35</f>
        <v>0.95371888521171155</v>
      </c>
      <c r="P36" s="8">
        <f>+LOOKUP($G36,Måned_VS_tot_kvaeg_t30)*P35</f>
        <v>0.96948230938426161</v>
      </c>
      <c r="Q36" s="8">
        <f>+LOOKUP($G36,Måned_VS_tot_kvaeg_t30)*Q35</f>
        <v>0.9847184878036912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0.9837403694528869</v>
      </c>
      <c r="G37">
        <v>3</v>
      </c>
      <c r="H37" s="8"/>
      <c r="I37" s="8"/>
      <c r="J37" s="8"/>
      <c r="K37" s="8"/>
      <c r="L37" s="8"/>
      <c r="M37" s="8">
        <f t="shared" si="13"/>
        <v>0.89546523935027644</v>
      </c>
      <c r="N37" s="8">
        <f t="shared" si="14"/>
        <v>0.91863950000787542</v>
      </c>
      <c r="O37" s="8">
        <f>+LOOKUP($G37,Måned_VS_tot_kvaeg_t30)*O36</f>
        <v>0.93742563786086508</v>
      </c>
      <c r="P37" s="8">
        <f>+LOOKUP($G37,Måned_VS_tot_kvaeg_t30)*P36</f>
        <v>0.95291976111768184</v>
      </c>
      <c r="Q37" s="8">
        <f>+LOOKUP($G37,Måned_VS_tot_kvaeg_t30)*Q36</f>
        <v>0.96789564604023448</v>
      </c>
      <c r="R37" s="8">
        <f>+LOOKUP($G37,Måned_VS_tot_kvaeg_t30)*R36</f>
        <v>0.98291609026151394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0.87544363830390515</v>
      </c>
      <c r="N38" s="8">
        <f t="shared" si="14"/>
        <v>0.89809974841691376</v>
      </c>
      <c r="O38" s="8">
        <f>+LOOKUP($G38,Måned_VS_tot_kvaeg_t30)*O37</f>
        <v>0.91646584924248331</v>
      </c>
      <c r="P38" s="8">
        <f>+LOOKUP($G38,Måned_VS_tot_kvaeg_t30)*P37</f>
        <v>0.93161354123566298</v>
      </c>
      <c r="Q38" s="8">
        <f>+LOOKUP($G38,Måned_VS_tot_kvaeg_t30)*Q37</f>
        <v>0.94625458212400915</v>
      </c>
      <c r="R38" s="8">
        <f>+LOOKUP($G38,Måned_VS_tot_kvaeg_t30)*R37</f>
        <v>0.9609391860150085</v>
      </c>
      <c r="S38" s="8">
        <f>+LOOKUP($G38,Måned_VS_tot_kvaeg_t30)*S37</f>
        <v>0.97764111864253</v>
      </c>
      <c r="T38" s="8"/>
    </row>
    <row r="39" spans="1:20" x14ac:dyDescent="0.25">
      <c r="G39" s="12" t="s">
        <v>185</v>
      </c>
      <c r="H39" s="13">
        <f>1-MIN((H26:H38))</f>
        <v>6.1813763827524792E-2</v>
      </c>
      <c r="I39" s="13">
        <f>1-MIN((I26:I38))</f>
        <v>7.3423274229071023E-2</v>
      </c>
      <c r="J39" s="13">
        <f t="shared" ref="J39:S39" si="15">1-MIN((J26:J38))</f>
        <v>7.8826935141585008E-2</v>
      </c>
      <c r="K39" s="13">
        <f t="shared" si="15"/>
        <v>7.1456307882734049E-2</v>
      </c>
      <c r="L39" s="13">
        <f t="shared" si="15"/>
        <v>5.7177842565795833E-2</v>
      </c>
      <c r="M39" s="13">
        <f t="shared" si="15"/>
        <v>0.12455636169609485</v>
      </c>
      <c r="N39" s="13">
        <f t="shared" si="15"/>
        <v>0.10190025158308624</v>
      </c>
      <c r="O39" s="13">
        <f t="shared" si="15"/>
        <v>8.353415075751669E-2</v>
      </c>
      <c r="P39" s="13">
        <f t="shared" si="15"/>
        <v>6.8386458764337021E-2</v>
      </c>
      <c r="Q39" s="13">
        <f t="shared" si="15"/>
        <v>5.3745417875990853E-2</v>
      </c>
      <c r="R39" s="13">
        <f t="shared" si="15"/>
        <v>3.9060813984991505E-2</v>
      </c>
      <c r="S39" s="13">
        <f t="shared" si="15"/>
        <v>2.2358881357469995E-2</v>
      </c>
      <c r="T39" s="8">
        <f>+AVERAGE((H39:S39))</f>
        <v>6.9686704972183156E-2</v>
      </c>
    </row>
    <row r="40" spans="1:20" x14ac:dyDescent="0.25">
      <c r="G40" s="14" t="s">
        <v>186</v>
      </c>
      <c r="H40" s="15">
        <f t="shared" ref="H40:S40" si="16">+H39/VS_tot_CH4</f>
        <v>9.2674308586993687E-3</v>
      </c>
      <c r="I40" s="15">
        <f t="shared" si="16"/>
        <v>1.1007987140790258E-2</v>
      </c>
      <c r="J40" s="15">
        <f t="shared" si="16"/>
        <v>1.1818131205634934E-2</v>
      </c>
      <c r="K40" s="15">
        <f t="shared" si="16"/>
        <v>1.0713089637591312E-2</v>
      </c>
      <c r="L40" s="15">
        <f t="shared" si="16"/>
        <v>8.5723901897744887E-3</v>
      </c>
      <c r="M40" s="15">
        <f t="shared" si="16"/>
        <v>1.8674117195816319E-2</v>
      </c>
      <c r="N40" s="15">
        <f t="shared" si="16"/>
        <v>1.5277399037943964E-2</v>
      </c>
      <c r="O40" s="15">
        <f t="shared" si="16"/>
        <v>1.2523860683285861E-2</v>
      </c>
      <c r="P40" s="15">
        <f t="shared" si="16"/>
        <v>1.0252842393453827E-2</v>
      </c>
      <c r="Q40" s="15">
        <f t="shared" si="16"/>
        <v>8.0577837895038761E-3</v>
      </c>
      <c r="R40" s="15">
        <f t="shared" si="16"/>
        <v>5.8561940007483514E-3</v>
      </c>
      <c r="S40" s="15">
        <f t="shared" si="16"/>
        <v>3.3521561255577203E-3</v>
      </c>
      <c r="T40" s="15">
        <f>+AVERAGE((H40:S40))</f>
        <v>1.0447781854900024E-2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workbookViewId="0">
      <pane xSplit="2" ySplit="3" topLeftCell="R55" activePane="bottomRight" state="frozen"/>
      <selection pane="topRight" activeCell="C1" sqref="C1"/>
      <selection pane="bottomLeft" activeCell="A4" sqref="A4"/>
      <selection pane="bottomRight" activeCell="A94" sqref="A94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1.8160210720723193</v>
      </c>
      <c r="D13" s="55">
        <f>+D96</f>
        <v>2.1525373878200313</v>
      </c>
      <c r="E13" s="55">
        <f t="shared" ref="E13:Q13" si="7">+E96</f>
        <v>2.2338419115736623</v>
      </c>
      <c r="F13" s="55">
        <f t="shared" si="7"/>
        <v>1.9288303811123968</v>
      </c>
      <c r="G13" s="55">
        <f t="shared" si="7"/>
        <v>2.158905594047742</v>
      </c>
      <c r="H13" s="55">
        <f t="shared" si="7"/>
        <v>2.2409584242426384</v>
      </c>
      <c r="I13" s="55">
        <f t="shared" si="7"/>
        <v>2.0730214315268736</v>
      </c>
      <c r="J13" s="55">
        <f t="shared" si="7"/>
        <v>2.1845574830287413</v>
      </c>
      <c r="K13" s="55">
        <f t="shared" si="7"/>
        <v>2.2680777689531624</v>
      </c>
      <c r="L13" s="55">
        <f t="shared" si="7"/>
        <v>2.2512029144893329</v>
      </c>
      <c r="M13" s="55">
        <f t="shared" si="7"/>
        <v>2.433463230674632</v>
      </c>
      <c r="N13" s="55">
        <f t="shared" si="7"/>
        <v>2.5262451274643793</v>
      </c>
      <c r="O13" s="55">
        <f t="shared" si="7"/>
        <v>2.663138763886665</v>
      </c>
      <c r="P13" s="55">
        <f t="shared" si="7"/>
        <v>2.3502736255439993</v>
      </c>
      <c r="Q13" s="55">
        <f t="shared" si="7"/>
        <v>2.4512757484303327</v>
      </c>
      <c r="R13" s="55">
        <f>+R96</f>
        <v>2.5450766376715608</v>
      </c>
      <c r="S13" s="55">
        <f t="shared" ref="S13:AD13" si="8">+S96</f>
        <v>2.4302293901290044</v>
      </c>
      <c r="T13" s="55">
        <f t="shared" si="8"/>
        <v>2.5641149680388713</v>
      </c>
      <c r="U13" s="55">
        <f t="shared" si="8"/>
        <v>1.7137550812542139</v>
      </c>
      <c r="V13" s="55">
        <f t="shared" si="8"/>
        <v>1.9574262430577676</v>
      </c>
      <c r="W13" s="55">
        <f t="shared" si="8"/>
        <v>1.7878835116027108</v>
      </c>
      <c r="X13" s="55">
        <f t="shared" si="8"/>
        <v>2.0492960401903697</v>
      </c>
      <c r="Y13" s="55">
        <f t="shared" si="8"/>
        <v>2.4192821203464785</v>
      </c>
      <c r="Z13" s="55">
        <f t="shared" si="8"/>
        <v>2.6284004828210694</v>
      </c>
      <c r="AA13" s="55">
        <f t="shared" si="8"/>
        <v>2.7285905934511323</v>
      </c>
      <c r="AB13" s="55">
        <f t="shared" si="8"/>
        <v>2.8773821331873686</v>
      </c>
      <c r="AC13" s="55">
        <f t="shared" si="8"/>
        <v>3.628945105889938</v>
      </c>
      <c r="AD13" s="55">
        <f t="shared" si="8"/>
        <v>4.2553721505548667</v>
      </c>
    </row>
    <row r="14" spans="1:30" x14ac:dyDescent="0.25">
      <c r="A14" s="24" t="s">
        <v>203</v>
      </c>
      <c r="B14" s="24"/>
      <c r="C14" s="54">
        <f>+C12+C13</f>
        <v>3.7161648248026036</v>
      </c>
      <c r="D14" s="55">
        <f>+D12+D13</f>
        <v>3.024029692288325</v>
      </c>
      <c r="E14" s="55">
        <f t="shared" ref="E14:Q14" si="9">+E12+E13</f>
        <v>2.8568053566801259</v>
      </c>
      <c r="F14" s="55">
        <f t="shared" si="9"/>
        <v>3.415746599615419</v>
      </c>
      <c r="G14" s="55">
        <f t="shared" si="9"/>
        <v>2.9425358501174923</v>
      </c>
      <c r="H14" s="55">
        <f t="shared" si="9"/>
        <v>2.7737724236728334</v>
      </c>
      <c r="I14" s="55">
        <f t="shared" si="9"/>
        <v>3.119179428528188</v>
      </c>
      <c r="J14" s="55">
        <f t="shared" si="9"/>
        <v>2.8897759310637716</v>
      </c>
      <c r="K14" s="55">
        <f t="shared" si="9"/>
        <v>2.7179942923711966</v>
      </c>
      <c r="L14" s="55">
        <f t="shared" si="9"/>
        <v>3.6392451528900489</v>
      </c>
      <c r="M14" s="55">
        <f t="shared" si="9"/>
        <v>3.264378431154094</v>
      </c>
      <c r="N14" s="55">
        <f t="shared" si="9"/>
        <v>3.0735478311969673</v>
      </c>
      <c r="O14" s="55">
        <f t="shared" si="9"/>
        <v>2.7919897291032365</v>
      </c>
      <c r="P14" s="55">
        <f t="shared" si="9"/>
        <v>3.4354799370141196</v>
      </c>
      <c r="Q14" s="55">
        <f t="shared" si="9"/>
        <v>3.2277422600077958</v>
      </c>
      <c r="R14" s="55">
        <f>+R12+R13</f>
        <v>3.0348158315798566</v>
      </c>
      <c r="S14" s="55">
        <f t="shared" ref="S14:AD14" si="10">+S12+S13</f>
        <v>3.2710296826680212</v>
      </c>
      <c r="T14" s="55">
        <f t="shared" si="10"/>
        <v>2.9956584514024631</v>
      </c>
      <c r="U14" s="55">
        <f t="shared" si="10"/>
        <v>3.5631162225645099</v>
      </c>
      <c r="V14" s="55">
        <f t="shared" si="10"/>
        <v>3.0619417951371899</v>
      </c>
      <c r="W14" s="55">
        <f t="shared" si="10"/>
        <v>3.4106514279576494</v>
      </c>
      <c r="X14" s="55">
        <f t="shared" si="10"/>
        <v>2.8729871702443379</v>
      </c>
      <c r="Y14" s="55">
        <f t="shared" si="10"/>
        <v>3.9603059064821435</v>
      </c>
      <c r="Z14" s="55">
        <f t="shared" si="10"/>
        <v>3.5301984830101993</v>
      </c>
      <c r="AA14" s="55">
        <f t="shared" si="10"/>
        <v>3.3241309247597783</v>
      </c>
      <c r="AB14" s="55">
        <f t="shared" si="10"/>
        <v>3.0181016261698348</v>
      </c>
      <c r="AC14" s="55">
        <f t="shared" si="10"/>
        <v>5.6108948643187553</v>
      </c>
      <c r="AD14" s="55">
        <f t="shared" si="10"/>
        <v>4.3224813601879779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0.32714318957727601</v>
      </c>
      <c r="D91" s="67">
        <f t="shared" si="68"/>
        <v>0.32714318957727601</v>
      </c>
      <c r="E91" s="67">
        <f t="shared" si="68"/>
        <v>0.32714318957727601</v>
      </c>
      <c r="F91" s="67">
        <f t="shared" si="68"/>
        <v>0.32714318957727601</v>
      </c>
      <c r="G91" s="67">
        <f t="shared" si="68"/>
        <v>0.32714318957727601</v>
      </c>
      <c r="H91" s="67">
        <f t="shared" si="68"/>
        <v>0.32714318957727601</v>
      </c>
      <c r="I91" s="67">
        <f t="shared" si="68"/>
        <v>0.32714318957727601</v>
      </c>
      <c r="J91" s="67">
        <f t="shared" si="68"/>
        <v>0.32714318957727601</v>
      </c>
      <c r="K91" s="67">
        <f t="shared" si="68"/>
        <v>0.32714318957727601</v>
      </c>
      <c r="L91" s="67">
        <f t="shared" si="68"/>
        <v>0.32714318957727601</v>
      </c>
      <c r="M91" s="67">
        <f t="shared" si="68"/>
        <v>0.32714318957727601</v>
      </c>
      <c r="N91" s="67">
        <f t="shared" si="68"/>
        <v>0.32714318957727601</v>
      </c>
      <c r="O91" s="67">
        <f t="shared" si="68"/>
        <v>0.32714318957727601</v>
      </c>
      <c r="P91" s="67">
        <f t="shared" si="68"/>
        <v>0.32714318957727601</v>
      </c>
      <c r="Q91" s="67">
        <f t="shared" si="68"/>
        <v>0.32714318957727601</v>
      </c>
      <c r="R91" s="67">
        <f t="shared" si="68"/>
        <v>0.32714318957727601</v>
      </c>
      <c r="S91" s="67">
        <f t="shared" si="68"/>
        <v>0.32714318957727601</v>
      </c>
      <c r="T91" s="67">
        <f t="shared" si="68"/>
        <v>0.32714318957727601</v>
      </c>
      <c r="U91" s="67">
        <f t="shared" si="68"/>
        <v>0.32714318957727601</v>
      </c>
      <c r="V91" s="67">
        <f t="shared" si="68"/>
        <v>0.32714318957727601</v>
      </c>
      <c r="W91" s="67">
        <f t="shared" si="68"/>
        <v>0.32714318957727601</v>
      </c>
      <c r="X91" s="67">
        <f t="shared" si="68"/>
        <v>0.32714318957727601</v>
      </c>
      <c r="Y91" s="67">
        <f t="shared" si="68"/>
        <v>0.32714318957727601</v>
      </c>
      <c r="Z91" s="67">
        <f t="shared" si="68"/>
        <v>0.32714318957727601</v>
      </c>
      <c r="AA91" s="67">
        <f t="shared" si="68"/>
        <v>0.32714318957727601</v>
      </c>
      <c r="AB91" s="67">
        <f t="shared" si="68"/>
        <v>0.32714318957727601</v>
      </c>
      <c r="AC91" s="67">
        <f t="shared" si="68"/>
        <v>0.32714318957727601</v>
      </c>
      <c r="AD91" s="67">
        <f t="shared" si="68"/>
        <v>0.32714318957727601</v>
      </c>
    </row>
    <row r="92" spans="1:30" x14ac:dyDescent="0.25">
      <c r="A92" s="24" t="s">
        <v>140</v>
      </c>
      <c r="B92" s="24"/>
      <c r="C92" s="54">
        <f>+C91*C88</f>
        <v>7.2315268271571167</v>
      </c>
      <c r="D92" s="55">
        <f t="shared" ref="D92:Q92" si="69">+D91*D88</f>
        <v>9.4749689321418629</v>
      </c>
      <c r="E92" s="55">
        <f t="shared" si="69"/>
        <v>10.016999090499404</v>
      </c>
      <c r="F92" s="55">
        <f t="shared" si="69"/>
        <v>8.0283394164806641</v>
      </c>
      <c r="G92" s="55">
        <f t="shared" si="69"/>
        <v>9.5621741693829652</v>
      </c>
      <c r="H92" s="55">
        <f t="shared" si="69"/>
        <v>10.109193037348943</v>
      </c>
      <c r="I92" s="55">
        <f t="shared" si="69"/>
        <v>8.9896130859105075</v>
      </c>
      <c r="J92" s="55">
        <f t="shared" si="69"/>
        <v>9.7331867625896287</v>
      </c>
      <c r="K92" s="55">
        <f t="shared" si="69"/>
        <v>10.289988668752436</v>
      </c>
      <c r="L92" s="55">
        <f t="shared" si="69"/>
        <v>9.5974364706734345</v>
      </c>
      <c r="M92" s="55">
        <f t="shared" si="69"/>
        <v>10.812505245242097</v>
      </c>
      <c r="N92" s="55">
        <f t="shared" si="69"/>
        <v>11.431051223840411</v>
      </c>
      <c r="O92" s="55">
        <f t="shared" si="69"/>
        <v>12.34367546665565</v>
      </c>
      <c r="P92" s="55">
        <f t="shared" si="69"/>
        <v>10.257907877704545</v>
      </c>
      <c r="Q92" s="55">
        <f t="shared" si="69"/>
        <v>10.931255363613435</v>
      </c>
      <c r="R92" s="55">
        <f>+R91*R88</f>
        <v>11.556594625221621</v>
      </c>
      <c r="S92" s="55">
        <f t="shared" ref="S92:AD92" si="70">+S91*S88</f>
        <v>10.790946308271243</v>
      </c>
      <c r="T92" s="55">
        <f t="shared" si="70"/>
        <v>11.683516827670358</v>
      </c>
      <c r="U92" s="55">
        <f t="shared" si="70"/>
        <v>6.7875119076226227</v>
      </c>
      <c r="V92" s="55">
        <f t="shared" si="70"/>
        <v>8.4119863196463118</v>
      </c>
      <c r="W92" s="55">
        <f t="shared" si="70"/>
        <v>7.2817014432792684</v>
      </c>
      <c r="X92" s="55">
        <f t="shared" si="70"/>
        <v>9.0244516338636593</v>
      </c>
      <c r="Y92" s="55">
        <f t="shared" si="70"/>
        <v>10.281712355061824</v>
      </c>
      <c r="Z92" s="55">
        <f t="shared" si="70"/>
        <v>11.675834771559094</v>
      </c>
      <c r="AA92" s="55">
        <f t="shared" si="70"/>
        <v>12.343768842426179</v>
      </c>
      <c r="AB92" s="55">
        <f t="shared" si="70"/>
        <v>13.335712440667759</v>
      </c>
      <c r="AC92" s="55">
        <f t="shared" si="70"/>
        <v>9.9352124677854103</v>
      </c>
      <c r="AD92" s="55">
        <f t="shared" si="70"/>
        <v>14.111392765551603</v>
      </c>
    </row>
    <row r="93" spans="1:30" x14ac:dyDescent="0.25">
      <c r="A93" s="24" t="s">
        <v>141</v>
      </c>
      <c r="B93" s="24"/>
      <c r="C93" s="54">
        <f>+C89*C91</f>
        <v>4.8752803199916785</v>
      </c>
      <c r="D93" s="55">
        <f t="shared" ref="D93:Q93" si="71">+D89*D91</f>
        <v>4.8752803199916785</v>
      </c>
      <c r="E93" s="55">
        <f t="shared" si="71"/>
        <v>4.8752803199916785</v>
      </c>
      <c r="F93" s="55">
        <f t="shared" si="71"/>
        <v>4.8305297909353158</v>
      </c>
      <c r="G93" s="55">
        <f t="shared" si="71"/>
        <v>4.8305297909353158</v>
      </c>
      <c r="H93" s="55">
        <f t="shared" si="71"/>
        <v>4.8305297909353158</v>
      </c>
      <c r="I93" s="55">
        <f t="shared" si="71"/>
        <v>4.8305297909353158</v>
      </c>
      <c r="J93" s="55">
        <f t="shared" si="71"/>
        <v>4.8305297909353158</v>
      </c>
      <c r="K93" s="55">
        <f t="shared" si="71"/>
        <v>4.8305297909353158</v>
      </c>
      <c r="L93" s="55">
        <f t="shared" si="71"/>
        <v>5.4105829592554517</v>
      </c>
      <c r="M93" s="55">
        <f t="shared" si="71"/>
        <v>5.4105829592554517</v>
      </c>
      <c r="N93" s="55">
        <f t="shared" si="71"/>
        <v>5.4105829592554517</v>
      </c>
      <c r="O93" s="55">
        <f t="shared" si="71"/>
        <v>5.4105829592554517</v>
      </c>
      <c r="P93" s="55">
        <f t="shared" si="71"/>
        <v>5.4105829592554517</v>
      </c>
      <c r="Q93" s="55">
        <f t="shared" si="71"/>
        <v>5.4105829592554517</v>
      </c>
      <c r="R93" s="55">
        <f>+R89*R91</f>
        <v>5.4105829592554517</v>
      </c>
      <c r="S93" s="55">
        <f t="shared" ref="S93:AD93" si="72">+S89*S91</f>
        <v>5.4105829592554517</v>
      </c>
      <c r="T93" s="55">
        <f t="shared" si="72"/>
        <v>5.4105829592554517</v>
      </c>
      <c r="U93" s="55">
        <f t="shared" si="72"/>
        <v>4.6375219674054717</v>
      </c>
      <c r="V93" s="55">
        <f t="shared" si="72"/>
        <v>4.6375219674054717</v>
      </c>
      <c r="W93" s="55">
        <f t="shared" si="72"/>
        <v>4.6375219674054717</v>
      </c>
      <c r="X93" s="55">
        <f t="shared" si="72"/>
        <v>4.6375219674054717</v>
      </c>
      <c r="Y93" s="55">
        <f t="shared" si="72"/>
        <v>5.8468351139147012</v>
      </c>
      <c r="Z93" s="55">
        <f t="shared" si="72"/>
        <v>5.8468351139147012</v>
      </c>
      <c r="AA93" s="55">
        <f t="shared" si="72"/>
        <v>5.8468351139147012</v>
      </c>
      <c r="AB93" s="55">
        <f t="shared" si="72"/>
        <v>5.8468351139147012</v>
      </c>
      <c r="AC93" s="55">
        <f t="shared" si="72"/>
        <v>14.257754904814178</v>
      </c>
      <c r="AD93" s="55">
        <f t="shared" si="72"/>
        <v>14.257754904814178</v>
      </c>
    </row>
    <row r="94" spans="1:30" x14ac:dyDescent="0.25">
      <c r="A94" s="24" t="s">
        <v>142</v>
      </c>
      <c r="B94" s="24"/>
      <c r="C94" s="54">
        <f t="shared" ref="C94:AD94" si="73">+C92/C31</f>
        <v>1.0847290240735674</v>
      </c>
      <c r="D94" s="55">
        <f t="shared" si="73"/>
        <v>1.4212453398212794</v>
      </c>
      <c r="E94" s="55">
        <f t="shared" si="73"/>
        <v>1.5025498635749104</v>
      </c>
      <c r="F94" s="55">
        <f t="shared" si="73"/>
        <v>1.2042509124720995</v>
      </c>
      <c r="G94" s="55">
        <f t="shared" si="73"/>
        <v>1.4343261254074446</v>
      </c>
      <c r="H94" s="55">
        <f t="shared" si="73"/>
        <v>1.5163789556023413</v>
      </c>
      <c r="I94" s="55">
        <f t="shared" si="73"/>
        <v>1.348441962886576</v>
      </c>
      <c r="J94" s="55">
        <f t="shared" si="73"/>
        <v>1.4599780143884442</v>
      </c>
      <c r="K94" s="55">
        <f t="shared" si="73"/>
        <v>1.5434983003128653</v>
      </c>
      <c r="L94" s="55">
        <f t="shared" si="73"/>
        <v>1.4396154706010151</v>
      </c>
      <c r="M94" s="55">
        <f t="shared" si="73"/>
        <v>1.6218757867863145</v>
      </c>
      <c r="N94" s="55">
        <f t="shared" si="73"/>
        <v>1.7146576835760616</v>
      </c>
      <c r="O94" s="55">
        <f t="shared" si="73"/>
        <v>1.8515513199983475</v>
      </c>
      <c r="P94" s="55">
        <f t="shared" si="73"/>
        <v>1.5386861816556816</v>
      </c>
      <c r="Q94" s="55">
        <f t="shared" si="73"/>
        <v>1.6396883045420152</v>
      </c>
      <c r="R94" s="55">
        <f t="shared" si="73"/>
        <v>1.7334891937832431</v>
      </c>
      <c r="S94" s="55">
        <f t="shared" si="73"/>
        <v>1.6186419462406865</v>
      </c>
      <c r="T94" s="55">
        <f t="shared" si="73"/>
        <v>1.7525275241505536</v>
      </c>
      <c r="U94" s="55">
        <f t="shared" si="73"/>
        <v>1.0181267861433934</v>
      </c>
      <c r="V94" s="55">
        <f t="shared" si="73"/>
        <v>1.2617979479469468</v>
      </c>
      <c r="W94" s="55">
        <f t="shared" si="73"/>
        <v>1.0922552164918902</v>
      </c>
      <c r="X94" s="55">
        <f t="shared" si="73"/>
        <v>1.3536677450795489</v>
      </c>
      <c r="Y94" s="55">
        <f t="shared" si="73"/>
        <v>1.5422568532592735</v>
      </c>
      <c r="Z94" s="55">
        <f t="shared" si="73"/>
        <v>1.751375215733864</v>
      </c>
      <c r="AA94" s="55">
        <f t="shared" si="73"/>
        <v>1.8515653263639269</v>
      </c>
      <c r="AB94" s="55">
        <f t="shared" si="73"/>
        <v>2.0003568661001636</v>
      </c>
      <c r="AC94" s="55">
        <f t="shared" si="73"/>
        <v>1.4902818701678116</v>
      </c>
      <c r="AD94" s="55">
        <f t="shared" si="73"/>
        <v>2.1167089148327403</v>
      </c>
    </row>
    <row r="95" spans="1:30" x14ac:dyDescent="0.25">
      <c r="A95" s="24" t="s">
        <v>143</v>
      </c>
      <c r="B95" s="24"/>
      <c r="C95" s="54">
        <f t="shared" ref="C95:AD95" si="74">+C93/C31</f>
        <v>0.7312920479987518</v>
      </c>
      <c r="D95" s="55">
        <f t="shared" si="74"/>
        <v>0.7312920479987518</v>
      </c>
      <c r="E95" s="55">
        <f t="shared" si="74"/>
        <v>0.7312920479987518</v>
      </c>
      <c r="F95" s="55">
        <f t="shared" si="74"/>
        <v>0.72457946864029732</v>
      </c>
      <c r="G95" s="55">
        <f t="shared" si="74"/>
        <v>0.72457946864029732</v>
      </c>
      <c r="H95" s="55">
        <f t="shared" si="74"/>
        <v>0.72457946864029732</v>
      </c>
      <c r="I95" s="55">
        <f t="shared" si="74"/>
        <v>0.72457946864029732</v>
      </c>
      <c r="J95" s="55">
        <f t="shared" si="74"/>
        <v>0.72457946864029732</v>
      </c>
      <c r="K95" s="55">
        <f t="shared" si="74"/>
        <v>0.72457946864029732</v>
      </c>
      <c r="L95" s="55">
        <f t="shared" si="74"/>
        <v>0.81158744388831772</v>
      </c>
      <c r="M95" s="55">
        <f t="shared" si="74"/>
        <v>0.81158744388831772</v>
      </c>
      <c r="N95" s="55">
        <f t="shared" si="74"/>
        <v>0.81158744388831772</v>
      </c>
      <c r="O95" s="55">
        <f t="shared" si="74"/>
        <v>0.81158744388831772</v>
      </c>
      <c r="P95" s="55">
        <f t="shared" si="74"/>
        <v>0.81158744388831772</v>
      </c>
      <c r="Q95" s="55">
        <f t="shared" si="74"/>
        <v>0.81158744388831772</v>
      </c>
      <c r="R95" s="55">
        <f t="shared" si="74"/>
        <v>0.81158744388831772</v>
      </c>
      <c r="S95" s="55">
        <f t="shared" si="74"/>
        <v>0.81158744388831772</v>
      </c>
      <c r="T95" s="55">
        <f t="shared" si="74"/>
        <v>0.81158744388831772</v>
      </c>
      <c r="U95" s="55">
        <f t="shared" si="74"/>
        <v>0.69562829511082069</v>
      </c>
      <c r="V95" s="55">
        <f t="shared" si="74"/>
        <v>0.69562829511082069</v>
      </c>
      <c r="W95" s="55">
        <f t="shared" si="74"/>
        <v>0.69562829511082069</v>
      </c>
      <c r="X95" s="55">
        <f t="shared" si="74"/>
        <v>0.69562829511082069</v>
      </c>
      <c r="Y95" s="55">
        <f t="shared" si="74"/>
        <v>0.87702526708720518</v>
      </c>
      <c r="Z95" s="55">
        <f t="shared" si="74"/>
        <v>0.87702526708720518</v>
      </c>
      <c r="AA95" s="55">
        <f t="shared" si="74"/>
        <v>0.87702526708720518</v>
      </c>
      <c r="AB95" s="55">
        <f t="shared" si="74"/>
        <v>0.87702526708720518</v>
      </c>
      <c r="AC95" s="55">
        <f t="shared" si="74"/>
        <v>2.1386632357221265</v>
      </c>
      <c r="AD95" s="55">
        <f t="shared" si="74"/>
        <v>2.1386632357221265</v>
      </c>
    </row>
    <row r="96" spans="1:30" x14ac:dyDescent="0.25">
      <c r="A96" s="24" t="s">
        <v>128</v>
      </c>
      <c r="B96" s="24"/>
      <c r="C96" s="54">
        <f>+SUM(C94:C95)</f>
        <v>1.8160210720723193</v>
      </c>
      <c r="D96" s="55">
        <f t="shared" ref="D96:F96" si="75">+SUM(D94:D95)</f>
        <v>2.1525373878200313</v>
      </c>
      <c r="E96" s="55">
        <f t="shared" si="75"/>
        <v>2.2338419115736623</v>
      </c>
      <c r="F96" s="55">
        <f t="shared" si="75"/>
        <v>1.9288303811123968</v>
      </c>
      <c r="G96" s="55">
        <f t="shared" ref="G96:AD96" si="76">+SUM(G94:G95)</f>
        <v>2.158905594047742</v>
      </c>
      <c r="H96" s="55">
        <f t="shared" si="76"/>
        <v>2.2409584242426384</v>
      </c>
      <c r="I96" s="55">
        <f t="shared" si="76"/>
        <v>2.0730214315268736</v>
      </c>
      <c r="J96" s="55">
        <f t="shared" si="76"/>
        <v>2.1845574830287413</v>
      </c>
      <c r="K96" s="55">
        <f t="shared" si="76"/>
        <v>2.2680777689531624</v>
      </c>
      <c r="L96" s="55">
        <f t="shared" si="76"/>
        <v>2.2512029144893329</v>
      </c>
      <c r="M96" s="55">
        <f t="shared" si="76"/>
        <v>2.433463230674632</v>
      </c>
      <c r="N96" s="55">
        <f t="shared" si="76"/>
        <v>2.5262451274643793</v>
      </c>
      <c r="O96" s="55">
        <f t="shared" si="76"/>
        <v>2.663138763886665</v>
      </c>
      <c r="P96" s="55">
        <f t="shared" si="76"/>
        <v>2.3502736255439993</v>
      </c>
      <c r="Q96" s="55">
        <f t="shared" si="76"/>
        <v>2.4512757484303327</v>
      </c>
      <c r="R96" s="55">
        <f t="shared" si="76"/>
        <v>2.5450766376715608</v>
      </c>
      <c r="S96" s="55">
        <f t="shared" si="76"/>
        <v>2.4302293901290044</v>
      </c>
      <c r="T96" s="55">
        <f t="shared" si="76"/>
        <v>2.5641149680388713</v>
      </c>
      <c r="U96" s="55">
        <f t="shared" si="76"/>
        <v>1.7137550812542139</v>
      </c>
      <c r="V96" s="55">
        <f t="shared" si="76"/>
        <v>1.9574262430577676</v>
      </c>
      <c r="W96" s="55">
        <f t="shared" si="76"/>
        <v>1.7878835116027108</v>
      </c>
      <c r="X96" s="55">
        <f t="shared" si="76"/>
        <v>2.0492960401903697</v>
      </c>
      <c r="Y96" s="55">
        <f t="shared" si="76"/>
        <v>2.4192821203464785</v>
      </c>
      <c r="Z96" s="55">
        <f t="shared" si="76"/>
        <v>2.6284004828210694</v>
      </c>
      <c r="AA96" s="55">
        <f t="shared" si="76"/>
        <v>2.7285905934511323</v>
      </c>
      <c r="AB96" s="55">
        <f t="shared" si="76"/>
        <v>2.8773821331873686</v>
      </c>
      <c r="AC96" s="55">
        <f t="shared" si="76"/>
        <v>3.628945105889938</v>
      </c>
      <c r="AD96" s="55">
        <f t="shared" si="76"/>
        <v>4.2553721505548667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Tabel_svin!C73</f>
        <v>107.94352363636364</v>
      </c>
      <c r="D40" s="43">
        <f>Tabel_svin!D73</f>
        <v>107.94352363636364</v>
      </c>
      <c r="E40" s="43">
        <f>Tabel_svin!E73</f>
        <v>107.94352363636364</v>
      </c>
      <c r="F40" s="43">
        <f>Tabel_svin!F73</f>
        <v>108.94352363636364</v>
      </c>
      <c r="G40" s="43">
        <f>Tabel_svin!G73</f>
        <v>108.94352363636364</v>
      </c>
      <c r="H40" s="43">
        <f>Tabel_svin!H73</f>
        <v>108.94352363636364</v>
      </c>
      <c r="I40" s="43">
        <f>Tabel_svin!I73</f>
        <v>108.94352363636364</v>
      </c>
      <c r="J40" s="43">
        <f>Tabel_svin!J73</f>
        <v>108.94352363636364</v>
      </c>
      <c r="K40" s="43">
        <f>Tabel_svin!K73</f>
        <v>108.94352363636364</v>
      </c>
      <c r="L40" s="43">
        <f>Tabel_svin!L73</f>
        <v>595.88423076923073</v>
      </c>
      <c r="M40" s="43">
        <f>Tabel_svin!M73</f>
        <v>595.88423076923073</v>
      </c>
      <c r="N40" s="43">
        <f>Tabel_svin!N73</f>
        <v>595.88423076923073</v>
      </c>
      <c r="O40" s="43">
        <f>Tabel_svin!O73</f>
        <v>595.88423076923073</v>
      </c>
      <c r="P40" s="43">
        <f>Tabel_svin!P73</f>
        <v>595.88423076923073</v>
      </c>
      <c r="Q40" s="43">
        <f>Tabel_svin!Q73</f>
        <v>595.88423076923073</v>
      </c>
      <c r="R40" s="43">
        <f>Tabel_svin!R73</f>
        <v>595.88423076923073</v>
      </c>
      <c r="S40" s="43">
        <f>Tabel_svin!S73</f>
        <v>595.88423076923073</v>
      </c>
      <c r="T40" s="43">
        <f>Tabel_svin!T73</f>
        <v>595.88423076923073</v>
      </c>
      <c r="U40" s="43">
        <f>Tabel_svin!U73</f>
        <v>1540.2417647058821</v>
      </c>
      <c r="V40" s="43">
        <f>Tabel_svin!V73</f>
        <v>1540.2417647058821</v>
      </c>
      <c r="W40" s="43">
        <f>Tabel_svin!W73</f>
        <v>1540.2417647058821</v>
      </c>
      <c r="X40" s="43">
        <f>Tabel_svin!X73</f>
        <v>1540.2417647058821</v>
      </c>
      <c r="Y40" s="43">
        <f>Tabel_svin!Y73</f>
        <v>2850.5641176470585</v>
      </c>
      <c r="Z40" s="43">
        <f>Tabel_svin!Z73</f>
        <v>2850.5641176470585</v>
      </c>
      <c r="AA40" s="43">
        <f>Tabel_svin!AA73</f>
        <v>2850.5641176470585</v>
      </c>
      <c r="AB40" s="43">
        <f>Tabel_svin!AB73</f>
        <v>2850.5641176470585</v>
      </c>
    </row>
    <row r="41" spans="1:28" x14ac:dyDescent="0.25">
      <c r="A41" s="24" t="s">
        <v>243</v>
      </c>
      <c r="B41" s="24" t="s">
        <v>244</v>
      </c>
      <c r="C41" s="46">
        <f>C39/(C40/1000)</f>
        <v>0.27008551022489247</v>
      </c>
      <c r="D41" s="47">
        <f t="shared" ref="D41:AB41" si="33">D39/(D40/1000)</f>
        <v>0.27008551022489247</v>
      </c>
      <c r="E41" s="47">
        <f t="shared" si="33"/>
        <v>0.27008551022489247</v>
      </c>
      <c r="F41" s="47">
        <f t="shared" si="33"/>
        <v>0.12743160809025028</v>
      </c>
      <c r="G41" s="47">
        <f t="shared" si="33"/>
        <v>0.12743160809025028</v>
      </c>
      <c r="H41" s="47">
        <f t="shared" si="33"/>
        <v>0.12743160809025028</v>
      </c>
      <c r="I41" s="47">
        <f t="shared" si="33"/>
        <v>0.12743160809025028</v>
      </c>
      <c r="J41" s="47">
        <f t="shared" si="33"/>
        <v>0.12743160809025028</v>
      </c>
      <c r="K41" s="47">
        <f t="shared" si="33"/>
        <v>0.93123098219798217</v>
      </c>
      <c r="L41" s="47">
        <f t="shared" si="33"/>
        <v>0.35753308527224209</v>
      </c>
      <c r="M41" s="47">
        <f t="shared" si="33"/>
        <v>0.35753308527224209</v>
      </c>
      <c r="N41" s="47">
        <f t="shared" si="33"/>
        <v>0.35753308527224209</v>
      </c>
      <c r="O41" s="47">
        <f t="shared" si="33"/>
        <v>0.60471870835519814</v>
      </c>
      <c r="P41" s="47">
        <f t="shared" si="33"/>
        <v>0.28943154522038683</v>
      </c>
      <c r="Q41" s="47">
        <f t="shared" si="33"/>
        <v>0.28943154522038683</v>
      </c>
      <c r="R41" s="47">
        <f t="shared" si="33"/>
        <v>0.28943154522038683</v>
      </c>
      <c r="S41" s="47">
        <f t="shared" si="33"/>
        <v>0.23835539018149474</v>
      </c>
      <c r="T41" s="47">
        <f t="shared" si="33"/>
        <v>0.23835539018149474</v>
      </c>
      <c r="U41" s="47">
        <f t="shared" si="33"/>
        <v>0.47320463457188261</v>
      </c>
      <c r="V41" s="47">
        <f t="shared" si="33"/>
        <v>0.47320463457188261</v>
      </c>
      <c r="W41" s="47">
        <f t="shared" si="33"/>
        <v>0.23660231728594161</v>
      </c>
      <c r="X41" s="47">
        <f t="shared" si="33"/>
        <v>0.23660231728594161</v>
      </c>
      <c r="Y41" s="47">
        <f t="shared" si="33"/>
        <v>0.36713897477382673</v>
      </c>
      <c r="Z41" s="47">
        <f t="shared" si="33"/>
        <v>0.36713897477382673</v>
      </c>
      <c r="AA41" s="47">
        <f t="shared" si="33"/>
        <v>0.36713897477382673</v>
      </c>
      <c r="AB41" s="47">
        <f t="shared" si="33"/>
        <v>0.62096576724648289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2023-11-29T09:22:19Z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