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4" documentId="8_{CE3165A3-CB55-4B9B-B08C-2A32524C647D}" xr6:coauthVersionLast="47" xr6:coauthVersionMax="47" xr10:uidLastSave="{21552BF3-109C-423B-AF48-6E74A34D3269}"/>
  <bookViews>
    <workbookView xWindow="-120" yWindow="-120" windowWidth="29040" windowHeight="15720" activeTab="1" xr2:uid="{00000000-000D-0000-FFFF-FFFF00000000}"/>
  </bookViews>
  <sheets>
    <sheet name="Tabel_svin" sheetId="1" r:id="rId1"/>
    <sheet name="Tabel_kvæg" sheetId="10" r:id="rId2"/>
    <sheet name="Lager" sheetId="2" r:id="rId3"/>
    <sheet name="Tabel_gyllekøling" sheetId="7" r:id="rId4"/>
    <sheet name="NH3_N2O" sheetId="8" r:id="rId5"/>
    <sheet name="Pivot" sheetId="6" r:id="rId6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0" l="1"/>
  <c r="E48" i="10"/>
  <c r="F48" i="10"/>
  <c r="G48" i="10"/>
  <c r="H48" i="10"/>
  <c r="I48" i="10"/>
  <c r="J48" i="10"/>
  <c r="K48" i="10"/>
  <c r="L48" i="10"/>
  <c r="C48" i="10"/>
  <c r="D39" i="10"/>
  <c r="E39" i="10"/>
  <c r="F39" i="10"/>
  <c r="G39" i="10"/>
  <c r="H39" i="10"/>
  <c r="I39" i="10"/>
  <c r="J39" i="10"/>
  <c r="K39" i="10"/>
  <c r="L39" i="10"/>
  <c r="C39" i="10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BA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49" i="1"/>
  <c r="C40" i="1"/>
  <c r="BU39" i="1"/>
  <c r="BV39" i="1"/>
  <c r="BW39" i="1"/>
  <c r="BX39" i="1"/>
  <c r="BY39" i="1"/>
  <c r="BZ39" i="1"/>
  <c r="CA39" i="1"/>
  <c r="CB39" i="1"/>
  <c r="CC39" i="1"/>
  <c r="CD39" i="1"/>
  <c r="BT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A39" i="1"/>
  <c r="CD43" i="1"/>
  <c r="BS43" i="1"/>
  <c r="BI43" i="1"/>
  <c r="AZ43" i="1"/>
  <c r="AP43" i="1"/>
  <c r="CA51" i="1"/>
  <c r="CA42" i="1" s="1"/>
  <c r="CA45" i="1" s="1"/>
  <c r="BQ51" i="1"/>
  <c r="BQ42" i="1" s="1"/>
  <c r="BQ45" i="1" s="1"/>
  <c r="BH51" i="1"/>
  <c r="BH41" i="1" s="1"/>
  <c r="BH44" i="1" s="1"/>
  <c r="AX51" i="1"/>
  <c r="AX42" i="1" s="1"/>
  <c r="AX45" i="1" s="1"/>
  <c r="AN51" i="1"/>
  <c r="AN42" i="1" s="1"/>
  <c r="AN45" i="1" s="1"/>
  <c r="AD51" i="1"/>
  <c r="AD41" i="1" s="1"/>
  <c r="AD44" i="1" s="1"/>
  <c r="T51" i="1"/>
  <c r="T42" i="1" s="1"/>
  <c r="T45" i="1" s="1"/>
  <c r="H50" i="10"/>
  <c r="H41" i="10" s="1"/>
  <c r="H44" i="10" s="1"/>
  <c r="J51" i="1"/>
  <c r="J41" i="1" s="1"/>
  <c r="J44" i="1" s="1"/>
  <c r="L50" i="10"/>
  <c r="L41" i="10" s="1"/>
  <c r="L44" i="10" s="1"/>
  <c r="G50" i="10"/>
  <c r="G41" i="10" s="1"/>
  <c r="G44" i="10" s="1"/>
  <c r="BZ51" i="1"/>
  <c r="BZ42" i="1" s="1"/>
  <c r="BZ45" i="1" s="1"/>
  <c r="I44" i="1"/>
  <c r="I51" i="1"/>
  <c r="I42" i="1" s="1"/>
  <c r="I45" i="1" s="1"/>
  <c r="P44" i="1"/>
  <c r="P51" i="1"/>
  <c r="P42" i="1" s="1"/>
  <c r="P45" i="1" s="1"/>
  <c r="BW51" i="1"/>
  <c r="BW42" i="1" s="1"/>
  <c r="BW45" i="1" s="1"/>
  <c r="BP51" i="1"/>
  <c r="BP42" i="1" s="1"/>
  <c r="BP45" i="1" s="1"/>
  <c r="BM51" i="1"/>
  <c r="BM42" i="1" s="1"/>
  <c r="BM45" i="1" s="1"/>
  <c r="BG51" i="1"/>
  <c r="BG42" i="1" s="1"/>
  <c r="BG45" i="1" s="1"/>
  <c r="BD51" i="1"/>
  <c r="BD42" i="1" s="1"/>
  <c r="BD45" i="1" s="1"/>
  <c r="AW51" i="1"/>
  <c r="AW42" i="1" s="1"/>
  <c r="AW45" i="1" s="1"/>
  <c r="AT51" i="1"/>
  <c r="AT42" i="1" s="1"/>
  <c r="AT45" i="1" s="1"/>
  <c r="AM51" i="1"/>
  <c r="AM42" i="1" s="1"/>
  <c r="AM45" i="1" s="1"/>
  <c r="AJ51" i="1"/>
  <c r="AJ42" i="1" s="1"/>
  <c r="AJ45" i="1" s="1"/>
  <c r="AC51" i="1"/>
  <c r="AC42" i="1" s="1"/>
  <c r="AC45" i="1" s="1"/>
  <c r="Z51" i="1"/>
  <c r="Z42" i="1" s="1"/>
  <c r="Z45" i="1" s="1"/>
  <c r="S51" i="1"/>
  <c r="S42" i="1" s="1"/>
  <c r="S45" i="1" s="1"/>
  <c r="F51" i="1"/>
  <c r="F42" i="1" s="1"/>
  <c r="F45" i="1" s="1"/>
  <c r="BW150" i="1"/>
  <c r="BV150" i="1"/>
  <c r="BU150" i="1"/>
  <c r="BW146" i="1"/>
  <c r="BV146" i="1"/>
  <c r="BU146" i="1"/>
  <c r="BW127" i="1"/>
  <c r="BV127" i="1"/>
  <c r="BU127" i="1"/>
  <c r="BW92" i="1"/>
  <c r="BW93" i="1" s="1"/>
  <c r="BV92" i="1"/>
  <c r="BV93" i="1" s="1"/>
  <c r="BU92" i="1"/>
  <c r="BU93" i="1" s="1"/>
  <c r="BW79" i="1"/>
  <c r="BW80" i="1" s="1"/>
  <c r="BV79" i="1"/>
  <c r="BV80" i="1" s="1"/>
  <c r="BV83" i="1" s="1"/>
  <c r="BU79" i="1"/>
  <c r="BU80" i="1" s="1"/>
  <c r="BU83" i="1" s="1"/>
  <c r="BW74" i="1"/>
  <c r="BV74" i="1"/>
  <c r="BU74" i="1"/>
  <c r="BW73" i="1"/>
  <c r="BV73" i="1"/>
  <c r="BU73" i="1"/>
  <c r="BW70" i="1"/>
  <c r="BV70" i="1"/>
  <c r="BU70" i="1"/>
  <c r="BW69" i="1"/>
  <c r="BV69" i="1"/>
  <c r="BU69" i="1"/>
  <c r="BW66" i="1"/>
  <c r="BV66" i="1"/>
  <c r="BU66" i="1"/>
  <c r="BW65" i="1"/>
  <c r="BV65" i="1"/>
  <c r="BU65" i="1"/>
  <c r="BW58" i="1"/>
  <c r="BV58" i="1"/>
  <c r="BU58" i="1"/>
  <c r="BW56" i="1"/>
  <c r="BW102" i="1" s="1"/>
  <c r="BV56" i="1"/>
  <c r="BV102" i="1" s="1"/>
  <c r="BU56" i="1"/>
  <c r="BU102" i="1" s="1"/>
  <c r="BW53" i="1"/>
  <c r="BV53" i="1"/>
  <c r="BU53" i="1"/>
  <c r="BV45" i="1"/>
  <c r="BU45" i="1"/>
  <c r="BW44" i="1"/>
  <c r="BV44" i="1"/>
  <c r="BU44" i="1"/>
  <c r="BW36" i="1"/>
  <c r="BV36" i="1"/>
  <c r="BU36" i="1"/>
  <c r="BM150" i="1"/>
  <c r="BL150" i="1"/>
  <c r="BK150" i="1"/>
  <c r="BM146" i="1"/>
  <c r="BL146" i="1"/>
  <c r="BK146" i="1"/>
  <c r="BM127" i="1"/>
  <c r="BL127" i="1"/>
  <c r="BK127" i="1"/>
  <c r="BM92" i="1"/>
  <c r="BM93" i="1" s="1"/>
  <c r="BL92" i="1"/>
  <c r="BL93" i="1" s="1"/>
  <c r="BK92" i="1"/>
  <c r="BK93" i="1" s="1"/>
  <c r="BM79" i="1"/>
  <c r="BM80" i="1" s="1"/>
  <c r="BM88" i="1" s="1"/>
  <c r="BL79" i="1"/>
  <c r="BL80" i="1" s="1"/>
  <c r="BK79" i="1"/>
  <c r="BK80" i="1" s="1"/>
  <c r="BM74" i="1"/>
  <c r="BL74" i="1"/>
  <c r="BK74" i="1"/>
  <c r="BM73" i="1"/>
  <c r="BL73" i="1"/>
  <c r="BK73" i="1"/>
  <c r="BM70" i="1"/>
  <c r="BL70" i="1"/>
  <c r="BK70" i="1"/>
  <c r="BM69" i="1"/>
  <c r="BL69" i="1"/>
  <c r="BK69" i="1"/>
  <c r="BM66" i="1"/>
  <c r="BL66" i="1"/>
  <c r="BK66" i="1"/>
  <c r="BM65" i="1"/>
  <c r="BL65" i="1"/>
  <c r="BK65" i="1"/>
  <c r="BM58" i="1"/>
  <c r="BL58" i="1"/>
  <c r="BK58" i="1"/>
  <c r="BM56" i="1"/>
  <c r="BM102" i="1" s="1"/>
  <c r="BL56" i="1"/>
  <c r="BL102" i="1" s="1"/>
  <c r="BK56" i="1"/>
  <c r="BK102" i="1" s="1"/>
  <c r="BL45" i="1"/>
  <c r="BK45" i="1"/>
  <c r="BM44" i="1"/>
  <c r="BL44" i="1"/>
  <c r="BK44" i="1"/>
  <c r="BM36" i="1"/>
  <c r="BL36" i="1"/>
  <c r="BK36" i="1"/>
  <c r="BD150" i="1"/>
  <c r="BC150" i="1"/>
  <c r="BB150" i="1"/>
  <c r="BD146" i="1"/>
  <c r="BC146" i="1"/>
  <c r="BB146" i="1"/>
  <c r="BD127" i="1"/>
  <c r="BC127" i="1"/>
  <c r="BB127" i="1"/>
  <c r="BD92" i="1"/>
  <c r="BD93" i="1" s="1"/>
  <c r="BC92" i="1"/>
  <c r="BC93" i="1" s="1"/>
  <c r="BB92" i="1"/>
  <c r="BB93" i="1" s="1"/>
  <c r="BD79" i="1"/>
  <c r="BD80" i="1" s="1"/>
  <c r="BC79" i="1"/>
  <c r="BC80" i="1" s="1"/>
  <c r="BB79" i="1"/>
  <c r="BB80" i="1" s="1"/>
  <c r="BD74" i="1"/>
  <c r="BC74" i="1"/>
  <c r="BB74" i="1"/>
  <c r="BD73" i="1"/>
  <c r="BC73" i="1"/>
  <c r="BB73" i="1"/>
  <c r="BD70" i="1"/>
  <c r="BC70" i="1"/>
  <c r="BB70" i="1"/>
  <c r="BD69" i="1"/>
  <c r="BC69" i="1"/>
  <c r="BB69" i="1"/>
  <c r="BD66" i="1"/>
  <c r="BC66" i="1"/>
  <c r="BB66" i="1"/>
  <c r="BD65" i="1"/>
  <c r="BC65" i="1"/>
  <c r="BB65" i="1"/>
  <c r="BD58" i="1"/>
  <c r="BC58" i="1"/>
  <c r="BB58" i="1"/>
  <c r="BD56" i="1"/>
  <c r="BD102" i="1" s="1"/>
  <c r="BC56" i="1"/>
  <c r="BC102" i="1" s="1"/>
  <c r="BB56" i="1"/>
  <c r="BB102" i="1" s="1"/>
  <c r="BC45" i="1"/>
  <c r="BB45" i="1"/>
  <c r="BD44" i="1"/>
  <c r="BC44" i="1"/>
  <c r="BB44" i="1"/>
  <c r="BD36" i="1"/>
  <c r="BC36" i="1"/>
  <c r="BB36" i="1"/>
  <c r="AT150" i="1"/>
  <c r="AS150" i="1"/>
  <c r="AR150" i="1"/>
  <c r="AT146" i="1"/>
  <c r="AS146" i="1"/>
  <c r="AR146" i="1"/>
  <c r="AT127" i="1"/>
  <c r="AS127" i="1"/>
  <c r="AR127" i="1"/>
  <c r="AT92" i="1"/>
  <c r="AT93" i="1" s="1"/>
  <c r="AS92" i="1"/>
  <c r="AS93" i="1" s="1"/>
  <c r="AR92" i="1"/>
  <c r="AR93" i="1" s="1"/>
  <c r="AT79" i="1"/>
  <c r="AT80" i="1" s="1"/>
  <c r="AS79" i="1"/>
  <c r="AS80" i="1" s="1"/>
  <c r="AR79" i="1"/>
  <c r="AR80" i="1" s="1"/>
  <c r="AR83" i="1" s="1"/>
  <c r="AT73" i="1"/>
  <c r="AS73" i="1"/>
  <c r="AR73" i="1"/>
  <c r="AT70" i="1"/>
  <c r="AS70" i="1"/>
  <c r="AR70" i="1"/>
  <c r="AT69" i="1"/>
  <c r="AS69" i="1"/>
  <c r="AR69" i="1"/>
  <c r="AT66" i="1"/>
  <c r="AS66" i="1"/>
  <c r="AR66" i="1"/>
  <c r="AT65" i="1"/>
  <c r="AS65" i="1"/>
  <c r="AR65" i="1"/>
  <c r="AT58" i="1"/>
  <c r="AS58" i="1"/>
  <c r="AR58" i="1"/>
  <c r="AT56" i="1"/>
  <c r="AT102" i="1" s="1"/>
  <c r="AS56" i="1"/>
  <c r="AS102" i="1" s="1"/>
  <c r="AR56" i="1"/>
  <c r="AR102" i="1" s="1"/>
  <c r="AS45" i="1"/>
  <c r="AR45" i="1"/>
  <c r="AT44" i="1"/>
  <c r="AS44" i="1"/>
  <c r="AR44" i="1"/>
  <c r="AT36" i="1"/>
  <c r="AS36" i="1"/>
  <c r="AR36" i="1"/>
  <c r="AJ150" i="1"/>
  <c r="AI150" i="1"/>
  <c r="AH150" i="1"/>
  <c r="AJ146" i="1"/>
  <c r="AI146" i="1"/>
  <c r="AH146" i="1"/>
  <c r="AJ127" i="1"/>
  <c r="AI127" i="1"/>
  <c r="AH127" i="1"/>
  <c r="AJ92" i="1"/>
  <c r="AJ93" i="1" s="1"/>
  <c r="AI92" i="1"/>
  <c r="AI93" i="1" s="1"/>
  <c r="AH92" i="1"/>
  <c r="AH93" i="1" s="1"/>
  <c r="AJ79" i="1"/>
  <c r="AJ80" i="1" s="1"/>
  <c r="AJ88" i="1" s="1"/>
  <c r="AI79" i="1"/>
  <c r="AI80" i="1" s="1"/>
  <c r="AH79" i="1"/>
  <c r="AH80" i="1" s="1"/>
  <c r="AH83" i="1" s="1"/>
  <c r="AJ73" i="1"/>
  <c r="AI73" i="1"/>
  <c r="AH73" i="1"/>
  <c r="AJ70" i="1"/>
  <c r="AI70" i="1"/>
  <c r="AH70" i="1"/>
  <c r="AJ69" i="1"/>
  <c r="AI69" i="1"/>
  <c r="AH69" i="1"/>
  <c r="AJ66" i="1"/>
  <c r="AI66" i="1"/>
  <c r="AH66" i="1"/>
  <c r="AJ65" i="1"/>
  <c r="AI65" i="1"/>
  <c r="AH65" i="1"/>
  <c r="AJ58" i="1"/>
  <c r="AI58" i="1"/>
  <c r="AH58" i="1"/>
  <c r="AJ56" i="1"/>
  <c r="AJ102" i="1" s="1"/>
  <c r="AI56" i="1"/>
  <c r="AI102" i="1" s="1"/>
  <c r="AH56" i="1"/>
  <c r="AH102" i="1" s="1"/>
  <c r="AJ53" i="1"/>
  <c r="AI53" i="1"/>
  <c r="AH53" i="1"/>
  <c r="AI45" i="1"/>
  <c r="AH45" i="1"/>
  <c r="AJ44" i="1"/>
  <c r="AI44" i="1"/>
  <c r="AH44" i="1"/>
  <c r="AJ36" i="1"/>
  <c r="AI36" i="1"/>
  <c r="AH36" i="1"/>
  <c r="Z150" i="1"/>
  <c r="Y150" i="1"/>
  <c r="X150" i="1"/>
  <c r="Z146" i="1"/>
  <c r="Y146" i="1"/>
  <c r="X146" i="1"/>
  <c r="Z127" i="1"/>
  <c r="Y127" i="1"/>
  <c r="X127" i="1"/>
  <c r="Z92" i="1"/>
  <c r="Z93" i="1" s="1"/>
  <c r="Y92" i="1"/>
  <c r="Y93" i="1" s="1"/>
  <c r="X92" i="1"/>
  <c r="X93" i="1" s="1"/>
  <c r="Z79" i="1"/>
  <c r="Z80" i="1" s="1"/>
  <c r="Z83" i="1" s="1"/>
  <c r="Y79" i="1"/>
  <c r="Y80" i="1" s="1"/>
  <c r="X79" i="1"/>
  <c r="X80" i="1" s="1"/>
  <c r="X83" i="1" s="1"/>
  <c r="Z73" i="1"/>
  <c r="Y73" i="1"/>
  <c r="X73" i="1"/>
  <c r="Z70" i="1"/>
  <c r="Y70" i="1"/>
  <c r="X70" i="1"/>
  <c r="Z69" i="1"/>
  <c r="Y69" i="1"/>
  <c r="X69" i="1"/>
  <c r="Z66" i="1"/>
  <c r="Y66" i="1"/>
  <c r="X66" i="1"/>
  <c r="Z65" i="1"/>
  <c r="Y65" i="1"/>
  <c r="X65" i="1"/>
  <c r="Z58" i="1"/>
  <c r="Y58" i="1"/>
  <c r="X58" i="1"/>
  <c r="Z56" i="1"/>
  <c r="Z102" i="1" s="1"/>
  <c r="Y56" i="1"/>
  <c r="Y102" i="1" s="1"/>
  <c r="X56" i="1"/>
  <c r="X102" i="1" s="1"/>
  <c r="Y45" i="1"/>
  <c r="X45" i="1"/>
  <c r="Z44" i="1"/>
  <c r="Y44" i="1"/>
  <c r="X44" i="1"/>
  <c r="Z36" i="1"/>
  <c r="Y36" i="1"/>
  <c r="X36" i="1"/>
  <c r="P150" i="1"/>
  <c r="O150" i="1"/>
  <c r="N150" i="1"/>
  <c r="P146" i="1"/>
  <c r="O146" i="1"/>
  <c r="N146" i="1"/>
  <c r="P127" i="1"/>
  <c r="O127" i="1"/>
  <c r="N127" i="1"/>
  <c r="P92" i="1"/>
  <c r="P93" i="1" s="1"/>
  <c r="O92" i="1"/>
  <c r="O93" i="1" s="1"/>
  <c r="N92" i="1"/>
  <c r="N93" i="1" s="1"/>
  <c r="P79" i="1"/>
  <c r="P80" i="1" s="1"/>
  <c r="O79" i="1"/>
  <c r="O80" i="1" s="1"/>
  <c r="N79" i="1"/>
  <c r="N80" i="1" s="1"/>
  <c r="P73" i="1"/>
  <c r="O73" i="1"/>
  <c r="N73" i="1"/>
  <c r="P70" i="1"/>
  <c r="O70" i="1"/>
  <c r="N70" i="1"/>
  <c r="P69" i="1"/>
  <c r="O69" i="1"/>
  <c r="N69" i="1"/>
  <c r="P66" i="1"/>
  <c r="O66" i="1"/>
  <c r="N66" i="1"/>
  <c r="P65" i="1"/>
  <c r="O65" i="1"/>
  <c r="N65" i="1"/>
  <c r="P58" i="1"/>
  <c r="O58" i="1"/>
  <c r="N58" i="1"/>
  <c r="P56" i="1"/>
  <c r="P102" i="1" s="1"/>
  <c r="O56" i="1"/>
  <c r="O102" i="1" s="1"/>
  <c r="N56" i="1"/>
  <c r="N102" i="1" s="1"/>
  <c r="O45" i="1"/>
  <c r="N45" i="1"/>
  <c r="O44" i="1"/>
  <c r="N44" i="1"/>
  <c r="P36" i="1"/>
  <c r="O36" i="1"/>
  <c r="N36" i="1"/>
  <c r="F150" i="1"/>
  <c r="E150" i="1"/>
  <c r="D150" i="1"/>
  <c r="F146" i="1"/>
  <c r="E146" i="1"/>
  <c r="D146" i="1"/>
  <c r="F127" i="1"/>
  <c r="E127" i="1"/>
  <c r="D127" i="1"/>
  <c r="F93" i="1"/>
  <c r="E93" i="1"/>
  <c r="D93" i="1"/>
  <c r="F79" i="1"/>
  <c r="F80" i="1" s="1"/>
  <c r="F83" i="1" s="1"/>
  <c r="E79" i="1"/>
  <c r="E80" i="1" s="1"/>
  <c r="E88" i="1" s="1"/>
  <c r="D79" i="1"/>
  <c r="D80" i="1" s="1"/>
  <c r="D88" i="1" s="1"/>
  <c r="F73" i="1"/>
  <c r="E73" i="1"/>
  <c r="D73" i="1"/>
  <c r="F70" i="1"/>
  <c r="E70" i="1"/>
  <c r="D70" i="1"/>
  <c r="F69" i="1"/>
  <c r="E69" i="1"/>
  <c r="D69" i="1"/>
  <c r="F66" i="1"/>
  <c r="E66" i="1"/>
  <c r="D66" i="1"/>
  <c r="F65" i="1"/>
  <c r="E65" i="1"/>
  <c r="D65" i="1"/>
  <c r="F58" i="1"/>
  <c r="E58" i="1"/>
  <c r="D58" i="1"/>
  <c r="F56" i="1"/>
  <c r="F102" i="1" s="1"/>
  <c r="E56" i="1"/>
  <c r="E102" i="1" s="1"/>
  <c r="D56" i="1"/>
  <c r="D102" i="1" s="1"/>
  <c r="E45" i="1"/>
  <c r="D45" i="1"/>
  <c r="F44" i="1"/>
  <c r="E44" i="1"/>
  <c r="D44" i="1"/>
  <c r="F36" i="1"/>
  <c r="E36" i="1"/>
  <c r="D36" i="1"/>
  <c r="BX36" i="1"/>
  <c r="BX150" i="1"/>
  <c r="BX146" i="1"/>
  <c r="BX127" i="1"/>
  <c r="BX92" i="1"/>
  <c r="BX93" i="1" s="1"/>
  <c r="BX79" i="1"/>
  <c r="BX80" i="1" s="1"/>
  <c r="BX74" i="1"/>
  <c r="BX73" i="1"/>
  <c r="BX70" i="1"/>
  <c r="BX69" i="1"/>
  <c r="BX66" i="1"/>
  <c r="BX65" i="1"/>
  <c r="BX58" i="1"/>
  <c r="BX56" i="1"/>
  <c r="BX102" i="1" s="1"/>
  <c r="BX53" i="1"/>
  <c r="BX45" i="1"/>
  <c r="BX44" i="1"/>
  <c r="BN36" i="1"/>
  <c r="BN150" i="1"/>
  <c r="BN146" i="1"/>
  <c r="BN127" i="1"/>
  <c r="BN92" i="1"/>
  <c r="BN93" i="1" s="1"/>
  <c r="BN79" i="1"/>
  <c r="BN80" i="1" s="1"/>
  <c r="BN74" i="1"/>
  <c r="BN73" i="1"/>
  <c r="BN70" i="1"/>
  <c r="BN69" i="1"/>
  <c r="BN66" i="1"/>
  <c r="BN65" i="1"/>
  <c r="BN58" i="1"/>
  <c r="BN56" i="1"/>
  <c r="BN102" i="1" s="1"/>
  <c r="BN45" i="1"/>
  <c r="BN44" i="1"/>
  <c r="BE36" i="1"/>
  <c r="BE150" i="1"/>
  <c r="BE146" i="1"/>
  <c r="BE127" i="1"/>
  <c r="BE92" i="1"/>
  <c r="BE93" i="1" s="1"/>
  <c r="BE79" i="1"/>
  <c r="BE80" i="1" s="1"/>
  <c r="BE74" i="1"/>
  <c r="BE73" i="1"/>
  <c r="BE70" i="1"/>
  <c r="BE69" i="1"/>
  <c r="BE66" i="1"/>
  <c r="BE65" i="1"/>
  <c r="BE58" i="1"/>
  <c r="BE56" i="1"/>
  <c r="BE102" i="1" s="1"/>
  <c r="BE45" i="1"/>
  <c r="BE44" i="1"/>
  <c r="AU36" i="1"/>
  <c r="AU150" i="1"/>
  <c r="AU146" i="1"/>
  <c r="AU127" i="1"/>
  <c r="AU92" i="1"/>
  <c r="AU93" i="1" s="1"/>
  <c r="AU79" i="1"/>
  <c r="AU80" i="1" s="1"/>
  <c r="AU83" i="1" s="1"/>
  <c r="AU73" i="1"/>
  <c r="AU70" i="1"/>
  <c r="AU69" i="1"/>
  <c r="AU66" i="1"/>
  <c r="AU65" i="1"/>
  <c r="AU58" i="1"/>
  <c r="AU56" i="1"/>
  <c r="AU102" i="1" s="1"/>
  <c r="AU45" i="1"/>
  <c r="AU44" i="1"/>
  <c r="AK36" i="1"/>
  <c r="AK150" i="1"/>
  <c r="AK146" i="1"/>
  <c r="AK127" i="1"/>
  <c r="AK92" i="1"/>
  <c r="AK93" i="1" s="1"/>
  <c r="AK79" i="1"/>
  <c r="AK80" i="1" s="1"/>
  <c r="AK73" i="1"/>
  <c r="AK70" i="1"/>
  <c r="AK69" i="1"/>
  <c r="AK66" i="1"/>
  <c r="AK65" i="1"/>
  <c r="AK58" i="1"/>
  <c r="AK56" i="1"/>
  <c r="AK102" i="1" s="1"/>
  <c r="AK53" i="1"/>
  <c r="AK45" i="1"/>
  <c r="AK44" i="1"/>
  <c r="AA36" i="1"/>
  <c r="AA150" i="1"/>
  <c r="AA146" i="1"/>
  <c r="AA127" i="1"/>
  <c r="AA92" i="1"/>
  <c r="AA93" i="1" s="1"/>
  <c r="AA79" i="1"/>
  <c r="AA80" i="1" s="1"/>
  <c r="AA88" i="1" s="1"/>
  <c r="AA73" i="1"/>
  <c r="AA70" i="1"/>
  <c r="AA69" i="1"/>
  <c r="AA66" i="1"/>
  <c r="AA65" i="1"/>
  <c r="AA58" i="1"/>
  <c r="AA56" i="1"/>
  <c r="AA102" i="1" s="1"/>
  <c r="AA45" i="1"/>
  <c r="AA44" i="1"/>
  <c r="Q36" i="1"/>
  <c r="Q150" i="1"/>
  <c r="Q146" i="1"/>
  <c r="Q127" i="1"/>
  <c r="Q92" i="1"/>
  <c r="Q93" i="1" s="1"/>
  <c r="Q79" i="1"/>
  <c r="Q80" i="1" s="1"/>
  <c r="Q73" i="1"/>
  <c r="Q70" i="1"/>
  <c r="Q69" i="1"/>
  <c r="Q66" i="1"/>
  <c r="Q65" i="1"/>
  <c r="Q58" i="1"/>
  <c r="Q56" i="1"/>
  <c r="Q102" i="1" s="1"/>
  <c r="Q45" i="1"/>
  <c r="Q44" i="1"/>
  <c r="G36" i="1"/>
  <c r="G150" i="1"/>
  <c r="G146" i="1"/>
  <c r="G127" i="1"/>
  <c r="G93" i="1"/>
  <c r="G79" i="1"/>
  <c r="G80" i="1" s="1"/>
  <c r="G73" i="1"/>
  <c r="G70" i="1"/>
  <c r="G69" i="1"/>
  <c r="G66" i="1"/>
  <c r="G65" i="1"/>
  <c r="G58" i="1"/>
  <c r="G56" i="1"/>
  <c r="G102" i="1" s="1"/>
  <c r="G45" i="1"/>
  <c r="G44" i="1"/>
  <c r="E36" i="10"/>
  <c r="E149" i="10"/>
  <c r="E145" i="10"/>
  <c r="E126" i="10"/>
  <c r="E90" i="10"/>
  <c r="E92" i="10" s="1"/>
  <c r="E84" i="10"/>
  <c r="E87" i="10" s="1"/>
  <c r="E88" i="10" s="1"/>
  <c r="E82" i="10"/>
  <c r="E72" i="10"/>
  <c r="E69" i="10"/>
  <c r="E68" i="10"/>
  <c r="E65" i="10"/>
  <c r="E64" i="10"/>
  <c r="E57" i="10"/>
  <c r="E55" i="10"/>
  <c r="E101" i="10" s="1"/>
  <c r="E44" i="10"/>
  <c r="E43" i="10"/>
  <c r="J36" i="10"/>
  <c r="J149" i="10"/>
  <c r="J145" i="10"/>
  <c r="J126" i="10"/>
  <c r="J90" i="10"/>
  <c r="J92" i="10" s="1"/>
  <c r="J84" i="10"/>
  <c r="J87" i="10" s="1"/>
  <c r="J88" i="10" s="1"/>
  <c r="J82" i="10"/>
  <c r="J104" i="10" s="1"/>
  <c r="J72" i="10"/>
  <c r="J69" i="10"/>
  <c r="J68" i="10"/>
  <c r="J65" i="10"/>
  <c r="J64" i="10"/>
  <c r="J57" i="10"/>
  <c r="J55" i="10"/>
  <c r="J101" i="10" s="1"/>
  <c r="J44" i="10"/>
  <c r="J43" i="10"/>
  <c r="K36" i="10"/>
  <c r="K149" i="10"/>
  <c r="K145" i="10"/>
  <c r="K126" i="10"/>
  <c r="K90" i="10"/>
  <c r="K92" i="10" s="1"/>
  <c r="K84" i="10"/>
  <c r="K87" i="10" s="1"/>
  <c r="K88" i="10" s="1"/>
  <c r="K82" i="10"/>
  <c r="K105" i="10" s="1"/>
  <c r="K72" i="10"/>
  <c r="K69" i="10"/>
  <c r="K68" i="10"/>
  <c r="K65" i="10"/>
  <c r="K64" i="10"/>
  <c r="K57" i="10"/>
  <c r="K55" i="10"/>
  <c r="K101" i="10" s="1"/>
  <c r="K44" i="10"/>
  <c r="K43" i="10"/>
  <c r="F36" i="10"/>
  <c r="F149" i="10"/>
  <c r="F145" i="10"/>
  <c r="F126" i="10"/>
  <c r="F90" i="10"/>
  <c r="F92" i="10" s="1"/>
  <c r="F84" i="10"/>
  <c r="F87" i="10" s="1"/>
  <c r="F88" i="10" s="1"/>
  <c r="F82" i="10"/>
  <c r="F105" i="10" s="1"/>
  <c r="F72" i="10"/>
  <c r="F69" i="10"/>
  <c r="F68" i="10"/>
  <c r="F65" i="10"/>
  <c r="F64" i="10"/>
  <c r="F57" i="10"/>
  <c r="F55" i="10"/>
  <c r="F101" i="10" s="1"/>
  <c r="F44" i="10"/>
  <c r="F43" i="10"/>
  <c r="BY36" i="1"/>
  <c r="BY150" i="1"/>
  <c r="BY146" i="1"/>
  <c r="BY127" i="1"/>
  <c r="BY92" i="1"/>
  <c r="BY93" i="1" s="1"/>
  <c r="BY79" i="1"/>
  <c r="BY80" i="1" s="1"/>
  <c r="BY74" i="1"/>
  <c r="BY73" i="1"/>
  <c r="BY70" i="1"/>
  <c r="BY69" i="1"/>
  <c r="BY66" i="1"/>
  <c r="BY65" i="1"/>
  <c r="BY58" i="1"/>
  <c r="BY56" i="1"/>
  <c r="BY102" i="1" s="1"/>
  <c r="BY53" i="1"/>
  <c r="BY45" i="1"/>
  <c r="BY44" i="1"/>
  <c r="BO36" i="1"/>
  <c r="BO150" i="1"/>
  <c r="BO146" i="1"/>
  <c r="BO127" i="1"/>
  <c r="BO92" i="1"/>
  <c r="BO93" i="1" s="1"/>
  <c r="BO79" i="1"/>
  <c r="BO80" i="1" s="1"/>
  <c r="BO83" i="1" s="1"/>
  <c r="BO74" i="1"/>
  <c r="BO73" i="1"/>
  <c r="BO70" i="1"/>
  <c r="BO69" i="1"/>
  <c r="BO66" i="1"/>
  <c r="BO65" i="1"/>
  <c r="BO58" i="1"/>
  <c r="BO56" i="1"/>
  <c r="BO102" i="1" s="1"/>
  <c r="BO45" i="1"/>
  <c r="BO44" i="1"/>
  <c r="BF36" i="1"/>
  <c r="BF150" i="1"/>
  <c r="BF146" i="1"/>
  <c r="BF127" i="1"/>
  <c r="BF92" i="1"/>
  <c r="BF93" i="1" s="1"/>
  <c r="BF79" i="1"/>
  <c r="BF80" i="1" s="1"/>
  <c r="BF74" i="1"/>
  <c r="BF73" i="1"/>
  <c r="BF70" i="1"/>
  <c r="BF69" i="1"/>
  <c r="BF66" i="1"/>
  <c r="BF65" i="1"/>
  <c r="BF58" i="1"/>
  <c r="BF56" i="1"/>
  <c r="BF102" i="1" s="1"/>
  <c r="BF45" i="1"/>
  <c r="BF44" i="1"/>
  <c r="AV36" i="1"/>
  <c r="AV150" i="1"/>
  <c r="AV146" i="1"/>
  <c r="AV127" i="1"/>
  <c r="AV92" i="1"/>
  <c r="AV93" i="1" s="1"/>
  <c r="AV79" i="1"/>
  <c r="AV80" i="1" s="1"/>
  <c r="AV73" i="1"/>
  <c r="AV70" i="1"/>
  <c r="AV69" i="1"/>
  <c r="AV66" i="1"/>
  <c r="AV65" i="1"/>
  <c r="AV58" i="1"/>
  <c r="AV56" i="1"/>
  <c r="AV102" i="1" s="1"/>
  <c r="AV45" i="1"/>
  <c r="AV44" i="1"/>
  <c r="AL36" i="1"/>
  <c r="AL150" i="1"/>
  <c r="AL146" i="1"/>
  <c r="AL127" i="1"/>
  <c r="AL92" i="1"/>
  <c r="AL93" i="1" s="1"/>
  <c r="AL79" i="1"/>
  <c r="AL80" i="1" s="1"/>
  <c r="AL73" i="1"/>
  <c r="AL70" i="1"/>
  <c r="AL69" i="1"/>
  <c r="AL66" i="1"/>
  <c r="AL65" i="1"/>
  <c r="AL58" i="1"/>
  <c r="AL56" i="1"/>
  <c r="AL102" i="1" s="1"/>
  <c r="AL53" i="1"/>
  <c r="AL45" i="1"/>
  <c r="AL44" i="1"/>
  <c r="AM36" i="1"/>
  <c r="AM44" i="1"/>
  <c r="AM53" i="1"/>
  <c r="AM56" i="1"/>
  <c r="AM102" i="1" s="1"/>
  <c r="AM58" i="1"/>
  <c r="AM65" i="1"/>
  <c r="AM66" i="1"/>
  <c r="AM69" i="1"/>
  <c r="AM70" i="1"/>
  <c r="AM73" i="1"/>
  <c r="AM79" i="1"/>
  <c r="AM80" i="1" s="1"/>
  <c r="AM92" i="1"/>
  <c r="AM93" i="1" s="1"/>
  <c r="AM127" i="1"/>
  <c r="AM146" i="1"/>
  <c r="AM150" i="1"/>
  <c r="AB36" i="1"/>
  <c r="AB150" i="1"/>
  <c r="AB146" i="1"/>
  <c r="AB127" i="1"/>
  <c r="AB92" i="1"/>
  <c r="AB93" i="1" s="1"/>
  <c r="AB79" i="1"/>
  <c r="AB80" i="1" s="1"/>
  <c r="AB73" i="1"/>
  <c r="AB70" i="1"/>
  <c r="AB69" i="1"/>
  <c r="AB66" i="1"/>
  <c r="AB65" i="1"/>
  <c r="AB58" i="1"/>
  <c r="AB56" i="1"/>
  <c r="AB102" i="1" s="1"/>
  <c r="AB45" i="1"/>
  <c r="AB44" i="1"/>
  <c r="R36" i="1"/>
  <c r="R150" i="1"/>
  <c r="R146" i="1"/>
  <c r="R127" i="1"/>
  <c r="R92" i="1"/>
  <c r="R93" i="1" s="1"/>
  <c r="R79" i="1"/>
  <c r="R80" i="1" s="1"/>
  <c r="R73" i="1"/>
  <c r="R70" i="1"/>
  <c r="R69" i="1"/>
  <c r="R66" i="1"/>
  <c r="R65" i="1"/>
  <c r="R58" i="1"/>
  <c r="R56" i="1"/>
  <c r="R102" i="1" s="1"/>
  <c r="R45" i="1"/>
  <c r="R44" i="1"/>
  <c r="H36" i="1"/>
  <c r="H150" i="1"/>
  <c r="H146" i="1"/>
  <c r="H127" i="1"/>
  <c r="H93" i="1"/>
  <c r="H79" i="1"/>
  <c r="H80" i="1" s="1"/>
  <c r="H73" i="1"/>
  <c r="H70" i="1"/>
  <c r="H69" i="1"/>
  <c r="H66" i="1"/>
  <c r="H65" i="1"/>
  <c r="H58" i="1"/>
  <c r="H56" i="1"/>
  <c r="H102" i="1" s="1"/>
  <c r="H45" i="1"/>
  <c r="H44" i="1"/>
  <c r="BZ36" i="1"/>
  <c r="BZ150" i="1"/>
  <c r="BZ146" i="1"/>
  <c r="BZ127" i="1"/>
  <c r="BZ92" i="1"/>
  <c r="BZ93" i="1" s="1"/>
  <c r="BZ79" i="1"/>
  <c r="BZ80" i="1" s="1"/>
  <c r="BZ74" i="1"/>
  <c r="BZ73" i="1"/>
  <c r="BZ70" i="1"/>
  <c r="BZ69" i="1"/>
  <c r="BZ66" i="1"/>
  <c r="BZ65" i="1"/>
  <c r="BZ58" i="1"/>
  <c r="BZ56" i="1"/>
  <c r="BZ102" i="1" s="1"/>
  <c r="BZ53" i="1"/>
  <c r="BZ44" i="1"/>
  <c r="BP36" i="1"/>
  <c r="BP150" i="1"/>
  <c r="BP146" i="1"/>
  <c r="BP127" i="1"/>
  <c r="BP92" i="1"/>
  <c r="BP93" i="1" s="1"/>
  <c r="BP79" i="1"/>
  <c r="BP80" i="1" s="1"/>
  <c r="BP74" i="1"/>
  <c r="BP73" i="1"/>
  <c r="BP70" i="1"/>
  <c r="BP69" i="1"/>
  <c r="BP66" i="1"/>
  <c r="BP65" i="1"/>
  <c r="BP58" i="1"/>
  <c r="BP56" i="1"/>
  <c r="BP102" i="1" s="1"/>
  <c r="BP44" i="1"/>
  <c r="BG36" i="1"/>
  <c r="BG150" i="1"/>
  <c r="BG146" i="1"/>
  <c r="BG127" i="1"/>
  <c r="BG92" i="1"/>
  <c r="BG93" i="1" s="1"/>
  <c r="BG79" i="1"/>
  <c r="BG80" i="1" s="1"/>
  <c r="BG74" i="1"/>
  <c r="BG73" i="1"/>
  <c r="BG70" i="1"/>
  <c r="BG69" i="1"/>
  <c r="BG66" i="1"/>
  <c r="BG65" i="1"/>
  <c r="BG58" i="1"/>
  <c r="BG56" i="1"/>
  <c r="BG102" i="1" s="1"/>
  <c r="BG44" i="1"/>
  <c r="AW36" i="1"/>
  <c r="AW150" i="1"/>
  <c r="AW146" i="1"/>
  <c r="AW127" i="1"/>
  <c r="AW92" i="1"/>
  <c r="AW93" i="1" s="1"/>
  <c r="AW79" i="1"/>
  <c r="AW80" i="1" s="1"/>
  <c r="AW73" i="1"/>
  <c r="AW70" i="1"/>
  <c r="AW69" i="1"/>
  <c r="AW66" i="1"/>
  <c r="AW65" i="1"/>
  <c r="AW58" i="1"/>
  <c r="AW56" i="1"/>
  <c r="AW102" i="1" s="1"/>
  <c r="AW44" i="1"/>
  <c r="AC36" i="1"/>
  <c r="AC150" i="1"/>
  <c r="AC146" i="1"/>
  <c r="AC127" i="1"/>
  <c r="AC92" i="1"/>
  <c r="AC93" i="1" s="1"/>
  <c r="AC79" i="1"/>
  <c r="AC80" i="1" s="1"/>
  <c r="AC73" i="1"/>
  <c r="AC70" i="1"/>
  <c r="AC69" i="1"/>
  <c r="AC66" i="1"/>
  <c r="AC65" i="1"/>
  <c r="AC58" i="1"/>
  <c r="AC56" i="1"/>
  <c r="AC102" i="1" s="1"/>
  <c r="AC44" i="1"/>
  <c r="S36" i="1"/>
  <c r="S150" i="1"/>
  <c r="S146" i="1"/>
  <c r="S127" i="1"/>
  <c r="S92" i="1"/>
  <c r="S93" i="1" s="1"/>
  <c r="S79" i="1"/>
  <c r="S80" i="1" s="1"/>
  <c r="S73" i="1"/>
  <c r="S70" i="1"/>
  <c r="S69" i="1"/>
  <c r="S66" i="1"/>
  <c r="S65" i="1"/>
  <c r="S58" i="1"/>
  <c r="S56" i="1"/>
  <c r="S102" i="1" s="1"/>
  <c r="S44" i="1"/>
  <c r="I36" i="1"/>
  <c r="I150" i="1"/>
  <c r="I146" i="1"/>
  <c r="I127" i="1"/>
  <c r="I93" i="1"/>
  <c r="I79" i="1"/>
  <c r="I80" i="1" s="1"/>
  <c r="I73" i="1"/>
  <c r="I70" i="1"/>
  <c r="I69" i="1"/>
  <c r="I66" i="1"/>
  <c r="I65" i="1"/>
  <c r="I58" i="1"/>
  <c r="I56" i="1"/>
  <c r="I102" i="1" s="1"/>
  <c r="L36" i="10"/>
  <c r="L149" i="10"/>
  <c r="L145" i="10"/>
  <c r="L126" i="10"/>
  <c r="L90" i="10"/>
  <c r="L92" i="10" s="1"/>
  <c r="L84" i="10"/>
  <c r="L87" i="10" s="1"/>
  <c r="L88" i="10" s="1"/>
  <c r="L82" i="10"/>
  <c r="L104" i="10" s="1"/>
  <c r="L72" i="10"/>
  <c r="L69" i="10"/>
  <c r="L68" i="10"/>
  <c r="L65" i="10"/>
  <c r="L64" i="10"/>
  <c r="L57" i="10"/>
  <c r="L55" i="10"/>
  <c r="L101" i="10" s="1"/>
  <c r="L43" i="10"/>
  <c r="G36" i="10"/>
  <c r="G149" i="10"/>
  <c r="G145" i="10"/>
  <c r="G126" i="10"/>
  <c r="G90" i="10"/>
  <c r="G92" i="10" s="1"/>
  <c r="G84" i="10"/>
  <c r="G87" i="10" s="1"/>
  <c r="G88" i="10" s="1"/>
  <c r="G82" i="10"/>
  <c r="G72" i="10"/>
  <c r="G69" i="10"/>
  <c r="G68" i="10"/>
  <c r="G65" i="10"/>
  <c r="G64" i="10"/>
  <c r="G57" i="10"/>
  <c r="G55" i="10"/>
  <c r="G101" i="10" s="1"/>
  <c r="G43" i="10"/>
  <c r="D149" i="10"/>
  <c r="D145" i="10"/>
  <c r="D126" i="10"/>
  <c r="D90" i="10"/>
  <c r="D92" i="10" s="1"/>
  <c r="D84" i="10"/>
  <c r="D87" i="10" s="1"/>
  <c r="D88" i="10" s="1"/>
  <c r="D82" i="10"/>
  <c r="D105" i="10" s="1"/>
  <c r="D135" i="10" s="1"/>
  <c r="D72" i="10"/>
  <c r="D69" i="10"/>
  <c r="D68" i="10"/>
  <c r="D65" i="10"/>
  <c r="D64" i="10"/>
  <c r="D57" i="10"/>
  <c r="D55" i="10"/>
  <c r="D101" i="10" s="1"/>
  <c r="D44" i="10"/>
  <c r="D43" i="10"/>
  <c r="H36" i="10"/>
  <c r="H149" i="10"/>
  <c r="H145" i="10"/>
  <c r="H126" i="10"/>
  <c r="H90" i="10"/>
  <c r="H92" i="10" s="1"/>
  <c r="H84" i="10"/>
  <c r="H87" i="10" s="1"/>
  <c r="H88" i="10" s="1"/>
  <c r="H82" i="10"/>
  <c r="H105" i="10" s="1"/>
  <c r="H72" i="10"/>
  <c r="H69" i="10"/>
  <c r="H68" i="10"/>
  <c r="H65" i="10"/>
  <c r="H64" i="10"/>
  <c r="H57" i="10"/>
  <c r="H55" i="10"/>
  <c r="H101" i="10" s="1"/>
  <c r="CA36" i="1"/>
  <c r="CA150" i="1"/>
  <c r="CA146" i="1"/>
  <c r="CA127" i="1"/>
  <c r="CA92" i="1"/>
  <c r="CA93" i="1" s="1"/>
  <c r="CA79" i="1"/>
  <c r="CA80" i="1" s="1"/>
  <c r="CA83" i="1" s="1"/>
  <c r="CA74" i="1"/>
  <c r="CA73" i="1"/>
  <c r="CA70" i="1"/>
  <c r="CA69" i="1"/>
  <c r="CA66" i="1"/>
  <c r="CA65" i="1"/>
  <c r="CA58" i="1"/>
  <c r="CA56" i="1"/>
  <c r="CA102" i="1" s="1"/>
  <c r="CA53" i="1"/>
  <c r="BQ36" i="1"/>
  <c r="BQ150" i="1"/>
  <c r="BQ146" i="1"/>
  <c r="BQ127" i="1"/>
  <c r="BQ92" i="1"/>
  <c r="BQ93" i="1" s="1"/>
  <c r="BQ79" i="1"/>
  <c r="BQ80" i="1" s="1"/>
  <c r="BQ83" i="1" s="1"/>
  <c r="BQ74" i="1"/>
  <c r="BQ73" i="1"/>
  <c r="BQ70" i="1"/>
  <c r="BQ69" i="1"/>
  <c r="BQ66" i="1"/>
  <c r="BQ65" i="1"/>
  <c r="BQ58" i="1"/>
  <c r="BQ56" i="1"/>
  <c r="BQ102" i="1" s="1"/>
  <c r="BH36" i="1"/>
  <c r="BH150" i="1"/>
  <c r="BH146" i="1"/>
  <c r="BH127" i="1"/>
  <c r="BH92" i="1"/>
  <c r="BH93" i="1" s="1"/>
  <c r="BH79" i="1"/>
  <c r="BH80" i="1" s="1"/>
  <c r="BH74" i="1"/>
  <c r="BH73" i="1"/>
  <c r="BH70" i="1"/>
  <c r="BH69" i="1"/>
  <c r="BH66" i="1"/>
  <c r="BH65" i="1"/>
  <c r="BH58" i="1"/>
  <c r="BH56" i="1"/>
  <c r="BH102" i="1" s="1"/>
  <c r="AX36" i="1"/>
  <c r="AX150" i="1"/>
  <c r="AX146" i="1"/>
  <c r="AX127" i="1"/>
  <c r="AX92" i="1"/>
  <c r="AX93" i="1" s="1"/>
  <c r="AX79" i="1"/>
  <c r="AX80" i="1" s="1"/>
  <c r="AX73" i="1"/>
  <c r="AX70" i="1"/>
  <c r="AX69" i="1"/>
  <c r="AX66" i="1"/>
  <c r="AX65" i="1"/>
  <c r="AX58" i="1"/>
  <c r="AX56" i="1"/>
  <c r="AX102" i="1" s="1"/>
  <c r="AN36" i="1"/>
  <c r="AN150" i="1"/>
  <c r="AN146" i="1"/>
  <c r="AN127" i="1"/>
  <c r="AN92" i="1"/>
  <c r="AN93" i="1" s="1"/>
  <c r="AN79" i="1"/>
  <c r="AN80" i="1" s="1"/>
  <c r="AN83" i="1" s="1"/>
  <c r="AN73" i="1"/>
  <c r="AN70" i="1"/>
  <c r="AN69" i="1"/>
  <c r="AN66" i="1"/>
  <c r="AN65" i="1"/>
  <c r="AN58" i="1"/>
  <c r="AN56" i="1"/>
  <c r="AN102" i="1" s="1"/>
  <c r="AN53" i="1"/>
  <c r="AD36" i="1"/>
  <c r="AD150" i="1"/>
  <c r="AD146" i="1"/>
  <c r="AD127" i="1"/>
  <c r="AD92" i="1"/>
  <c r="AD93" i="1" s="1"/>
  <c r="AD79" i="1"/>
  <c r="AD80" i="1" s="1"/>
  <c r="AD83" i="1" s="1"/>
  <c r="AD73" i="1"/>
  <c r="AD70" i="1"/>
  <c r="AD69" i="1"/>
  <c r="AD66" i="1"/>
  <c r="AD65" i="1"/>
  <c r="AD58" i="1"/>
  <c r="AD56" i="1"/>
  <c r="AD102" i="1" s="1"/>
  <c r="T36" i="1"/>
  <c r="T150" i="1"/>
  <c r="T146" i="1"/>
  <c r="T127" i="1"/>
  <c r="T92" i="1"/>
  <c r="T93" i="1" s="1"/>
  <c r="T79" i="1"/>
  <c r="T80" i="1" s="1"/>
  <c r="T73" i="1"/>
  <c r="T70" i="1"/>
  <c r="T69" i="1"/>
  <c r="T66" i="1"/>
  <c r="T65" i="1"/>
  <c r="T58" i="1"/>
  <c r="T56" i="1"/>
  <c r="T102" i="1" s="1"/>
  <c r="J36" i="1"/>
  <c r="J150" i="1"/>
  <c r="J146" i="1"/>
  <c r="J127" i="1"/>
  <c r="J93" i="1"/>
  <c r="J79" i="1"/>
  <c r="J80" i="1" s="1"/>
  <c r="J88" i="1" s="1"/>
  <c r="J73" i="1"/>
  <c r="J70" i="1"/>
  <c r="J69" i="1"/>
  <c r="J66" i="1"/>
  <c r="J65" i="1"/>
  <c r="J58" i="1"/>
  <c r="J56" i="1"/>
  <c r="J102" i="1" s="1"/>
  <c r="CD150" i="1"/>
  <c r="CD146" i="1"/>
  <c r="CD127" i="1"/>
  <c r="CD92" i="1"/>
  <c r="CD93" i="1" s="1"/>
  <c r="CD79" i="1"/>
  <c r="CD80" i="1" s="1"/>
  <c r="CD74" i="1"/>
  <c r="CD73" i="1"/>
  <c r="CD70" i="1"/>
  <c r="CD69" i="1"/>
  <c r="CD66" i="1"/>
  <c r="CD65" i="1"/>
  <c r="CD58" i="1"/>
  <c r="CD56" i="1"/>
  <c r="CD102" i="1" s="1"/>
  <c r="CD53" i="1"/>
  <c r="CD45" i="1"/>
  <c r="CD44" i="1"/>
  <c r="BS150" i="1"/>
  <c r="BS146" i="1"/>
  <c r="BS127" i="1"/>
  <c r="BS92" i="1"/>
  <c r="BS93" i="1" s="1"/>
  <c r="BS79" i="1"/>
  <c r="BS80" i="1" s="1"/>
  <c r="BS74" i="1"/>
  <c r="BS73" i="1"/>
  <c r="BS70" i="1"/>
  <c r="BS69" i="1"/>
  <c r="BS66" i="1"/>
  <c r="BS65" i="1"/>
  <c r="BS58" i="1"/>
  <c r="BS56" i="1"/>
  <c r="BS102" i="1" s="1"/>
  <c r="BS45" i="1"/>
  <c r="BS44" i="1"/>
  <c r="BI150" i="1"/>
  <c r="BI146" i="1"/>
  <c r="BI127" i="1"/>
  <c r="BI92" i="1"/>
  <c r="BI93" i="1" s="1"/>
  <c r="BI79" i="1"/>
  <c r="BI80" i="1" s="1"/>
  <c r="BI74" i="1"/>
  <c r="BI73" i="1"/>
  <c r="BI70" i="1"/>
  <c r="BI69" i="1"/>
  <c r="BI66" i="1"/>
  <c r="BI65" i="1"/>
  <c r="BI58" i="1"/>
  <c r="BI56" i="1"/>
  <c r="BI102" i="1" s="1"/>
  <c r="BI45" i="1"/>
  <c r="BI44" i="1"/>
  <c r="AZ150" i="1"/>
  <c r="AZ146" i="1"/>
  <c r="AZ127" i="1"/>
  <c r="AZ92" i="1"/>
  <c r="AZ93" i="1" s="1"/>
  <c r="AZ79" i="1"/>
  <c r="AZ80" i="1" s="1"/>
  <c r="AZ73" i="1"/>
  <c r="AZ70" i="1"/>
  <c r="AZ69" i="1"/>
  <c r="AZ66" i="1"/>
  <c r="AZ65" i="1"/>
  <c r="AZ58" i="1"/>
  <c r="AZ56" i="1"/>
  <c r="AZ102" i="1" s="1"/>
  <c r="AZ45" i="1"/>
  <c r="AZ44" i="1"/>
  <c r="AP150" i="1"/>
  <c r="AP146" i="1"/>
  <c r="AP127" i="1"/>
  <c r="AP92" i="1"/>
  <c r="AP93" i="1" s="1"/>
  <c r="AP79" i="1"/>
  <c r="AP80" i="1" s="1"/>
  <c r="AP73" i="1"/>
  <c r="AP70" i="1"/>
  <c r="AP69" i="1"/>
  <c r="AP66" i="1"/>
  <c r="AP65" i="1"/>
  <c r="AP58" i="1"/>
  <c r="AP56" i="1"/>
  <c r="AP102" i="1" s="1"/>
  <c r="AP53" i="1"/>
  <c r="AP45" i="1"/>
  <c r="AP44" i="1"/>
  <c r="AF55" i="1"/>
  <c r="AF56" i="1" s="1"/>
  <c r="AF102" i="1" s="1"/>
  <c r="AF150" i="1"/>
  <c r="AF146" i="1"/>
  <c r="AF127" i="1"/>
  <c r="AF92" i="1"/>
  <c r="AF93" i="1" s="1"/>
  <c r="AF79" i="1"/>
  <c r="AF80" i="1" s="1"/>
  <c r="AF85" i="1" s="1"/>
  <c r="AF73" i="1"/>
  <c r="AF70" i="1"/>
  <c r="AF69" i="1"/>
  <c r="AF66" i="1"/>
  <c r="AF65" i="1"/>
  <c r="AF58" i="1"/>
  <c r="AF45" i="1"/>
  <c r="V55" i="1"/>
  <c r="V56" i="1" s="1"/>
  <c r="V102" i="1" s="1"/>
  <c r="V150" i="1"/>
  <c r="V146" i="1"/>
  <c r="V127" i="1"/>
  <c r="V92" i="1"/>
  <c r="V93" i="1" s="1"/>
  <c r="V79" i="1"/>
  <c r="V80" i="1" s="1"/>
  <c r="V73" i="1"/>
  <c r="V70" i="1"/>
  <c r="V69" i="1"/>
  <c r="V66" i="1"/>
  <c r="V65" i="1"/>
  <c r="V58" i="1"/>
  <c r="V45" i="1"/>
  <c r="L55" i="1"/>
  <c r="L56" i="1" s="1"/>
  <c r="L102" i="1" s="1"/>
  <c r="L150" i="1"/>
  <c r="L146" i="1"/>
  <c r="L127" i="1"/>
  <c r="L92" i="1"/>
  <c r="L93" i="1" s="1"/>
  <c r="L79" i="1"/>
  <c r="L80" i="1" s="1"/>
  <c r="L73" i="1"/>
  <c r="L70" i="1"/>
  <c r="L69" i="1"/>
  <c r="L66" i="1"/>
  <c r="L65" i="1"/>
  <c r="L58" i="1"/>
  <c r="L45" i="1"/>
  <c r="K45" i="1"/>
  <c r="M45" i="1"/>
  <c r="U45" i="1"/>
  <c r="W45" i="1"/>
  <c r="AE45" i="1"/>
  <c r="AG45" i="1"/>
  <c r="AO45" i="1"/>
  <c r="AQ45" i="1"/>
  <c r="AY45" i="1"/>
  <c r="BA45" i="1"/>
  <c r="BJ45" i="1"/>
  <c r="BR45" i="1"/>
  <c r="BT45" i="1"/>
  <c r="CB45" i="1"/>
  <c r="CC45" i="1"/>
  <c r="C45" i="1"/>
  <c r="K44" i="1"/>
  <c r="M44" i="1"/>
  <c r="U44" i="1"/>
  <c r="W44" i="1"/>
  <c r="AE44" i="1"/>
  <c r="AG44" i="1"/>
  <c r="AO44" i="1"/>
  <c r="AQ44" i="1"/>
  <c r="AY44" i="1"/>
  <c r="BA44" i="1"/>
  <c r="BJ44" i="1"/>
  <c r="BR44" i="1"/>
  <c r="BT44" i="1"/>
  <c r="CB44" i="1"/>
  <c r="CC44" i="1"/>
  <c r="C44" i="1"/>
  <c r="I44" i="10"/>
  <c r="I43" i="10"/>
  <c r="C44" i="10"/>
  <c r="C43" i="10"/>
  <c r="BA74" i="1"/>
  <c r="H40" i="10" l="1"/>
  <c r="H43" i="10" s="1"/>
  <c r="H45" i="10" s="1"/>
  <c r="BH42" i="1"/>
  <c r="BH45" i="1" s="1"/>
  <c r="J42" i="1"/>
  <c r="J45" i="1" s="1"/>
  <c r="BL103" i="1"/>
  <c r="L43" i="1"/>
  <c r="L44" i="1" s="1"/>
  <c r="V43" i="1"/>
  <c r="V44" i="1" s="1"/>
  <c r="AF43" i="1"/>
  <c r="AF44" i="1" s="1"/>
  <c r="BW103" i="1"/>
  <c r="AD42" i="1"/>
  <c r="AD45" i="1" s="1"/>
  <c r="CA41" i="1"/>
  <c r="CA44" i="1" s="1"/>
  <c r="BQ41" i="1"/>
  <c r="BQ44" i="1" s="1"/>
  <c r="AX41" i="1"/>
  <c r="AX44" i="1" s="1"/>
  <c r="AN41" i="1"/>
  <c r="AN44" i="1" s="1"/>
  <c r="T41" i="1"/>
  <c r="T44" i="1" s="1"/>
  <c r="Y103" i="1"/>
  <c r="AI103" i="1"/>
  <c r="BU103" i="1"/>
  <c r="AJ103" i="1"/>
  <c r="BK103" i="1"/>
  <c r="BV103" i="1"/>
  <c r="BW83" i="1"/>
  <c r="BW106" i="1" s="1"/>
  <c r="BW88" i="1"/>
  <c r="BW85" i="1"/>
  <c r="BD103" i="1"/>
  <c r="BD83" i="1"/>
  <c r="BD105" i="1" s="1"/>
  <c r="BD88" i="1"/>
  <c r="BU106" i="1"/>
  <c r="BU105" i="1"/>
  <c r="BV105" i="1"/>
  <c r="BV106" i="1"/>
  <c r="BU85" i="1"/>
  <c r="BV85" i="1"/>
  <c r="BU88" i="1"/>
  <c r="BB103" i="1"/>
  <c r="BM103" i="1"/>
  <c r="BV88" i="1"/>
  <c r="AR103" i="1"/>
  <c r="BC103" i="1"/>
  <c r="BM83" i="1"/>
  <c r="BM106" i="1" s="1"/>
  <c r="BM123" i="1" s="1"/>
  <c r="AH103" i="1"/>
  <c r="AT103" i="1"/>
  <c r="BK85" i="1"/>
  <c r="BK83" i="1"/>
  <c r="BK88" i="1"/>
  <c r="BL83" i="1"/>
  <c r="BL88" i="1"/>
  <c r="BL85" i="1"/>
  <c r="O103" i="1"/>
  <c r="BM85" i="1"/>
  <c r="BM89" i="1" s="1"/>
  <c r="BM94" i="1" s="1"/>
  <c r="BC83" i="1"/>
  <c r="BC88" i="1"/>
  <c r="BC85" i="1"/>
  <c r="BB85" i="1"/>
  <c r="BB83" i="1"/>
  <c r="BB88" i="1"/>
  <c r="AT88" i="1"/>
  <c r="AT83" i="1"/>
  <c r="AT106" i="1" s="1"/>
  <c r="AT136" i="1" s="1"/>
  <c r="AT85" i="1"/>
  <c r="AR85" i="1"/>
  <c r="BD85" i="1"/>
  <c r="AJ83" i="1"/>
  <c r="AJ106" i="1" s="1"/>
  <c r="AJ123" i="1" s="1"/>
  <c r="AJ85" i="1"/>
  <c r="AJ89" i="1" s="1"/>
  <c r="AJ94" i="1" s="1"/>
  <c r="AJ95" i="1" s="1"/>
  <c r="AS103" i="1"/>
  <c r="AS83" i="1"/>
  <c r="AS88" i="1"/>
  <c r="AS85" i="1"/>
  <c r="AR106" i="1"/>
  <c r="AR105" i="1"/>
  <c r="AH85" i="1"/>
  <c r="AR88" i="1"/>
  <c r="F103" i="1"/>
  <c r="X103" i="1"/>
  <c r="AI83" i="1"/>
  <c r="AI88" i="1"/>
  <c r="AI85" i="1"/>
  <c r="AH106" i="1"/>
  <c r="AH105" i="1"/>
  <c r="Z103" i="1"/>
  <c r="X85" i="1"/>
  <c r="Z85" i="1"/>
  <c r="AH88" i="1"/>
  <c r="E103" i="1"/>
  <c r="P103" i="1"/>
  <c r="N83" i="1"/>
  <c r="N106" i="1" s="1"/>
  <c r="N85" i="1"/>
  <c r="X106" i="1"/>
  <c r="X105" i="1"/>
  <c r="Y83" i="1"/>
  <c r="Y88" i="1"/>
  <c r="Y85" i="1"/>
  <c r="Z106" i="1"/>
  <c r="Z105" i="1"/>
  <c r="X88" i="1"/>
  <c r="Z88" i="1"/>
  <c r="D103" i="1"/>
  <c r="N103" i="1"/>
  <c r="O83" i="1"/>
  <c r="O88" i="1"/>
  <c r="O85" i="1"/>
  <c r="P83" i="1"/>
  <c r="P88" i="1"/>
  <c r="P85" i="1"/>
  <c r="D83" i="1"/>
  <c r="D105" i="1" s="1"/>
  <c r="N88" i="1"/>
  <c r="F85" i="1"/>
  <c r="F88" i="1"/>
  <c r="F106" i="1"/>
  <c r="F105" i="1"/>
  <c r="BX83" i="1"/>
  <c r="BX106" i="1" s="1"/>
  <c r="BX85" i="1"/>
  <c r="E83" i="1"/>
  <c r="D85" i="1"/>
  <c r="D89" i="1" s="1"/>
  <c r="E85" i="1"/>
  <c r="E89" i="1" s="1"/>
  <c r="BX103" i="1"/>
  <c r="E102" i="10"/>
  <c r="K102" i="10"/>
  <c r="J102" i="10"/>
  <c r="J105" i="10"/>
  <c r="E93" i="10"/>
  <c r="E94" i="10" s="1"/>
  <c r="BX88" i="1"/>
  <c r="AU103" i="1"/>
  <c r="BE103" i="1"/>
  <c r="BN103" i="1"/>
  <c r="BN83" i="1"/>
  <c r="BN88" i="1"/>
  <c r="BN85" i="1"/>
  <c r="AU85" i="1"/>
  <c r="BE83" i="1"/>
  <c r="BE88" i="1"/>
  <c r="BE85" i="1"/>
  <c r="AU106" i="1"/>
  <c r="AU105" i="1"/>
  <c r="AU88" i="1"/>
  <c r="AL103" i="1"/>
  <c r="AA103" i="1"/>
  <c r="AK103" i="1"/>
  <c r="AK83" i="1"/>
  <c r="AK88" i="1"/>
  <c r="AK85" i="1"/>
  <c r="AA83" i="1"/>
  <c r="AA106" i="1" s="1"/>
  <c r="Q103" i="1"/>
  <c r="AA85" i="1"/>
  <c r="AA89" i="1" s="1"/>
  <c r="AA94" i="1" s="1"/>
  <c r="AA96" i="1" s="1"/>
  <c r="AA139" i="1" s="1"/>
  <c r="BY103" i="1"/>
  <c r="Q83" i="1"/>
  <c r="Q88" i="1"/>
  <c r="Q85" i="1"/>
  <c r="BF103" i="1"/>
  <c r="G103" i="1"/>
  <c r="G83" i="1"/>
  <c r="G88" i="1"/>
  <c r="G85" i="1"/>
  <c r="E45" i="10"/>
  <c r="E46" i="10"/>
  <c r="K135" i="10"/>
  <c r="K122" i="10"/>
  <c r="E104" i="10"/>
  <c r="J93" i="10"/>
  <c r="J97" i="10" s="1"/>
  <c r="J12" i="10" s="1"/>
  <c r="J10" i="10" s="1"/>
  <c r="J11" i="10" s="1"/>
  <c r="J13" i="10" s="1"/>
  <c r="E105" i="10"/>
  <c r="J45" i="10"/>
  <c r="J46" i="10"/>
  <c r="F93" i="10"/>
  <c r="F95" i="10" s="1"/>
  <c r="F138" i="10" s="1"/>
  <c r="L102" i="10"/>
  <c r="G102" i="10"/>
  <c r="K46" i="10"/>
  <c r="K93" i="10"/>
  <c r="K45" i="10"/>
  <c r="L105" i="10"/>
  <c r="L135" i="10" s="1"/>
  <c r="K104" i="10"/>
  <c r="D45" i="10"/>
  <c r="F102" i="10"/>
  <c r="F45" i="10"/>
  <c r="F46" i="10"/>
  <c r="F135" i="10"/>
  <c r="F122" i="10"/>
  <c r="D93" i="10"/>
  <c r="D94" i="10" s="1"/>
  <c r="F104" i="10"/>
  <c r="L46" i="10"/>
  <c r="D104" i="10"/>
  <c r="BY83" i="1"/>
  <c r="BY88" i="1"/>
  <c r="BY85" i="1"/>
  <c r="AV103" i="1"/>
  <c r="BO103" i="1"/>
  <c r="AM103" i="1"/>
  <c r="BO85" i="1"/>
  <c r="BO106" i="1"/>
  <c r="BO105" i="1"/>
  <c r="AV83" i="1"/>
  <c r="AV106" i="1" s="1"/>
  <c r="AV85" i="1"/>
  <c r="BO88" i="1"/>
  <c r="BF83" i="1"/>
  <c r="BF88" i="1"/>
  <c r="BF85" i="1"/>
  <c r="AV88" i="1"/>
  <c r="AL83" i="1"/>
  <c r="AL88" i="1"/>
  <c r="AL85" i="1"/>
  <c r="AM83" i="1"/>
  <c r="AM85" i="1"/>
  <c r="AM88" i="1"/>
  <c r="AB103" i="1"/>
  <c r="AW103" i="1"/>
  <c r="BZ103" i="1"/>
  <c r="H103" i="1"/>
  <c r="AB83" i="1"/>
  <c r="AB88" i="1"/>
  <c r="AB85" i="1"/>
  <c r="R103" i="1"/>
  <c r="R83" i="1"/>
  <c r="R85" i="1"/>
  <c r="R88" i="1"/>
  <c r="H83" i="1"/>
  <c r="H88" i="1"/>
  <c r="H85" i="1"/>
  <c r="BG103" i="1"/>
  <c r="BP103" i="1"/>
  <c r="BZ83" i="1"/>
  <c r="BZ88" i="1"/>
  <c r="BZ85" i="1"/>
  <c r="I103" i="1"/>
  <c r="BP83" i="1"/>
  <c r="BP88" i="1"/>
  <c r="BP85" i="1"/>
  <c r="BG83" i="1"/>
  <c r="BG88" i="1"/>
  <c r="BG85" i="1"/>
  <c r="AW83" i="1"/>
  <c r="AW85" i="1"/>
  <c r="AW88" i="1"/>
  <c r="AC103" i="1"/>
  <c r="S103" i="1"/>
  <c r="AC83" i="1"/>
  <c r="AC85" i="1"/>
  <c r="AC88" i="1"/>
  <c r="I85" i="1"/>
  <c r="I88" i="1"/>
  <c r="I83" i="1"/>
  <c r="I105" i="1" s="1"/>
  <c r="S83" i="1"/>
  <c r="S85" i="1"/>
  <c r="S88" i="1"/>
  <c r="AX103" i="1"/>
  <c r="CA103" i="1"/>
  <c r="L45" i="10"/>
  <c r="L93" i="10"/>
  <c r="L95" i="10" s="1"/>
  <c r="L138" i="10" s="1"/>
  <c r="G45" i="10"/>
  <c r="G93" i="10"/>
  <c r="G46" i="10"/>
  <c r="D122" i="10"/>
  <c r="G104" i="10"/>
  <c r="D46" i="10"/>
  <c r="G105" i="10"/>
  <c r="H102" i="10"/>
  <c r="D102" i="10"/>
  <c r="H93" i="10"/>
  <c r="H46" i="10"/>
  <c r="H135" i="10"/>
  <c r="H122" i="10"/>
  <c r="H104" i="10"/>
  <c r="CA106" i="1"/>
  <c r="CA105" i="1"/>
  <c r="CA85" i="1"/>
  <c r="CA88" i="1"/>
  <c r="BH103" i="1"/>
  <c r="BQ103" i="1"/>
  <c r="BQ106" i="1"/>
  <c r="BQ105" i="1"/>
  <c r="BQ85" i="1"/>
  <c r="BQ88" i="1"/>
  <c r="BH83" i="1"/>
  <c r="BH88" i="1"/>
  <c r="BH85" i="1"/>
  <c r="T103" i="1"/>
  <c r="AX83" i="1"/>
  <c r="AX88" i="1"/>
  <c r="AX85" i="1"/>
  <c r="AN103" i="1"/>
  <c r="AN106" i="1"/>
  <c r="AN105" i="1"/>
  <c r="AN85" i="1"/>
  <c r="AN88" i="1"/>
  <c r="AD103" i="1"/>
  <c r="AD106" i="1"/>
  <c r="AD105" i="1"/>
  <c r="AD85" i="1"/>
  <c r="AD88" i="1"/>
  <c r="T83" i="1"/>
  <c r="T88" i="1"/>
  <c r="T85" i="1"/>
  <c r="AZ103" i="1"/>
  <c r="AF103" i="1"/>
  <c r="J103" i="1"/>
  <c r="BS103" i="1"/>
  <c r="CD103" i="1"/>
  <c r="J83" i="1"/>
  <c r="J85" i="1"/>
  <c r="J89" i="1" s="1"/>
  <c r="CD83" i="1"/>
  <c r="CD85" i="1"/>
  <c r="CD88" i="1"/>
  <c r="BS83" i="1"/>
  <c r="BS85" i="1"/>
  <c r="BS88" i="1"/>
  <c r="BI103" i="1"/>
  <c r="BI83" i="1"/>
  <c r="BI88" i="1"/>
  <c r="BI85" i="1"/>
  <c r="V103" i="1"/>
  <c r="AP103" i="1"/>
  <c r="AZ83" i="1"/>
  <c r="AZ88" i="1"/>
  <c r="AZ85" i="1"/>
  <c r="L103" i="1"/>
  <c r="AP83" i="1"/>
  <c r="AP85" i="1"/>
  <c r="AP88" i="1"/>
  <c r="AF83" i="1"/>
  <c r="AF88" i="1"/>
  <c r="V83" i="1"/>
  <c r="V88" i="1"/>
  <c r="V85" i="1"/>
  <c r="L83" i="1"/>
  <c r="L85" i="1"/>
  <c r="L88" i="1"/>
  <c r="CB150" i="1"/>
  <c r="CB146" i="1"/>
  <c r="CB92" i="1"/>
  <c r="CB93" i="1" s="1"/>
  <c r="CB79" i="1"/>
  <c r="CB80" i="1" s="1"/>
  <c r="CB88" i="1" s="1"/>
  <c r="CB74" i="1"/>
  <c r="CB73" i="1"/>
  <c r="CB70" i="1"/>
  <c r="CB69" i="1"/>
  <c r="CB66" i="1"/>
  <c r="CB65" i="1"/>
  <c r="CB58" i="1"/>
  <c r="CB56" i="1"/>
  <c r="CB102" i="1" s="1"/>
  <c r="CB53" i="1"/>
  <c r="BR150" i="1"/>
  <c r="BR146" i="1"/>
  <c r="BR92" i="1"/>
  <c r="BR93" i="1" s="1"/>
  <c r="BR79" i="1"/>
  <c r="BR80" i="1" s="1"/>
  <c r="BR74" i="1"/>
  <c r="BR73" i="1"/>
  <c r="BR70" i="1"/>
  <c r="BR69" i="1"/>
  <c r="BR66" i="1"/>
  <c r="BR65" i="1"/>
  <c r="BR58" i="1"/>
  <c r="BR56" i="1"/>
  <c r="BR102" i="1" s="1"/>
  <c r="AY150" i="1"/>
  <c r="AY146" i="1"/>
  <c r="AY92" i="1"/>
  <c r="AY93" i="1" s="1"/>
  <c r="AY79" i="1"/>
  <c r="AY80" i="1" s="1"/>
  <c r="AY73" i="1"/>
  <c r="AY70" i="1"/>
  <c r="AY69" i="1"/>
  <c r="AY66" i="1"/>
  <c r="AY65" i="1"/>
  <c r="AY58" i="1"/>
  <c r="AY56" i="1"/>
  <c r="AY102" i="1" s="1"/>
  <c r="AO150" i="1"/>
  <c r="AO146" i="1"/>
  <c r="AO92" i="1"/>
  <c r="AO93" i="1" s="1"/>
  <c r="AO79" i="1"/>
  <c r="AO80" i="1" s="1"/>
  <c r="AO73" i="1"/>
  <c r="AO70" i="1"/>
  <c r="AO69" i="1"/>
  <c r="AO66" i="1"/>
  <c r="AO65" i="1"/>
  <c r="AO58" i="1"/>
  <c r="AO56" i="1"/>
  <c r="AO102" i="1" s="1"/>
  <c r="AO53" i="1"/>
  <c r="AE150" i="1"/>
  <c r="AE146" i="1"/>
  <c r="AE92" i="1"/>
  <c r="AE93" i="1" s="1"/>
  <c r="AE79" i="1"/>
  <c r="AE80" i="1" s="1"/>
  <c r="AE73" i="1"/>
  <c r="AE70" i="1"/>
  <c r="AE69" i="1"/>
  <c r="AE66" i="1"/>
  <c r="AE65" i="1"/>
  <c r="AE58" i="1"/>
  <c r="AE56" i="1"/>
  <c r="AE102" i="1" s="1"/>
  <c r="U150" i="1"/>
  <c r="U146" i="1"/>
  <c r="U92" i="1"/>
  <c r="U93" i="1" s="1"/>
  <c r="U79" i="1"/>
  <c r="U80" i="1" s="1"/>
  <c r="U73" i="1"/>
  <c r="U70" i="1"/>
  <c r="U69" i="1"/>
  <c r="U66" i="1"/>
  <c r="U65" i="1"/>
  <c r="U58" i="1"/>
  <c r="U56" i="1"/>
  <c r="U102" i="1" s="1"/>
  <c r="CC150" i="1"/>
  <c r="CC146" i="1"/>
  <c r="CC92" i="1"/>
  <c r="CC93" i="1" s="1"/>
  <c r="CC79" i="1"/>
  <c r="CC80" i="1" s="1"/>
  <c r="CC74" i="1"/>
  <c r="CC73" i="1"/>
  <c r="CC70" i="1"/>
  <c r="CC69" i="1"/>
  <c r="CC66" i="1"/>
  <c r="CC65" i="1"/>
  <c r="CC58" i="1"/>
  <c r="CC56" i="1"/>
  <c r="CC102" i="1" s="1"/>
  <c r="CC53" i="1"/>
  <c r="E6" i="2"/>
  <c r="I57" i="10"/>
  <c r="C57" i="10"/>
  <c r="K58" i="1"/>
  <c r="M58" i="1"/>
  <c r="W58" i="1"/>
  <c r="AG58" i="1"/>
  <c r="AQ58" i="1"/>
  <c r="BA58" i="1"/>
  <c r="BJ58" i="1"/>
  <c r="BT58" i="1"/>
  <c r="C58" i="1"/>
  <c r="BU89" i="1" l="1"/>
  <c r="BU94" i="1" s="1"/>
  <c r="BU95" i="1" s="1"/>
  <c r="BD89" i="1"/>
  <c r="BD94" i="1" s="1"/>
  <c r="BD96" i="1" s="1"/>
  <c r="BD139" i="1" s="1"/>
  <c r="BD106" i="1"/>
  <c r="BM136" i="1"/>
  <c r="E97" i="10"/>
  <c r="E12" i="10" s="1"/>
  <c r="E10" i="10" s="1"/>
  <c r="E11" i="10" s="1"/>
  <c r="E13" i="10" s="1"/>
  <c r="E107" i="10" s="1"/>
  <c r="E121" i="10" s="1"/>
  <c r="E123" i="10" s="1"/>
  <c r="J29" i="10"/>
  <c r="K124" i="10"/>
  <c r="K128" i="10" s="1"/>
  <c r="K130" i="10" s="1"/>
  <c r="E95" i="10"/>
  <c r="E138" i="10" s="1"/>
  <c r="BU46" i="1"/>
  <c r="BW105" i="1"/>
  <c r="AT123" i="1"/>
  <c r="BM46" i="1"/>
  <c r="BW89" i="1"/>
  <c r="BW94" i="1" s="1"/>
  <c r="BW98" i="1" s="1"/>
  <c r="BW12" i="1" s="1"/>
  <c r="BW10" i="1" s="1"/>
  <c r="BW11" i="1" s="1"/>
  <c r="BW13" i="1" s="1"/>
  <c r="Z89" i="1"/>
  <c r="Z94" i="1" s="1"/>
  <c r="Z96" i="1" s="1"/>
  <c r="Z139" i="1" s="1"/>
  <c r="BU96" i="1"/>
  <c r="BU139" i="1" s="1"/>
  <c r="BU98" i="1"/>
  <c r="BU12" i="1" s="1"/>
  <c r="BU10" i="1" s="1"/>
  <c r="BU11" i="1" s="1"/>
  <c r="BU13" i="1" s="1"/>
  <c r="BU136" i="1"/>
  <c r="BU138" i="1" s="1"/>
  <c r="BU123" i="1"/>
  <c r="BV136" i="1"/>
  <c r="BV123" i="1"/>
  <c r="BV89" i="1"/>
  <c r="BV94" i="1" s="1"/>
  <c r="AJ46" i="1"/>
  <c r="AJ98" i="1"/>
  <c r="AJ12" i="1" s="1"/>
  <c r="AJ10" i="1" s="1"/>
  <c r="AJ11" i="1" s="1"/>
  <c r="AJ13" i="1" s="1"/>
  <c r="AJ108" i="1" s="1"/>
  <c r="AJ109" i="1" s="1"/>
  <c r="AJ110" i="1" s="1"/>
  <c r="AJ111" i="1" s="1"/>
  <c r="AJ112" i="1" s="1"/>
  <c r="AJ15" i="1" s="1"/>
  <c r="BM105" i="1"/>
  <c r="BW123" i="1"/>
  <c r="BW136" i="1"/>
  <c r="BU47" i="1"/>
  <c r="BL106" i="1"/>
  <c r="BL105" i="1"/>
  <c r="AJ96" i="1"/>
  <c r="AJ139" i="1" s="1"/>
  <c r="AT105" i="1"/>
  <c r="BM96" i="1"/>
  <c r="BM139" i="1" s="1"/>
  <c r="BM95" i="1"/>
  <c r="BM98" i="1"/>
  <c r="BM12" i="1" s="1"/>
  <c r="BM10" i="1" s="1"/>
  <c r="BM11" i="1" s="1"/>
  <c r="BM13" i="1" s="1"/>
  <c r="BM47" i="1"/>
  <c r="BK89" i="1"/>
  <c r="BK47" i="1" s="1"/>
  <c r="AJ125" i="1"/>
  <c r="AJ129" i="1" s="1"/>
  <c r="AJ131" i="1" s="1"/>
  <c r="BK106" i="1"/>
  <c r="BK105" i="1"/>
  <c r="BB89" i="1"/>
  <c r="BB94" i="1" s="1"/>
  <c r="BB98" i="1" s="1"/>
  <c r="BB12" i="1" s="1"/>
  <c r="BB10" i="1" s="1"/>
  <c r="BB11" i="1" s="1"/>
  <c r="BB13" i="1" s="1"/>
  <c r="BM125" i="1"/>
  <c r="BM129" i="1" s="1"/>
  <c r="BM131" i="1" s="1"/>
  <c r="BL89" i="1"/>
  <c r="BM138" i="1"/>
  <c r="AJ136" i="1"/>
  <c r="AJ138" i="1" s="1"/>
  <c r="BC89" i="1"/>
  <c r="BC47" i="1" s="1"/>
  <c r="AJ105" i="1"/>
  <c r="BB106" i="1"/>
  <c r="BB105" i="1"/>
  <c r="BC106" i="1"/>
  <c r="BC105" i="1"/>
  <c r="AT89" i="1"/>
  <c r="BD136" i="1"/>
  <c r="BD123" i="1"/>
  <c r="BD125" i="1" s="1"/>
  <c r="BD129" i="1" s="1"/>
  <c r="BD131" i="1" s="1"/>
  <c r="AJ47" i="1"/>
  <c r="AH89" i="1"/>
  <c r="AH47" i="1" s="1"/>
  <c r="P89" i="1"/>
  <c r="P94" i="1" s="1"/>
  <c r="P96" i="1" s="1"/>
  <c r="P139" i="1" s="1"/>
  <c r="AS89" i="1"/>
  <c r="AS47" i="1" s="1"/>
  <c r="AR136" i="1"/>
  <c r="AR123" i="1"/>
  <c r="AS106" i="1"/>
  <c r="AS105" i="1"/>
  <c r="D106" i="1"/>
  <c r="D123" i="1" s="1"/>
  <c r="F89" i="1"/>
  <c r="F94" i="1" s="1"/>
  <c r="F95" i="1" s="1"/>
  <c r="AR89" i="1"/>
  <c r="N105" i="1"/>
  <c r="AH136" i="1"/>
  <c r="AH123" i="1"/>
  <c r="AI89" i="1"/>
  <c r="AI94" i="1" s="1"/>
  <c r="AI106" i="1"/>
  <c r="AI105" i="1"/>
  <c r="BX105" i="1"/>
  <c r="Z123" i="1"/>
  <c r="Z136" i="1"/>
  <c r="X136" i="1"/>
  <c r="X123" i="1"/>
  <c r="X89" i="1"/>
  <c r="X94" i="1" s="1"/>
  <c r="Y89" i="1"/>
  <c r="Y94" i="1" s="1"/>
  <c r="Y106" i="1"/>
  <c r="Y105" i="1"/>
  <c r="P106" i="1"/>
  <c r="P105" i="1"/>
  <c r="O89" i="1"/>
  <c r="O94" i="1" s="1"/>
  <c r="N136" i="1"/>
  <c r="N123" i="1"/>
  <c r="O105" i="1"/>
  <c r="O106" i="1"/>
  <c r="N89" i="1"/>
  <c r="N47" i="1" s="1"/>
  <c r="D94" i="1"/>
  <c r="D46" i="1"/>
  <c r="D47" i="1"/>
  <c r="E94" i="1"/>
  <c r="E46" i="1"/>
  <c r="E47" i="1"/>
  <c r="AU89" i="1"/>
  <c r="AU94" i="1" s="1"/>
  <c r="AU96" i="1" s="1"/>
  <c r="AU139" i="1" s="1"/>
  <c r="E106" i="1"/>
  <c r="E105" i="1"/>
  <c r="BX89" i="1"/>
  <c r="F136" i="1"/>
  <c r="F123" i="1"/>
  <c r="F29" i="10"/>
  <c r="E29" i="10"/>
  <c r="F94" i="10"/>
  <c r="F124" i="10"/>
  <c r="F128" i="10" s="1"/>
  <c r="F130" i="10" s="1"/>
  <c r="F97" i="10"/>
  <c r="F12" i="10" s="1"/>
  <c r="F10" i="10" s="1"/>
  <c r="F11" i="10" s="1"/>
  <c r="F13" i="10" s="1"/>
  <c r="F107" i="10" s="1"/>
  <c r="F134" i="10" s="1"/>
  <c r="F136" i="10" s="1"/>
  <c r="J94" i="10"/>
  <c r="J135" i="10"/>
  <c r="J137" i="10" s="1"/>
  <c r="J122" i="10"/>
  <c r="J124" i="10" s="1"/>
  <c r="J128" i="10" s="1"/>
  <c r="J130" i="10" s="1"/>
  <c r="BX123" i="1"/>
  <c r="BX136" i="1"/>
  <c r="BN89" i="1"/>
  <c r="BN46" i="1" s="1"/>
  <c r="BN105" i="1"/>
  <c r="BN106" i="1"/>
  <c r="BE89" i="1"/>
  <c r="AK89" i="1"/>
  <c r="AK94" i="1" s="1"/>
  <c r="AK96" i="1" s="1"/>
  <c r="AK139" i="1" s="1"/>
  <c r="BE106" i="1"/>
  <c r="BE105" i="1"/>
  <c r="AA105" i="1"/>
  <c r="AU136" i="1"/>
  <c r="AU123" i="1"/>
  <c r="AK106" i="1"/>
  <c r="AK105" i="1"/>
  <c r="AA46" i="1"/>
  <c r="AA47" i="1"/>
  <c r="AA123" i="1"/>
  <c r="AA125" i="1" s="1"/>
  <c r="AA129" i="1" s="1"/>
  <c r="AA131" i="1" s="1"/>
  <c r="AA136" i="1"/>
  <c r="AA138" i="1" s="1"/>
  <c r="AA95" i="1"/>
  <c r="AA98" i="1"/>
  <c r="AA12" i="1" s="1"/>
  <c r="AA10" i="1" s="1"/>
  <c r="AA11" i="1" s="1"/>
  <c r="AA13" i="1" s="1"/>
  <c r="Q89" i="1"/>
  <c r="Q94" i="1" s="1"/>
  <c r="G89" i="1"/>
  <c r="G94" i="1" s="1"/>
  <c r="G98" i="1" s="1"/>
  <c r="G12" i="1" s="1"/>
  <c r="G10" i="1" s="1"/>
  <c r="G11" i="1" s="1"/>
  <c r="G13" i="1" s="1"/>
  <c r="Q106" i="1"/>
  <c r="Q105" i="1"/>
  <c r="G106" i="1"/>
  <c r="G105" i="1"/>
  <c r="J114" i="10"/>
  <c r="J115" i="10" s="1"/>
  <c r="J116" i="10" s="1"/>
  <c r="J117" i="10" s="1"/>
  <c r="J118" i="10" s="1"/>
  <c r="J19" i="10" s="1"/>
  <c r="J30" i="10" s="1"/>
  <c r="J107" i="10"/>
  <c r="J134" i="10" s="1"/>
  <c r="J136" i="10" s="1"/>
  <c r="K95" i="10"/>
  <c r="K138" i="10" s="1"/>
  <c r="E135" i="10"/>
  <c r="E137" i="10" s="1"/>
  <c r="E122" i="10"/>
  <c r="E124" i="10" s="1"/>
  <c r="E128" i="10" s="1"/>
  <c r="E130" i="10" s="1"/>
  <c r="J95" i="10"/>
  <c r="J138" i="10" s="1"/>
  <c r="L137" i="10"/>
  <c r="F137" i="10"/>
  <c r="K94" i="10"/>
  <c r="K97" i="10"/>
  <c r="K12" i="10" s="1"/>
  <c r="K10" i="10" s="1"/>
  <c r="K11" i="10" s="1"/>
  <c r="K13" i="10" s="1"/>
  <c r="K29" i="10"/>
  <c r="K137" i="10"/>
  <c r="L122" i="10"/>
  <c r="L124" i="10" s="1"/>
  <c r="L128" i="10" s="1"/>
  <c r="L130" i="10" s="1"/>
  <c r="D95" i="10"/>
  <c r="D138" i="10" s="1"/>
  <c r="D97" i="10"/>
  <c r="D12" i="10" s="1"/>
  <c r="D10" i="10" s="1"/>
  <c r="D11" i="10" s="1"/>
  <c r="D13" i="10" s="1"/>
  <c r="D114" i="10" s="1"/>
  <c r="D115" i="10" s="1"/>
  <c r="D116" i="10" s="1"/>
  <c r="D117" i="10" s="1"/>
  <c r="D118" i="10" s="1"/>
  <c r="D19" i="10" s="1"/>
  <c r="D137" i="10"/>
  <c r="D29" i="10"/>
  <c r="D124" i="10"/>
  <c r="D128" i="10" s="1"/>
  <c r="D130" i="10" s="1"/>
  <c r="AV105" i="1"/>
  <c r="BY89" i="1"/>
  <c r="BY94" i="1" s="1"/>
  <c r="BY106" i="1"/>
  <c r="BY105" i="1"/>
  <c r="BO136" i="1"/>
  <c r="BO123" i="1"/>
  <c r="BO89" i="1"/>
  <c r="BO94" i="1" s="1"/>
  <c r="BF89" i="1"/>
  <c r="BF47" i="1" s="1"/>
  <c r="BF106" i="1"/>
  <c r="BF105" i="1"/>
  <c r="AV89" i="1"/>
  <c r="AV94" i="1" s="1"/>
  <c r="AV136" i="1"/>
  <c r="AV123" i="1"/>
  <c r="AL89" i="1"/>
  <c r="AL94" i="1" s="1"/>
  <c r="AL106" i="1"/>
  <c r="AL105" i="1"/>
  <c r="AM106" i="1"/>
  <c r="AM105" i="1"/>
  <c r="AM89" i="1"/>
  <c r="AM94" i="1" s="1"/>
  <c r="AB89" i="1"/>
  <c r="AB46" i="1" s="1"/>
  <c r="AB106" i="1"/>
  <c r="AB105" i="1"/>
  <c r="R106" i="1"/>
  <c r="R105" i="1"/>
  <c r="R89" i="1"/>
  <c r="R47" i="1" s="1"/>
  <c r="H106" i="1"/>
  <c r="H105" i="1"/>
  <c r="H89" i="1"/>
  <c r="H94" i="1" s="1"/>
  <c r="BZ89" i="1"/>
  <c r="BZ94" i="1" s="1"/>
  <c r="BZ96" i="1" s="1"/>
  <c r="BZ139" i="1" s="1"/>
  <c r="BZ106" i="1"/>
  <c r="BZ105" i="1"/>
  <c r="BP106" i="1"/>
  <c r="BP105" i="1"/>
  <c r="BP89" i="1"/>
  <c r="BP47" i="1" s="1"/>
  <c r="BG89" i="1"/>
  <c r="BG106" i="1"/>
  <c r="BG105" i="1"/>
  <c r="AW89" i="1"/>
  <c r="AW94" i="1" s="1"/>
  <c r="AW106" i="1"/>
  <c r="AW105" i="1"/>
  <c r="I106" i="1"/>
  <c r="I136" i="1" s="1"/>
  <c r="I89" i="1"/>
  <c r="I94" i="1" s="1"/>
  <c r="I98" i="1" s="1"/>
  <c r="I12" i="1" s="1"/>
  <c r="I10" i="1" s="1"/>
  <c r="I11" i="1" s="1"/>
  <c r="I13" i="1" s="1"/>
  <c r="AC89" i="1"/>
  <c r="AC94" i="1" s="1"/>
  <c r="AC106" i="1"/>
  <c r="AC105" i="1"/>
  <c r="CA89" i="1"/>
  <c r="CA94" i="1" s="1"/>
  <c r="CA96" i="1" s="1"/>
  <c r="CA139" i="1" s="1"/>
  <c r="S89" i="1"/>
  <c r="S106" i="1"/>
  <c r="S105" i="1"/>
  <c r="L94" i="10"/>
  <c r="L29" i="10"/>
  <c r="L97" i="10"/>
  <c r="L12" i="10" s="1"/>
  <c r="L10" i="10" s="1"/>
  <c r="L11" i="10" s="1"/>
  <c r="L13" i="10" s="1"/>
  <c r="G94" i="10"/>
  <c r="G29" i="10"/>
  <c r="G97" i="10"/>
  <c r="G12" i="10" s="1"/>
  <c r="G10" i="10" s="1"/>
  <c r="G11" i="10" s="1"/>
  <c r="G13" i="10" s="1"/>
  <c r="G122" i="10"/>
  <c r="G124" i="10" s="1"/>
  <c r="G128" i="10" s="1"/>
  <c r="G130" i="10" s="1"/>
  <c r="G135" i="10"/>
  <c r="G137" i="10" s="1"/>
  <c r="G95" i="10"/>
  <c r="G138" i="10" s="1"/>
  <c r="H94" i="10"/>
  <c r="H29" i="10"/>
  <c r="H97" i="10"/>
  <c r="H12" i="10" s="1"/>
  <c r="H10" i="10" s="1"/>
  <c r="H11" i="10" s="1"/>
  <c r="H13" i="10" s="1"/>
  <c r="H95" i="10"/>
  <c r="H138" i="10" s="1"/>
  <c r="H124" i="10"/>
  <c r="H128" i="10" s="1"/>
  <c r="H130" i="10" s="1"/>
  <c r="H137" i="10"/>
  <c r="CA136" i="1"/>
  <c r="CA123" i="1"/>
  <c r="BQ89" i="1"/>
  <c r="BQ94" i="1" s="1"/>
  <c r="BQ136" i="1"/>
  <c r="BQ123" i="1"/>
  <c r="BH89" i="1"/>
  <c r="BH105" i="1"/>
  <c r="BH106" i="1"/>
  <c r="AX89" i="1"/>
  <c r="AX106" i="1"/>
  <c r="AX105" i="1"/>
  <c r="AN136" i="1"/>
  <c r="AN123" i="1"/>
  <c r="AN89" i="1"/>
  <c r="AN94" i="1" s="1"/>
  <c r="AD136" i="1"/>
  <c r="AD123" i="1"/>
  <c r="AD89" i="1"/>
  <c r="AD94" i="1" s="1"/>
  <c r="T89" i="1"/>
  <c r="T94" i="1" s="1"/>
  <c r="T106" i="1"/>
  <c r="T105" i="1"/>
  <c r="J94" i="1"/>
  <c r="J46" i="1"/>
  <c r="J47" i="1"/>
  <c r="J106" i="1"/>
  <c r="J105" i="1"/>
  <c r="CD89" i="1"/>
  <c r="CD94" i="1" s="1"/>
  <c r="CD106" i="1"/>
  <c r="CD105" i="1"/>
  <c r="BS105" i="1"/>
  <c r="BS106" i="1"/>
  <c r="BS89" i="1"/>
  <c r="BI89" i="1"/>
  <c r="BI47" i="1" s="1"/>
  <c r="BI106" i="1"/>
  <c r="BI105" i="1"/>
  <c r="AZ105" i="1"/>
  <c r="AZ106" i="1"/>
  <c r="AZ89" i="1"/>
  <c r="AZ46" i="1" s="1"/>
  <c r="AP89" i="1"/>
  <c r="AP94" i="1" s="1"/>
  <c r="AP106" i="1"/>
  <c r="AP105" i="1"/>
  <c r="AF89" i="1"/>
  <c r="AF94" i="1" s="1"/>
  <c r="AF106" i="1"/>
  <c r="AF105" i="1"/>
  <c r="V89" i="1"/>
  <c r="V47" i="1" s="1"/>
  <c r="V106" i="1"/>
  <c r="V105" i="1"/>
  <c r="L106" i="1"/>
  <c r="L105" i="1"/>
  <c r="L89" i="1"/>
  <c r="L94" i="1" s="1"/>
  <c r="CB103" i="1"/>
  <c r="AY103" i="1"/>
  <c r="BR103" i="1"/>
  <c r="AE103" i="1"/>
  <c r="CB85" i="1"/>
  <c r="CB89" i="1" s="1"/>
  <c r="CB94" i="1" s="1"/>
  <c r="CB83" i="1"/>
  <c r="BR85" i="1"/>
  <c r="BR83" i="1"/>
  <c r="BR88" i="1"/>
  <c r="CC103" i="1"/>
  <c r="AO103" i="1"/>
  <c r="AY83" i="1"/>
  <c r="AY85" i="1"/>
  <c r="AY88" i="1"/>
  <c r="AO85" i="1"/>
  <c r="AO83" i="1"/>
  <c r="AO88" i="1"/>
  <c r="U103" i="1"/>
  <c r="AE83" i="1"/>
  <c r="AE88" i="1"/>
  <c r="AE85" i="1"/>
  <c r="U83" i="1"/>
  <c r="U88" i="1"/>
  <c r="U85" i="1"/>
  <c r="CC88" i="1"/>
  <c r="CC85" i="1"/>
  <c r="CC83" i="1"/>
  <c r="K146" i="1"/>
  <c r="M146" i="1"/>
  <c r="W146" i="1"/>
  <c r="AG146" i="1"/>
  <c r="AQ146" i="1"/>
  <c r="BA146" i="1"/>
  <c r="BJ146" i="1"/>
  <c r="BT146" i="1"/>
  <c r="E134" i="10" l="1"/>
  <c r="E136" i="10" s="1"/>
  <c r="Z98" i="1"/>
  <c r="Z12" i="1" s="1"/>
  <c r="Z10" i="1" s="1"/>
  <c r="Z11" i="1" s="1"/>
  <c r="Z13" i="1" s="1"/>
  <c r="BD138" i="1"/>
  <c r="Z138" i="1"/>
  <c r="BU125" i="1"/>
  <c r="BU129" i="1" s="1"/>
  <c r="BU131" i="1" s="1"/>
  <c r="Z47" i="1"/>
  <c r="E108" i="10"/>
  <c r="E109" i="10" s="1"/>
  <c r="E110" i="10" s="1"/>
  <c r="E111" i="10" s="1"/>
  <c r="E15" i="10" s="1"/>
  <c r="E26" i="10" s="1"/>
  <c r="E114" i="10"/>
  <c r="E115" i="10" s="1"/>
  <c r="E116" i="10" s="1"/>
  <c r="E117" i="10" s="1"/>
  <c r="E118" i="10" s="1"/>
  <c r="E19" i="10" s="1"/>
  <c r="E30" i="10" s="1"/>
  <c r="BW95" i="1"/>
  <c r="BW125" i="1"/>
  <c r="BW129" i="1" s="1"/>
  <c r="BW131" i="1" s="1"/>
  <c r="BD98" i="1"/>
  <c r="BD12" i="1" s="1"/>
  <c r="BD10" i="1" s="1"/>
  <c r="BD11" i="1" s="1"/>
  <c r="BD13" i="1" s="1"/>
  <c r="BD115" i="1" s="1"/>
  <c r="BD116" i="1" s="1"/>
  <c r="BD117" i="1" s="1"/>
  <c r="BD118" i="1" s="1"/>
  <c r="BD119" i="1" s="1"/>
  <c r="BD19" i="1" s="1"/>
  <c r="BW47" i="1"/>
  <c r="BW138" i="1"/>
  <c r="BD95" i="1"/>
  <c r="BD46" i="1"/>
  <c r="I47" i="1"/>
  <c r="BW96" i="1"/>
  <c r="BW139" i="1" s="1"/>
  <c r="BW46" i="1"/>
  <c r="BD47" i="1"/>
  <c r="AJ135" i="1"/>
  <c r="AJ137" i="1" s="1"/>
  <c r="P46" i="1"/>
  <c r="I46" i="1"/>
  <c r="P47" i="1"/>
  <c r="Z95" i="1"/>
  <c r="Z46" i="1"/>
  <c r="Z125" i="1"/>
  <c r="Z129" i="1" s="1"/>
  <c r="Z131" i="1" s="1"/>
  <c r="BB95" i="1"/>
  <c r="AJ140" i="1"/>
  <c r="AJ147" i="1" s="1"/>
  <c r="AJ23" i="1" s="1"/>
  <c r="AJ34" i="1" s="1"/>
  <c r="X46" i="1"/>
  <c r="AJ122" i="1"/>
  <c r="AJ124" i="1" s="1"/>
  <c r="AJ126" i="1" s="1"/>
  <c r="AJ22" i="1" s="1"/>
  <c r="AJ33" i="1" s="1"/>
  <c r="BV47" i="1"/>
  <c r="BU108" i="1"/>
  <c r="BU115" i="1"/>
  <c r="BU116" i="1" s="1"/>
  <c r="BU117" i="1" s="1"/>
  <c r="BU118" i="1" s="1"/>
  <c r="BU119" i="1" s="1"/>
  <c r="BU19" i="1" s="1"/>
  <c r="BB96" i="1"/>
  <c r="BB139" i="1" s="1"/>
  <c r="BW108" i="1"/>
  <c r="BW115" i="1"/>
  <c r="BW116" i="1" s="1"/>
  <c r="BW117" i="1" s="1"/>
  <c r="BW118" i="1" s="1"/>
  <c r="BW119" i="1" s="1"/>
  <c r="BW19" i="1" s="1"/>
  <c r="BV95" i="1"/>
  <c r="BV98" i="1"/>
  <c r="BV12" i="1" s="1"/>
  <c r="BV10" i="1" s="1"/>
  <c r="BV11" i="1" s="1"/>
  <c r="BV13" i="1" s="1"/>
  <c r="BV96" i="1"/>
  <c r="BV139" i="1" s="1"/>
  <c r="BB47" i="1"/>
  <c r="BV125" i="1"/>
  <c r="BV129" i="1" s="1"/>
  <c r="BV131" i="1" s="1"/>
  <c r="AJ115" i="1"/>
  <c r="AJ116" i="1" s="1"/>
  <c r="AJ117" i="1" s="1"/>
  <c r="AJ118" i="1" s="1"/>
  <c r="AJ119" i="1" s="1"/>
  <c r="AJ19" i="1" s="1"/>
  <c r="AJ30" i="1" s="1"/>
  <c r="BV138" i="1"/>
  <c r="BB46" i="1"/>
  <c r="BV46" i="1"/>
  <c r="BK123" i="1"/>
  <c r="BK136" i="1"/>
  <c r="BL94" i="1"/>
  <c r="BL47" i="1"/>
  <c r="BL46" i="1"/>
  <c r="BK94" i="1"/>
  <c r="BK46" i="1"/>
  <c r="BM115" i="1"/>
  <c r="BM116" i="1" s="1"/>
  <c r="BM117" i="1" s="1"/>
  <c r="BM118" i="1" s="1"/>
  <c r="BM119" i="1" s="1"/>
  <c r="BM19" i="1" s="1"/>
  <c r="BM108" i="1"/>
  <c r="O46" i="1"/>
  <c r="Y47" i="1"/>
  <c r="BL136" i="1"/>
  <c r="BL123" i="1"/>
  <c r="BC136" i="1"/>
  <c r="BC123" i="1"/>
  <c r="D136" i="1"/>
  <c r="D138" i="1" s="1"/>
  <c r="BB108" i="1"/>
  <c r="BB115" i="1"/>
  <c r="BB116" i="1" s="1"/>
  <c r="BB117" i="1" s="1"/>
  <c r="BB118" i="1" s="1"/>
  <c r="BB119" i="1" s="1"/>
  <c r="BB19" i="1" s="1"/>
  <c r="BB123" i="1"/>
  <c r="BB125" i="1" s="1"/>
  <c r="BB129" i="1" s="1"/>
  <c r="BB131" i="1" s="1"/>
  <c r="BB136" i="1"/>
  <c r="BB138" i="1" s="1"/>
  <c r="P95" i="1"/>
  <c r="AT94" i="1"/>
  <c r="AT46" i="1"/>
  <c r="AT47" i="1"/>
  <c r="F125" i="1"/>
  <c r="F129" i="1" s="1"/>
  <c r="F131" i="1" s="1"/>
  <c r="P98" i="1"/>
  <c r="P12" i="1" s="1"/>
  <c r="P10" i="1" s="1"/>
  <c r="P11" i="1" s="1"/>
  <c r="P13" i="1" s="1"/>
  <c r="P115" i="1" s="1"/>
  <c r="P116" i="1" s="1"/>
  <c r="P117" i="1" s="1"/>
  <c r="P118" i="1" s="1"/>
  <c r="P119" i="1" s="1"/>
  <c r="P19" i="1" s="1"/>
  <c r="BC94" i="1"/>
  <c r="BC46" i="1"/>
  <c r="AS94" i="1"/>
  <c r="AS46" i="1"/>
  <c r="F138" i="1"/>
  <c r="AS136" i="1"/>
  <c r="AS123" i="1"/>
  <c r="F96" i="1"/>
  <c r="F139" i="1" s="1"/>
  <c r="AR94" i="1"/>
  <c r="AR138" i="1" s="1"/>
  <c r="AR46" i="1"/>
  <c r="AH94" i="1"/>
  <c r="AH46" i="1"/>
  <c r="F46" i="1"/>
  <c r="F98" i="1"/>
  <c r="F12" i="1" s="1"/>
  <c r="F10" i="1" s="1"/>
  <c r="F11" i="1" s="1"/>
  <c r="F13" i="1" s="1"/>
  <c r="F108" i="1" s="1"/>
  <c r="F122" i="1" s="1"/>
  <c r="F124" i="1" s="1"/>
  <c r="F128" i="1" s="1"/>
  <c r="F130" i="1" s="1"/>
  <c r="F132" i="1" s="1"/>
  <c r="F16" i="1" s="1"/>
  <c r="F27" i="1" s="1"/>
  <c r="F47" i="1"/>
  <c r="AR47" i="1"/>
  <c r="AI47" i="1"/>
  <c r="AI46" i="1"/>
  <c r="AI136" i="1"/>
  <c r="AI138" i="1" s="1"/>
  <c r="AI123" i="1"/>
  <c r="AI125" i="1" s="1"/>
  <c r="AI129" i="1" s="1"/>
  <c r="AI131" i="1" s="1"/>
  <c r="AI95" i="1"/>
  <c r="AI98" i="1"/>
  <c r="AI12" i="1" s="1"/>
  <c r="AI10" i="1" s="1"/>
  <c r="AI11" i="1" s="1"/>
  <c r="AI13" i="1" s="1"/>
  <c r="AI96" i="1"/>
  <c r="AI139" i="1" s="1"/>
  <c r="X125" i="1"/>
  <c r="X129" i="1" s="1"/>
  <c r="X131" i="1" s="1"/>
  <c r="AJ26" i="1"/>
  <c r="X95" i="1"/>
  <c r="X98" i="1"/>
  <c r="X12" i="1" s="1"/>
  <c r="X10" i="1" s="1"/>
  <c r="X11" i="1" s="1"/>
  <c r="X13" i="1" s="1"/>
  <c r="X96" i="1"/>
  <c r="X139" i="1" s="1"/>
  <c r="Y95" i="1"/>
  <c r="Y98" i="1"/>
  <c r="Y12" i="1" s="1"/>
  <c r="Y10" i="1" s="1"/>
  <c r="Y11" i="1" s="1"/>
  <c r="Y13" i="1" s="1"/>
  <c r="Y96" i="1"/>
  <c r="Y139" i="1" s="1"/>
  <c r="X47" i="1"/>
  <c r="Y136" i="1"/>
  <c r="Y138" i="1" s="1"/>
  <c r="Y123" i="1"/>
  <c r="Y125" i="1" s="1"/>
  <c r="Y129" i="1" s="1"/>
  <c r="Y131" i="1" s="1"/>
  <c r="X138" i="1"/>
  <c r="Z115" i="1"/>
  <c r="Z116" i="1" s="1"/>
  <c r="Z117" i="1" s="1"/>
  <c r="Z118" i="1" s="1"/>
  <c r="Z119" i="1" s="1"/>
  <c r="Z19" i="1" s="1"/>
  <c r="Z108" i="1"/>
  <c r="Y46" i="1"/>
  <c r="P123" i="1"/>
  <c r="P125" i="1" s="1"/>
  <c r="P129" i="1" s="1"/>
  <c r="P131" i="1" s="1"/>
  <c r="P136" i="1"/>
  <c r="P138" i="1" s="1"/>
  <c r="N94" i="1"/>
  <c r="N138" i="1" s="1"/>
  <c r="N46" i="1"/>
  <c r="O47" i="1"/>
  <c r="O136" i="1"/>
  <c r="O138" i="1" s="1"/>
  <c r="O123" i="1"/>
  <c r="O125" i="1" s="1"/>
  <c r="O129" i="1" s="1"/>
  <c r="O131" i="1" s="1"/>
  <c r="O95" i="1"/>
  <c r="O98" i="1"/>
  <c r="O12" i="1" s="1"/>
  <c r="O10" i="1" s="1"/>
  <c r="O11" i="1" s="1"/>
  <c r="O13" i="1" s="1"/>
  <c r="O96" i="1"/>
  <c r="O139" i="1" s="1"/>
  <c r="D96" i="1"/>
  <c r="D139" i="1" s="1"/>
  <c r="D95" i="1"/>
  <c r="D98" i="1"/>
  <c r="D12" i="1" s="1"/>
  <c r="D10" i="1" s="1"/>
  <c r="D11" i="1" s="1"/>
  <c r="D13" i="1" s="1"/>
  <c r="AU46" i="1"/>
  <c r="AU98" i="1"/>
  <c r="AU12" i="1" s="1"/>
  <c r="AU10" i="1" s="1"/>
  <c r="AU11" i="1" s="1"/>
  <c r="AU13" i="1" s="1"/>
  <c r="AU108" i="1" s="1"/>
  <c r="AU95" i="1"/>
  <c r="AU47" i="1"/>
  <c r="E136" i="1"/>
  <c r="E138" i="1" s="1"/>
  <c r="E123" i="1"/>
  <c r="E125" i="1" s="1"/>
  <c r="E129" i="1" s="1"/>
  <c r="E131" i="1" s="1"/>
  <c r="E95" i="1"/>
  <c r="E98" i="1"/>
  <c r="E12" i="1" s="1"/>
  <c r="E10" i="1" s="1"/>
  <c r="E11" i="1" s="1"/>
  <c r="E13" i="1" s="1"/>
  <c r="E96" i="1"/>
  <c r="E139" i="1" s="1"/>
  <c r="BX94" i="1"/>
  <c r="BX138" i="1" s="1"/>
  <c r="BX46" i="1"/>
  <c r="AU125" i="1"/>
  <c r="AU129" i="1" s="1"/>
  <c r="AU131" i="1" s="1"/>
  <c r="AU138" i="1"/>
  <c r="BX47" i="1"/>
  <c r="D125" i="1"/>
  <c r="D129" i="1" s="1"/>
  <c r="D131" i="1" s="1"/>
  <c r="F114" i="10"/>
  <c r="F115" i="10" s="1"/>
  <c r="F116" i="10" s="1"/>
  <c r="F117" i="10" s="1"/>
  <c r="F118" i="10" s="1"/>
  <c r="F19" i="10" s="1"/>
  <c r="F30" i="10" s="1"/>
  <c r="J121" i="10"/>
  <c r="J123" i="10" s="1"/>
  <c r="J127" i="10" s="1"/>
  <c r="J129" i="10" s="1"/>
  <c r="J131" i="10" s="1"/>
  <c r="J16" i="10" s="1"/>
  <c r="J27" i="10" s="1"/>
  <c r="F108" i="10"/>
  <c r="F109" i="10" s="1"/>
  <c r="F110" i="10" s="1"/>
  <c r="F111" i="10" s="1"/>
  <c r="F15" i="10" s="1"/>
  <c r="F26" i="10" s="1"/>
  <c r="J139" i="10"/>
  <c r="J146" i="10" s="1"/>
  <c r="J23" i="10" s="1"/>
  <c r="J34" i="10" s="1"/>
  <c r="F121" i="10"/>
  <c r="F123" i="10" s="1"/>
  <c r="F125" i="10" s="1"/>
  <c r="F22" i="10" s="1"/>
  <c r="F33" i="10" s="1"/>
  <c r="J140" i="10"/>
  <c r="J147" i="10" s="1"/>
  <c r="J24" i="10" s="1"/>
  <c r="AK46" i="1"/>
  <c r="BN136" i="1"/>
  <c r="BN123" i="1"/>
  <c r="AK47" i="1"/>
  <c r="BE94" i="1"/>
  <c r="BE47" i="1"/>
  <c r="BE46" i="1"/>
  <c r="BN94" i="1"/>
  <c r="BN47" i="1"/>
  <c r="AK98" i="1"/>
  <c r="AK12" i="1" s="1"/>
  <c r="AK10" i="1" s="1"/>
  <c r="AK11" i="1" s="1"/>
  <c r="AK13" i="1" s="1"/>
  <c r="AK115" i="1" s="1"/>
  <c r="AK116" i="1" s="1"/>
  <c r="AK117" i="1" s="1"/>
  <c r="AK118" i="1" s="1"/>
  <c r="AK119" i="1" s="1"/>
  <c r="AK19" i="1" s="1"/>
  <c r="AK95" i="1"/>
  <c r="BE123" i="1"/>
  <c r="BE136" i="1"/>
  <c r="G95" i="1"/>
  <c r="G96" i="1"/>
  <c r="G139" i="1" s="1"/>
  <c r="G47" i="1"/>
  <c r="AK136" i="1"/>
  <c r="AK138" i="1" s="1"/>
  <c r="AK123" i="1"/>
  <c r="AK125" i="1" s="1"/>
  <c r="AK129" i="1" s="1"/>
  <c r="AK131" i="1" s="1"/>
  <c r="BY47" i="1"/>
  <c r="G46" i="1"/>
  <c r="AA108" i="1"/>
  <c r="AA115" i="1"/>
  <c r="AA116" i="1" s="1"/>
  <c r="AA117" i="1" s="1"/>
  <c r="AA118" i="1" s="1"/>
  <c r="AA119" i="1" s="1"/>
  <c r="AA19" i="1" s="1"/>
  <c r="Q46" i="1"/>
  <c r="Q47" i="1"/>
  <c r="Q136" i="1"/>
  <c r="Q138" i="1" s="1"/>
  <c r="Q123" i="1"/>
  <c r="Q125" i="1" s="1"/>
  <c r="Q129" i="1" s="1"/>
  <c r="Q131" i="1" s="1"/>
  <c r="BY46" i="1"/>
  <c r="Q95" i="1"/>
  <c r="Q98" i="1"/>
  <c r="Q12" i="1" s="1"/>
  <c r="Q10" i="1" s="1"/>
  <c r="Q11" i="1" s="1"/>
  <c r="Q13" i="1" s="1"/>
  <c r="Q96" i="1"/>
  <c r="Q139" i="1" s="1"/>
  <c r="G108" i="1"/>
  <c r="G135" i="1" s="1"/>
  <c r="G137" i="1" s="1"/>
  <c r="G115" i="1"/>
  <c r="G116" i="1" s="1"/>
  <c r="G117" i="1" s="1"/>
  <c r="G118" i="1" s="1"/>
  <c r="G119" i="1" s="1"/>
  <c r="G19" i="1" s="1"/>
  <c r="G136" i="1"/>
  <c r="G138" i="1" s="1"/>
  <c r="G123" i="1"/>
  <c r="G125" i="1" s="1"/>
  <c r="G129" i="1" s="1"/>
  <c r="G131" i="1" s="1"/>
  <c r="E139" i="10"/>
  <c r="E146" i="10" s="1"/>
  <c r="E23" i="10" s="1"/>
  <c r="E34" i="10" s="1"/>
  <c r="E140" i="10"/>
  <c r="J108" i="10"/>
  <c r="J109" i="10" s="1"/>
  <c r="J110" i="10" s="1"/>
  <c r="J111" i="10" s="1"/>
  <c r="J15" i="10" s="1"/>
  <c r="J26" i="10" s="1"/>
  <c r="E127" i="10"/>
  <c r="E129" i="10" s="1"/>
  <c r="E131" i="10" s="1"/>
  <c r="E16" i="10" s="1"/>
  <c r="E27" i="10" s="1"/>
  <c r="E125" i="10"/>
  <c r="E22" i="10" s="1"/>
  <c r="E33" i="10" s="1"/>
  <c r="K114" i="10"/>
  <c r="K115" i="10" s="1"/>
  <c r="K116" i="10" s="1"/>
  <c r="K117" i="10" s="1"/>
  <c r="K118" i="10" s="1"/>
  <c r="K19" i="10" s="1"/>
  <c r="K107" i="10"/>
  <c r="D107" i="10"/>
  <c r="F139" i="10"/>
  <c r="F146" i="10" s="1"/>
  <c r="F23" i="10" s="1"/>
  <c r="F34" i="10" s="1"/>
  <c r="F140" i="10"/>
  <c r="BY136" i="1"/>
  <c r="BY138" i="1" s="1"/>
  <c r="BY123" i="1"/>
  <c r="BY125" i="1" s="1"/>
  <c r="BY129" i="1" s="1"/>
  <c r="BY131" i="1" s="1"/>
  <c r="AL47" i="1"/>
  <c r="AL46" i="1"/>
  <c r="BO46" i="1"/>
  <c r="BY95" i="1"/>
  <c r="BY98" i="1"/>
  <c r="BY12" i="1" s="1"/>
  <c r="BY10" i="1" s="1"/>
  <c r="BY11" i="1" s="1"/>
  <c r="BY13" i="1" s="1"/>
  <c r="BY96" i="1"/>
  <c r="BY139" i="1" s="1"/>
  <c r="BO47" i="1"/>
  <c r="BO95" i="1"/>
  <c r="BO98" i="1"/>
  <c r="BO12" i="1" s="1"/>
  <c r="BO10" i="1" s="1"/>
  <c r="BO11" i="1" s="1"/>
  <c r="BO13" i="1" s="1"/>
  <c r="BO96" i="1"/>
  <c r="BO139" i="1" s="1"/>
  <c r="AV47" i="1"/>
  <c r="BO125" i="1"/>
  <c r="BO129" i="1" s="1"/>
  <c r="BO131" i="1" s="1"/>
  <c r="BO138" i="1"/>
  <c r="AV46" i="1"/>
  <c r="BF136" i="1"/>
  <c r="BF123" i="1"/>
  <c r="AV125" i="1"/>
  <c r="AV129" i="1" s="1"/>
  <c r="AV131" i="1" s="1"/>
  <c r="AV138" i="1"/>
  <c r="BF94" i="1"/>
  <c r="BF46" i="1"/>
  <c r="AV95" i="1"/>
  <c r="AV98" i="1"/>
  <c r="AV12" i="1" s="1"/>
  <c r="AV10" i="1" s="1"/>
  <c r="AV11" i="1" s="1"/>
  <c r="AV13" i="1" s="1"/>
  <c r="AV96" i="1"/>
  <c r="AV139" i="1" s="1"/>
  <c r="AM136" i="1"/>
  <c r="AM138" i="1" s="1"/>
  <c r="AM123" i="1"/>
  <c r="AM125" i="1" s="1"/>
  <c r="AM129" i="1" s="1"/>
  <c r="AM131" i="1" s="1"/>
  <c r="AL136" i="1"/>
  <c r="AL138" i="1" s="1"/>
  <c r="AL123" i="1"/>
  <c r="AL125" i="1" s="1"/>
  <c r="AL129" i="1" s="1"/>
  <c r="AL131" i="1" s="1"/>
  <c r="AM47" i="1"/>
  <c r="AM95" i="1"/>
  <c r="AM98" i="1"/>
  <c r="AM12" i="1" s="1"/>
  <c r="AM10" i="1" s="1"/>
  <c r="AM11" i="1" s="1"/>
  <c r="AM13" i="1" s="1"/>
  <c r="AM96" i="1"/>
  <c r="AM139" i="1" s="1"/>
  <c r="AM46" i="1"/>
  <c r="AL95" i="1"/>
  <c r="AL98" i="1"/>
  <c r="AL12" i="1" s="1"/>
  <c r="AL10" i="1" s="1"/>
  <c r="AL11" i="1" s="1"/>
  <c r="AL13" i="1" s="1"/>
  <c r="AL96" i="1"/>
  <c r="AL139" i="1" s="1"/>
  <c r="BZ46" i="1"/>
  <c r="AB136" i="1"/>
  <c r="AB123" i="1"/>
  <c r="AB94" i="1"/>
  <c r="AB47" i="1"/>
  <c r="R94" i="1"/>
  <c r="R46" i="1"/>
  <c r="H47" i="1"/>
  <c r="R136" i="1"/>
  <c r="R123" i="1"/>
  <c r="H123" i="1"/>
  <c r="H125" i="1" s="1"/>
  <c r="H129" i="1" s="1"/>
  <c r="H131" i="1" s="1"/>
  <c r="H136" i="1"/>
  <c r="H138" i="1" s="1"/>
  <c r="BZ47" i="1"/>
  <c r="BZ98" i="1"/>
  <c r="BZ12" i="1" s="1"/>
  <c r="BZ10" i="1" s="1"/>
  <c r="BZ11" i="1" s="1"/>
  <c r="BZ13" i="1" s="1"/>
  <c r="BZ108" i="1" s="1"/>
  <c r="H95" i="1"/>
  <c r="H98" i="1"/>
  <c r="H12" i="1" s="1"/>
  <c r="H10" i="1" s="1"/>
  <c r="H11" i="1" s="1"/>
  <c r="H13" i="1" s="1"/>
  <c r="H96" i="1"/>
  <c r="H139" i="1" s="1"/>
  <c r="BZ95" i="1"/>
  <c r="H46" i="1"/>
  <c r="BZ136" i="1"/>
  <c r="BZ138" i="1" s="1"/>
  <c r="BZ123" i="1"/>
  <c r="BZ125" i="1" s="1"/>
  <c r="BZ129" i="1" s="1"/>
  <c r="BZ131" i="1" s="1"/>
  <c r="BP94" i="1"/>
  <c r="BP46" i="1"/>
  <c r="BP136" i="1"/>
  <c r="BP123" i="1"/>
  <c r="AW46" i="1"/>
  <c r="BG136" i="1"/>
  <c r="BG123" i="1"/>
  <c r="BG94" i="1"/>
  <c r="BG46" i="1"/>
  <c r="BG47" i="1"/>
  <c r="I138" i="1"/>
  <c r="CA95" i="1"/>
  <c r="I95" i="1"/>
  <c r="I96" i="1"/>
  <c r="I139" i="1" s="1"/>
  <c r="AW136" i="1"/>
  <c r="AW138" i="1" s="1"/>
  <c r="AW123" i="1"/>
  <c r="AW125" i="1" s="1"/>
  <c r="AW129" i="1" s="1"/>
  <c r="AW131" i="1" s="1"/>
  <c r="AW95" i="1"/>
  <c r="AW98" i="1"/>
  <c r="AW12" i="1" s="1"/>
  <c r="AW10" i="1" s="1"/>
  <c r="AW11" i="1" s="1"/>
  <c r="AW13" i="1" s="1"/>
  <c r="AW96" i="1"/>
  <c r="AW139" i="1" s="1"/>
  <c r="CA98" i="1"/>
  <c r="CA12" i="1" s="1"/>
  <c r="CA10" i="1" s="1"/>
  <c r="CA11" i="1" s="1"/>
  <c r="CA13" i="1" s="1"/>
  <c r="CA115" i="1" s="1"/>
  <c r="CA116" i="1" s="1"/>
  <c r="CA117" i="1" s="1"/>
  <c r="CA118" i="1" s="1"/>
  <c r="CA119" i="1" s="1"/>
  <c r="CA19" i="1" s="1"/>
  <c r="I123" i="1"/>
  <c r="I125" i="1" s="1"/>
  <c r="I129" i="1" s="1"/>
  <c r="I131" i="1" s="1"/>
  <c r="AW47" i="1"/>
  <c r="AC47" i="1"/>
  <c r="CA46" i="1"/>
  <c r="AC136" i="1"/>
  <c r="AC138" i="1" s="1"/>
  <c r="AC123" i="1"/>
  <c r="AC125" i="1" s="1"/>
  <c r="AC129" i="1" s="1"/>
  <c r="AC131" i="1" s="1"/>
  <c r="CA47" i="1"/>
  <c r="CA125" i="1"/>
  <c r="CA129" i="1" s="1"/>
  <c r="CA131" i="1" s="1"/>
  <c r="AC95" i="1"/>
  <c r="AC98" i="1"/>
  <c r="AC12" i="1" s="1"/>
  <c r="AC10" i="1" s="1"/>
  <c r="AC11" i="1" s="1"/>
  <c r="AC13" i="1" s="1"/>
  <c r="AC96" i="1"/>
  <c r="AC139" i="1" s="1"/>
  <c r="CA138" i="1"/>
  <c r="AC46" i="1"/>
  <c r="S136" i="1"/>
  <c r="S123" i="1"/>
  <c r="S94" i="1"/>
  <c r="S47" i="1"/>
  <c r="BQ125" i="1"/>
  <c r="BQ129" i="1" s="1"/>
  <c r="BQ131" i="1" s="1"/>
  <c r="S46" i="1"/>
  <c r="BQ138" i="1"/>
  <c r="I108" i="1"/>
  <c r="I115" i="1"/>
  <c r="I116" i="1" s="1"/>
  <c r="I117" i="1" s="1"/>
  <c r="I118" i="1" s="1"/>
  <c r="I119" i="1" s="1"/>
  <c r="I19" i="1" s="1"/>
  <c r="L107" i="10"/>
  <c r="L114" i="10"/>
  <c r="L115" i="10" s="1"/>
  <c r="L116" i="10" s="1"/>
  <c r="L117" i="10" s="1"/>
  <c r="L118" i="10" s="1"/>
  <c r="L19" i="10" s="1"/>
  <c r="G107" i="10"/>
  <c r="G114" i="10"/>
  <c r="G115" i="10" s="1"/>
  <c r="G116" i="10" s="1"/>
  <c r="G117" i="10" s="1"/>
  <c r="G118" i="10" s="1"/>
  <c r="G19" i="10" s="1"/>
  <c r="D30" i="10"/>
  <c r="H114" i="10"/>
  <c r="H115" i="10" s="1"/>
  <c r="H116" i="10" s="1"/>
  <c r="H117" i="10" s="1"/>
  <c r="H118" i="10" s="1"/>
  <c r="H19" i="10" s="1"/>
  <c r="H107" i="10"/>
  <c r="BQ46" i="1"/>
  <c r="BQ95" i="1"/>
  <c r="BQ98" i="1"/>
  <c r="BQ12" i="1" s="1"/>
  <c r="BQ10" i="1" s="1"/>
  <c r="BQ11" i="1" s="1"/>
  <c r="BQ13" i="1" s="1"/>
  <c r="BQ96" i="1"/>
  <c r="BQ139" i="1" s="1"/>
  <c r="BQ47" i="1"/>
  <c r="BH94" i="1"/>
  <c r="BH47" i="1"/>
  <c r="BH136" i="1"/>
  <c r="BH123" i="1"/>
  <c r="BH46" i="1"/>
  <c r="AN138" i="1"/>
  <c r="T47" i="1"/>
  <c r="AX136" i="1"/>
  <c r="AX123" i="1"/>
  <c r="AX94" i="1"/>
  <c r="AX47" i="1"/>
  <c r="AX46" i="1"/>
  <c r="AN46" i="1"/>
  <c r="AN95" i="1"/>
  <c r="AN98" i="1"/>
  <c r="AN12" i="1" s="1"/>
  <c r="AN10" i="1" s="1"/>
  <c r="AN11" i="1" s="1"/>
  <c r="AN13" i="1" s="1"/>
  <c r="AN96" i="1"/>
  <c r="AN139" i="1" s="1"/>
  <c r="AN47" i="1"/>
  <c r="T46" i="1"/>
  <c r="AN125" i="1"/>
  <c r="AN129" i="1" s="1"/>
  <c r="AN131" i="1" s="1"/>
  <c r="AD46" i="1"/>
  <c r="AD47" i="1"/>
  <c r="AD95" i="1"/>
  <c r="AD98" i="1"/>
  <c r="AD12" i="1" s="1"/>
  <c r="AD10" i="1" s="1"/>
  <c r="AD11" i="1" s="1"/>
  <c r="AD13" i="1" s="1"/>
  <c r="AD96" i="1"/>
  <c r="AD139" i="1" s="1"/>
  <c r="AD125" i="1"/>
  <c r="AD129" i="1" s="1"/>
  <c r="AD131" i="1" s="1"/>
  <c r="AD138" i="1"/>
  <c r="T123" i="1"/>
  <c r="T125" i="1" s="1"/>
  <c r="T129" i="1" s="1"/>
  <c r="T131" i="1" s="1"/>
  <c r="T136" i="1"/>
  <c r="T138" i="1" s="1"/>
  <c r="T96" i="1"/>
  <c r="T139" i="1" s="1"/>
  <c r="T95" i="1"/>
  <c r="T98" i="1"/>
  <c r="T12" i="1" s="1"/>
  <c r="T10" i="1" s="1"/>
  <c r="T11" i="1" s="1"/>
  <c r="T13" i="1" s="1"/>
  <c r="CD46" i="1"/>
  <c r="J136" i="1"/>
  <c r="J138" i="1" s="1"/>
  <c r="J123" i="1"/>
  <c r="J125" i="1" s="1"/>
  <c r="J129" i="1" s="1"/>
  <c r="J131" i="1" s="1"/>
  <c r="CD47" i="1"/>
  <c r="J95" i="1"/>
  <c r="J98" i="1"/>
  <c r="J12" i="1" s="1"/>
  <c r="J10" i="1" s="1"/>
  <c r="J11" i="1" s="1"/>
  <c r="J13" i="1" s="1"/>
  <c r="J96" i="1"/>
  <c r="J139" i="1" s="1"/>
  <c r="CD96" i="1"/>
  <c r="CD139" i="1" s="1"/>
  <c r="CD95" i="1"/>
  <c r="CD98" i="1"/>
  <c r="CD12" i="1" s="1"/>
  <c r="CD10" i="1" s="1"/>
  <c r="CD11" i="1" s="1"/>
  <c r="CD13" i="1" s="1"/>
  <c r="CD136" i="1"/>
  <c r="CD138" i="1" s="1"/>
  <c r="CD123" i="1"/>
  <c r="CD125" i="1" s="1"/>
  <c r="CD129" i="1" s="1"/>
  <c r="CD131" i="1" s="1"/>
  <c r="BS94" i="1"/>
  <c r="BS46" i="1"/>
  <c r="BS47" i="1"/>
  <c r="BS123" i="1"/>
  <c r="BS136" i="1"/>
  <c r="AP46" i="1"/>
  <c r="BI123" i="1"/>
  <c r="BI136" i="1"/>
  <c r="BI94" i="1"/>
  <c r="BI46" i="1"/>
  <c r="AZ136" i="1"/>
  <c r="AZ123" i="1"/>
  <c r="AZ94" i="1"/>
  <c r="AZ47" i="1"/>
  <c r="AP123" i="1"/>
  <c r="AP125" i="1" s="1"/>
  <c r="AP129" i="1" s="1"/>
  <c r="AP131" i="1" s="1"/>
  <c r="AP136" i="1"/>
  <c r="AP138" i="1" s="1"/>
  <c r="AP95" i="1"/>
  <c r="AP98" i="1"/>
  <c r="AP12" i="1" s="1"/>
  <c r="AP10" i="1" s="1"/>
  <c r="AP11" i="1" s="1"/>
  <c r="AP13" i="1" s="1"/>
  <c r="AP96" i="1"/>
  <c r="AP139" i="1" s="1"/>
  <c r="AP47" i="1"/>
  <c r="AF123" i="1"/>
  <c r="AF125" i="1" s="1"/>
  <c r="AF129" i="1" s="1"/>
  <c r="AF131" i="1" s="1"/>
  <c r="AF136" i="1"/>
  <c r="AF138" i="1" s="1"/>
  <c r="AF46" i="1"/>
  <c r="AF98" i="1"/>
  <c r="AF12" i="1" s="1"/>
  <c r="AF10" i="1" s="1"/>
  <c r="AF11" i="1" s="1"/>
  <c r="AF13" i="1" s="1"/>
  <c r="AF96" i="1"/>
  <c r="AF139" i="1" s="1"/>
  <c r="AF95" i="1"/>
  <c r="AF47" i="1"/>
  <c r="V123" i="1"/>
  <c r="V136" i="1"/>
  <c r="V94" i="1"/>
  <c r="V46" i="1"/>
  <c r="L123" i="1"/>
  <c r="L125" i="1" s="1"/>
  <c r="L129" i="1" s="1"/>
  <c r="L131" i="1" s="1"/>
  <c r="L136" i="1"/>
  <c r="L138" i="1" s="1"/>
  <c r="L95" i="1"/>
  <c r="L98" i="1"/>
  <c r="L12" i="1" s="1"/>
  <c r="L10" i="1" s="1"/>
  <c r="L11" i="1" s="1"/>
  <c r="L13" i="1" s="1"/>
  <c r="L96" i="1"/>
  <c r="L139" i="1" s="1"/>
  <c r="L46" i="1"/>
  <c r="L47" i="1"/>
  <c r="CB47" i="1"/>
  <c r="CB46" i="1"/>
  <c r="CB95" i="1"/>
  <c r="CB98" i="1"/>
  <c r="CB12" i="1" s="1"/>
  <c r="CB10" i="1" s="1"/>
  <c r="CB11" i="1" s="1"/>
  <c r="CB13" i="1" s="1"/>
  <c r="CB96" i="1"/>
  <c r="CB139" i="1" s="1"/>
  <c r="CB105" i="1"/>
  <c r="CB106" i="1"/>
  <c r="BR89" i="1"/>
  <c r="BR94" i="1" s="1"/>
  <c r="BR95" i="1" s="1"/>
  <c r="BR106" i="1"/>
  <c r="BR105" i="1"/>
  <c r="AY89" i="1"/>
  <c r="AY94" i="1" s="1"/>
  <c r="AY96" i="1" s="1"/>
  <c r="AY139" i="1" s="1"/>
  <c r="AY106" i="1"/>
  <c r="AY105" i="1"/>
  <c r="AO89" i="1"/>
  <c r="AO94" i="1" s="1"/>
  <c r="AO106" i="1"/>
  <c r="AO105" i="1"/>
  <c r="AE89" i="1"/>
  <c r="AE94" i="1" s="1"/>
  <c r="AE106" i="1"/>
  <c r="AE105" i="1"/>
  <c r="U106" i="1"/>
  <c r="U105" i="1"/>
  <c r="U89" i="1"/>
  <c r="U94" i="1" s="1"/>
  <c r="CC89" i="1"/>
  <c r="CC94" i="1" s="1"/>
  <c r="CC96" i="1" s="1"/>
  <c r="CC139" i="1" s="1"/>
  <c r="CC106" i="1"/>
  <c r="CC105" i="1"/>
  <c r="I90" i="10"/>
  <c r="I92" i="10" s="1"/>
  <c r="C90" i="10"/>
  <c r="C92" i="10" s="1"/>
  <c r="I84" i="10"/>
  <c r="I87" i="10" s="1"/>
  <c r="I88" i="10" s="1"/>
  <c r="C84" i="10"/>
  <c r="C87" i="10" s="1"/>
  <c r="C88" i="10" s="1"/>
  <c r="I82" i="10"/>
  <c r="C82" i="10"/>
  <c r="K56" i="1"/>
  <c r="M56" i="1"/>
  <c r="W56" i="1"/>
  <c r="AG56" i="1"/>
  <c r="AQ56" i="1"/>
  <c r="BA56" i="1"/>
  <c r="BJ56" i="1"/>
  <c r="BT56" i="1"/>
  <c r="I145" i="10"/>
  <c r="C145" i="10"/>
  <c r="I72" i="10"/>
  <c r="C72" i="10"/>
  <c r="I69" i="10"/>
  <c r="C69" i="10"/>
  <c r="I68" i="10"/>
  <c r="C68" i="10"/>
  <c r="I65" i="10"/>
  <c r="C65" i="10"/>
  <c r="I64" i="10"/>
  <c r="C64" i="10"/>
  <c r="I55" i="10"/>
  <c r="I101" i="10" s="1"/>
  <c r="C55" i="10"/>
  <c r="C101" i="10" s="1"/>
  <c r="BD108" i="1" l="1"/>
  <c r="AJ128" i="1"/>
  <c r="AJ130" i="1" s="1"/>
  <c r="AJ132" i="1" s="1"/>
  <c r="AJ16" i="1" s="1"/>
  <c r="AJ27" i="1" s="1"/>
  <c r="AJ141" i="1"/>
  <c r="AJ148" i="1" s="1"/>
  <c r="AJ24" i="1" s="1"/>
  <c r="J125" i="10"/>
  <c r="J22" i="10" s="1"/>
  <c r="J33" i="10" s="1"/>
  <c r="C102" i="10"/>
  <c r="AJ149" i="1"/>
  <c r="AJ151" i="1" s="1"/>
  <c r="AJ152" i="1" s="1"/>
  <c r="AJ20" i="1" s="1"/>
  <c r="AJ31" i="1" s="1"/>
  <c r="P108" i="1"/>
  <c r="P122" i="1" s="1"/>
  <c r="P124" i="1" s="1"/>
  <c r="F115" i="1"/>
  <c r="F116" i="1" s="1"/>
  <c r="F117" i="1" s="1"/>
  <c r="F118" i="1" s="1"/>
  <c r="F119" i="1" s="1"/>
  <c r="F19" i="1" s="1"/>
  <c r="F30" i="1" s="1"/>
  <c r="BV115" i="1"/>
  <c r="BV116" i="1" s="1"/>
  <c r="BV117" i="1" s="1"/>
  <c r="BV118" i="1" s="1"/>
  <c r="BV119" i="1" s="1"/>
  <c r="BV19" i="1" s="1"/>
  <c r="BV108" i="1"/>
  <c r="BL125" i="1"/>
  <c r="BL129" i="1" s="1"/>
  <c r="BL131" i="1" s="1"/>
  <c r="BL138" i="1"/>
  <c r="BW122" i="1"/>
  <c r="BW124" i="1" s="1"/>
  <c r="BW109" i="1"/>
  <c r="BW110" i="1" s="1"/>
  <c r="BW111" i="1" s="1"/>
  <c r="BW112" i="1" s="1"/>
  <c r="BW15" i="1" s="1"/>
  <c r="BW135" i="1"/>
  <c r="BW137" i="1" s="1"/>
  <c r="BW140" i="1" s="1"/>
  <c r="BU30" i="1"/>
  <c r="BW30" i="1"/>
  <c r="AS138" i="1"/>
  <c r="BU109" i="1"/>
  <c r="BU110" i="1" s="1"/>
  <c r="BU111" i="1" s="1"/>
  <c r="BU112" i="1" s="1"/>
  <c r="BU15" i="1" s="1"/>
  <c r="BU122" i="1"/>
  <c r="BU124" i="1" s="1"/>
  <c r="BU135" i="1"/>
  <c r="BU137" i="1" s="1"/>
  <c r="BU140" i="1" s="1"/>
  <c r="BK98" i="1"/>
  <c r="BK12" i="1" s="1"/>
  <c r="BK10" i="1" s="1"/>
  <c r="BK11" i="1" s="1"/>
  <c r="BK13" i="1" s="1"/>
  <c r="BK95" i="1"/>
  <c r="BK96" i="1"/>
  <c r="BK139" i="1" s="1"/>
  <c r="BL96" i="1"/>
  <c r="BL139" i="1" s="1"/>
  <c r="BL95" i="1"/>
  <c r="BL98" i="1"/>
  <c r="BL12" i="1" s="1"/>
  <c r="BL10" i="1" s="1"/>
  <c r="BL11" i="1" s="1"/>
  <c r="BL13" i="1" s="1"/>
  <c r="BM122" i="1"/>
  <c r="BM124" i="1" s="1"/>
  <c r="BM109" i="1"/>
  <c r="BM110" i="1" s="1"/>
  <c r="BM111" i="1" s="1"/>
  <c r="BM112" i="1" s="1"/>
  <c r="BM15" i="1" s="1"/>
  <c r="BM135" i="1"/>
  <c r="BM137" i="1" s="1"/>
  <c r="BM140" i="1" s="1"/>
  <c r="BK138" i="1"/>
  <c r="BM30" i="1"/>
  <c r="BK125" i="1"/>
  <c r="BK129" i="1" s="1"/>
  <c r="BK131" i="1" s="1"/>
  <c r="AT98" i="1"/>
  <c r="AT12" i="1" s="1"/>
  <c r="AT10" i="1" s="1"/>
  <c r="AT11" i="1" s="1"/>
  <c r="AT13" i="1" s="1"/>
  <c r="AT95" i="1"/>
  <c r="AT96" i="1"/>
  <c r="AT139" i="1" s="1"/>
  <c r="AT138" i="1"/>
  <c r="AT125" i="1"/>
  <c r="AT129" i="1" s="1"/>
  <c r="AT131" i="1" s="1"/>
  <c r="BB122" i="1"/>
  <c r="BB124" i="1" s="1"/>
  <c r="BB109" i="1"/>
  <c r="BB110" i="1" s="1"/>
  <c r="BB111" i="1" s="1"/>
  <c r="BB112" i="1" s="1"/>
  <c r="BB15" i="1" s="1"/>
  <c r="BB30" i="1"/>
  <c r="BB135" i="1"/>
  <c r="BB137" i="1" s="1"/>
  <c r="BB140" i="1" s="1"/>
  <c r="BC95" i="1"/>
  <c r="BC98" i="1"/>
  <c r="BC12" i="1" s="1"/>
  <c r="BC10" i="1" s="1"/>
  <c r="BC11" i="1" s="1"/>
  <c r="BC13" i="1" s="1"/>
  <c r="BC96" i="1"/>
  <c r="BC139" i="1" s="1"/>
  <c r="BD30" i="1"/>
  <c r="BC125" i="1"/>
  <c r="BC129" i="1" s="1"/>
  <c r="BC131" i="1" s="1"/>
  <c r="F126" i="1"/>
  <c r="F22" i="1" s="1"/>
  <c r="F33" i="1" s="1"/>
  <c r="BD122" i="1"/>
  <c r="BD124" i="1" s="1"/>
  <c r="BD109" i="1"/>
  <c r="BD110" i="1" s="1"/>
  <c r="BD111" i="1" s="1"/>
  <c r="BD112" i="1" s="1"/>
  <c r="BD15" i="1" s="1"/>
  <c r="BD135" i="1"/>
  <c r="BD137" i="1" s="1"/>
  <c r="BD140" i="1" s="1"/>
  <c r="BC138" i="1"/>
  <c r="AH95" i="1"/>
  <c r="AH96" i="1"/>
  <c r="AH139" i="1" s="1"/>
  <c r="AH98" i="1"/>
  <c r="AH12" i="1" s="1"/>
  <c r="AH10" i="1" s="1"/>
  <c r="AH11" i="1" s="1"/>
  <c r="AH13" i="1" s="1"/>
  <c r="F109" i="1"/>
  <c r="F110" i="1" s="1"/>
  <c r="F111" i="1" s="1"/>
  <c r="F112" i="1" s="1"/>
  <c r="F15" i="1" s="1"/>
  <c r="F26" i="1" s="1"/>
  <c r="AS125" i="1"/>
  <c r="AS129" i="1" s="1"/>
  <c r="AS131" i="1" s="1"/>
  <c r="AR95" i="1"/>
  <c r="AR98" i="1"/>
  <c r="AR12" i="1" s="1"/>
  <c r="AR10" i="1" s="1"/>
  <c r="AR11" i="1" s="1"/>
  <c r="AR13" i="1" s="1"/>
  <c r="AR96" i="1"/>
  <c r="AR139" i="1" s="1"/>
  <c r="AH125" i="1"/>
  <c r="AH129" i="1" s="1"/>
  <c r="AH131" i="1" s="1"/>
  <c r="AK108" i="1"/>
  <c r="AK109" i="1" s="1"/>
  <c r="AK110" i="1" s="1"/>
  <c r="AK111" i="1" s="1"/>
  <c r="AK112" i="1" s="1"/>
  <c r="AK15" i="1" s="1"/>
  <c r="AR125" i="1"/>
  <c r="AR129" i="1" s="1"/>
  <c r="AR131" i="1" s="1"/>
  <c r="F135" i="1"/>
  <c r="F137" i="1" s="1"/>
  <c r="F140" i="1" s="1"/>
  <c r="F149" i="1" s="1"/>
  <c r="F151" i="1" s="1"/>
  <c r="F152" i="1" s="1"/>
  <c r="F20" i="1" s="1"/>
  <c r="AJ17" i="1"/>
  <c r="AJ28" i="1" s="1"/>
  <c r="AH138" i="1"/>
  <c r="AS95" i="1"/>
  <c r="AS98" i="1"/>
  <c r="AS12" i="1" s="1"/>
  <c r="AS10" i="1" s="1"/>
  <c r="AS11" i="1" s="1"/>
  <c r="AS13" i="1" s="1"/>
  <c r="AS96" i="1"/>
  <c r="AS139" i="1" s="1"/>
  <c r="AJ21" i="1"/>
  <c r="AJ32" i="1" s="1"/>
  <c r="AI115" i="1"/>
  <c r="AI116" i="1" s="1"/>
  <c r="AI117" i="1" s="1"/>
  <c r="AI118" i="1" s="1"/>
  <c r="AI119" i="1" s="1"/>
  <c r="AI19" i="1" s="1"/>
  <c r="AI108" i="1"/>
  <c r="Z30" i="1"/>
  <c r="Y115" i="1"/>
  <c r="Y116" i="1" s="1"/>
  <c r="Y117" i="1" s="1"/>
  <c r="Y118" i="1" s="1"/>
  <c r="Y119" i="1" s="1"/>
  <c r="Y19" i="1" s="1"/>
  <c r="Y108" i="1"/>
  <c r="Z122" i="1"/>
  <c r="Z124" i="1" s="1"/>
  <c r="Z109" i="1"/>
  <c r="Z110" i="1" s="1"/>
  <c r="Z111" i="1" s="1"/>
  <c r="Z112" i="1" s="1"/>
  <c r="Z15" i="1" s="1"/>
  <c r="Z135" i="1"/>
  <c r="Z137" i="1" s="1"/>
  <c r="Z140" i="1" s="1"/>
  <c r="X108" i="1"/>
  <c r="X115" i="1"/>
  <c r="X116" i="1" s="1"/>
  <c r="X117" i="1" s="1"/>
  <c r="X118" i="1" s="1"/>
  <c r="X119" i="1" s="1"/>
  <c r="X19" i="1" s="1"/>
  <c r="AU115" i="1"/>
  <c r="AU116" i="1" s="1"/>
  <c r="AU117" i="1" s="1"/>
  <c r="AU118" i="1" s="1"/>
  <c r="AU119" i="1" s="1"/>
  <c r="AU19" i="1" s="1"/>
  <c r="AU30" i="1" s="1"/>
  <c r="O115" i="1"/>
  <c r="O116" i="1" s="1"/>
  <c r="O117" i="1" s="1"/>
  <c r="O118" i="1" s="1"/>
  <c r="O119" i="1" s="1"/>
  <c r="O19" i="1" s="1"/>
  <c r="O108" i="1"/>
  <c r="BX125" i="1"/>
  <c r="BX129" i="1" s="1"/>
  <c r="BX131" i="1" s="1"/>
  <c r="N95" i="1"/>
  <c r="N98" i="1"/>
  <c r="N12" i="1" s="1"/>
  <c r="N10" i="1" s="1"/>
  <c r="N11" i="1" s="1"/>
  <c r="N13" i="1" s="1"/>
  <c r="N96" i="1"/>
  <c r="N139" i="1" s="1"/>
  <c r="N125" i="1"/>
  <c r="N129" i="1" s="1"/>
  <c r="N131" i="1" s="1"/>
  <c r="P30" i="1"/>
  <c r="E108" i="1"/>
  <c r="E115" i="1"/>
  <c r="E116" i="1" s="1"/>
  <c r="E117" i="1" s="1"/>
  <c r="E118" i="1" s="1"/>
  <c r="E119" i="1" s="1"/>
  <c r="E19" i="1" s="1"/>
  <c r="BX96" i="1"/>
  <c r="BX139" i="1" s="1"/>
  <c r="BX95" i="1"/>
  <c r="BX98" i="1"/>
  <c r="BX12" i="1" s="1"/>
  <c r="BX10" i="1" s="1"/>
  <c r="BX11" i="1" s="1"/>
  <c r="BX13" i="1" s="1"/>
  <c r="D108" i="1"/>
  <c r="D115" i="1"/>
  <c r="D116" i="1" s="1"/>
  <c r="D117" i="1" s="1"/>
  <c r="D118" i="1" s="1"/>
  <c r="D119" i="1" s="1"/>
  <c r="D19" i="1" s="1"/>
  <c r="J148" i="10"/>
  <c r="J150" i="10" s="1"/>
  <c r="J151" i="10" s="1"/>
  <c r="J20" i="10" s="1"/>
  <c r="J31" i="10" s="1"/>
  <c r="F127" i="10"/>
  <c r="F129" i="10" s="1"/>
  <c r="F131" i="10" s="1"/>
  <c r="F16" i="10" s="1"/>
  <c r="F27" i="10" s="1"/>
  <c r="BE138" i="1"/>
  <c r="BN125" i="1"/>
  <c r="BN129" i="1" s="1"/>
  <c r="BN131" i="1" s="1"/>
  <c r="BE125" i="1"/>
  <c r="BE129" i="1" s="1"/>
  <c r="BE131" i="1" s="1"/>
  <c r="BN138" i="1"/>
  <c r="BE98" i="1"/>
  <c r="BE12" i="1" s="1"/>
  <c r="BE10" i="1" s="1"/>
  <c r="BE11" i="1" s="1"/>
  <c r="BE13" i="1" s="1"/>
  <c r="BE95" i="1"/>
  <c r="BE96" i="1"/>
  <c r="BE139" i="1" s="1"/>
  <c r="BN95" i="1"/>
  <c r="BN98" i="1"/>
  <c r="BN12" i="1" s="1"/>
  <c r="BN10" i="1" s="1"/>
  <c r="BN11" i="1" s="1"/>
  <c r="BN13" i="1" s="1"/>
  <c r="BN96" i="1"/>
  <c r="BN139" i="1" s="1"/>
  <c r="AU122" i="1"/>
  <c r="AU124" i="1" s="1"/>
  <c r="AU109" i="1"/>
  <c r="AU110" i="1" s="1"/>
  <c r="AU111" i="1" s="1"/>
  <c r="AU112" i="1" s="1"/>
  <c r="AU15" i="1" s="1"/>
  <c r="AU135" i="1"/>
  <c r="AU137" i="1" s="1"/>
  <c r="AU140" i="1" s="1"/>
  <c r="AK30" i="1"/>
  <c r="G140" i="1"/>
  <c r="G149" i="1" s="1"/>
  <c r="G151" i="1" s="1"/>
  <c r="G152" i="1" s="1"/>
  <c r="G20" i="1" s="1"/>
  <c r="G31" i="1" s="1"/>
  <c r="AA30" i="1"/>
  <c r="AA122" i="1"/>
  <c r="AA124" i="1" s="1"/>
  <c r="AA109" i="1"/>
  <c r="AA110" i="1" s="1"/>
  <c r="AA111" i="1" s="1"/>
  <c r="AA112" i="1" s="1"/>
  <c r="AA15" i="1" s="1"/>
  <c r="AA135" i="1"/>
  <c r="AA137" i="1" s="1"/>
  <c r="AA140" i="1" s="1"/>
  <c r="Q115" i="1"/>
  <c r="Q116" i="1" s="1"/>
  <c r="Q117" i="1" s="1"/>
  <c r="Q118" i="1" s="1"/>
  <c r="Q119" i="1" s="1"/>
  <c r="Q19" i="1" s="1"/>
  <c r="Q108" i="1"/>
  <c r="G30" i="1"/>
  <c r="G122" i="1"/>
  <c r="G124" i="1" s="1"/>
  <c r="G109" i="1"/>
  <c r="G110" i="1" s="1"/>
  <c r="G111" i="1" s="1"/>
  <c r="G112" i="1" s="1"/>
  <c r="G15" i="1" s="1"/>
  <c r="E17" i="10"/>
  <c r="E28" i="10" s="1"/>
  <c r="E148" i="10"/>
  <c r="E150" i="10" s="1"/>
  <c r="E151" i="10" s="1"/>
  <c r="E20" i="10" s="1"/>
  <c r="E147" i="10"/>
  <c r="E24" i="10" s="1"/>
  <c r="J17" i="10"/>
  <c r="J28" i="10" s="1"/>
  <c r="K121" i="10"/>
  <c r="K123" i="10" s="1"/>
  <c r="K108" i="10"/>
  <c r="K109" i="10" s="1"/>
  <c r="K110" i="10" s="1"/>
  <c r="K111" i="10" s="1"/>
  <c r="K15" i="10" s="1"/>
  <c r="K134" i="10"/>
  <c r="K136" i="10" s="1"/>
  <c r="K30" i="10"/>
  <c r="F148" i="10"/>
  <c r="F150" i="10" s="1"/>
  <c r="F151" i="10" s="1"/>
  <c r="F20" i="10" s="1"/>
  <c r="F147" i="10"/>
  <c r="F24" i="10" s="1"/>
  <c r="D108" i="10"/>
  <c r="D109" i="10" s="1"/>
  <c r="D110" i="10" s="1"/>
  <c r="D111" i="10" s="1"/>
  <c r="D15" i="10" s="1"/>
  <c r="D26" i="10" s="1"/>
  <c r="D134" i="10"/>
  <c r="D136" i="10" s="1"/>
  <c r="D121" i="10"/>
  <c r="D123" i="10" s="1"/>
  <c r="BY115" i="1"/>
  <c r="BY116" i="1" s="1"/>
  <c r="BY117" i="1" s="1"/>
  <c r="BY118" i="1" s="1"/>
  <c r="BY119" i="1" s="1"/>
  <c r="BY19" i="1" s="1"/>
  <c r="BY108" i="1"/>
  <c r="BO108" i="1"/>
  <c r="BO115" i="1"/>
  <c r="BO116" i="1" s="1"/>
  <c r="BO117" i="1" s="1"/>
  <c r="BO118" i="1" s="1"/>
  <c r="BO119" i="1" s="1"/>
  <c r="BO19" i="1" s="1"/>
  <c r="BF125" i="1"/>
  <c r="BF129" i="1" s="1"/>
  <c r="BF131" i="1" s="1"/>
  <c r="BF138" i="1"/>
  <c r="BF96" i="1"/>
  <c r="BF139" i="1" s="1"/>
  <c r="BF95" i="1"/>
  <c r="BF98" i="1"/>
  <c r="BF12" i="1" s="1"/>
  <c r="BF10" i="1" s="1"/>
  <c r="BF11" i="1" s="1"/>
  <c r="BF13" i="1" s="1"/>
  <c r="AB125" i="1"/>
  <c r="AB129" i="1" s="1"/>
  <c r="AB131" i="1" s="1"/>
  <c r="AV108" i="1"/>
  <c r="AV115" i="1"/>
  <c r="AV116" i="1" s="1"/>
  <c r="AV117" i="1" s="1"/>
  <c r="AV118" i="1" s="1"/>
  <c r="AV119" i="1" s="1"/>
  <c r="AV19" i="1" s="1"/>
  <c r="AB138" i="1"/>
  <c r="AL108" i="1"/>
  <c r="AL115" i="1"/>
  <c r="AL116" i="1" s="1"/>
  <c r="AL117" i="1" s="1"/>
  <c r="AL118" i="1" s="1"/>
  <c r="AL119" i="1" s="1"/>
  <c r="AL19" i="1" s="1"/>
  <c r="AM115" i="1"/>
  <c r="AM116" i="1" s="1"/>
  <c r="AM117" i="1" s="1"/>
  <c r="AM118" i="1" s="1"/>
  <c r="AM119" i="1" s="1"/>
  <c r="AM19" i="1" s="1"/>
  <c r="AM108" i="1"/>
  <c r="BZ115" i="1"/>
  <c r="BZ116" i="1" s="1"/>
  <c r="BZ117" i="1" s="1"/>
  <c r="BZ118" i="1" s="1"/>
  <c r="BZ119" i="1" s="1"/>
  <c r="BZ19" i="1" s="1"/>
  <c r="BZ30" i="1" s="1"/>
  <c r="AB95" i="1"/>
  <c r="AB98" i="1"/>
  <c r="AB12" i="1" s="1"/>
  <c r="AB10" i="1" s="1"/>
  <c r="AB11" i="1" s="1"/>
  <c r="AB13" i="1" s="1"/>
  <c r="AB96" i="1"/>
  <c r="AB139" i="1" s="1"/>
  <c r="R125" i="1"/>
  <c r="R129" i="1" s="1"/>
  <c r="R131" i="1" s="1"/>
  <c r="R138" i="1"/>
  <c r="R96" i="1"/>
  <c r="R139" i="1" s="1"/>
  <c r="R95" i="1"/>
  <c r="R98" i="1"/>
  <c r="R12" i="1" s="1"/>
  <c r="R10" i="1" s="1"/>
  <c r="R11" i="1" s="1"/>
  <c r="R13" i="1" s="1"/>
  <c r="H108" i="1"/>
  <c r="H115" i="1"/>
  <c r="H116" i="1" s="1"/>
  <c r="H117" i="1" s="1"/>
  <c r="H118" i="1" s="1"/>
  <c r="H119" i="1" s="1"/>
  <c r="H19" i="1" s="1"/>
  <c r="BP138" i="1"/>
  <c r="BZ122" i="1"/>
  <c r="BZ124" i="1" s="1"/>
  <c r="BZ109" i="1"/>
  <c r="BZ110" i="1" s="1"/>
  <c r="BZ111" i="1" s="1"/>
  <c r="BZ112" i="1" s="1"/>
  <c r="BZ15" i="1" s="1"/>
  <c r="BP125" i="1"/>
  <c r="BP129" i="1" s="1"/>
  <c r="BP131" i="1" s="1"/>
  <c r="BZ135" i="1"/>
  <c r="BZ137" i="1" s="1"/>
  <c r="BZ140" i="1" s="1"/>
  <c r="CA108" i="1"/>
  <c r="CA135" i="1" s="1"/>
  <c r="CA137" i="1" s="1"/>
  <c r="CA140" i="1" s="1"/>
  <c r="BP96" i="1"/>
  <c r="BP139" i="1" s="1"/>
  <c r="BP95" i="1"/>
  <c r="BP98" i="1"/>
  <c r="BP12" i="1" s="1"/>
  <c r="BP10" i="1" s="1"/>
  <c r="BP11" i="1" s="1"/>
  <c r="BP13" i="1" s="1"/>
  <c r="BG125" i="1"/>
  <c r="BG129" i="1" s="1"/>
  <c r="BG131" i="1" s="1"/>
  <c r="BG138" i="1"/>
  <c r="BG95" i="1"/>
  <c r="BG98" i="1"/>
  <c r="BG12" i="1" s="1"/>
  <c r="BG10" i="1" s="1"/>
  <c r="BG11" i="1" s="1"/>
  <c r="BG13" i="1" s="1"/>
  <c r="BG96" i="1"/>
  <c r="BG139" i="1" s="1"/>
  <c r="AW108" i="1"/>
  <c r="AW115" i="1"/>
  <c r="AW116" i="1" s="1"/>
  <c r="AW117" i="1" s="1"/>
  <c r="AW118" i="1" s="1"/>
  <c r="AW119" i="1" s="1"/>
  <c r="AW19" i="1" s="1"/>
  <c r="AC108" i="1"/>
  <c r="AC115" i="1"/>
  <c r="AC116" i="1" s="1"/>
  <c r="AC117" i="1" s="1"/>
  <c r="AC118" i="1" s="1"/>
  <c r="AC119" i="1" s="1"/>
  <c r="AC19" i="1" s="1"/>
  <c r="S125" i="1"/>
  <c r="S129" i="1" s="1"/>
  <c r="S131" i="1" s="1"/>
  <c r="S95" i="1"/>
  <c r="S98" i="1"/>
  <c r="S12" i="1" s="1"/>
  <c r="S10" i="1" s="1"/>
  <c r="S11" i="1" s="1"/>
  <c r="S13" i="1" s="1"/>
  <c r="S96" i="1"/>
  <c r="S139" i="1" s="1"/>
  <c r="S138" i="1"/>
  <c r="I30" i="1"/>
  <c r="I122" i="1"/>
  <c r="I124" i="1" s="1"/>
  <c r="I109" i="1"/>
  <c r="I110" i="1" s="1"/>
  <c r="I111" i="1" s="1"/>
  <c r="I112" i="1" s="1"/>
  <c r="I15" i="1" s="1"/>
  <c r="I135" i="1"/>
  <c r="I137" i="1" s="1"/>
  <c r="I140" i="1" s="1"/>
  <c r="L121" i="10"/>
  <c r="L123" i="10" s="1"/>
  <c r="L108" i="10"/>
  <c r="L109" i="10" s="1"/>
  <c r="L110" i="10" s="1"/>
  <c r="L111" i="10" s="1"/>
  <c r="L15" i="10" s="1"/>
  <c r="L134" i="10"/>
  <c r="L136" i="10" s="1"/>
  <c r="L30" i="10"/>
  <c r="G108" i="10"/>
  <c r="G109" i="10" s="1"/>
  <c r="G110" i="10" s="1"/>
  <c r="G111" i="10" s="1"/>
  <c r="G15" i="10" s="1"/>
  <c r="G121" i="10"/>
  <c r="G123" i="10" s="1"/>
  <c r="G134" i="10"/>
  <c r="G136" i="10" s="1"/>
  <c r="G30" i="10"/>
  <c r="H108" i="10"/>
  <c r="H109" i="10" s="1"/>
  <c r="H110" i="10" s="1"/>
  <c r="H111" i="10" s="1"/>
  <c r="H15" i="10" s="1"/>
  <c r="H26" i="10" s="1"/>
  <c r="H121" i="10"/>
  <c r="H123" i="10" s="1"/>
  <c r="H134" i="10"/>
  <c r="H136" i="10" s="1"/>
  <c r="H30" i="10"/>
  <c r="C46" i="10"/>
  <c r="C45" i="10"/>
  <c r="I45" i="10"/>
  <c r="I46" i="10"/>
  <c r="CA30" i="1"/>
  <c r="BQ115" i="1"/>
  <c r="BQ116" i="1" s="1"/>
  <c r="BQ117" i="1" s="1"/>
  <c r="BQ118" i="1" s="1"/>
  <c r="BQ119" i="1" s="1"/>
  <c r="BQ19" i="1" s="1"/>
  <c r="BQ108" i="1"/>
  <c r="BH138" i="1"/>
  <c r="BH125" i="1"/>
  <c r="BH129" i="1" s="1"/>
  <c r="BH131" i="1" s="1"/>
  <c r="BH95" i="1"/>
  <c r="BH98" i="1"/>
  <c r="BH12" i="1" s="1"/>
  <c r="BH10" i="1" s="1"/>
  <c r="BH11" i="1" s="1"/>
  <c r="BH13" i="1" s="1"/>
  <c r="BH96" i="1"/>
  <c r="BH139" i="1" s="1"/>
  <c r="AX125" i="1"/>
  <c r="AX129" i="1" s="1"/>
  <c r="AX131" i="1" s="1"/>
  <c r="AX138" i="1"/>
  <c r="AX95" i="1"/>
  <c r="AX98" i="1"/>
  <c r="AX12" i="1" s="1"/>
  <c r="AX10" i="1" s="1"/>
  <c r="AX11" i="1" s="1"/>
  <c r="AX13" i="1" s="1"/>
  <c r="AX96" i="1"/>
  <c r="AX139" i="1" s="1"/>
  <c r="AN108" i="1"/>
  <c r="AN115" i="1"/>
  <c r="AN116" i="1" s="1"/>
  <c r="AN117" i="1" s="1"/>
  <c r="AN118" i="1" s="1"/>
  <c r="AN119" i="1" s="1"/>
  <c r="AN19" i="1" s="1"/>
  <c r="AD108" i="1"/>
  <c r="AD115" i="1"/>
  <c r="AD116" i="1" s="1"/>
  <c r="AD117" i="1" s="1"/>
  <c r="AD118" i="1" s="1"/>
  <c r="AD119" i="1" s="1"/>
  <c r="AD19" i="1" s="1"/>
  <c r="T108" i="1"/>
  <c r="T115" i="1"/>
  <c r="T116" i="1" s="1"/>
  <c r="T117" i="1" s="1"/>
  <c r="T118" i="1" s="1"/>
  <c r="T119" i="1" s="1"/>
  <c r="T19" i="1" s="1"/>
  <c r="J115" i="1"/>
  <c r="J116" i="1" s="1"/>
  <c r="J117" i="1" s="1"/>
  <c r="J118" i="1" s="1"/>
  <c r="J119" i="1" s="1"/>
  <c r="J19" i="1" s="1"/>
  <c r="J108" i="1"/>
  <c r="CD108" i="1"/>
  <c r="CD115" i="1"/>
  <c r="CD116" i="1" s="1"/>
  <c r="CD117" i="1" s="1"/>
  <c r="CD118" i="1" s="1"/>
  <c r="CD119" i="1" s="1"/>
  <c r="CD19" i="1" s="1"/>
  <c r="BS138" i="1"/>
  <c r="BS125" i="1"/>
  <c r="BS129" i="1" s="1"/>
  <c r="BS131" i="1" s="1"/>
  <c r="BS95" i="1"/>
  <c r="BS98" i="1"/>
  <c r="BS12" i="1" s="1"/>
  <c r="BS10" i="1" s="1"/>
  <c r="BS11" i="1" s="1"/>
  <c r="BS13" i="1" s="1"/>
  <c r="BS96" i="1"/>
  <c r="BS139" i="1" s="1"/>
  <c r="AZ138" i="1"/>
  <c r="BI95" i="1"/>
  <c r="BI96" i="1"/>
  <c r="BI139" i="1" s="1"/>
  <c r="BI98" i="1"/>
  <c r="BI12" i="1" s="1"/>
  <c r="BI10" i="1" s="1"/>
  <c r="BI11" i="1" s="1"/>
  <c r="BI13" i="1" s="1"/>
  <c r="BI138" i="1"/>
  <c r="BI125" i="1"/>
  <c r="BI129" i="1" s="1"/>
  <c r="BI131" i="1" s="1"/>
  <c r="AZ95" i="1"/>
  <c r="AZ98" i="1"/>
  <c r="AZ12" i="1" s="1"/>
  <c r="AZ10" i="1" s="1"/>
  <c r="AZ11" i="1" s="1"/>
  <c r="AZ13" i="1" s="1"/>
  <c r="AZ96" i="1"/>
  <c r="AZ139" i="1" s="1"/>
  <c r="AZ125" i="1"/>
  <c r="AZ129" i="1" s="1"/>
  <c r="AZ131" i="1" s="1"/>
  <c r="AP115" i="1"/>
  <c r="AP116" i="1" s="1"/>
  <c r="AP117" i="1" s="1"/>
  <c r="AP118" i="1" s="1"/>
  <c r="AP119" i="1" s="1"/>
  <c r="AP19" i="1" s="1"/>
  <c r="AP108" i="1"/>
  <c r="AF108" i="1"/>
  <c r="AF115" i="1"/>
  <c r="AF116" i="1" s="1"/>
  <c r="AF117" i="1" s="1"/>
  <c r="AF118" i="1" s="1"/>
  <c r="AF119" i="1" s="1"/>
  <c r="AF19" i="1" s="1"/>
  <c r="AY47" i="1"/>
  <c r="V138" i="1"/>
  <c r="V95" i="1"/>
  <c r="V98" i="1"/>
  <c r="V12" i="1" s="1"/>
  <c r="V10" i="1" s="1"/>
  <c r="V11" i="1" s="1"/>
  <c r="V13" i="1" s="1"/>
  <c r="V96" i="1"/>
  <c r="V139" i="1" s="1"/>
  <c r="V125" i="1"/>
  <c r="V129" i="1" s="1"/>
  <c r="V131" i="1" s="1"/>
  <c r="U47" i="1"/>
  <c r="AO46" i="1"/>
  <c r="L115" i="1"/>
  <c r="L116" i="1" s="1"/>
  <c r="L117" i="1" s="1"/>
  <c r="L118" i="1" s="1"/>
  <c r="L119" i="1" s="1"/>
  <c r="L19" i="1" s="1"/>
  <c r="L108" i="1"/>
  <c r="BR47" i="1"/>
  <c r="CC47" i="1"/>
  <c r="BR46" i="1"/>
  <c r="U46" i="1"/>
  <c r="CC46" i="1"/>
  <c r="AY46" i="1"/>
  <c r="AO47" i="1"/>
  <c r="AE46" i="1"/>
  <c r="AE47" i="1"/>
  <c r="I102" i="10"/>
  <c r="BR96" i="1"/>
  <c r="BR139" i="1" s="1"/>
  <c r="CB115" i="1"/>
  <c r="CB116" i="1" s="1"/>
  <c r="CB117" i="1" s="1"/>
  <c r="CB118" i="1" s="1"/>
  <c r="CB119" i="1" s="1"/>
  <c r="CB19" i="1" s="1"/>
  <c r="CB108" i="1"/>
  <c r="CB136" i="1"/>
  <c r="CB138" i="1" s="1"/>
  <c r="CB123" i="1"/>
  <c r="CB125" i="1" s="1"/>
  <c r="BR98" i="1"/>
  <c r="BR12" i="1" s="1"/>
  <c r="BR10" i="1" s="1"/>
  <c r="BR11" i="1" s="1"/>
  <c r="BR13" i="1" s="1"/>
  <c r="BR115" i="1" s="1"/>
  <c r="BR116" i="1" s="1"/>
  <c r="BR117" i="1" s="1"/>
  <c r="BR118" i="1" s="1"/>
  <c r="BR119" i="1" s="1"/>
  <c r="BR19" i="1" s="1"/>
  <c r="BR123" i="1"/>
  <c r="BR125" i="1" s="1"/>
  <c r="BR136" i="1"/>
  <c r="BR138" i="1" s="1"/>
  <c r="AY98" i="1"/>
  <c r="AY12" i="1" s="1"/>
  <c r="AY10" i="1" s="1"/>
  <c r="AY11" i="1" s="1"/>
  <c r="AY13" i="1" s="1"/>
  <c r="AY108" i="1" s="1"/>
  <c r="AY95" i="1"/>
  <c r="AY136" i="1"/>
  <c r="AY138" i="1" s="1"/>
  <c r="AY123" i="1"/>
  <c r="AY125" i="1" s="1"/>
  <c r="AO136" i="1"/>
  <c r="AO138" i="1" s="1"/>
  <c r="AO123" i="1"/>
  <c r="AO125" i="1" s="1"/>
  <c r="AO95" i="1"/>
  <c r="AO98" i="1"/>
  <c r="AO12" i="1" s="1"/>
  <c r="AO10" i="1" s="1"/>
  <c r="AO11" i="1" s="1"/>
  <c r="AO13" i="1" s="1"/>
  <c r="AO96" i="1"/>
  <c r="AO139" i="1" s="1"/>
  <c r="CC98" i="1"/>
  <c r="CC12" i="1" s="1"/>
  <c r="CC10" i="1" s="1"/>
  <c r="CC11" i="1" s="1"/>
  <c r="CC13" i="1" s="1"/>
  <c r="CC115" i="1" s="1"/>
  <c r="CC116" i="1" s="1"/>
  <c r="CC117" i="1" s="1"/>
  <c r="CC118" i="1" s="1"/>
  <c r="CC119" i="1" s="1"/>
  <c r="CC19" i="1" s="1"/>
  <c r="AE136" i="1"/>
  <c r="AE138" i="1" s="1"/>
  <c r="AE123" i="1"/>
  <c r="AE125" i="1" s="1"/>
  <c r="AE95" i="1"/>
  <c r="AE98" i="1"/>
  <c r="AE12" i="1" s="1"/>
  <c r="AE10" i="1" s="1"/>
  <c r="AE11" i="1" s="1"/>
  <c r="AE13" i="1" s="1"/>
  <c r="AE96" i="1"/>
  <c r="AE139" i="1" s="1"/>
  <c r="CC95" i="1"/>
  <c r="U136" i="1"/>
  <c r="U138" i="1" s="1"/>
  <c r="U123" i="1"/>
  <c r="U125" i="1" s="1"/>
  <c r="U95" i="1"/>
  <c r="U98" i="1"/>
  <c r="U12" i="1" s="1"/>
  <c r="U10" i="1" s="1"/>
  <c r="U11" i="1" s="1"/>
  <c r="U13" i="1" s="1"/>
  <c r="U96" i="1"/>
  <c r="U139" i="1" s="1"/>
  <c r="CC136" i="1"/>
  <c r="CC138" i="1" s="1"/>
  <c r="CC123" i="1"/>
  <c r="CC125" i="1" s="1"/>
  <c r="I93" i="10"/>
  <c r="I29" i="10" s="1"/>
  <c r="C93" i="10"/>
  <c r="C29" i="10" s="1"/>
  <c r="C146" i="1"/>
  <c r="F17" i="10" l="1"/>
  <c r="F28" i="10" s="1"/>
  <c r="P135" i="1"/>
  <c r="P137" i="1" s="1"/>
  <c r="P140" i="1" s="1"/>
  <c r="P141" i="1" s="1"/>
  <c r="P148" i="1" s="1"/>
  <c r="P24" i="1" s="1"/>
  <c r="P109" i="1"/>
  <c r="P110" i="1" s="1"/>
  <c r="P111" i="1" s="1"/>
  <c r="P112" i="1" s="1"/>
  <c r="P15" i="1" s="1"/>
  <c r="P26" i="1" s="1"/>
  <c r="F147" i="1"/>
  <c r="F23" i="1" s="1"/>
  <c r="F34" i="1" s="1"/>
  <c r="J21" i="10"/>
  <c r="J32" i="10" s="1"/>
  <c r="BU149" i="1"/>
  <c r="BU151" i="1" s="1"/>
  <c r="BU152" i="1" s="1"/>
  <c r="BU20" i="1" s="1"/>
  <c r="BU141" i="1"/>
  <c r="BU148" i="1" s="1"/>
  <c r="BU24" i="1" s="1"/>
  <c r="BU147" i="1"/>
  <c r="BU23" i="1" s="1"/>
  <c r="BU34" i="1" s="1"/>
  <c r="BW149" i="1"/>
  <c r="BW151" i="1" s="1"/>
  <c r="BW152" i="1" s="1"/>
  <c r="BW20" i="1" s="1"/>
  <c r="BW141" i="1"/>
  <c r="BW148" i="1" s="1"/>
  <c r="BW24" i="1" s="1"/>
  <c r="BW147" i="1"/>
  <c r="BW23" i="1" s="1"/>
  <c r="BW34" i="1" s="1"/>
  <c r="BU26" i="1"/>
  <c r="BW26" i="1"/>
  <c r="BW126" i="1"/>
  <c r="BW22" i="1" s="1"/>
  <c r="BW33" i="1" s="1"/>
  <c r="BW128" i="1"/>
  <c r="BW130" i="1" s="1"/>
  <c r="BW132" i="1" s="1"/>
  <c r="BW16" i="1" s="1"/>
  <c r="BW27" i="1" s="1"/>
  <c r="BV122" i="1"/>
  <c r="BV124" i="1" s="1"/>
  <c r="BV109" i="1"/>
  <c r="BV110" i="1" s="1"/>
  <c r="BV111" i="1" s="1"/>
  <c r="BV112" i="1" s="1"/>
  <c r="BV15" i="1" s="1"/>
  <c r="BV135" i="1"/>
  <c r="BV137" i="1" s="1"/>
  <c r="BV140" i="1" s="1"/>
  <c r="BU126" i="1"/>
  <c r="BU22" i="1" s="1"/>
  <c r="BU33" i="1" s="1"/>
  <c r="BU128" i="1"/>
  <c r="BU130" i="1" s="1"/>
  <c r="BU132" i="1" s="1"/>
  <c r="BU16" i="1" s="1"/>
  <c r="BU27" i="1" s="1"/>
  <c r="BV30" i="1"/>
  <c r="AK122" i="1"/>
  <c r="AK124" i="1" s="1"/>
  <c r="AK128" i="1" s="1"/>
  <c r="AK130" i="1" s="1"/>
  <c r="AK132" i="1" s="1"/>
  <c r="AK16" i="1" s="1"/>
  <c r="AK27" i="1" s="1"/>
  <c r="BM149" i="1"/>
  <c r="BM151" i="1" s="1"/>
  <c r="BM152" i="1" s="1"/>
  <c r="BM20" i="1" s="1"/>
  <c r="BM141" i="1"/>
  <c r="BM148" i="1" s="1"/>
  <c r="BM24" i="1" s="1"/>
  <c r="BM147" i="1"/>
  <c r="BM23" i="1" s="1"/>
  <c r="BM34" i="1" s="1"/>
  <c r="BK115" i="1"/>
  <c r="BK116" i="1" s="1"/>
  <c r="BK117" i="1" s="1"/>
  <c r="BK118" i="1" s="1"/>
  <c r="BK119" i="1" s="1"/>
  <c r="BK19" i="1" s="1"/>
  <c r="BK108" i="1"/>
  <c r="BM26" i="1"/>
  <c r="BL115" i="1"/>
  <c r="BL116" i="1" s="1"/>
  <c r="BL117" i="1" s="1"/>
  <c r="BL118" i="1" s="1"/>
  <c r="BL119" i="1" s="1"/>
  <c r="BL19" i="1" s="1"/>
  <c r="BL108" i="1"/>
  <c r="BM126" i="1"/>
  <c r="BM22" i="1" s="1"/>
  <c r="BM33" i="1" s="1"/>
  <c r="BM128" i="1"/>
  <c r="BM130" i="1" s="1"/>
  <c r="BM132" i="1" s="1"/>
  <c r="BM16" i="1" s="1"/>
  <c r="BM27" i="1" s="1"/>
  <c r="BB26" i="1"/>
  <c r="BB126" i="1"/>
  <c r="BB22" i="1" s="1"/>
  <c r="BB33" i="1" s="1"/>
  <c r="BB128" i="1"/>
  <c r="BB130" i="1" s="1"/>
  <c r="BB132" i="1" s="1"/>
  <c r="BB16" i="1" s="1"/>
  <c r="BB27" i="1" s="1"/>
  <c r="F141" i="1"/>
  <c r="F148" i="1" s="1"/>
  <c r="F24" i="1" s="1"/>
  <c r="BD149" i="1"/>
  <c r="BD151" i="1" s="1"/>
  <c r="BD152" i="1" s="1"/>
  <c r="BD20" i="1" s="1"/>
  <c r="BD141" i="1"/>
  <c r="BD148" i="1" s="1"/>
  <c r="BD24" i="1" s="1"/>
  <c r="BD147" i="1"/>
  <c r="BD23" i="1" s="1"/>
  <c r="BD34" i="1" s="1"/>
  <c r="BC115" i="1"/>
  <c r="BC116" i="1" s="1"/>
  <c r="BC117" i="1" s="1"/>
  <c r="BC118" i="1" s="1"/>
  <c r="BC119" i="1" s="1"/>
  <c r="BC19" i="1" s="1"/>
  <c r="BC108" i="1"/>
  <c r="BD26" i="1"/>
  <c r="BD126" i="1"/>
  <c r="BD22" i="1" s="1"/>
  <c r="BD33" i="1" s="1"/>
  <c r="BD128" i="1"/>
  <c r="BD130" i="1" s="1"/>
  <c r="BD132" i="1" s="1"/>
  <c r="BD16" i="1" s="1"/>
  <c r="BD27" i="1" s="1"/>
  <c r="BB147" i="1"/>
  <c r="BB23" i="1" s="1"/>
  <c r="BB34" i="1" s="1"/>
  <c r="BB141" i="1"/>
  <c r="BB148" i="1" s="1"/>
  <c r="BB24" i="1" s="1"/>
  <c r="BB149" i="1"/>
  <c r="BB151" i="1" s="1"/>
  <c r="BB152" i="1" s="1"/>
  <c r="BB20" i="1" s="1"/>
  <c r="AT115" i="1"/>
  <c r="AT116" i="1" s="1"/>
  <c r="AT117" i="1" s="1"/>
  <c r="AT118" i="1" s="1"/>
  <c r="AT119" i="1" s="1"/>
  <c r="AT19" i="1" s="1"/>
  <c r="AT30" i="1" s="1"/>
  <c r="AT108" i="1"/>
  <c r="AS115" i="1"/>
  <c r="AS116" i="1" s="1"/>
  <c r="AS117" i="1" s="1"/>
  <c r="AS118" i="1" s="1"/>
  <c r="AS119" i="1" s="1"/>
  <c r="AS19" i="1" s="1"/>
  <c r="AS108" i="1"/>
  <c r="F17" i="1"/>
  <c r="F28" i="1" s="1"/>
  <c r="AR115" i="1"/>
  <c r="AR116" i="1" s="1"/>
  <c r="AR117" i="1" s="1"/>
  <c r="AR118" i="1" s="1"/>
  <c r="AR119" i="1" s="1"/>
  <c r="AR19" i="1" s="1"/>
  <c r="AR108" i="1"/>
  <c r="AH115" i="1"/>
  <c r="AH116" i="1" s="1"/>
  <c r="AH117" i="1" s="1"/>
  <c r="AH118" i="1" s="1"/>
  <c r="AH119" i="1" s="1"/>
  <c r="AH19" i="1" s="1"/>
  <c r="AH30" i="1" s="1"/>
  <c r="AH108" i="1"/>
  <c r="AK135" i="1"/>
  <c r="AK137" i="1" s="1"/>
  <c r="AK140" i="1" s="1"/>
  <c r="AK149" i="1" s="1"/>
  <c r="AK151" i="1" s="1"/>
  <c r="AK152" i="1" s="1"/>
  <c r="AK20" i="1" s="1"/>
  <c r="AI30" i="1"/>
  <c r="AI122" i="1"/>
  <c r="AI124" i="1" s="1"/>
  <c r="AI109" i="1"/>
  <c r="AI110" i="1" s="1"/>
  <c r="AI111" i="1" s="1"/>
  <c r="AI112" i="1" s="1"/>
  <c r="AI15" i="1" s="1"/>
  <c r="AI135" i="1"/>
  <c r="AI137" i="1" s="1"/>
  <c r="AI140" i="1" s="1"/>
  <c r="X122" i="1"/>
  <c r="X124" i="1" s="1"/>
  <c r="X109" i="1"/>
  <c r="X110" i="1" s="1"/>
  <c r="X111" i="1" s="1"/>
  <c r="X112" i="1" s="1"/>
  <c r="X15" i="1" s="1"/>
  <c r="X135" i="1"/>
  <c r="X137" i="1" s="1"/>
  <c r="X140" i="1" s="1"/>
  <c r="Z141" i="1"/>
  <c r="Z148" i="1" s="1"/>
  <c r="Z24" i="1" s="1"/>
  <c r="Z149" i="1"/>
  <c r="Z151" i="1" s="1"/>
  <c r="Z152" i="1" s="1"/>
  <c r="Z20" i="1" s="1"/>
  <c r="Z147" i="1"/>
  <c r="Z23" i="1" s="1"/>
  <c r="Z34" i="1" s="1"/>
  <c r="Z26" i="1"/>
  <c r="Z126" i="1"/>
  <c r="Z22" i="1" s="1"/>
  <c r="Z33" i="1" s="1"/>
  <c r="Z128" i="1"/>
  <c r="Z130" i="1" s="1"/>
  <c r="Z132" i="1" s="1"/>
  <c r="Z16" i="1" s="1"/>
  <c r="Z27" i="1" s="1"/>
  <c r="Y122" i="1"/>
  <c r="Y124" i="1" s="1"/>
  <c r="Y109" i="1"/>
  <c r="Y110" i="1" s="1"/>
  <c r="Y111" i="1" s="1"/>
  <c r="Y112" i="1" s="1"/>
  <c r="Y15" i="1" s="1"/>
  <c r="Y135" i="1"/>
  <c r="Y137" i="1" s="1"/>
  <c r="Y140" i="1" s="1"/>
  <c r="Y30" i="1"/>
  <c r="X30" i="1"/>
  <c r="N108" i="1"/>
  <c r="N115" i="1"/>
  <c r="N116" i="1" s="1"/>
  <c r="N117" i="1" s="1"/>
  <c r="N118" i="1" s="1"/>
  <c r="N119" i="1" s="1"/>
  <c r="N19" i="1" s="1"/>
  <c r="O122" i="1"/>
  <c r="O124" i="1" s="1"/>
  <c r="O109" i="1"/>
  <c r="O110" i="1" s="1"/>
  <c r="O111" i="1" s="1"/>
  <c r="O112" i="1" s="1"/>
  <c r="O15" i="1" s="1"/>
  <c r="O135" i="1"/>
  <c r="O137" i="1" s="1"/>
  <c r="O140" i="1" s="1"/>
  <c r="O30" i="1"/>
  <c r="P149" i="1"/>
  <c r="P151" i="1" s="1"/>
  <c r="P152" i="1" s="1"/>
  <c r="P20" i="1" s="1"/>
  <c r="P147" i="1"/>
  <c r="P23" i="1" s="1"/>
  <c r="P34" i="1" s="1"/>
  <c r="P126" i="1"/>
  <c r="P22" i="1" s="1"/>
  <c r="P33" i="1" s="1"/>
  <c r="P128" i="1"/>
  <c r="P130" i="1" s="1"/>
  <c r="P132" i="1" s="1"/>
  <c r="P16" i="1" s="1"/>
  <c r="P27" i="1" s="1"/>
  <c r="D30" i="1"/>
  <c r="D122" i="1"/>
  <c r="D124" i="1" s="1"/>
  <c r="D109" i="1"/>
  <c r="D110" i="1" s="1"/>
  <c r="D111" i="1" s="1"/>
  <c r="D112" i="1" s="1"/>
  <c r="D15" i="1" s="1"/>
  <c r="D135" i="1"/>
  <c r="D137" i="1" s="1"/>
  <c r="D140" i="1" s="1"/>
  <c r="BX108" i="1"/>
  <c r="BX115" i="1"/>
  <c r="BX116" i="1" s="1"/>
  <c r="BX117" i="1" s="1"/>
  <c r="BX118" i="1" s="1"/>
  <c r="BX119" i="1" s="1"/>
  <c r="BX19" i="1" s="1"/>
  <c r="BX30" i="1" s="1"/>
  <c r="F31" i="1"/>
  <c r="F21" i="1"/>
  <c r="F32" i="1" s="1"/>
  <c r="E30" i="1"/>
  <c r="E122" i="1"/>
  <c r="E124" i="1" s="1"/>
  <c r="E109" i="1"/>
  <c r="E110" i="1" s="1"/>
  <c r="E111" i="1" s="1"/>
  <c r="E112" i="1" s="1"/>
  <c r="E15" i="1" s="1"/>
  <c r="E135" i="1"/>
  <c r="E137" i="1" s="1"/>
  <c r="E140" i="1" s="1"/>
  <c r="BN108" i="1"/>
  <c r="BN115" i="1"/>
  <c r="BN116" i="1" s="1"/>
  <c r="BN117" i="1" s="1"/>
  <c r="BN118" i="1" s="1"/>
  <c r="BN119" i="1" s="1"/>
  <c r="BN19" i="1" s="1"/>
  <c r="BE108" i="1"/>
  <c r="BE115" i="1"/>
  <c r="BE116" i="1" s="1"/>
  <c r="BE117" i="1" s="1"/>
  <c r="BE118" i="1" s="1"/>
  <c r="BE119" i="1" s="1"/>
  <c r="BE19" i="1" s="1"/>
  <c r="BE30" i="1" s="1"/>
  <c r="AU149" i="1"/>
  <c r="AU151" i="1" s="1"/>
  <c r="AU152" i="1" s="1"/>
  <c r="AU20" i="1" s="1"/>
  <c r="AU147" i="1"/>
  <c r="AU23" i="1" s="1"/>
  <c r="AU34" i="1" s="1"/>
  <c r="AU141" i="1"/>
  <c r="AU148" i="1" s="1"/>
  <c r="AU24" i="1" s="1"/>
  <c r="AU26" i="1"/>
  <c r="AU128" i="1"/>
  <c r="AU130" i="1" s="1"/>
  <c r="AU132" i="1" s="1"/>
  <c r="AU16" i="1" s="1"/>
  <c r="AU27" i="1" s="1"/>
  <c r="AU126" i="1"/>
  <c r="AU22" i="1" s="1"/>
  <c r="AU33" i="1" s="1"/>
  <c r="G147" i="1"/>
  <c r="G23" i="1" s="1"/>
  <c r="G34" i="1" s="1"/>
  <c r="G141" i="1"/>
  <c r="G148" i="1" s="1"/>
  <c r="G24" i="1" s="1"/>
  <c r="AK26" i="1"/>
  <c r="AK126" i="1"/>
  <c r="AK22" i="1" s="1"/>
  <c r="AK33" i="1" s="1"/>
  <c r="AA149" i="1"/>
  <c r="AA151" i="1" s="1"/>
  <c r="AA152" i="1" s="1"/>
  <c r="AA20" i="1" s="1"/>
  <c r="AA147" i="1"/>
  <c r="AA23" i="1" s="1"/>
  <c r="AA34" i="1" s="1"/>
  <c r="AA141" i="1"/>
  <c r="AA148" i="1" s="1"/>
  <c r="AA24" i="1" s="1"/>
  <c r="AA26" i="1"/>
  <c r="G21" i="1"/>
  <c r="G32" i="1" s="1"/>
  <c r="AA126" i="1"/>
  <c r="AA22" i="1" s="1"/>
  <c r="AA33" i="1" s="1"/>
  <c r="AA128" i="1"/>
  <c r="AA130" i="1" s="1"/>
  <c r="AA132" i="1" s="1"/>
  <c r="AA16" i="1" s="1"/>
  <c r="AA27" i="1" s="1"/>
  <c r="Q122" i="1"/>
  <c r="Q124" i="1" s="1"/>
  <c r="Q109" i="1"/>
  <c r="Q110" i="1" s="1"/>
  <c r="Q111" i="1" s="1"/>
  <c r="Q112" i="1" s="1"/>
  <c r="Q15" i="1" s="1"/>
  <c r="Q135" i="1"/>
  <c r="Q137" i="1" s="1"/>
  <c r="Q140" i="1" s="1"/>
  <c r="Q30" i="1"/>
  <c r="G26" i="1"/>
  <c r="G128" i="1"/>
  <c r="G130" i="1" s="1"/>
  <c r="G132" i="1" s="1"/>
  <c r="G16" i="1" s="1"/>
  <c r="G27" i="1" s="1"/>
  <c r="G126" i="1"/>
  <c r="G22" i="1" s="1"/>
  <c r="G33" i="1" s="1"/>
  <c r="E31" i="10"/>
  <c r="E21" i="10"/>
  <c r="E32" i="10" s="1"/>
  <c r="K125" i="10"/>
  <c r="K22" i="10" s="1"/>
  <c r="K33" i="10" s="1"/>
  <c r="K127" i="10"/>
  <c r="K129" i="10" s="1"/>
  <c r="K131" i="10" s="1"/>
  <c r="K16" i="10" s="1"/>
  <c r="K27" i="10" s="1"/>
  <c r="K139" i="10"/>
  <c r="K146" i="10" s="1"/>
  <c r="K23" i="10" s="1"/>
  <c r="K34" i="10" s="1"/>
  <c r="K140" i="10"/>
  <c r="K26" i="10"/>
  <c r="F31" i="10"/>
  <c r="F21" i="10"/>
  <c r="F32" i="10" s="1"/>
  <c r="D125" i="10"/>
  <c r="D22" i="10" s="1"/>
  <c r="D33" i="10" s="1"/>
  <c r="D127" i="10"/>
  <c r="D129" i="10" s="1"/>
  <c r="D131" i="10" s="1"/>
  <c r="D16" i="10" s="1"/>
  <c r="D139" i="10"/>
  <c r="D146" i="10" s="1"/>
  <c r="D23" i="10" s="1"/>
  <c r="D34" i="10" s="1"/>
  <c r="D140" i="10"/>
  <c r="BY122" i="1"/>
  <c r="BY124" i="1" s="1"/>
  <c r="BY109" i="1"/>
  <c r="BY110" i="1" s="1"/>
  <c r="BY111" i="1" s="1"/>
  <c r="BY112" i="1" s="1"/>
  <c r="BY15" i="1" s="1"/>
  <c r="BY135" i="1"/>
  <c r="BY137" i="1" s="1"/>
  <c r="BY140" i="1" s="1"/>
  <c r="BY30" i="1"/>
  <c r="BO30" i="1"/>
  <c r="BO122" i="1"/>
  <c r="BO124" i="1" s="1"/>
  <c r="BO109" i="1"/>
  <c r="BO110" i="1" s="1"/>
  <c r="BO111" i="1" s="1"/>
  <c r="BO112" i="1" s="1"/>
  <c r="BO15" i="1" s="1"/>
  <c r="BO135" i="1"/>
  <c r="BO137" i="1" s="1"/>
  <c r="BO140" i="1" s="1"/>
  <c r="BF115" i="1"/>
  <c r="BF116" i="1" s="1"/>
  <c r="BF117" i="1" s="1"/>
  <c r="BF118" i="1" s="1"/>
  <c r="BF119" i="1" s="1"/>
  <c r="BF19" i="1" s="1"/>
  <c r="BF108" i="1"/>
  <c r="AV30" i="1"/>
  <c r="AV122" i="1"/>
  <c r="AV124" i="1" s="1"/>
  <c r="AV109" i="1"/>
  <c r="AV110" i="1" s="1"/>
  <c r="AV111" i="1" s="1"/>
  <c r="AV112" i="1" s="1"/>
  <c r="AV15" i="1" s="1"/>
  <c r="AV135" i="1"/>
  <c r="AV137" i="1" s="1"/>
  <c r="AV140" i="1" s="1"/>
  <c r="AM109" i="1"/>
  <c r="AM110" i="1" s="1"/>
  <c r="AM111" i="1" s="1"/>
  <c r="AM112" i="1" s="1"/>
  <c r="AM15" i="1" s="1"/>
  <c r="AM122" i="1"/>
  <c r="AM124" i="1" s="1"/>
  <c r="AM135" i="1"/>
  <c r="AM137" i="1" s="1"/>
  <c r="AM140" i="1" s="1"/>
  <c r="AM30" i="1"/>
  <c r="AL30" i="1"/>
  <c r="AL122" i="1"/>
  <c r="AL124" i="1" s="1"/>
  <c r="AL109" i="1"/>
  <c r="AL110" i="1" s="1"/>
  <c r="AL111" i="1" s="1"/>
  <c r="AL112" i="1" s="1"/>
  <c r="AL15" i="1" s="1"/>
  <c r="AL135" i="1"/>
  <c r="AL137" i="1" s="1"/>
  <c r="AL140" i="1" s="1"/>
  <c r="AB108" i="1"/>
  <c r="AB115" i="1"/>
  <c r="AB116" i="1" s="1"/>
  <c r="AB117" i="1" s="1"/>
  <c r="AB118" i="1" s="1"/>
  <c r="AB119" i="1" s="1"/>
  <c r="AB19" i="1" s="1"/>
  <c r="R108" i="1"/>
  <c r="R115" i="1"/>
  <c r="R116" i="1" s="1"/>
  <c r="R117" i="1" s="1"/>
  <c r="R118" i="1" s="1"/>
  <c r="R119" i="1" s="1"/>
  <c r="R19" i="1" s="1"/>
  <c r="H30" i="1"/>
  <c r="H122" i="1"/>
  <c r="H124" i="1" s="1"/>
  <c r="H109" i="1"/>
  <c r="H110" i="1" s="1"/>
  <c r="H111" i="1" s="1"/>
  <c r="H112" i="1" s="1"/>
  <c r="H15" i="1" s="1"/>
  <c r="H135" i="1"/>
  <c r="H137" i="1" s="1"/>
  <c r="H140" i="1" s="1"/>
  <c r="CA109" i="1"/>
  <c r="CA110" i="1" s="1"/>
  <c r="CA111" i="1" s="1"/>
  <c r="CA112" i="1" s="1"/>
  <c r="CA15" i="1" s="1"/>
  <c r="CA26" i="1" s="1"/>
  <c r="CA122" i="1"/>
  <c r="CA124" i="1" s="1"/>
  <c r="CA128" i="1" s="1"/>
  <c r="CA130" i="1" s="1"/>
  <c r="CA132" i="1" s="1"/>
  <c r="CA16" i="1" s="1"/>
  <c r="CA27" i="1" s="1"/>
  <c r="BZ149" i="1"/>
  <c r="BZ151" i="1" s="1"/>
  <c r="BZ152" i="1" s="1"/>
  <c r="BZ20" i="1" s="1"/>
  <c r="BZ147" i="1"/>
  <c r="BZ23" i="1" s="1"/>
  <c r="BZ34" i="1" s="1"/>
  <c r="BZ141" i="1"/>
  <c r="BZ148" i="1" s="1"/>
  <c r="BZ24" i="1" s="1"/>
  <c r="BZ26" i="1"/>
  <c r="BZ128" i="1"/>
  <c r="BZ130" i="1" s="1"/>
  <c r="BZ132" i="1" s="1"/>
  <c r="BZ126" i="1"/>
  <c r="BZ22" i="1" s="1"/>
  <c r="BZ33" i="1" s="1"/>
  <c r="BP108" i="1"/>
  <c r="BP115" i="1"/>
  <c r="BP116" i="1" s="1"/>
  <c r="BP117" i="1" s="1"/>
  <c r="BP118" i="1" s="1"/>
  <c r="BP119" i="1" s="1"/>
  <c r="BP19" i="1" s="1"/>
  <c r="BG108" i="1"/>
  <c r="BG115" i="1"/>
  <c r="BG116" i="1" s="1"/>
  <c r="BG117" i="1" s="1"/>
  <c r="BG118" i="1" s="1"/>
  <c r="BG119" i="1" s="1"/>
  <c r="BG19" i="1" s="1"/>
  <c r="AW30" i="1"/>
  <c r="AW122" i="1"/>
  <c r="AW124" i="1" s="1"/>
  <c r="AW109" i="1"/>
  <c r="AW110" i="1" s="1"/>
  <c r="AW111" i="1" s="1"/>
  <c r="AW112" i="1" s="1"/>
  <c r="AW15" i="1" s="1"/>
  <c r="AW135" i="1"/>
  <c r="AW137" i="1" s="1"/>
  <c r="AW140" i="1" s="1"/>
  <c r="AC30" i="1"/>
  <c r="AC122" i="1"/>
  <c r="AC124" i="1" s="1"/>
  <c r="AC109" i="1"/>
  <c r="AC110" i="1" s="1"/>
  <c r="AC111" i="1" s="1"/>
  <c r="AC112" i="1" s="1"/>
  <c r="AC15" i="1" s="1"/>
  <c r="AC135" i="1"/>
  <c r="AC137" i="1" s="1"/>
  <c r="AC140" i="1" s="1"/>
  <c r="S108" i="1"/>
  <c r="S115" i="1"/>
  <c r="S116" i="1" s="1"/>
  <c r="S117" i="1" s="1"/>
  <c r="S118" i="1" s="1"/>
  <c r="S119" i="1" s="1"/>
  <c r="S19" i="1" s="1"/>
  <c r="I149" i="1"/>
  <c r="I151" i="1" s="1"/>
  <c r="I152" i="1" s="1"/>
  <c r="I20" i="1" s="1"/>
  <c r="I147" i="1"/>
  <c r="I23" i="1" s="1"/>
  <c r="I34" i="1" s="1"/>
  <c r="I141" i="1"/>
  <c r="I148" i="1" s="1"/>
  <c r="I24" i="1" s="1"/>
  <c r="I26" i="1"/>
  <c r="I128" i="1"/>
  <c r="I130" i="1" s="1"/>
  <c r="I132" i="1" s="1"/>
  <c r="I126" i="1"/>
  <c r="I22" i="1" s="1"/>
  <c r="I33" i="1" s="1"/>
  <c r="L26" i="10"/>
  <c r="L139" i="10"/>
  <c r="L146" i="10" s="1"/>
  <c r="L23" i="10" s="1"/>
  <c r="L34" i="10" s="1"/>
  <c r="L140" i="10"/>
  <c r="L127" i="10"/>
  <c r="L129" i="10" s="1"/>
  <c r="L131" i="10" s="1"/>
  <c r="L125" i="10"/>
  <c r="L22" i="10" s="1"/>
  <c r="L33" i="10" s="1"/>
  <c r="G26" i="10"/>
  <c r="G139" i="10"/>
  <c r="G146" i="10" s="1"/>
  <c r="G23" i="10" s="1"/>
  <c r="G34" i="10" s="1"/>
  <c r="G140" i="10"/>
  <c r="G127" i="10"/>
  <c r="G129" i="10" s="1"/>
  <c r="G131" i="10" s="1"/>
  <c r="G125" i="10"/>
  <c r="G22" i="10" s="1"/>
  <c r="G33" i="10" s="1"/>
  <c r="H125" i="10"/>
  <c r="H22" i="10" s="1"/>
  <c r="H33" i="10" s="1"/>
  <c r="H127" i="10"/>
  <c r="H129" i="10" s="1"/>
  <c r="H131" i="10" s="1"/>
  <c r="H16" i="10" s="1"/>
  <c r="H27" i="10" s="1"/>
  <c r="H139" i="10"/>
  <c r="H146" i="10" s="1"/>
  <c r="H23" i="10" s="1"/>
  <c r="H34" i="10" s="1"/>
  <c r="H140" i="10"/>
  <c r="CA149" i="1"/>
  <c r="CA151" i="1" s="1"/>
  <c r="CA152" i="1" s="1"/>
  <c r="CA20" i="1" s="1"/>
  <c r="CA21" i="1" s="1"/>
  <c r="CA147" i="1"/>
  <c r="CA141" i="1"/>
  <c r="CA148" i="1" s="1"/>
  <c r="CA24" i="1" s="1"/>
  <c r="BQ122" i="1"/>
  <c r="BQ124" i="1" s="1"/>
  <c r="BQ109" i="1"/>
  <c r="BQ110" i="1" s="1"/>
  <c r="BQ111" i="1" s="1"/>
  <c r="BQ112" i="1" s="1"/>
  <c r="BQ15" i="1" s="1"/>
  <c r="BQ135" i="1"/>
  <c r="BQ137" i="1" s="1"/>
  <c r="BQ140" i="1" s="1"/>
  <c r="BQ30" i="1"/>
  <c r="BH115" i="1"/>
  <c r="BH116" i="1" s="1"/>
  <c r="BH117" i="1" s="1"/>
  <c r="BH118" i="1" s="1"/>
  <c r="BH119" i="1" s="1"/>
  <c r="BH19" i="1" s="1"/>
  <c r="BH108" i="1"/>
  <c r="AX115" i="1"/>
  <c r="AX116" i="1" s="1"/>
  <c r="AX117" i="1" s="1"/>
  <c r="AX118" i="1" s="1"/>
  <c r="AX119" i="1" s="1"/>
  <c r="AX19" i="1" s="1"/>
  <c r="AX108" i="1"/>
  <c r="AN30" i="1"/>
  <c r="AN122" i="1"/>
  <c r="AN124" i="1" s="1"/>
  <c r="AN109" i="1"/>
  <c r="AN110" i="1" s="1"/>
  <c r="AN111" i="1" s="1"/>
  <c r="AN112" i="1" s="1"/>
  <c r="AN15" i="1" s="1"/>
  <c r="AN135" i="1"/>
  <c r="AN137" i="1" s="1"/>
  <c r="AN140" i="1" s="1"/>
  <c r="AD30" i="1"/>
  <c r="AD122" i="1"/>
  <c r="AD124" i="1" s="1"/>
  <c r="AD109" i="1"/>
  <c r="AD110" i="1" s="1"/>
  <c r="AD111" i="1" s="1"/>
  <c r="AD112" i="1" s="1"/>
  <c r="AD15" i="1" s="1"/>
  <c r="AD135" i="1"/>
  <c r="AD137" i="1" s="1"/>
  <c r="AD140" i="1" s="1"/>
  <c r="T30" i="1"/>
  <c r="T122" i="1"/>
  <c r="T124" i="1" s="1"/>
  <c r="T109" i="1"/>
  <c r="T110" i="1" s="1"/>
  <c r="T111" i="1" s="1"/>
  <c r="T112" i="1" s="1"/>
  <c r="T15" i="1" s="1"/>
  <c r="T135" i="1"/>
  <c r="T137" i="1" s="1"/>
  <c r="T140" i="1" s="1"/>
  <c r="J122" i="1"/>
  <c r="J124" i="1" s="1"/>
  <c r="J109" i="1"/>
  <c r="J110" i="1" s="1"/>
  <c r="J111" i="1" s="1"/>
  <c r="J112" i="1" s="1"/>
  <c r="J15" i="1" s="1"/>
  <c r="J26" i="1" s="1"/>
  <c r="J135" i="1"/>
  <c r="J137" i="1" s="1"/>
  <c r="J140" i="1" s="1"/>
  <c r="J30" i="1"/>
  <c r="CD30" i="1"/>
  <c r="CD122" i="1"/>
  <c r="CD124" i="1" s="1"/>
  <c r="CD109" i="1"/>
  <c r="CD110" i="1" s="1"/>
  <c r="CD111" i="1" s="1"/>
  <c r="CD112" i="1" s="1"/>
  <c r="CD15" i="1" s="1"/>
  <c r="CD135" i="1"/>
  <c r="CD137" i="1" s="1"/>
  <c r="CD140" i="1" s="1"/>
  <c r="BS115" i="1"/>
  <c r="BS116" i="1" s="1"/>
  <c r="BS117" i="1" s="1"/>
  <c r="BS118" i="1" s="1"/>
  <c r="BS119" i="1" s="1"/>
  <c r="BS19" i="1" s="1"/>
  <c r="BS108" i="1"/>
  <c r="BI108" i="1"/>
  <c r="BI115" i="1"/>
  <c r="BI116" i="1" s="1"/>
  <c r="BI117" i="1" s="1"/>
  <c r="BI118" i="1" s="1"/>
  <c r="BI119" i="1" s="1"/>
  <c r="BI19" i="1" s="1"/>
  <c r="AZ115" i="1"/>
  <c r="AZ116" i="1" s="1"/>
  <c r="AZ117" i="1" s="1"/>
  <c r="AZ118" i="1" s="1"/>
  <c r="AZ119" i="1" s="1"/>
  <c r="AZ19" i="1" s="1"/>
  <c r="AZ108" i="1"/>
  <c r="AP30" i="1"/>
  <c r="AP122" i="1"/>
  <c r="AP124" i="1" s="1"/>
  <c r="AP109" i="1"/>
  <c r="AP110" i="1" s="1"/>
  <c r="AP111" i="1" s="1"/>
  <c r="AP112" i="1" s="1"/>
  <c r="AP15" i="1" s="1"/>
  <c r="AP135" i="1"/>
  <c r="AP137" i="1" s="1"/>
  <c r="AP140" i="1" s="1"/>
  <c r="AF30" i="1"/>
  <c r="AF122" i="1"/>
  <c r="AF124" i="1" s="1"/>
  <c r="AF109" i="1"/>
  <c r="AF110" i="1" s="1"/>
  <c r="AF111" i="1" s="1"/>
  <c r="AF112" i="1" s="1"/>
  <c r="AF15" i="1" s="1"/>
  <c r="AF135" i="1"/>
  <c r="AF137" i="1" s="1"/>
  <c r="AF140" i="1" s="1"/>
  <c r="V115" i="1"/>
  <c r="V116" i="1" s="1"/>
  <c r="V117" i="1" s="1"/>
  <c r="V118" i="1" s="1"/>
  <c r="V119" i="1" s="1"/>
  <c r="V19" i="1" s="1"/>
  <c r="V108" i="1"/>
  <c r="L122" i="1"/>
  <c r="L124" i="1" s="1"/>
  <c r="L109" i="1"/>
  <c r="L110" i="1" s="1"/>
  <c r="L111" i="1" s="1"/>
  <c r="L112" i="1" s="1"/>
  <c r="L15" i="1" s="1"/>
  <c r="L135" i="1"/>
  <c r="L137" i="1" s="1"/>
  <c r="L140" i="1" s="1"/>
  <c r="L30" i="1"/>
  <c r="BR108" i="1"/>
  <c r="BR135" i="1" s="1"/>
  <c r="BR137" i="1" s="1"/>
  <c r="BR140" i="1" s="1"/>
  <c r="CB122" i="1"/>
  <c r="CB124" i="1" s="1"/>
  <c r="CB109" i="1"/>
  <c r="CB110" i="1" s="1"/>
  <c r="CB111" i="1" s="1"/>
  <c r="CB112" i="1" s="1"/>
  <c r="CB15" i="1" s="1"/>
  <c r="CB30" i="1"/>
  <c r="CB135" i="1"/>
  <c r="CB137" i="1" s="1"/>
  <c r="CB140" i="1" s="1"/>
  <c r="CC108" i="1"/>
  <c r="CC135" i="1" s="1"/>
  <c r="CC137" i="1" s="1"/>
  <c r="CC140" i="1" s="1"/>
  <c r="BR30" i="1"/>
  <c r="AY115" i="1"/>
  <c r="AY116" i="1" s="1"/>
  <c r="AY117" i="1" s="1"/>
  <c r="AY118" i="1" s="1"/>
  <c r="AY119" i="1" s="1"/>
  <c r="AY19" i="1" s="1"/>
  <c r="AY30" i="1" s="1"/>
  <c r="AY122" i="1"/>
  <c r="AY124" i="1" s="1"/>
  <c r="AY109" i="1"/>
  <c r="AY110" i="1" s="1"/>
  <c r="AY111" i="1" s="1"/>
  <c r="AY112" i="1" s="1"/>
  <c r="AY15" i="1" s="1"/>
  <c r="AY135" i="1"/>
  <c r="AY137" i="1" s="1"/>
  <c r="AY140" i="1" s="1"/>
  <c r="AO108" i="1"/>
  <c r="AO115" i="1"/>
  <c r="AO116" i="1" s="1"/>
  <c r="AO117" i="1" s="1"/>
  <c r="AO118" i="1" s="1"/>
  <c r="AO119" i="1" s="1"/>
  <c r="AO19" i="1" s="1"/>
  <c r="AE115" i="1"/>
  <c r="AE116" i="1" s="1"/>
  <c r="AE117" i="1" s="1"/>
  <c r="AE118" i="1" s="1"/>
  <c r="AE119" i="1" s="1"/>
  <c r="AE19" i="1" s="1"/>
  <c r="AE108" i="1"/>
  <c r="U108" i="1"/>
  <c r="U115" i="1"/>
  <c r="U116" i="1" s="1"/>
  <c r="U117" i="1" s="1"/>
  <c r="U118" i="1" s="1"/>
  <c r="U119" i="1" s="1"/>
  <c r="U19" i="1" s="1"/>
  <c r="CC30" i="1"/>
  <c r="C94" i="10"/>
  <c r="C97" i="10"/>
  <c r="C12" i="10" s="1"/>
  <c r="C10" i="10" s="1"/>
  <c r="C11" i="10" s="1"/>
  <c r="C13" i="10" s="1"/>
  <c r="C95" i="10"/>
  <c r="C138" i="10" s="1"/>
  <c r="I97" i="10"/>
  <c r="I94" i="10"/>
  <c r="I95" i="10"/>
  <c r="I138" i="10" s="1"/>
  <c r="I105" i="10"/>
  <c r="I104" i="10"/>
  <c r="C105" i="10"/>
  <c r="C104" i="10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C21" i="7"/>
  <c r="BU17" i="1" l="1"/>
  <c r="BU28" i="1" s="1"/>
  <c r="AK147" i="1"/>
  <c r="AK23" i="1" s="1"/>
  <c r="AK34" i="1" s="1"/>
  <c r="BV147" i="1"/>
  <c r="BV23" i="1" s="1"/>
  <c r="BV34" i="1" s="1"/>
  <c r="BV149" i="1"/>
  <c r="BV151" i="1" s="1"/>
  <c r="BV152" i="1" s="1"/>
  <c r="BV20" i="1" s="1"/>
  <c r="BV141" i="1"/>
  <c r="BV148" i="1" s="1"/>
  <c r="BV24" i="1" s="1"/>
  <c r="BV26" i="1"/>
  <c r="BV17" i="1"/>
  <c r="BV28" i="1" s="1"/>
  <c r="BW31" i="1"/>
  <c r="BW21" i="1"/>
  <c r="BW32" i="1" s="1"/>
  <c r="BV126" i="1"/>
  <c r="BV22" i="1" s="1"/>
  <c r="BV33" i="1" s="1"/>
  <c r="BV128" i="1"/>
  <c r="BV130" i="1" s="1"/>
  <c r="BV132" i="1" s="1"/>
  <c r="BV16" i="1" s="1"/>
  <c r="BV27" i="1" s="1"/>
  <c r="BM17" i="1"/>
  <c r="BM28" i="1" s="1"/>
  <c r="BW17" i="1"/>
  <c r="BW28" i="1" s="1"/>
  <c r="BU31" i="1"/>
  <c r="BU21" i="1"/>
  <c r="BU32" i="1" s="1"/>
  <c r="AK141" i="1"/>
  <c r="AK148" i="1" s="1"/>
  <c r="AK24" i="1" s="1"/>
  <c r="BK122" i="1"/>
  <c r="BK124" i="1" s="1"/>
  <c r="BK109" i="1"/>
  <c r="BK110" i="1" s="1"/>
  <c r="BK111" i="1" s="1"/>
  <c r="BK112" i="1" s="1"/>
  <c r="BK15" i="1" s="1"/>
  <c r="BK135" i="1"/>
  <c r="BK137" i="1" s="1"/>
  <c r="BK140" i="1" s="1"/>
  <c r="BK30" i="1"/>
  <c r="BL122" i="1"/>
  <c r="BL124" i="1" s="1"/>
  <c r="BL109" i="1"/>
  <c r="BL110" i="1" s="1"/>
  <c r="BL111" i="1" s="1"/>
  <c r="BL112" i="1" s="1"/>
  <c r="BL15" i="1" s="1"/>
  <c r="BL135" i="1"/>
  <c r="BL137" i="1" s="1"/>
  <c r="BL140" i="1" s="1"/>
  <c r="BM31" i="1"/>
  <c r="BM21" i="1"/>
  <c r="BM32" i="1" s="1"/>
  <c r="BL30" i="1"/>
  <c r="BD31" i="1"/>
  <c r="BD21" i="1"/>
  <c r="BD32" i="1" s="1"/>
  <c r="AT122" i="1"/>
  <c r="AT124" i="1" s="1"/>
  <c r="AT109" i="1"/>
  <c r="AT110" i="1" s="1"/>
  <c r="AT111" i="1" s="1"/>
  <c r="AT112" i="1" s="1"/>
  <c r="AT15" i="1" s="1"/>
  <c r="AT135" i="1"/>
  <c r="AT137" i="1" s="1"/>
  <c r="AT140" i="1" s="1"/>
  <c r="BD17" i="1"/>
  <c r="BD28" i="1" s="1"/>
  <c r="BC122" i="1"/>
  <c r="BC124" i="1" s="1"/>
  <c r="BC109" i="1"/>
  <c r="BC110" i="1" s="1"/>
  <c r="BC111" i="1" s="1"/>
  <c r="BC112" i="1" s="1"/>
  <c r="BC15" i="1" s="1"/>
  <c r="BC135" i="1"/>
  <c r="BC137" i="1" s="1"/>
  <c r="BC140" i="1" s="1"/>
  <c r="BB17" i="1"/>
  <c r="BB28" i="1" s="1"/>
  <c r="BB31" i="1"/>
  <c r="BB21" i="1"/>
  <c r="BB32" i="1" s="1"/>
  <c r="BC30" i="1"/>
  <c r="AH109" i="1"/>
  <c r="AH110" i="1" s="1"/>
  <c r="AH111" i="1" s="1"/>
  <c r="AH112" i="1" s="1"/>
  <c r="AH15" i="1" s="1"/>
  <c r="AH26" i="1" s="1"/>
  <c r="AH122" i="1"/>
  <c r="AH124" i="1" s="1"/>
  <c r="AH135" i="1"/>
  <c r="AH137" i="1" s="1"/>
  <c r="AH140" i="1" s="1"/>
  <c r="AR109" i="1"/>
  <c r="AR110" i="1" s="1"/>
  <c r="AR111" i="1" s="1"/>
  <c r="AR112" i="1" s="1"/>
  <c r="AR15" i="1" s="1"/>
  <c r="AR122" i="1"/>
  <c r="AR124" i="1" s="1"/>
  <c r="AR135" i="1"/>
  <c r="AR137" i="1" s="1"/>
  <c r="AR140" i="1" s="1"/>
  <c r="AR30" i="1"/>
  <c r="AS122" i="1"/>
  <c r="AS124" i="1" s="1"/>
  <c r="AS109" i="1"/>
  <c r="AS110" i="1" s="1"/>
  <c r="AS111" i="1" s="1"/>
  <c r="AS112" i="1" s="1"/>
  <c r="AS15" i="1" s="1"/>
  <c r="AS135" i="1"/>
  <c r="AS137" i="1" s="1"/>
  <c r="AS140" i="1" s="1"/>
  <c r="AS30" i="1"/>
  <c r="AI126" i="1"/>
  <c r="AI22" i="1" s="1"/>
  <c r="AI33" i="1" s="1"/>
  <c r="AI128" i="1"/>
  <c r="AI130" i="1" s="1"/>
  <c r="AI132" i="1" s="1"/>
  <c r="AI16" i="1" s="1"/>
  <c r="AI27" i="1" s="1"/>
  <c r="AI147" i="1"/>
  <c r="AI23" i="1" s="1"/>
  <c r="AI34" i="1" s="1"/>
  <c r="AI149" i="1"/>
  <c r="AI151" i="1" s="1"/>
  <c r="AI152" i="1" s="1"/>
  <c r="AI20" i="1" s="1"/>
  <c r="AI141" i="1"/>
  <c r="AI148" i="1" s="1"/>
  <c r="AI24" i="1" s="1"/>
  <c r="AI26" i="1"/>
  <c r="Z17" i="1"/>
  <c r="Z28" i="1" s="1"/>
  <c r="Y147" i="1"/>
  <c r="Y23" i="1" s="1"/>
  <c r="Y34" i="1" s="1"/>
  <c r="Y149" i="1"/>
  <c r="Y151" i="1" s="1"/>
  <c r="Y152" i="1" s="1"/>
  <c r="Y20" i="1" s="1"/>
  <c r="Y141" i="1"/>
  <c r="Y148" i="1" s="1"/>
  <c r="Y24" i="1" s="1"/>
  <c r="Z31" i="1"/>
  <c r="Z21" i="1"/>
  <c r="Z32" i="1" s="1"/>
  <c r="Y26" i="1"/>
  <c r="Y126" i="1"/>
  <c r="Y22" i="1" s="1"/>
  <c r="Y33" i="1" s="1"/>
  <c r="Y128" i="1"/>
  <c r="Y130" i="1" s="1"/>
  <c r="Y132" i="1" s="1"/>
  <c r="Y16" i="1" s="1"/>
  <c r="Y27" i="1" s="1"/>
  <c r="X149" i="1"/>
  <c r="X151" i="1" s="1"/>
  <c r="X152" i="1" s="1"/>
  <c r="X20" i="1" s="1"/>
  <c r="X141" i="1"/>
  <c r="X148" i="1" s="1"/>
  <c r="X24" i="1" s="1"/>
  <c r="X147" i="1"/>
  <c r="X23" i="1" s="1"/>
  <c r="X34" i="1" s="1"/>
  <c r="X26" i="1"/>
  <c r="X126" i="1"/>
  <c r="X22" i="1" s="1"/>
  <c r="X33" i="1" s="1"/>
  <c r="X128" i="1"/>
  <c r="X130" i="1" s="1"/>
  <c r="X132" i="1" s="1"/>
  <c r="X16" i="1" s="1"/>
  <c r="X27" i="1" s="1"/>
  <c r="P31" i="1"/>
  <c r="P21" i="1"/>
  <c r="P32" i="1" s="1"/>
  <c r="O147" i="1"/>
  <c r="O23" i="1" s="1"/>
  <c r="O34" i="1" s="1"/>
  <c r="O149" i="1"/>
  <c r="O151" i="1" s="1"/>
  <c r="O152" i="1" s="1"/>
  <c r="O20" i="1" s="1"/>
  <c r="O141" i="1"/>
  <c r="O148" i="1" s="1"/>
  <c r="O24" i="1" s="1"/>
  <c r="P17" i="1"/>
  <c r="P28" i="1" s="1"/>
  <c r="O26" i="1"/>
  <c r="O126" i="1"/>
  <c r="O22" i="1" s="1"/>
  <c r="O33" i="1" s="1"/>
  <c r="O128" i="1"/>
  <c r="O130" i="1" s="1"/>
  <c r="O132" i="1" s="1"/>
  <c r="O16" i="1" s="1"/>
  <c r="O27" i="1" s="1"/>
  <c r="N30" i="1"/>
  <c r="N122" i="1"/>
  <c r="N124" i="1" s="1"/>
  <c r="N109" i="1"/>
  <c r="N110" i="1" s="1"/>
  <c r="N111" i="1" s="1"/>
  <c r="N112" i="1" s="1"/>
  <c r="N15" i="1" s="1"/>
  <c r="N135" i="1"/>
  <c r="N137" i="1" s="1"/>
  <c r="N140" i="1" s="1"/>
  <c r="E147" i="1"/>
  <c r="E23" i="1" s="1"/>
  <c r="E34" i="1" s="1"/>
  <c r="E149" i="1"/>
  <c r="E151" i="1" s="1"/>
  <c r="E152" i="1" s="1"/>
  <c r="E20" i="1" s="1"/>
  <c r="E141" i="1"/>
  <c r="E148" i="1" s="1"/>
  <c r="E24" i="1" s="1"/>
  <c r="BX122" i="1"/>
  <c r="BX124" i="1" s="1"/>
  <c r="BX109" i="1"/>
  <c r="BX110" i="1" s="1"/>
  <c r="BX111" i="1" s="1"/>
  <c r="BX112" i="1" s="1"/>
  <c r="BX15" i="1" s="1"/>
  <c r="BX26" i="1" s="1"/>
  <c r="BX135" i="1"/>
  <c r="BX137" i="1" s="1"/>
  <c r="BX140" i="1" s="1"/>
  <c r="E26" i="1"/>
  <c r="D147" i="1"/>
  <c r="D23" i="1" s="1"/>
  <c r="D34" i="1" s="1"/>
  <c r="D149" i="1"/>
  <c r="D151" i="1" s="1"/>
  <c r="D152" i="1" s="1"/>
  <c r="D20" i="1" s="1"/>
  <c r="D141" i="1"/>
  <c r="D148" i="1" s="1"/>
  <c r="D24" i="1" s="1"/>
  <c r="E126" i="1"/>
  <c r="E22" i="1" s="1"/>
  <c r="E33" i="1" s="1"/>
  <c r="E128" i="1"/>
  <c r="E130" i="1" s="1"/>
  <c r="E132" i="1" s="1"/>
  <c r="E16" i="1" s="1"/>
  <c r="E27" i="1" s="1"/>
  <c r="D26" i="1"/>
  <c r="D128" i="1"/>
  <c r="D130" i="1" s="1"/>
  <c r="D132" i="1" s="1"/>
  <c r="D16" i="1" s="1"/>
  <c r="D27" i="1" s="1"/>
  <c r="D126" i="1"/>
  <c r="D22" i="1" s="1"/>
  <c r="D33" i="1" s="1"/>
  <c r="BE135" i="1"/>
  <c r="BE137" i="1" s="1"/>
  <c r="BE140" i="1" s="1"/>
  <c r="BE122" i="1"/>
  <c r="BE124" i="1" s="1"/>
  <c r="BE109" i="1"/>
  <c r="BE110" i="1" s="1"/>
  <c r="BE111" i="1" s="1"/>
  <c r="BE112" i="1" s="1"/>
  <c r="BE15" i="1" s="1"/>
  <c r="BE26" i="1" s="1"/>
  <c r="BN30" i="1"/>
  <c r="BN122" i="1"/>
  <c r="BN124" i="1" s="1"/>
  <c r="BN109" i="1"/>
  <c r="BN110" i="1" s="1"/>
  <c r="BN111" i="1" s="1"/>
  <c r="BN112" i="1" s="1"/>
  <c r="BN15" i="1" s="1"/>
  <c r="BN135" i="1"/>
  <c r="BN137" i="1" s="1"/>
  <c r="BN140" i="1" s="1"/>
  <c r="AU17" i="1"/>
  <c r="AU28" i="1" s="1"/>
  <c r="AU31" i="1"/>
  <c r="AU21" i="1"/>
  <c r="AU32" i="1" s="1"/>
  <c r="AK17" i="1"/>
  <c r="AK28" i="1" s="1"/>
  <c r="AK31" i="1"/>
  <c r="AK21" i="1"/>
  <c r="AK32" i="1" s="1"/>
  <c r="AA17" i="1"/>
  <c r="AA28" i="1" s="1"/>
  <c r="AA31" i="1"/>
  <c r="AA21" i="1"/>
  <c r="AA32" i="1" s="1"/>
  <c r="Q149" i="1"/>
  <c r="Q151" i="1" s="1"/>
  <c r="Q152" i="1" s="1"/>
  <c r="Q20" i="1" s="1"/>
  <c r="Q147" i="1"/>
  <c r="Q23" i="1" s="1"/>
  <c r="Q34" i="1" s="1"/>
  <c r="Q141" i="1"/>
  <c r="Q148" i="1" s="1"/>
  <c r="Q24" i="1" s="1"/>
  <c r="Q26" i="1"/>
  <c r="Q126" i="1"/>
  <c r="Q22" i="1" s="1"/>
  <c r="Q33" i="1" s="1"/>
  <c r="Q128" i="1"/>
  <c r="Q130" i="1" s="1"/>
  <c r="Q132" i="1" s="1"/>
  <c r="Q16" i="1" s="1"/>
  <c r="Q27" i="1" s="1"/>
  <c r="G17" i="1"/>
  <c r="G28" i="1" s="1"/>
  <c r="K17" i="10"/>
  <c r="K28" i="10" s="1"/>
  <c r="K148" i="10"/>
  <c r="K150" i="10" s="1"/>
  <c r="K151" i="10" s="1"/>
  <c r="K20" i="10" s="1"/>
  <c r="K147" i="10"/>
  <c r="K24" i="10" s="1"/>
  <c r="D148" i="10"/>
  <c r="D150" i="10" s="1"/>
  <c r="D151" i="10" s="1"/>
  <c r="D20" i="10" s="1"/>
  <c r="D147" i="10"/>
  <c r="D24" i="10" s="1"/>
  <c r="L16" i="10"/>
  <c r="L17" i="10" s="1"/>
  <c r="L28" i="10" s="1"/>
  <c r="D27" i="10"/>
  <c r="D17" i="10"/>
  <c r="D28" i="10" s="1"/>
  <c r="G16" i="10"/>
  <c r="G17" i="10" s="1"/>
  <c r="G28" i="10" s="1"/>
  <c r="BY149" i="1"/>
  <c r="BY151" i="1" s="1"/>
  <c r="BY152" i="1" s="1"/>
  <c r="BY20" i="1" s="1"/>
  <c r="BY147" i="1"/>
  <c r="BY23" i="1" s="1"/>
  <c r="BY34" i="1" s="1"/>
  <c r="BY141" i="1"/>
  <c r="BY148" i="1" s="1"/>
  <c r="BY24" i="1" s="1"/>
  <c r="BY26" i="1"/>
  <c r="BY128" i="1"/>
  <c r="BY130" i="1" s="1"/>
  <c r="BY132" i="1" s="1"/>
  <c r="BY16" i="1" s="1"/>
  <c r="BY27" i="1" s="1"/>
  <c r="BY126" i="1"/>
  <c r="BY22" i="1" s="1"/>
  <c r="BY33" i="1" s="1"/>
  <c r="BO149" i="1"/>
  <c r="BO151" i="1" s="1"/>
  <c r="BO152" i="1" s="1"/>
  <c r="BO20" i="1" s="1"/>
  <c r="BO147" i="1"/>
  <c r="BO23" i="1" s="1"/>
  <c r="BO34" i="1" s="1"/>
  <c r="BO141" i="1"/>
  <c r="BO148" i="1" s="1"/>
  <c r="BO24" i="1" s="1"/>
  <c r="BO26" i="1"/>
  <c r="BO126" i="1"/>
  <c r="BO22" i="1" s="1"/>
  <c r="BO33" i="1" s="1"/>
  <c r="BO128" i="1"/>
  <c r="BO130" i="1" s="1"/>
  <c r="BO132" i="1" s="1"/>
  <c r="BO16" i="1" s="1"/>
  <c r="BO27" i="1" s="1"/>
  <c r="BF122" i="1"/>
  <c r="BF124" i="1" s="1"/>
  <c r="BF109" i="1"/>
  <c r="BF110" i="1" s="1"/>
  <c r="BF111" i="1" s="1"/>
  <c r="BF112" i="1" s="1"/>
  <c r="BF15" i="1" s="1"/>
  <c r="BF135" i="1"/>
  <c r="BF137" i="1" s="1"/>
  <c r="BF140" i="1" s="1"/>
  <c r="BF30" i="1"/>
  <c r="AV149" i="1"/>
  <c r="AV151" i="1" s="1"/>
  <c r="AV152" i="1" s="1"/>
  <c r="AV20" i="1" s="1"/>
  <c r="AV141" i="1"/>
  <c r="AV148" i="1" s="1"/>
  <c r="AV24" i="1" s="1"/>
  <c r="AV147" i="1"/>
  <c r="AV23" i="1" s="1"/>
  <c r="AV34" i="1" s="1"/>
  <c r="AV26" i="1"/>
  <c r="AV128" i="1"/>
  <c r="AV130" i="1" s="1"/>
  <c r="AV132" i="1" s="1"/>
  <c r="AV16" i="1" s="1"/>
  <c r="AV27" i="1" s="1"/>
  <c r="AV126" i="1"/>
  <c r="AV22" i="1" s="1"/>
  <c r="AV33" i="1" s="1"/>
  <c r="AL128" i="1"/>
  <c r="AL130" i="1" s="1"/>
  <c r="AL132" i="1" s="1"/>
  <c r="AL16" i="1" s="1"/>
  <c r="AL27" i="1" s="1"/>
  <c r="AL126" i="1"/>
  <c r="AL22" i="1" s="1"/>
  <c r="AL33" i="1" s="1"/>
  <c r="AM141" i="1"/>
  <c r="AM148" i="1" s="1"/>
  <c r="AM24" i="1" s="1"/>
  <c r="AM147" i="1"/>
  <c r="AM23" i="1" s="1"/>
  <c r="AM34" i="1" s="1"/>
  <c r="AM149" i="1"/>
  <c r="AM151" i="1" s="1"/>
  <c r="AM152" i="1" s="1"/>
  <c r="AM20" i="1" s="1"/>
  <c r="AL149" i="1"/>
  <c r="AL151" i="1" s="1"/>
  <c r="AL152" i="1" s="1"/>
  <c r="AL20" i="1" s="1"/>
  <c r="AL147" i="1"/>
  <c r="AL23" i="1" s="1"/>
  <c r="AL34" i="1" s="1"/>
  <c r="AL141" i="1"/>
  <c r="AL148" i="1" s="1"/>
  <c r="AL24" i="1" s="1"/>
  <c r="AM126" i="1"/>
  <c r="AM22" i="1" s="1"/>
  <c r="AM33" i="1" s="1"/>
  <c r="AM128" i="1"/>
  <c r="AM130" i="1" s="1"/>
  <c r="AM132" i="1" s="1"/>
  <c r="AM16" i="1" s="1"/>
  <c r="AM27" i="1" s="1"/>
  <c r="AL26" i="1"/>
  <c r="AM26" i="1"/>
  <c r="AB30" i="1"/>
  <c r="AB122" i="1"/>
  <c r="AB124" i="1" s="1"/>
  <c r="AB109" i="1"/>
  <c r="AB110" i="1" s="1"/>
  <c r="AB111" i="1" s="1"/>
  <c r="AB112" i="1" s="1"/>
  <c r="AB15" i="1" s="1"/>
  <c r="AB135" i="1"/>
  <c r="AB137" i="1" s="1"/>
  <c r="AB140" i="1" s="1"/>
  <c r="R122" i="1"/>
  <c r="R124" i="1" s="1"/>
  <c r="R109" i="1"/>
  <c r="R110" i="1" s="1"/>
  <c r="R111" i="1" s="1"/>
  <c r="R112" i="1" s="1"/>
  <c r="R15" i="1" s="1"/>
  <c r="R135" i="1"/>
  <c r="R137" i="1" s="1"/>
  <c r="R140" i="1" s="1"/>
  <c r="R30" i="1"/>
  <c r="H26" i="1"/>
  <c r="H149" i="1"/>
  <c r="H151" i="1" s="1"/>
  <c r="H152" i="1" s="1"/>
  <c r="H20" i="1" s="1"/>
  <c r="H141" i="1"/>
  <c r="H148" i="1" s="1"/>
  <c r="H24" i="1" s="1"/>
  <c r="H147" i="1"/>
  <c r="H23" i="1" s="1"/>
  <c r="H34" i="1" s="1"/>
  <c r="H126" i="1"/>
  <c r="H22" i="1" s="1"/>
  <c r="H33" i="1" s="1"/>
  <c r="H128" i="1"/>
  <c r="H130" i="1" s="1"/>
  <c r="H132" i="1" s="1"/>
  <c r="H16" i="1" s="1"/>
  <c r="H27" i="1" s="1"/>
  <c r="BZ16" i="1"/>
  <c r="BZ27" i="1" s="1"/>
  <c r="CA126" i="1"/>
  <c r="CA22" i="1" s="1"/>
  <c r="CA33" i="1" s="1"/>
  <c r="BZ31" i="1"/>
  <c r="BZ21" i="1"/>
  <c r="BZ32" i="1" s="1"/>
  <c r="BP30" i="1"/>
  <c r="BP122" i="1"/>
  <c r="BP124" i="1" s="1"/>
  <c r="BP109" i="1"/>
  <c r="BP110" i="1" s="1"/>
  <c r="BP111" i="1" s="1"/>
  <c r="BP112" i="1" s="1"/>
  <c r="BP15" i="1" s="1"/>
  <c r="BP135" i="1"/>
  <c r="BP137" i="1" s="1"/>
  <c r="BP140" i="1" s="1"/>
  <c r="BG122" i="1"/>
  <c r="BG124" i="1" s="1"/>
  <c r="BG109" i="1"/>
  <c r="BG110" i="1" s="1"/>
  <c r="BG111" i="1" s="1"/>
  <c r="BG112" i="1" s="1"/>
  <c r="BG15" i="1" s="1"/>
  <c r="BG135" i="1"/>
  <c r="BG137" i="1" s="1"/>
  <c r="BG140" i="1" s="1"/>
  <c r="BG30" i="1"/>
  <c r="AW26" i="1"/>
  <c r="AW128" i="1"/>
  <c r="AW130" i="1" s="1"/>
  <c r="AW132" i="1" s="1"/>
  <c r="AW126" i="1"/>
  <c r="AW22" i="1" s="1"/>
  <c r="AW33" i="1" s="1"/>
  <c r="AW149" i="1"/>
  <c r="AW151" i="1" s="1"/>
  <c r="AW152" i="1" s="1"/>
  <c r="AW20" i="1" s="1"/>
  <c r="AW147" i="1"/>
  <c r="AW23" i="1" s="1"/>
  <c r="AW34" i="1" s="1"/>
  <c r="AW141" i="1"/>
  <c r="AW148" i="1" s="1"/>
  <c r="AW24" i="1" s="1"/>
  <c r="AC149" i="1"/>
  <c r="AC151" i="1" s="1"/>
  <c r="AC152" i="1" s="1"/>
  <c r="AC20" i="1" s="1"/>
  <c r="AC141" i="1"/>
  <c r="AC148" i="1" s="1"/>
  <c r="AC24" i="1" s="1"/>
  <c r="AC147" i="1"/>
  <c r="AC23" i="1" s="1"/>
  <c r="AC34" i="1" s="1"/>
  <c r="AC26" i="1"/>
  <c r="AC128" i="1"/>
  <c r="AC130" i="1" s="1"/>
  <c r="AC132" i="1" s="1"/>
  <c r="AC126" i="1"/>
  <c r="AC22" i="1" s="1"/>
  <c r="AC33" i="1" s="1"/>
  <c r="I16" i="1"/>
  <c r="I27" i="1" s="1"/>
  <c r="S30" i="1"/>
  <c r="S122" i="1"/>
  <c r="S124" i="1" s="1"/>
  <c r="S109" i="1"/>
  <c r="S110" i="1" s="1"/>
  <c r="S111" i="1" s="1"/>
  <c r="S112" i="1" s="1"/>
  <c r="S15" i="1" s="1"/>
  <c r="S135" i="1"/>
  <c r="S137" i="1" s="1"/>
  <c r="S140" i="1" s="1"/>
  <c r="I31" i="1"/>
  <c r="I21" i="1"/>
  <c r="I32" i="1" s="1"/>
  <c r="L148" i="10"/>
  <c r="L150" i="10" s="1"/>
  <c r="L151" i="10" s="1"/>
  <c r="L20" i="10" s="1"/>
  <c r="L147" i="10"/>
  <c r="L24" i="10" s="1"/>
  <c r="G148" i="10"/>
  <c r="G150" i="10" s="1"/>
  <c r="G151" i="10" s="1"/>
  <c r="G20" i="10" s="1"/>
  <c r="G147" i="10"/>
  <c r="G24" i="10" s="1"/>
  <c r="H17" i="10"/>
  <c r="H28" i="10" s="1"/>
  <c r="T26" i="1"/>
  <c r="BQ26" i="1"/>
  <c r="AN26" i="1"/>
  <c r="AD26" i="1"/>
  <c r="CA23" i="1"/>
  <c r="CA34" i="1" s="1"/>
  <c r="CA17" i="1"/>
  <c r="CA28" i="1" s="1"/>
  <c r="H148" i="10"/>
  <c r="H150" i="10" s="1"/>
  <c r="H151" i="10" s="1"/>
  <c r="H20" i="10" s="1"/>
  <c r="H147" i="10"/>
  <c r="H24" i="10" s="1"/>
  <c r="CA31" i="1"/>
  <c r="CA32" i="1"/>
  <c r="BQ149" i="1"/>
  <c r="BQ151" i="1" s="1"/>
  <c r="BQ152" i="1" s="1"/>
  <c r="BQ20" i="1" s="1"/>
  <c r="BQ21" i="1" s="1"/>
  <c r="BQ147" i="1"/>
  <c r="BQ141" i="1"/>
  <c r="BQ148" i="1" s="1"/>
  <c r="BQ24" i="1" s="1"/>
  <c r="BQ128" i="1"/>
  <c r="BQ130" i="1" s="1"/>
  <c r="BQ132" i="1" s="1"/>
  <c r="BQ16" i="1" s="1"/>
  <c r="BQ27" i="1" s="1"/>
  <c r="BQ126" i="1"/>
  <c r="BH122" i="1"/>
  <c r="BH124" i="1" s="1"/>
  <c r="BH109" i="1"/>
  <c r="BH110" i="1" s="1"/>
  <c r="BH111" i="1" s="1"/>
  <c r="BH112" i="1" s="1"/>
  <c r="BH15" i="1" s="1"/>
  <c r="BH135" i="1"/>
  <c r="BH137" i="1" s="1"/>
  <c r="BH140" i="1" s="1"/>
  <c r="BH30" i="1"/>
  <c r="AX122" i="1"/>
  <c r="AX124" i="1" s="1"/>
  <c r="AX109" i="1"/>
  <c r="AX110" i="1" s="1"/>
  <c r="AX111" i="1" s="1"/>
  <c r="AX112" i="1" s="1"/>
  <c r="AX15" i="1" s="1"/>
  <c r="AX135" i="1"/>
  <c r="AX137" i="1" s="1"/>
  <c r="AX140" i="1" s="1"/>
  <c r="AX30" i="1"/>
  <c r="AN149" i="1"/>
  <c r="AN151" i="1" s="1"/>
  <c r="AN152" i="1" s="1"/>
  <c r="AN20" i="1" s="1"/>
  <c r="AN21" i="1" s="1"/>
  <c r="AN147" i="1"/>
  <c r="AN141" i="1"/>
  <c r="AN148" i="1" s="1"/>
  <c r="AN24" i="1" s="1"/>
  <c r="AN126" i="1"/>
  <c r="AN128" i="1"/>
  <c r="AN130" i="1" s="1"/>
  <c r="AN132" i="1" s="1"/>
  <c r="AN16" i="1" s="1"/>
  <c r="AN27" i="1" s="1"/>
  <c r="AD149" i="1"/>
  <c r="AD151" i="1" s="1"/>
  <c r="AD152" i="1" s="1"/>
  <c r="AD20" i="1" s="1"/>
  <c r="AD21" i="1" s="1"/>
  <c r="AD147" i="1"/>
  <c r="AD141" i="1"/>
  <c r="AD148" i="1" s="1"/>
  <c r="AD24" i="1" s="1"/>
  <c r="AD126" i="1"/>
  <c r="AD128" i="1"/>
  <c r="AD130" i="1" s="1"/>
  <c r="AD132" i="1" s="1"/>
  <c r="AD16" i="1" s="1"/>
  <c r="AD27" i="1" s="1"/>
  <c r="T128" i="1"/>
  <c r="T130" i="1" s="1"/>
  <c r="T132" i="1" s="1"/>
  <c r="T16" i="1" s="1"/>
  <c r="T27" i="1" s="1"/>
  <c r="T126" i="1"/>
  <c r="T149" i="1"/>
  <c r="T151" i="1" s="1"/>
  <c r="T152" i="1" s="1"/>
  <c r="T20" i="1" s="1"/>
  <c r="T21" i="1" s="1"/>
  <c r="T141" i="1"/>
  <c r="T148" i="1" s="1"/>
  <c r="T24" i="1" s="1"/>
  <c r="T147" i="1"/>
  <c r="J149" i="1"/>
  <c r="J151" i="1" s="1"/>
  <c r="J152" i="1" s="1"/>
  <c r="J20" i="1" s="1"/>
  <c r="J147" i="1"/>
  <c r="J23" i="1" s="1"/>
  <c r="J34" i="1" s="1"/>
  <c r="J141" i="1"/>
  <c r="J148" i="1" s="1"/>
  <c r="J24" i="1" s="1"/>
  <c r="J126" i="1"/>
  <c r="J22" i="1" s="1"/>
  <c r="J33" i="1" s="1"/>
  <c r="J128" i="1"/>
  <c r="J130" i="1" s="1"/>
  <c r="J132" i="1" s="1"/>
  <c r="J16" i="1" s="1"/>
  <c r="J27" i="1" s="1"/>
  <c r="CD128" i="1"/>
  <c r="CD130" i="1" s="1"/>
  <c r="CD132" i="1" s="1"/>
  <c r="CD16" i="1" s="1"/>
  <c r="CD27" i="1" s="1"/>
  <c r="CD126" i="1"/>
  <c r="CD22" i="1" s="1"/>
  <c r="CD33" i="1" s="1"/>
  <c r="CD149" i="1"/>
  <c r="CD151" i="1" s="1"/>
  <c r="CD152" i="1" s="1"/>
  <c r="CD20" i="1" s="1"/>
  <c r="CD141" i="1"/>
  <c r="CD148" i="1" s="1"/>
  <c r="CD24" i="1" s="1"/>
  <c r="CD147" i="1"/>
  <c r="CD23" i="1" s="1"/>
  <c r="CD34" i="1" s="1"/>
  <c r="CD26" i="1"/>
  <c r="BS122" i="1"/>
  <c r="BS124" i="1" s="1"/>
  <c r="BS109" i="1"/>
  <c r="BS110" i="1" s="1"/>
  <c r="BS111" i="1" s="1"/>
  <c r="BS112" i="1" s="1"/>
  <c r="BS15" i="1" s="1"/>
  <c r="BS135" i="1"/>
  <c r="BS137" i="1" s="1"/>
  <c r="BS140" i="1" s="1"/>
  <c r="BS30" i="1"/>
  <c r="BI30" i="1"/>
  <c r="BI109" i="1"/>
  <c r="BI110" i="1" s="1"/>
  <c r="BI111" i="1" s="1"/>
  <c r="BI112" i="1" s="1"/>
  <c r="BI15" i="1" s="1"/>
  <c r="BI122" i="1"/>
  <c r="BI124" i="1" s="1"/>
  <c r="BI135" i="1"/>
  <c r="BI137" i="1" s="1"/>
  <c r="BI140" i="1" s="1"/>
  <c r="AZ30" i="1"/>
  <c r="AZ109" i="1"/>
  <c r="AZ110" i="1" s="1"/>
  <c r="AZ111" i="1" s="1"/>
  <c r="AZ112" i="1" s="1"/>
  <c r="AZ15" i="1" s="1"/>
  <c r="AZ122" i="1"/>
  <c r="AZ124" i="1" s="1"/>
  <c r="AZ135" i="1"/>
  <c r="AZ137" i="1" s="1"/>
  <c r="AZ140" i="1" s="1"/>
  <c r="AP141" i="1"/>
  <c r="AP148" i="1" s="1"/>
  <c r="AP24" i="1" s="1"/>
  <c r="AP149" i="1"/>
  <c r="AP151" i="1" s="1"/>
  <c r="AP152" i="1" s="1"/>
  <c r="AP20" i="1" s="1"/>
  <c r="AP147" i="1"/>
  <c r="AP23" i="1" s="1"/>
  <c r="AP34" i="1" s="1"/>
  <c r="AP26" i="1"/>
  <c r="AP126" i="1"/>
  <c r="AP22" i="1" s="1"/>
  <c r="AP33" i="1" s="1"/>
  <c r="AP128" i="1"/>
  <c r="AP130" i="1" s="1"/>
  <c r="AP132" i="1" s="1"/>
  <c r="AP16" i="1" s="1"/>
  <c r="AP27" i="1" s="1"/>
  <c r="AF141" i="1"/>
  <c r="AF148" i="1" s="1"/>
  <c r="AF24" i="1" s="1"/>
  <c r="AF149" i="1"/>
  <c r="AF151" i="1" s="1"/>
  <c r="AF152" i="1" s="1"/>
  <c r="AF20" i="1" s="1"/>
  <c r="AF147" i="1"/>
  <c r="AF23" i="1" s="1"/>
  <c r="AF34" i="1" s="1"/>
  <c r="AF128" i="1"/>
  <c r="AF130" i="1" s="1"/>
  <c r="AF132" i="1" s="1"/>
  <c r="AF16" i="1" s="1"/>
  <c r="AF27" i="1" s="1"/>
  <c r="AF126" i="1"/>
  <c r="AF22" i="1" s="1"/>
  <c r="AF33" i="1" s="1"/>
  <c r="AF26" i="1"/>
  <c r="V122" i="1"/>
  <c r="V124" i="1" s="1"/>
  <c r="V109" i="1"/>
  <c r="V110" i="1" s="1"/>
  <c r="V111" i="1" s="1"/>
  <c r="V112" i="1" s="1"/>
  <c r="V15" i="1" s="1"/>
  <c r="V135" i="1"/>
  <c r="V137" i="1" s="1"/>
  <c r="V140" i="1" s="1"/>
  <c r="V30" i="1"/>
  <c r="L141" i="1"/>
  <c r="L148" i="1" s="1"/>
  <c r="L24" i="1" s="1"/>
  <c r="L149" i="1"/>
  <c r="L151" i="1" s="1"/>
  <c r="L152" i="1" s="1"/>
  <c r="L20" i="1" s="1"/>
  <c r="L147" i="1"/>
  <c r="L23" i="1" s="1"/>
  <c r="L34" i="1" s="1"/>
  <c r="L26" i="1"/>
  <c r="L128" i="1"/>
  <c r="L130" i="1" s="1"/>
  <c r="L132" i="1" s="1"/>
  <c r="L16" i="1" s="1"/>
  <c r="L27" i="1" s="1"/>
  <c r="L126" i="1"/>
  <c r="L22" i="1" s="1"/>
  <c r="L33" i="1" s="1"/>
  <c r="BR109" i="1"/>
  <c r="BR110" i="1" s="1"/>
  <c r="BR111" i="1" s="1"/>
  <c r="BR112" i="1" s="1"/>
  <c r="BR15" i="1" s="1"/>
  <c r="BR26" i="1" s="1"/>
  <c r="CC122" i="1"/>
  <c r="CC124" i="1" s="1"/>
  <c r="CC126" i="1" s="1"/>
  <c r="CC22" i="1" s="1"/>
  <c r="CC33" i="1" s="1"/>
  <c r="BR122" i="1"/>
  <c r="BR124" i="1" s="1"/>
  <c r="BR126" i="1" s="1"/>
  <c r="BR22" i="1" s="1"/>
  <c r="BR33" i="1" s="1"/>
  <c r="CC109" i="1"/>
  <c r="CC110" i="1" s="1"/>
  <c r="CC111" i="1" s="1"/>
  <c r="CC112" i="1" s="1"/>
  <c r="CC15" i="1" s="1"/>
  <c r="CC26" i="1" s="1"/>
  <c r="CB149" i="1"/>
  <c r="CB151" i="1" s="1"/>
  <c r="CB152" i="1" s="1"/>
  <c r="CB20" i="1" s="1"/>
  <c r="CB147" i="1"/>
  <c r="CB23" i="1" s="1"/>
  <c r="CB34" i="1" s="1"/>
  <c r="CB141" i="1"/>
  <c r="CB148" i="1" s="1"/>
  <c r="CB24" i="1" s="1"/>
  <c r="CB26" i="1"/>
  <c r="CB126" i="1"/>
  <c r="CB22" i="1" s="1"/>
  <c r="CB33" i="1" s="1"/>
  <c r="BR149" i="1"/>
  <c r="BR151" i="1" s="1"/>
  <c r="BR152" i="1" s="1"/>
  <c r="BR20" i="1" s="1"/>
  <c r="BR141" i="1"/>
  <c r="BR148" i="1" s="1"/>
  <c r="BR24" i="1" s="1"/>
  <c r="BR147" i="1"/>
  <c r="BR23" i="1" s="1"/>
  <c r="BR34" i="1" s="1"/>
  <c r="AY141" i="1"/>
  <c r="AY148" i="1" s="1"/>
  <c r="AY24" i="1" s="1"/>
  <c r="AY149" i="1"/>
  <c r="AY151" i="1" s="1"/>
  <c r="AY152" i="1" s="1"/>
  <c r="AY20" i="1" s="1"/>
  <c r="AY147" i="1"/>
  <c r="AY23" i="1" s="1"/>
  <c r="AY34" i="1" s="1"/>
  <c r="AY26" i="1"/>
  <c r="AY126" i="1"/>
  <c r="AY22" i="1" s="1"/>
  <c r="AY33" i="1" s="1"/>
  <c r="AO30" i="1"/>
  <c r="AO109" i="1"/>
  <c r="AO110" i="1" s="1"/>
  <c r="AO111" i="1" s="1"/>
  <c r="AO112" i="1" s="1"/>
  <c r="AO15" i="1" s="1"/>
  <c r="AO122" i="1"/>
  <c r="AO124" i="1" s="1"/>
  <c r="AO135" i="1"/>
  <c r="AO137" i="1" s="1"/>
  <c r="AO140" i="1" s="1"/>
  <c r="AE122" i="1"/>
  <c r="AE124" i="1" s="1"/>
  <c r="AE109" i="1"/>
  <c r="AE110" i="1" s="1"/>
  <c r="AE111" i="1" s="1"/>
  <c r="AE112" i="1" s="1"/>
  <c r="AE15" i="1" s="1"/>
  <c r="AE135" i="1"/>
  <c r="AE137" i="1" s="1"/>
  <c r="AE140" i="1" s="1"/>
  <c r="AE30" i="1"/>
  <c r="U30" i="1"/>
  <c r="U109" i="1"/>
  <c r="U110" i="1" s="1"/>
  <c r="U111" i="1" s="1"/>
  <c r="U112" i="1" s="1"/>
  <c r="U15" i="1" s="1"/>
  <c r="U122" i="1"/>
  <c r="U124" i="1" s="1"/>
  <c r="U135" i="1"/>
  <c r="U137" i="1" s="1"/>
  <c r="U140" i="1" s="1"/>
  <c r="CC149" i="1"/>
  <c r="CC151" i="1" s="1"/>
  <c r="CC152" i="1" s="1"/>
  <c r="CC20" i="1" s="1"/>
  <c r="CC141" i="1"/>
  <c r="CC148" i="1" s="1"/>
  <c r="CC24" i="1" s="1"/>
  <c r="CC147" i="1"/>
  <c r="CC23" i="1" s="1"/>
  <c r="CC34" i="1" s="1"/>
  <c r="C135" i="10"/>
  <c r="C137" i="10" s="1"/>
  <c r="C122" i="10"/>
  <c r="C124" i="10" s="1"/>
  <c r="I122" i="10"/>
  <c r="I124" i="10" s="1"/>
  <c r="I135" i="10"/>
  <c r="I137" i="10" s="1"/>
  <c r="C114" i="10"/>
  <c r="C115" i="10" s="1"/>
  <c r="C116" i="10" s="1"/>
  <c r="C117" i="10" s="1"/>
  <c r="C118" i="10" s="1"/>
  <c r="C19" i="10" s="1"/>
  <c r="C30" i="10" s="1"/>
  <c r="C107" i="10"/>
  <c r="I12" i="10"/>
  <c r="I10" i="10" s="1"/>
  <c r="I11" i="10" s="1"/>
  <c r="I13" i="10" s="1"/>
  <c r="C59" i="7"/>
  <c r="AD58" i="7"/>
  <c r="AC58" i="7"/>
  <c r="AB58" i="7"/>
  <c r="AB59" i="7" s="1"/>
  <c r="AA58" i="7"/>
  <c r="AA59" i="7" s="1"/>
  <c r="Z58" i="7"/>
  <c r="Z59" i="7" s="1"/>
  <c r="Y58" i="7"/>
  <c r="Y59" i="7" s="1"/>
  <c r="X58" i="7"/>
  <c r="X59" i="7" s="1"/>
  <c r="W58" i="7"/>
  <c r="W59" i="7" s="1"/>
  <c r="V58" i="7"/>
  <c r="V59" i="7" s="1"/>
  <c r="U58" i="7"/>
  <c r="U59" i="7" s="1"/>
  <c r="T58" i="7"/>
  <c r="T59" i="7" s="1"/>
  <c r="S58" i="7"/>
  <c r="S59" i="7" s="1"/>
  <c r="R58" i="7"/>
  <c r="R59" i="7" s="1"/>
  <c r="Q58" i="7"/>
  <c r="Q59" i="7" s="1"/>
  <c r="P58" i="7"/>
  <c r="P59" i="7" s="1"/>
  <c r="O58" i="7"/>
  <c r="O59" i="7" s="1"/>
  <c r="N58" i="7"/>
  <c r="N59" i="7" s="1"/>
  <c r="M58" i="7"/>
  <c r="M59" i="7" s="1"/>
  <c r="L58" i="7"/>
  <c r="L59" i="7" s="1"/>
  <c r="K58" i="7"/>
  <c r="K59" i="7" s="1"/>
  <c r="J58" i="7"/>
  <c r="J59" i="7" s="1"/>
  <c r="I58" i="7"/>
  <c r="I59" i="7" s="1"/>
  <c r="H58" i="7"/>
  <c r="H59" i="7" s="1"/>
  <c r="G58" i="7"/>
  <c r="G59" i="7" s="1"/>
  <c r="F58" i="7"/>
  <c r="F59" i="7" s="1"/>
  <c r="E58" i="7"/>
  <c r="E59" i="7" s="1"/>
  <c r="D58" i="7"/>
  <c r="D59" i="7" s="1"/>
  <c r="AD57" i="7"/>
  <c r="AC57" i="7"/>
  <c r="AC59" i="7" s="1"/>
  <c r="AD51" i="7"/>
  <c r="AD54" i="7" s="1"/>
  <c r="AD55" i="7" s="1"/>
  <c r="AC51" i="7"/>
  <c r="AC54" i="7" s="1"/>
  <c r="AC55" i="7" s="1"/>
  <c r="AC60" i="7" s="1"/>
  <c r="AD49" i="7"/>
  <c r="AC49" i="7"/>
  <c r="T45" i="7"/>
  <c r="T46" i="7" s="1"/>
  <c r="S45" i="7"/>
  <c r="S46" i="7" s="1"/>
  <c r="R45" i="7"/>
  <c r="R46" i="7" s="1"/>
  <c r="Q45" i="7"/>
  <c r="Q46" i="7" s="1"/>
  <c r="P45" i="7"/>
  <c r="P46" i="7" s="1"/>
  <c r="O45" i="7"/>
  <c r="O46" i="7" s="1"/>
  <c r="O51" i="7" s="1"/>
  <c r="N45" i="7"/>
  <c r="N46" i="7" s="1"/>
  <c r="N51" i="7" s="1"/>
  <c r="M45" i="7"/>
  <c r="M46" i="7" s="1"/>
  <c r="L45" i="7"/>
  <c r="L46" i="7" s="1"/>
  <c r="K45" i="7"/>
  <c r="K46" i="7" s="1"/>
  <c r="J45" i="7"/>
  <c r="J46" i="7" s="1"/>
  <c r="I45" i="7"/>
  <c r="I46" i="7" s="1"/>
  <c r="H45" i="7"/>
  <c r="H46" i="7" s="1"/>
  <c r="G45" i="7"/>
  <c r="G46" i="7" s="1"/>
  <c r="G51" i="7" s="1"/>
  <c r="F45" i="7"/>
  <c r="F46" i="7" s="1"/>
  <c r="F51" i="7" s="1"/>
  <c r="E45" i="7"/>
  <c r="E46" i="7" s="1"/>
  <c r="D45" i="7"/>
  <c r="D46" i="7" s="1"/>
  <c r="C45" i="7"/>
  <c r="C46" i="7" s="1"/>
  <c r="AB42" i="7"/>
  <c r="AB45" i="7" s="1"/>
  <c r="AB46" i="7" s="1"/>
  <c r="AA42" i="7"/>
  <c r="AA45" i="7" s="1"/>
  <c r="AA46" i="7" s="1"/>
  <c r="Z42" i="7"/>
  <c r="Z45" i="7" s="1"/>
  <c r="Z46" i="7" s="1"/>
  <c r="Y42" i="7"/>
  <c r="Y45" i="7" s="1"/>
  <c r="Y46" i="7" s="1"/>
  <c r="X42" i="7"/>
  <c r="X45" i="7" s="1"/>
  <c r="X46" i="7" s="1"/>
  <c r="W42" i="7"/>
  <c r="W45" i="7" s="1"/>
  <c r="W46" i="7" s="1"/>
  <c r="V42" i="7"/>
  <c r="V45" i="7" s="1"/>
  <c r="V46" i="7" s="1"/>
  <c r="U42" i="7"/>
  <c r="U45" i="7" s="1"/>
  <c r="U46" i="7" s="1"/>
  <c r="AB40" i="7"/>
  <c r="AA40" i="7"/>
  <c r="Z40" i="7"/>
  <c r="Y40" i="7"/>
  <c r="X40" i="7"/>
  <c r="W40" i="7"/>
  <c r="V40" i="7"/>
  <c r="U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22" i="7"/>
  <c r="AD66" i="7" s="1"/>
  <c r="AD67" i="7" s="1"/>
  <c r="AC22" i="7"/>
  <c r="AC66" i="7" s="1"/>
  <c r="AC67" i="7" s="1"/>
  <c r="P22" i="7"/>
  <c r="P66" i="7" s="1"/>
  <c r="P67" i="7" s="1"/>
  <c r="AB22" i="7"/>
  <c r="AB66" i="7" s="1"/>
  <c r="AA22" i="7"/>
  <c r="AA66" i="7" s="1"/>
  <c r="AA67" i="7" s="1"/>
  <c r="Z22" i="7"/>
  <c r="Z66" i="7" s="1"/>
  <c r="Z67" i="7" s="1"/>
  <c r="Y22" i="7"/>
  <c r="Y66" i="7" s="1"/>
  <c r="X22" i="7"/>
  <c r="X66" i="7" s="1"/>
  <c r="W22" i="7"/>
  <c r="W66" i="7" s="1"/>
  <c r="V22" i="7"/>
  <c r="V66" i="7" s="1"/>
  <c r="V67" i="7" s="1"/>
  <c r="U22" i="7"/>
  <c r="U66" i="7" s="1"/>
  <c r="U67" i="7" s="1"/>
  <c r="T22" i="7"/>
  <c r="T66" i="7" s="1"/>
  <c r="S22" i="7"/>
  <c r="S66" i="7" s="1"/>
  <c r="S67" i="7" s="1"/>
  <c r="R22" i="7"/>
  <c r="R66" i="7" s="1"/>
  <c r="R67" i="7" s="1"/>
  <c r="Q22" i="7"/>
  <c r="Q66" i="7" s="1"/>
  <c r="O22" i="7"/>
  <c r="O66" i="7" s="1"/>
  <c r="N22" i="7"/>
  <c r="N66" i="7" s="1"/>
  <c r="N67" i="7" s="1"/>
  <c r="M22" i="7"/>
  <c r="M66" i="7" s="1"/>
  <c r="M67" i="7" s="1"/>
  <c r="L22" i="7"/>
  <c r="L66" i="7" s="1"/>
  <c r="K22" i="7"/>
  <c r="K66" i="7" s="1"/>
  <c r="K67" i="7" s="1"/>
  <c r="J22" i="7"/>
  <c r="J66" i="7" s="1"/>
  <c r="J67" i="7" s="1"/>
  <c r="I22" i="7"/>
  <c r="I66" i="7" s="1"/>
  <c r="H22" i="7"/>
  <c r="H66" i="7" s="1"/>
  <c r="G22" i="7"/>
  <c r="G66" i="7" s="1"/>
  <c r="F22" i="7"/>
  <c r="F66" i="7" s="1"/>
  <c r="F67" i="7" s="1"/>
  <c r="E22" i="7"/>
  <c r="E66" i="7" s="1"/>
  <c r="E67" i="7" s="1"/>
  <c r="D22" i="7"/>
  <c r="D66" i="7" s="1"/>
  <c r="C22" i="7"/>
  <c r="C66" i="7" s="1"/>
  <c r="C67" i="7" s="1"/>
  <c r="AB19" i="7"/>
  <c r="AA19" i="7"/>
  <c r="Z19" i="7"/>
  <c r="Y19" i="7"/>
  <c r="R19" i="7"/>
  <c r="Q19" i="7"/>
  <c r="P19" i="7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7" i="8"/>
  <c r="AB36" i="8"/>
  <c r="AA36" i="8"/>
  <c r="Z36" i="8"/>
  <c r="Y36" i="8"/>
  <c r="X36" i="8"/>
  <c r="W36" i="8"/>
  <c r="V36" i="8"/>
  <c r="U36" i="8"/>
  <c r="T36" i="8"/>
  <c r="T37" i="8" s="1"/>
  <c r="S36" i="8"/>
  <c r="S37" i="8" s="1"/>
  <c r="R36" i="8"/>
  <c r="R37" i="8" s="1"/>
  <c r="Q36" i="8"/>
  <c r="Q37" i="8" s="1"/>
  <c r="P36" i="8"/>
  <c r="P37" i="8" s="1"/>
  <c r="O36" i="8"/>
  <c r="O37" i="8" s="1"/>
  <c r="N36" i="8"/>
  <c r="N37" i="8" s="1"/>
  <c r="M36" i="8"/>
  <c r="M37" i="8" s="1"/>
  <c r="L36" i="8"/>
  <c r="L37" i="8" s="1"/>
  <c r="K36" i="8"/>
  <c r="K37" i="8" s="1"/>
  <c r="J36" i="8"/>
  <c r="J37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1" i="8"/>
  <c r="AB22" i="8" s="1"/>
  <c r="AA21" i="8"/>
  <c r="AA22" i="8" s="1"/>
  <c r="Z21" i="8"/>
  <c r="Z22" i="8" s="1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AB19" i="8"/>
  <c r="AA19" i="8"/>
  <c r="Z19" i="8"/>
  <c r="Y19" i="8"/>
  <c r="T19" i="8"/>
  <c r="S19" i="8"/>
  <c r="R19" i="8"/>
  <c r="Q19" i="8"/>
  <c r="P19" i="8"/>
  <c r="K19" i="8"/>
  <c r="J19" i="8"/>
  <c r="I19" i="8"/>
  <c r="H19" i="8"/>
  <c r="G19" i="8"/>
  <c r="F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9" i="8"/>
  <c r="S9" i="8"/>
  <c r="R9" i="8"/>
  <c r="R11" i="8" s="1"/>
  <c r="R13" i="8" s="1"/>
  <c r="Q9" i="8"/>
  <c r="Q11" i="8" s="1"/>
  <c r="Q13" i="8" s="1"/>
  <c r="Q31" i="8" s="1"/>
  <c r="P9" i="8"/>
  <c r="P11" i="8" s="1"/>
  <c r="P13" i="8" s="1"/>
  <c r="O9" i="8"/>
  <c r="O11" i="8" s="1"/>
  <c r="O13" i="8" s="1"/>
  <c r="O31" i="8" s="1"/>
  <c r="N9" i="8"/>
  <c r="M9" i="8"/>
  <c r="L9" i="8"/>
  <c r="K9" i="8"/>
  <c r="J9" i="8"/>
  <c r="J11" i="8" s="1"/>
  <c r="J13" i="8" s="1"/>
  <c r="I9" i="8"/>
  <c r="I11" i="8" s="1"/>
  <c r="I13" i="8" s="1"/>
  <c r="I31" i="8" s="1"/>
  <c r="H9" i="8"/>
  <c r="G9" i="8"/>
  <c r="G11" i="8" s="1"/>
  <c r="G13" i="8" s="1"/>
  <c r="G31" i="8" s="1"/>
  <c r="F9" i="8"/>
  <c r="E9" i="8"/>
  <c r="D9" i="8"/>
  <c r="C9" i="8"/>
  <c r="AB7" i="8"/>
  <c r="AA7" i="8"/>
  <c r="Z7" i="8"/>
  <c r="Y7" i="8"/>
  <c r="T7" i="8"/>
  <c r="T10" i="8" s="1"/>
  <c r="S7" i="8"/>
  <c r="R7" i="8"/>
  <c r="Q7" i="8"/>
  <c r="Q10" i="8" s="1"/>
  <c r="P7" i="8"/>
  <c r="P10" i="8" s="1"/>
  <c r="P14" i="8" s="1"/>
  <c r="K7" i="8"/>
  <c r="J7" i="8"/>
  <c r="J10" i="8" s="1"/>
  <c r="I7" i="8"/>
  <c r="I10" i="8" s="1"/>
  <c r="H7" i="8"/>
  <c r="H10" i="8" s="1"/>
  <c r="G7" i="8"/>
  <c r="G10" i="8" s="1"/>
  <c r="F7" i="8"/>
  <c r="F10" i="8" s="1"/>
  <c r="AB6" i="8"/>
  <c r="AB18" i="8" s="1"/>
  <c r="AA6" i="8"/>
  <c r="AA9" i="8" s="1"/>
  <c r="Z6" i="8"/>
  <c r="Y6" i="8"/>
  <c r="Y9" i="8" s="1"/>
  <c r="X6" i="8"/>
  <c r="W6" i="8"/>
  <c r="W18" i="8" s="1"/>
  <c r="V6" i="8"/>
  <c r="V18" i="8" s="1"/>
  <c r="U6" i="8"/>
  <c r="U18" i="8" s="1"/>
  <c r="AB5" i="8"/>
  <c r="AB17" i="8" s="1"/>
  <c r="AA5" i="8"/>
  <c r="AA37" i="8" s="1"/>
  <c r="Z5" i="8"/>
  <c r="Z17" i="8" s="1"/>
  <c r="Y5" i="8"/>
  <c r="Y17" i="8" s="1"/>
  <c r="X5" i="8"/>
  <c r="X17" i="8" s="1"/>
  <c r="W5" i="8"/>
  <c r="W17" i="8" s="1"/>
  <c r="V5" i="8"/>
  <c r="V17" i="8" s="1"/>
  <c r="U5" i="8"/>
  <c r="U17" i="8" s="1"/>
  <c r="C37" i="2"/>
  <c r="E37" i="2" s="1"/>
  <c r="O34" i="2" s="1"/>
  <c r="C36" i="2"/>
  <c r="E36" i="2" s="1"/>
  <c r="N33" i="2" s="1"/>
  <c r="N34" i="2" s="1"/>
  <c r="C35" i="2"/>
  <c r="E35" i="2" s="1"/>
  <c r="M32" i="2" s="1"/>
  <c r="M33" i="2" s="1"/>
  <c r="M34" i="2" s="1"/>
  <c r="C34" i="2"/>
  <c r="E34" i="2" s="1"/>
  <c r="L31" i="2" s="1"/>
  <c r="L32" i="2" s="1"/>
  <c r="C33" i="2"/>
  <c r="E33" i="2" s="1"/>
  <c r="K30" i="2" s="1"/>
  <c r="K31" i="2" s="1"/>
  <c r="C32" i="2"/>
  <c r="E32" i="2" s="1"/>
  <c r="J29" i="2" s="1"/>
  <c r="J30" i="2" s="1"/>
  <c r="C31" i="2"/>
  <c r="E31" i="2" s="1"/>
  <c r="I28" i="2" s="1"/>
  <c r="I29" i="2" s="1"/>
  <c r="C30" i="2"/>
  <c r="E30" i="2" s="1"/>
  <c r="C29" i="2"/>
  <c r="E29" i="2" s="1"/>
  <c r="S38" i="2" s="1"/>
  <c r="C28" i="2"/>
  <c r="E28" i="2" s="1"/>
  <c r="R37" i="2" s="1"/>
  <c r="R38" i="2" s="1"/>
  <c r="C27" i="2"/>
  <c r="E27" i="2" s="1"/>
  <c r="Q36" i="2" s="1"/>
  <c r="Q37" i="2" s="1"/>
  <c r="Q38" i="2" s="1"/>
  <c r="C26" i="2"/>
  <c r="E26" i="2" s="1"/>
  <c r="P35" i="2" s="1"/>
  <c r="P36" i="2" s="1"/>
  <c r="P37" i="2" s="1"/>
  <c r="P38" i="2" s="1"/>
  <c r="BV31" i="1" l="1"/>
  <c r="BV21" i="1"/>
  <c r="BV32" i="1" s="1"/>
  <c r="BL26" i="1"/>
  <c r="BL128" i="1"/>
  <c r="BL130" i="1" s="1"/>
  <c r="BL132" i="1" s="1"/>
  <c r="BL16" i="1" s="1"/>
  <c r="BL27" i="1" s="1"/>
  <c r="BL126" i="1"/>
  <c r="BL22" i="1" s="1"/>
  <c r="BL33" i="1" s="1"/>
  <c r="BK149" i="1"/>
  <c r="BK151" i="1" s="1"/>
  <c r="BK152" i="1" s="1"/>
  <c r="BK20" i="1" s="1"/>
  <c r="BK141" i="1"/>
  <c r="BK148" i="1" s="1"/>
  <c r="BK24" i="1" s="1"/>
  <c r="BK147" i="1"/>
  <c r="BK23" i="1" s="1"/>
  <c r="BK34" i="1" s="1"/>
  <c r="BK26" i="1"/>
  <c r="BK128" i="1"/>
  <c r="BK130" i="1" s="1"/>
  <c r="BK132" i="1" s="1"/>
  <c r="BK16" i="1" s="1"/>
  <c r="BK27" i="1" s="1"/>
  <c r="BK126" i="1"/>
  <c r="BK22" i="1" s="1"/>
  <c r="BK33" i="1" s="1"/>
  <c r="BL147" i="1"/>
  <c r="BL23" i="1" s="1"/>
  <c r="BL34" i="1" s="1"/>
  <c r="BL149" i="1"/>
  <c r="BL151" i="1" s="1"/>
  <c r="BL152" i="1" s="1"/>
  <c r="BL20" i="1" s="1"/>
  <c r="BL141" i="1"/>
  <c r="BL148" i="1" s="1"/>
  <c r="BL24" i="1" s="1"/>
  <c r="BC128" i="1"/>
  <c r="BC130" i="1" s="1"/>
  <c r="BC132" i="1" s="1"/>
  <c r="BC16" i="1" s="1"/>
  <c r="BC27" i="1" s="1"/>
  <c r="BC126" i="1"/>
  <c r="BC22" i="1" s="1"/>
  <c r="BC33" i="1" s="1"/>
  <c r="O17" i="1"/>
  <c r="O28" i="1" s="1"/>
  <c r="AT149" i="1"/>
  <c r="AT151" i="1" s="1"/>
  <c r="AT152" i="1" s="1"/>
  <c r="AT20" i="1" s="1"/>
  <c r="AT141" i="1"/>
  <c r="AT148" i="1" s="1"/>
  <c r="AT24" i="1" s="1"/>
  <c r="AT147" i="1"/>
  <c r="AT23" i="1" s="1"/>
  <c r="AT34" i="1" s="1"/>
  <c r="AT26" i="1"/>
  <c r="AT17" i="1"/>
  <c r="AT28" i="1" s="1"/>
  <c r="BC26" i="1"/>
  <c r="AT126" i="1"/>
  <c r="AT22" i="1" s="1"/>
  <c r="AT33" i="1" s="1"/>
  <c r="AT128" i="1"/>
  <c r="AT130" i="1" s="1"/>
  <c r="AT132" i="1" s="1"/>
  <c r="AT16" i="1" s="1"/>
  <c r="AT27" i="1" s="1"/>
  <c r="BC147" i="1"/>
  <c r="BC23" i="1" s="1"/>
  <c r="BC34" i="1" s="1"/>
  <c r="BC149" i="1"/>
  <c r="BC151" i="1" s="1"/>
  <c r="BC152" i="1" s="1"/>
  <c r="BC20" i="1" s="1"/>
  <c r="BC141" i="1"/>
  <c r="BC148" i="1" s="1"/>
  <c r="BC24" i="1" s="1"/>
  <c r="AR147" i="1"/>
  <c r="AR23" i="1" s="1"/>
  <c r="AR34" i="1" s="1"/>
  <c r="AR149" i="1"/>
  <c r="AR151" i="1" s="1"/>
  <c r="AR152" i="1" s="1"/>
  <c r="AR20" i="1" s="1"/>
  <c r="AR141" i="1"/>
  <c r="AR148" i="1" s="1"/>
  <c r="AR24" i="1" s="1"/>
  <c r="AR128" i="1"/>
  <c r="AR130" i="1" s="1"/>
  <c r="AR132" i="1" s="1"/>
  <c r="AR16" i="1" s="1"/>
  <c r="AR27" i="1" s="1"/>
  <c r="AR126" i="1"/>
  <c r="AR22" i="1" s="1"/>
  <c r="AR33" i="1" s="1"/>
  <c r="AR26" i="1"/>
  <c r="AS147" i="1"/>
  <c r="AS23" i="1" s="1"/>
  <c r="AS34" i="1" s="1"/>
  <c r="AS149" i="1"/>
  <c r="AS151" i="1" s="1"/>
  <c r="AS152" i="1" s="1"/>
  <c r="AS20" i="1" s="1"/>
  <c r="AS141" i="1"/>
  <c r="AS148" i="1" s="1"/>
  <c r="AS24" i="1" s="1"/>
  <c r="AH149" i="1"/>
  <c r="AH151" i="1" s="1"/>
  <c r="AH152" i="1" s="1"/>
  <c r="AH20" i="1" s="1"/>
  <c r="AH141" i="1"/>
  <c r="AH148" i="1" s="1"/>
  <c r="AH24" i="1" s="1"/>
  <c r="AH147" i="1"/>
  <c r="AH23" i="1" s="1"/>
  <c r="AH34" i="1" s="1"/>
  <c r="AS26" i="1"/>
  <c r="AH126" i="1"/>
  <c r="AH22" i="1" s="1"/>
  <c r="AH33" i="1" s="1"/>
  <c r="AH128" i="1"/>
  <c r="AH130" i="1" s="1"/>
  <c r="AH132" i="1" s="1"/>
  <c r="AH16" i="1" s="1"/>
  <c r="AH27" i="1" s="1"/>
  <c r="AS126" i="1"/>
  <c r="AS22" i="1" s="1"/>
  <c r="AS33" i="1" s="1"/>
  <c r="AS128" i="1"/>
  <c r="AS130" i="1" s="1"/>
  <c r="AS132" i="1" s="1"/>
  <c r="AS16" i="1" s="1"/>
  <c r="AS27" i="1" s="1"/>
  <c r="AI31" i="1"/>
  <c r="AI21" i="1"/>
  <c r="AI32" i="1" s="1"/>
  <c r="AI17" i="1"/>
  <c r="AI28" i="1" s="1"/>
  <c r="Y17" i="1"/>
  <c r="Y28" i="1" s="1"/>
  <c r="X17" i="1"/>
  <c r="X28" i="1" s="1"/>
  <c r="X31" i="1"/>
  <c r="X21" i="1"/>
  <c r="X32" i="1" s="1"/>
  <c r="Y31" i="1"/>
  <c r="Y21" i="1"/>
  <c r="Y32" i="1" s="1"/>
  <c r="E17" i="1"/>
  <c r="E28" i="1" s="1"/>
  <c r="N149" i="1"/>
  <c r="N151" i="1" s="1"/>
  <c r="N152" i="1" s="1"/>
  <c r="N20" i="1" s="1"/>
  <c r="N141" i="1"/>
  <c r="N148" i="1" s="1"/>
  <c r="N24" i="1" s="1"/>
  <c r="N147" i="1"/>
  <c r="N23" i="1" s="1"/>
  <c r="N34" i="1" s="1"/>
  <c r="N128" i="1"/>
  <c r="N130" i="1" s="1"/>
  <c r="N132" i="1" s="1"/>
  <c r="N16" i="1" s="1"/>
  <c r="N27" i="1" s="1"/>
  <c r="N126" i="1"/>
  <c r="N22" i="1" s="1"/>
  <c r="N33" i="1" s="1"/>
  <c r="N26" i="1"/>
  <c r="O31" i="1"/>
  <c r="O21" i="1"/>
  <c r="O32" i="1" s="1"/>
  <c r="D17" i="1"/>
  <c r="D28" i="1" s="1"/>
  <c r="BX149" i="1"/>
  <c r="BX151" i="1" s="1"/>
  <c r="BX152" i="1" s="1"/>
  <c r="BX20" i="1" s="1"/>
  <c r="BX147" i="1"/>
  <c r="BX23" i="1" s="1"/>
  <c r="BX34" i="1" s="1"/>
  <c r="BX141" i="1"/>
  <c r="BX148" i="1" s="1"/>
  <c r="BX24" i="1" s="1"/>
  <c r="BX126" i="1"/>
  <c r="BX22" i="1" s="1"/>
  <c r="BX33" i="1" s="1"/>
  <c r="BX128" i="1"/>
  <c r="BX130" i="1" s="1"/>
  <c r="BX132" i="1" s="1"/>
  <c r="BX16" i="1" s="1"/>
  <c r="D31" i="1"/>
  <c r="D21" i="1"/>
  <c r="D32" i="1" s="1"/>
  <c r="E31" i="1"/>
  <c r="E21" i="1"/>
  <c r="E32" i="1" s="1"/>
  <c r="BN147" i="1"/>
  <c r="BN23" i="1" s="1"/>
  <c r="BN34" i="1" s="1"/>
  <c r="BN149" i="1"/>
  <c r="BN151" i="1" s="1"/>
  <c r="BN152" i="1" s="1"/>
  <c r="BN20" i="1" s="1"/>
  <c r="BN141" i="1"/>
  <c r="BN148" i="1" s="1"/>
  <c r="BN24" i="1" s="1"/>
  <c r="BN26" i="1"/>
  <c r="BN128" i="1"/>
  <c r="BN130" i="1" s="1"/>
  <c r="BN132" i="1" s="1"/>
  <c r="BN16" i="1" s="1"/>
  <c r="BN27" i="1" s="1"/>
  <c r="BN126" i="1"/>
  <c r="BN22" i="1" s="1"/>
  <c r="BN33" i="1" s="1"/>
  <c r="BE128" i="1"/>
  <c r="BE130" i="1" s="1"/>
  <c r="BE132" i="1" s="1"/>
  <c r="BE16" i="1" s="1"/>
  <c r="BE126" i="1"/>
  <c r="BE22" i="1" s="1"/>
  <c r="BE33" i="1" s="1"/>
  <c r="BE141" i="1"/>
  <c r="BE148" i="1" s="1"/>
  <c r="BE24" i="1" s="1"/>
  <c r="BE147" i="1"/>
  <c r="BE23" i="1" s="1"/>
  <c r="BE34" i="1" s="1"/>
  <c r="BE149" i="1"/>
  <c r="BE151" i="1" s="1"/>
  <c r="BE152" i="1" s="1"/>
  <c r="BE20" i="1" s="1"/>
  <c r="AM17" i="1"/>
  <c r="AM28" i="1" s="1"/>
  <c r="Q17" i="1"/>
  <c r="Q28" i="1" s="1"/>
  <c r="Q31" i="1"/>
  <c r="Q21" i="1"/>
  <c r="Q32" i="1" s="1"/>
  <c r="K31" i="10"/>
  <c r="K21" i="10"/>
  <c r="K32" i="10" s="1"/>
  <c r="G27" i="10"/>
  <c r="L27" i="10"/>
  <c r="D21" i="10"/>
  <c r="D32" i="10" s="1"/>
  <c r="D31" i="10"/>
  <c r="BY17" i="1"/>
  <c r="BY28" i="1" s="1"/>
  <c r="BY31" i="1"/>
  <c r="BY21" i="1"/>
  <c r="BY32" i="1" s="1"/>
  <c r="BO17" i="1"/>
  <c r="BO28" i="1" s="1"/>
  <c r="BO31" i="1"/>
  <c r="BO21" i="1"/>
  <c r="BO32" i="1" s="1"/>
  <c r="BF149" i="1"/>
  <c r="BF151" i="1" s="1"/>
  <c r="BF152" i="1" s="1"/>
  <c r="BF20" i="1" s="1"/>
  <c r="BF147" i="1"/>
  <c r="BF23" i="1" s="1"/>
  <c r="BF34" i="1" s="1"/>
  <c r="BF141" i="1"/>
  <c r="BF148" i="1" s="1"/>
  <c r="BF24" i="1" s="1"/>
  <c r="BF26" i="1"/>
  <c r="BF128" i="1"/>
  <c r="BF130" i="1" s="1"/>
  <c r="BF132" i="1" s="1"/>
  <c r="BF16" i="1" s="1"/>
  <c r="BF27" i="1" s="1"/>
  <c r="BF126" i="1"/>
  <c r="BF22" i="1" s="1"/>
  <c r="BF33" i="1" s="1"/>
  <c r="AV17" i="1"/>
  <c r="AV28" i="1" s="1"/>
  <c r="AL17" i="1"/>
  <c r="AL28" i="1" s="1"/>
  <c r="AV31" i="1"/>
  <c r="AV21" i="1"/>
  <c r="AV32" i="1" s="1"/>
  <c r="AL31" i="1"/>
  <c r="AL21" i="1"/>
  <c r="AL32" i="1" s="1"/>
  <c r="AM31" i="1"/>
  <c r="AM21" i="1"/>
  <c r="AM32" i="1" s="1"/>
  <c r="AB26" i="1"/>
  <c r="AB149" i="1"/>
  <c r="AB151" i="1" s="1"/>
  <c r="AB152" i="1" s="1"/>
  <c r="AB20" i="1" s="1"/>
  <c r="AB147" i="1"/>
  <c r="AB23" i="1" s="1"/>
  <c r="AB34" i="1" s="1"/>
  <c r="AB141" i="1"/>
  <c r="AB148" i="1" s="1"/>
  <c r="AB24" i="1" s="1"/>
  <c r="AB128" i="1"/>
  <c r="AB130" i="1" s="1"/>
  <c r="AB132" i="1" s="1"/>
  <c r="AB16" i="1" s="1"/>
  <c r="AB27" i="1" s="1"/>
  <c r="AB126" i="1"/>
  <c r="AB22" i="1" s="1"/>
  <c r="AB33" i="1" s="1"/>
  <c r="R149" i="1"/>
  <c r="R151" i="1" s="1"/>
  <c r="R152" i="1" s="1"/>
  <c r="R20" i="1" s="1"/>
  <c r="R147" i="1"/>
  <c r="R23" i="1" s="1"/>
  <c r="R34" i="1" s="1"/>
  <c r="R141" i="1"/>
  <c r="R148" i="1" s="1"/>
  <c r="R24" i="1" s="1"/>
  <c r="R26" i="1"/>
  <c r="R128" i="1"/>
  <c r="R130" i="1" s="1"/>
  <c r="R132" i="1" s="1"/>
  <c r="R16" i="1" s="1"/>
  <c r="R27" i="1" s="1"/>
  <c r="R126" i="1"/>
  <c r="R22" i="1" s="1"/>
  <c r="R33" i="1" s="1"/>
  <c r="H31" i="1"/>
  <c r="H21" i="1"/>
  <c r="H32" i="1" s="1"/>
  <c r="H17" i="1"/>
  <c r="H28" i="1" s="1"/>
  <c r="BZ17" i="1"/>
  <c r="BZ28" i="1" s="1"/>
  <c r="BP141" i="1"/>
  <c r="BP148" i="1" s="1"/>
  <c r="BP24" i="1" s="1"/>
  <c r="BP149" i="1"/>
  <c r="BP151" i="1" s="1"/>
  <c r="BP152" i="1" s="1"/>
  <c r="BP20" i="1" s="1"/>
  <c r="BP147" i="1"/>
  <c r="BP23" i="1" s="1"/>
  <c r="BP34" i="1" s="1"/>
  <c r="BP26" i="1"/>
  <c r="BP128" i="1"/>
  <c r="BP130" i="1" s="1"/>
  <c r="BP132" i="1" s="1"/>
  <c r="BP126" i="1"/>
  <c r="BP22" i="1" s="1"/>
  <c r="BP33" i="1" s="1"/>
  <c r="AW16" i="1"/>
  <c r="AW27" i="1" s="1"/>
  <c r="BG149" i="1"/>
  <c r="BG151" i="1" s="1"/>
  <c r="BG152" i="1" s="1"/>
  <c r="BG20" i="1" s="1"/>
  <c r="BG147" i="1"/>
  <c r="BG23" i="1" s="1"/>
  <c r="BG34" i="1" s="1"/>
  <c r="BG141" i="1"/>
  <c r="BG148" i="1" s="1"/>
  <c r="BG24" i="1" s="1"/>
  <c r="BG26" i="1"/>
  <c r="BG128" i="1"/>
  <c r="BG130" i="1" s="1"/>
  <c r="BG132" i="1" s="1"/>
  <c r="BG126" i="1"/>
  <c r="BG22" i="1" s="1"/>
  <c r="BG33" i="1" s="1"/>
  <c r="AW31" i="1"/>
  <c r="AW21" i="1"/>
  <c r="AW32" i="1" s="1"/>
  <c r="AC16" i="1"/>
  <c r="AC17" i="1" s="1"/>
  <c r="AC28" i="1" s="1"/>
  <c r="I17" i="1"/>
  <c r="I28" i="1" s="1"/>
  <c r="AC31" i="1"/>
  <c r="AC21" i="1"/>
  <c r="AC32" i="1" s="1"/>
  <c r="S149" i="1"/>
  <c r="S151" i="1" s="1"/>
  <c r="S152" i="1" s="1"/>
  <c r="S20" i="1" s="1"/>
  <c r="S141" i="1"/>
  <c r="S148" i="1" s="1"/>
  <c r="S24" i="1" s="1"/>
  <c r="S147" i="1"/>
  <c r="S23" i="1" s="1"/>
  <c r="S34" i="1" s="1"/>
  <c r="S26" i="1"/>
  <c r="S128" i="1"/>
  <c r="S130" i="1" s="1"/>
  <c r="S132" i="1" s="1"/>
  <c r="S126" i="1"/>
  <c r="S22" i="1" s="1"/>
  <c r="S33" i="1" s="1"/>
  <c r="AN17" i="1"/>
  <c r="AN28" i="1" s="1"/>
  <c r="T17" i="1"/>
  <c r="T28" i="1" s="1"/>
  <c r="L31" i="10"/>
  <c r="L21" i="10"/>
  <c r="L32" i="10" s="1"/>
  <c r="G31" i="10"/>
  <c r="G21" i="10"/>
  <c r="G32" i="10" s="1"/>
  <c r="AD22" i="1"/>
  <c r="AD33" i="1" s="1"/>
  <c r="T23" i="1"/>
  <c r="T34" i="1" s="1"/>
  <c r="AX26" i="1"/>
  <c r="BQ22" i="1"/>
  <c r="BQ33" i="1" s="1"/>
  <c r="AD23" i="1"/>
  <c r="AD34" i="1" s="1"/>
  <c r="BQ23" i="1"/>
  <c r="BQ34" i="1" s="1"/>
  <c r="T22" i="1"/>
  <c r="T33" i="1" s="1"/>
  <c r="AN22" i="1"/>
  <c r="AN33" i="1" s="1"/>
  <c r="BQ17" i="1"/>
  <c r="BQ28" i="1" s="1"/>
  <c r="AD17" i="1"/>
  <c r="AD28" i="1" s="1"/>
  <c r="AN23" i="1"/>
  <c r="AN34" i="1" s="1"/>
  <c r="BH26" i="1"/>
  <c r="H31" i="10"/>
  <c r="H21" i="10"/>
  <c r="H32" i="10" s="1"/>
  <c r="BQ31" i="1"/>
  <c r="BQ32" i="1"/>
  <c r="BH147" i="1"/>
  <c r="BH149" i="1"/>
  <c r="BH151" i="1" s="1"/>
  <c r="BH152" i="1" s="1"/>
  <c r="BH20" i="1" s="1"/>
  <c r="BH21" i="1" s="1"/>
  <c r="BH141" i="1"/>
  <c r="BH148" i="1" s="1"/>
  <c r="BH24" i="1" s="1"/>
  <c r="BH128" i="1"/>
  <c r="BH130" i="1" s="1"/>
  <c r="BH132" i="1" s="1"/>
  <c r="BH16" i="1" s="1"/>
  <c r="BH27" i="1" s="1"/>
  <c r="BH126" i="1"/>
  <c r="AX147" i="1"/>
  <c r="AX149" i="1"/>
  <c r="AX151" i="1" s="1"/>
  <c r="AX152" i="1" s="1"/>
  <c r="AX20" i="1" s="1"/>
  <c r="AX21" i="1" s="1"/>
  <c r="AX141" i="1"/>
  <c r="AX148" i="1" s="1"/>
  <c r="AX24" i="1" s="1"/>
  <c r="AX128" i="1"/>
  <c r="AX130" i="1" s="1"/>
  <c r="AX132" i="1" s="1"/>
  <c r="AX16" i="1" s="1"/>
  <c r="AX27" i="1" s="1"/>
  <c r="AX126" i="1"/>
  <c r="AN31" i="1"/>
  <c r="AN32" i="1"/>
  <c r="AD31" i="1"/>
  <c r="AD32" i="1"/>
  <c r="T31" i="1"/>
  <c r="T32" i="1"/>
  <c r="J17" i="1"/>
  <c r="J28" i="1" s="1"/>
  <c r="J31" i="1"/>
  <c r="J21" i="1"/>
  <c r="J32" i="1" s="1"/>
  <c r="CD17" i="1"/>
  <c r="CD28" i="1" s="1"/>
  <c r="CD31" i="1"/>
  <c r="CD21" i="1"/>
  <c r="CD32" i="1" s="1"/>
  <c r="BS141" i="1"/>
  <c r="BS148" i="1" s="1"/>
  <c r="BS24" i="1" s="1"/>
  <c r="BS147" i="1"/>
  <c r="BS23" i="1" s="1"/>
  <c r="BS34" i="1" s="1"/>
  <c r="BS149" i="1"/>
  <c r="BS151" i="1" s="1"/>
  <c r="BS152" i="1" s="1"/>
  <c r="BS20" i="1" s="1"/>
  <c r="BS26" i="1"/>
  <c r="BS126" i="1"/>
  <c r="BS22" i="1" s="1"/>
  <c r="BS33" i="1" s="1"/>
  <c r="BS128" i="1"/>
  <c r="BS130" i="1" s="1"/>
  <c r="BS132" i="1" s="1"/>
  <c r="BS16" i="1" s="1"/>
  <c r="BS27" i="1" s="1"/>
  <c r="BI149" i="1"/>
  <c r="BI151" i="1" s="1"/>
  <c r="BI152" i="1" s="1"/>
  <c r="BI20" i="1" s="1"/>
  <c r="BI141" i="1"/>
  <c r="BI148" i="1" s="1"/>
  <c r="BI24" i="1" s="1"/>
  <c r="BI147" i="1"/>
  <c r="BI23" i="1" s="1"/>
  <c r="BI34" i="1" s="1"/>
  <c r="BI126" i="1"/>
  <c r="BI22" i="1" s="1"/>
  <c r="BI33" i="1" s="1"/>
  <c r="BI128" i="1"/>
  <c r="BI130" i="1" s="1"/>
  <c r="BI132" i="1" s="1"/>
  <c r="BI16" i="1" s="1"/>
  <c r="BI27" i="1" s="1"/>
  <c r="BI26" i="1"/>
  <c r="AZ126" i="1"/>
  <c r="AZ22" i="1" s="1"/>
  <c r="AZ33" i="1" s="1"/>
  <c r="AZ128" i="1"/>
  <c r="AZ130" i="1" s="1"/>
  <c r="AZ132" i="1" s="1"/>
  <c r="AZ16" i="1" s="1"/>
  <c r="AZ27" i="1" s="1"/>
  <c r="AZ26" i="1"/>
  <c r="AZ149" i="1"/>
  <c r="AZ151" i="1" s="1"/>
  <c r="AZ152" i="1" s="1"/>
  <c r="AZ20" i="1" s="1"/>
  <c r="AZ141" i="1"/>
  <c r="AZ148" i="1" s="1"/>
  <c r="AZ24" i="1" s="1"/>
  <c r="AZ147" i="1"/>
  <c r="AZ23" i="1" s="1"/>
  <c r="AZ34" i="1" s="1"/>
  <c r="AP17" i="1"/>
  <c r="AP28" i="1" s="1"/>
  <c r="AP31" i="1"/>
  <c r="AP21" i="1"/>
  <c r="AP32" i="1" s="1"/>
  <c r="AF17" i="1"/>
  <c r="AF28" i="1" s="1"/>
  <c r="AF31" i="1"/>
  <c r="AF21" i="1"/>
  <c r="AF32" i="1" s="1"/>
  <c r="V141" i="1"/>
  <c r="V148" i="1" s="1"/>
  <c r="V24" i="1" s="1"/>
  <c r="V149" i="1"/>
  <c r="V151" i="1" s="1"/>
  <c r="V152" i="1" s="1"/>
  <c r="V20" i="1" s="1"/>
  <c r="V147" i="1"/>
  <c r="V23" i="1" s="1"/>
  <c r="V34" i="1" s="1"/>
  <c r="V26" i="1"/>
  <c r="V126" i="1"/>
  <c r="V22" i="1" s="1"/>
  <c r="V33" i="1" s="1"/>
  <c r="V128" i="1"/>
  <c r="V130" i="1" s="1"/>
  <c r="V132" i="1" s="1"/>
  <c r="V16" i="1" s="1"/>
  <c r="V27" i="1" s="1"/>
  <c r="L17" i="1"/>
  <c r="L28" i="1" s="1"/>
  <c r="L31" i="1"/>
  <c r="L21" i="1"/>
  <c r="L32" i="1" s="1"/>
  <c r="CB31" i="1"/>
  <c r="CB21" i="1"/>
  <c r="CB32" i="1" s="1"/>
  <c r="BR31" i="1"/>
  <c r="BR21" i="1"/>
  <c r="BR32" i="1" s="1"/>
  <c r="AY31" i="1"/>
  <c r="AY21" i="1"/>
  <c r="AY32" i="1" s="1"/>
  <c r="AO149" i="1"/>
  <c r="AO151" i="1" s="1"/>
  <c r="AO152" i="1" s="1"/>
  <c r="AO20" i="1" s="1"/>
  <c r="AO141" i="1"/>
  <c r="AO148" i="1" s="1"/>
  <c r="AO24" i="1" s="1"/>
  <c r="AO147" i="1"/>
  <c r="AO23" i="1" s="1"/>
  <c r="AO34" i="1" s="1"/>
  <c r="AO126" i="1"/>
  <c r="AO22" i="1" s="1"/>
  <c r="AO33" i="1" s="1"/>
  <c r="AO26" i="1"/>
  <c r="AE149" i="1"/>
  <c r="AE151" i="1" s="1"/>
  <c r="AE152" i="1" s="1"/>
  <c r="AE20" i="1" s="1"/>
  <c r="AE141" i="1"/>
  <c r="AE148" i="1" s="1"/>
  <c r="AE24" i="1" s="1"/>
  <c r="AE147" i="1"/>
  <c r="AE23" i="1" s="1"/>
  <c r="AE34" i="1" s="1"/>
  <c r="AE26" i="1"/>
  <c r="AE126" i="1"/>
  <c r="AE22" i="1" s="1"/>
  <c r="AE33" i="1" s="1"/>
  <c r="U149" i="1"/>
  <c r="U151" i="1" s="1"/>
  <c r="U152" i="1" s="1"/>
  <c r="U20" i="1" s="1"/>
  <c r="U141" i="1"/>
  <c r="U148" i="1" s="1"/>
  <c r="U24" i="1" s="1"/>
  <c r="U147" i="1"/>
  <c r="U23" i="1" s="1"/>
  <c r="U34" i="1" s="1"/>
  <c r="U126" i="1"/>
  <c r="U22" i="1" s="1"/>
  <c r="U33" i="1" s="1"/>
  <c r="U26" i="1"/>
  <c r="CC31" i="1"/>
  <c r="CC21" i="1"/>
  <c r="CC32" i="1" s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21" i="10"/>
  <c r="C123" i="10" s="1"/>
  <c r="C108" i="10"/>
  <c r="C109" i="10" s="1"/>
  <c r="C110" i="10" s="1"/>
  <c r="C111" i="10" s="1"/>
  <c r="C15" i="10" s="1"/>
  <c r="C26" i="10" s="1"/>
  <c r="C134" i="10"/>
  <c r="C136" i="10" s="1"/>
  <c r="I107" i="10"/>
  <c r="I114" i="10"/>
  <c r="I115" i="10" s="1"/>
  <c r="I116" i="10" s="1"/>
  <c r="I117" i="10" s="1"/>
  <c r="I118" i="10" s="1"/>
  <c r="I19" i="10" s="1"/>
  <c r="I30" i="10" s="1"/>
  <c r="X9" i="8"/>
  <c r="X18" i="8"/>
  <c r="Z9" i="8"/>
  <c r="Z18" i="8"/>
  <c r="C23" i="8"/>
  <c r="E23" i="8"/>
  <c r="K23" i="8"/>
  <c r="M23" i="8"/>
  <c r="S23" i="8"/>
  <c r="X23" i="8"/>
  <c r="X25" i="8" s="1"/>
  <c r="X27" i="8" s="1"/>
  <c r="G23" i="8"/>
  <c r="G25" i="8" s="1"/>
  <c r="G27" i="8" s="1"/>
  <c r="O23" i="8"/>
  <c r="O24" i="8" s="1"/>
  <c r="H23" i="8"/>
  <c r="H24" i="8" s="1"/>
  <c r="P23" i="8"/>
  <c r="R10" i="8"/>
  <c r="E25" i="8"/>
  <c r="E27" i="8" s="1"/>
  <c r="AB37" i="8"/>
  <c r="S10" i="8"/>
  <c r="V9" i="8"/>
  <c r="H67" i="7"/>
  <c r="X67" i="7"/>
  <c r="Z23" i="8"/>
  <c r="AB9" i="8"/>
  <c r="E24" i="8"/>
  <c r="E28" i="8" s="1"/>
  <c r="M24" i="8"/>
  <c r="X24" i="8"/>
  <c r="J23" i="8"/>
  <c r="J25" i="8" s="1"/>
  <c r="J27" i="8" s="1"/>
  <c r="J32" i="8" s="1"/>
  <c r="R23" i="8"/>
  <c r="R25" i="8" s="1"/>
  <c r="R27" i="8" s="1"/>
  <c r="AC62" i="7"/>
  <c r="AC9" i="7" s="1"/>
  <c r="AC7" i="7" s="1"/>
  <c r="AC8" i="7" s="1"/>
  <c r="AC10" i="7" s="1"/>
  <c r="P31" i="8"/>
  <c r="H11" i="8"/>
  <c r="H13" i="8" s="1"/>
  <c r="K25" i="8"/>
  <c r="K27" i="8" s="1"/>
  <c r="K32" i="8" s="1"/>
  <c r="S25" i="8"/>
  <c r="S27" i="8" s="1"/>
  <c r="S32" i="8" s="1"/>
  <c r="M25" i="8"/>
  <c r="M27" i="8" s="1"/>
  <c r="M32" i="8" s="1"/>
  <c r="Z37" i="8"/>
  <c r="K10" i="8"/>
  <c r="P24" i="8"/>
  <c r="K24" i="8"/>
  <c r="I67" i="7"/>
  <c r="Q67" i="7"/>
  <c r="Y67" i="7"/>
  <c r="AD60" i="7"/>
  <c r="AD62" i="7" s="1"/>
  <c r="AD9" i="7" s="1"/>
  <c r="AD7" i="7" s="1"/>
  <c r="AD8" i="7" s="1"/>
  <c r="AD10" i="7" s="1"/>
  <c r="AD72" i="7" s="1"/>
  <c r="G67" i="7"/>
  <c r="AD59" i="7"/>
  <c r="D67" i="7"/>
  <c r="L67" i="7"/>
  <c r="T67" i="7"/>
  <c r="O67" i="7"/>
  <c r="W67" i="7"/>
  <c r="Y54" i="7"/>
  <c r="Y49" i="7"/>
  <c r="Y51" i="7"/>
  <c r="Z54" i="7"/>
  <c r="Z49" i="7"/>
  <c r="Z51" i="7"/>
  <c r="H54" i="7"/>
  <c r="H49" i="7"/>
  <c r="H51" i="7"/>
  <c r="P54" i="7"/>
  <c r="P49" i="7"/>
  <c r="P51" i="7"/>
  <c r="AB67" i="7"/>
  <c r="AA54" i="7"/>
  <c r="AA49" i="7"/>
  <c r="AA51" i="7"/>
  <c r="I54" i="7"/>
  <c r="I49" i="7"/>
  <c r="I51" i="7"/>
  <c r="Q54" i="7"/>
  <c r="Q49" i="7"/>
  <c r="Q51" i="7"/>
  <c r="AB51" i="7"/>
  <c r="AB54" i="7"/>
  <c r="AB49" i="7"/>
  <c r="J54" i="7"/>
  <c r="J49" i="7"/>
  <c r="J51" i="7"/>
  <c r="R54" i="7"/>
  <c r="R49" i="7"/>
  <c r="R51" i="7"/>
  <c r="U51" i="7"/>
  <c r="U54" i="7"/>
  <c r="U49" i="7"/>
  <c r="C54" i="7"/>
  <c r="C49" i="7"/>
  <c r="C51" i="7"/>
  <c r="K54" i="7"/>
  <c r="K49" i="7"/>
  <c r="K51" i="7"/>
  <c r="S54" i="7"/>
  <c r="S49" i="7"/>
  <c r="S51" i="7"/>
  <c r="V51" i="7"/>
  <c r="V54" i="7"/>
  <c r="V55" i="7" s="1"/>
  <c r="V60" i="7" s="1"/>
  <c r="V62" i="7" s="1"/>
  <c r="V9" i="7" s="1"/>
  <c r="V7" i="7" s="1"/>
  <c r="V8" i="7" s="1"/>
  <c r="V10" i="7" s="1"/>
  <c r="V72" i="7" s="1"/>
  <c r="V49" i="7"/>
  <c r="D51" i="7"/>
  <c r="D54" i="7"/>
  <c r="D49" i="7"/>
  <c r="L51" i="7"/>
  <c r="L54" i="7"/>
  <c r="L49" i="7"/>
  <c r="T51" i="7"/>
  <c r="T54" i="7"/>
  <c r="T49" i="7"/>
  <c r="AC79" i="7"/>
  <c r="AC80" i="7" s="1"/>
  <c r="AC81" i="7" s="1"/>
  <c r="AC82" i="7" s="1"/>
  <c r="AC83" i="7" s="1"/>
  <c r="AC16" i="7" s="1"/>
  <c r="AC72" i="7"/>
  <c r="W51" i="7"/>
  <c r="W54" i="7"/>
  <c r="W49" i="7"/>
  <c r="E51" i="7"/>
  <c r="E54" i="7"/>
  <c r="E49" i="7"/>
  <c r="M51" i="7"/>
  <c r="M54" i="7"/>
  <c r="M49" i="7"/>
  <c r="X54" i="7"/>
  <c r="X49" i="7"/>
  <c r="X51" i="7"/>
  <c r="F49" i="7"/>
  <c r="N49" i="7"/>
  <c r="F54" i="7"/>
  <c r="F55" i="7" s="1"/>
  <c r="F60" i="7" s="1"/>
  <c r="F62" i="7" s="1"/>
  <c r="F9" i="7" s="1"/>
  <c r="F7" i="7" s="1"/>
  <c r="F8" i="7" s="1"/>
  <c r="F10" i="7" s="1"/>
  <c r="F79" i="7" s="1"/>
  <c r="F80" i="7" s="1"/>
  <c r="F81" i="7" s="1"/>
  <c r="N54" i="7"/>
  <c r="N55" i="7" s="1"/>
  <c r="N60" i="7" s="1"/>
  <c r="N62" i="7" s="1"/>
  <c r="N9" i="7" s="1"/>
  <c r="N7" i="7" s="1"/>
  <c r="N8" i="7" s="1"/>
  <c r="N10" i="7" s="1"/>
  <c r="N79" i="7" s="1"/>
  <c r="N80" i="7" s="1"/>
  <c r="N81" i="7" s="1"/>
  <c r="AC69" i="7"/>
  <c r="AC99" i="7" s="1"/>
  <c r="AC101" i="7" s="1"/>
  <c r="G49" i="7"/>
  <c r="O49" i="7"/>
  <c r="G54" i="7"/>
  <c r="G55" i="7" s="1"/>
  <c r="G60" i="7" s="1"/>
  <c r="G62" i="7" s="1"/>
  <c r="G9" i="7" s="1"/>
  <c r="G7" i="7" s="1"/>
  <c r="G8" i="7" s="1"/>
  <c r="G10" i="7" s="1"/>
  <c r="G79" i="7" s="1"/>
  <c r="G80" i="7" s="1"/>
  <c r="G81" i="7" s="1"/>
  <c r="O54" i="7"/>
  <c r="O55" i="7" s="1"/>
  <c r="O60" i="7" s="1"/>
  <c r="O62" i="7" s="1"/>
  <c r="O9" i="7" s="1"/>
  <c r="O7" i="7" s="1"/>
  <c r="O8" i="7" s="1"/>
  <c r="O10" i="7" s="1"/>
  <c r="O79" i="7" s="1"/>
  <c r="O80" i="7" s="1"/>
  <c r="O81" i="7" s="1"/>
  <c r="AD69" i="7"/>
  <c r="AC70" i="7"/>
  <c r="AD70" i="7"/>
  <c r="X11" i="8"/>
  <c r="X13" i="8" s="1"/>
  <c r="X31" i="8" s="1"/>
  <c r="I14" i="8"/>
  <c r="J14" i="8"/>
  <c r="C25" i="8"/>
  <c r="C27" i="8" s="1"/>
  <c r="Z10" i="8"/>
  <c r="Z11" i="8"/>
  <c r="Z13" i="8" s="1"/>
  <c r="Z31" i="8" s="1"/>
  <c r="J31" i="8"/>
  <c r="R31" i="8"/>
  <c r="AB23" i="8"/>
  <c r="AB25" i="8" s="1"/>
  <c r="AB27" i="8" s="1"/>
  <c r="Q14" i="8"/>
  <c r="C32" i="8"/>
  <c r="C24" i="8"/>
  <c r="C28" i="8" s="1"/>
  <c r="S24" i="8"/>
  <c r="U23" i="8"/>
  <c r="R14" i="8"/>
  <c r="O25" i="8"/>
  <c r="O27" i="8" s="1"/>
  <c r="O32" i="8" s="1"/>
  <c r="O33" i="8" s="1"/>
  <c r="O35" i="8" s="1"/>
  <c r="O39" i="8" s="1"/>
  <c r="V23" i="8"/>
  <c r="V24" i="8" s="1"/>
  <c r="G14" i="8"/>
  <c r="E32" i="8"/>
  <c r="W23" i="8"/>
  <c r="Z24" i="8"/>
  <c r="I23" i="8"/>
  <c r="I24" i="8" s="1"/>
  <c r="Q23" i="8"/>
  <c r="U9" i="8"/>
  <c r="U10" i="8" s="1"/>
  <c r="C10" i="8"/>
  <c r="AA10" i="8"/>
  <c r="Y11" i="8"/>
  <c r="Y13" i="8" s="1"/>
  <c r="Y31" i="8" s="1"/>
  <c r="AA17" i="8"/>
  <c r="Y18" i="8"/>
  <c r="D23" i="8"/>
  <c r="D24" i="8" s="1"/>
  <c r="L23" i="8"/>
  <c r="T23" i="8"/>
  <c r="T25" i="8" s="1"/>
  <c r="T27" i="8" s="1"/>
  <c r="H25" i="8"/>
  <c r="H27" i="8" s="1"/>
  <c r="H32" i="8" s="1"/>
  <c r="P25" i="8"/>
  <c r="P27" i="8" s="1"/>
  <c r="P28" i="8" s="1"/>
  <c r="U37" i="8"/>
  <c r="V37" i="8"/>
  <c r="L10" i="8"/>
  <c r="W9" i="8"/>
  <c r="E10" i="8"/>
  <c r="M10" i="8"/>
  <c r="C11" i="8"/>
  <c r="C13" i="8" s="1"/>
  <c r="C31" i="8" s="1"/>
  <c r="K11" i="8"/>
  <c r="K13" i="8" s="1"/>
  <c r="K31" i="8" s="1"/>
  <c r="S11" i="8"/>
  <c r="S13" i="8" s="1"/>
  <c r="S14" i="8" s="1"/>
  <c r="AA11" i="8"/>
  <c r="AA13" i="8" s="1"/>
  <c r="AA31" i="8" s="1"/>
  <c r="AA18" i="8"/>
  <c r="F23" i="8"/>
  <c r="N23" i="8"/>
  <c r="N25" i="8" s="1"/>
  <c r="N27" i="8" s="1"/>
  <c r="Z25" i="8"/>
  <c r="Z27" i="8" s="1"/>
  <c r="Z32" i="8" s="1"/>
  <c r="W37" i="8"/>
  <c r="D10" i="8"/>
  <c r="AB10" i="8"/>
  <c r="N10" i="8"/>
  <c r="V10" i="8"/>
  <c r="D11" i="8"/>
  <c r="D13" i="8" s="1"/>
  <c r="D31" i="8" s="1"/>
  <c r="L11" i="8"/>
  <c r="L13" i="8" s="1"/>
  <c r="L31" i="8" s="1"/>
  <c r="T11" i="8"/>
  <c r="T13" i="8" s="1"/>
  <c r="T14" i="8" s="1"/>
  <c r="AB11" i="8"/>
  <c r="AB13" i="8" s="1"/>
  <c r="AB31" i="8" s="1"/>
  <c r="X37" i="8"/>
  <c r="O10" i="8"/>
  <c r="O14" i="8" s="1"/>
  <c r="E11" i="8"/>
  <c r="E13" i="8" s="1"/>
  <c r="E31" i="8" s="1"/>
  <c r="M11" i="8"/>
  <c r="M13" i="8" s="1"/>
  <c r="M31" i="8" s="1"/>
  <c r="Y37" i="8"/>
  <c r="X10" i="8"/>
  <c r="X14" i="8" s="1"/>
  <c r="F11" i="8"/>
  <c r="F13" i="8" s="1"/>
  <c r="F31" i="8" s="1"/>
  <c r="N11" i="8"/>
  <c r="N13" i="8" s="1"/>
  <c r="N31" i="8" s="1"/>
  <c r="V11" i="8"/>
  <c r="V13" i="8" s="1"/>
  <c r="V31" i="8" s="1"/>
  <c r="Y10" i="8"/>
  <c r="Y14" i="8" s="1"/>
  <c r="BC17" i="1" l="1"/>
  <c r="BC28" i="1" s="1"/>
  <c r="BL17" i="1"/>
  <c r="BL28" i="1" s="1"/>
  <c r="BK17" i="1"/>
  <c r="BK28" i="1" s="1"/>
  <c r="BL31" i="1"/>
  <c r="BL21" i="1"/>
  <c r="BL32" i="1" s="1"/>
  <c r="BK31" i="1"/>
  <c r="BK21" i="1"/>
  <c r="BK32" i="1" s="1"/>
  <c r="AS17" i="1"/>
  <c r="AS28" i="1" s="1"/>
  <c r="BC31" i="1"/>
  <c r="BC21" i="1"/>
  <c r="BC32" i="1" s="1"/>
  <c r="AT31" i="1"/>
  <c r="AT21" i="1"/>
  <c r="AT32" i="1" s="1"/>
  <c r="AR17" i="1"/>
  <c r="AR28" i="1" s="1"/>
  <c r="AH31" i="1"/>
  <c r="AH21" i="1"/>
  <c r="AH32" i="1" s="1"/>
  <c r="AR31" i="1"/>
  <c r="AR21" i="1"/>
  <c r="AR32" i="1" s="1"/>
  <c r="AS31" i="1"/>
  <c r="AS21" i="1"/>
  <c r="AS32" i="1" s="1"/>
  <c r="AH17" i="1"/>
  <c r="AH28" i="1" s="1"/>
  <c r="N17" i="1"/>
  <c r="N28" i="1" s="1"/>
  <c r="N31" i="1"/>
  <c r="N21" i="1"/>
  <c r="N32" i="1" s="1"/>
  <c r="BX27" i="1"/>
  <c r="BX17" i="1"/>
  <c r="BX28" i="1" s="1"/>
  <c r="BX31" i="1"/>
  <c r="BX21" i="1"/>
  <c r="BX32" i="1" s="1"/>
  <c r="BE27" i="1"/>
  <c r="BE17" i="1"/>
  <c r="BE28" i="1" s="1"/>
  <c r="BE31" i="1"/>
  <c r="BE21" i="1"/>
  <c r="BE32" i="1" s="1"/>
  <c r="BN17" i="1"/>
  <c r="BN28" i="1" s="1"/>
  <c r="BN31" i="1"/>
  <c r="BN21" i="1"/>
  <c r="BN32" i="1" s="1"/>
  <c r="BF17" i="1"/>
  <c r="BF28" i="1" s="1"/>
  <c r="BF31" i="1"/>
  <c r="BF21" i="1"/>
  <c r="BF32" i="1" s="1"/>
  <c r="AB31" i="1"/>
  <c r="AB21" i="1"/>
  <c r="AB32" i="1" s="1"/>
  <c r="AB17" i="1"/>
  <c r="AB28" i="1" s="1"/>
  <c r="R17" i="1"/>
  <c r="R28" i="1" s="1"/>
  <c r="R31" i="1"/>
  <c r="R21" i="1"/>
  <c r="R32" i="1" s="1"/>
  <c r="BP16" i="1"/>
  <c r="BP27" i="1" s="1"/>
  <c r="BG16" i="1"/>
  <c r="BG27" i="1" s="1"/>
  <c r="BP31" i="1"/>
  <c r="BP21" i="1"/>
  <c r="BP32" i="1" s="1"/>
  <c r="AW17" i="1"/>
  <c r="AW28" i="1" s="1"/>
  <c r="BG31" i="1"/>
  <c r="BG21" i="1"/>
  <c r="BG32" i="1" s="1"/>
  <c r="AC27" i="1"/>
  <c r="S16" i="1"/>
  <c r="S27" i="1" s="1"/>
  <c r="S31" i="1"/>
  <c r="S21" i="1"/>
  <c r="S32" i="1" s="1"/>
  <c r="BH17" i="1"/>
  <c r="BH28" i="1" s="1"/>
  <c r="AX17" i="1"/>
  <c r="AX28" i="1" s="1"/>
  <c r="AX23" i="1"/>
  <c r="AX34" i="1" s="1"/>
  <c r="BH22" i="1"/>
  <c r="BH33" i="1" s="1"/>
  <c r="BH23" i="1"/>
  <c r="BH34" i="1" s="1"/>
  <c r="AX22" i="1"/>
  <c r="AX33" i="1" s="1"/>
  <c r="BH31" i="1"/>
  <c r="BH32" i="1"/>
  <c r="AX31" i="1"/>
  <c r="AX32" i="1"/>
  <c r="BS17" i="1"/>
  <c r="BS28" i="1" s="1"/>
  <c r="BS31" i="1"/>
  <c r="BS21" i="1"/>
  <c r="BS32" i="1" s="1"/>
  <c r="BI31" i="1"/>
  <c r="BI21" i="1"/>
  <c r="BI32" i="1" s="1"/>
  <c r="BI17" i="1"/>
  <c r="BI28" i="1" s="1"/>
  <c r="AZ17" i="1"/>
  <c r="AZ28" i="1" s="1"/>
  <c r="AZ31" i="1"/>
  <c r="AZ21" i="1"/>
  <c r="AZ32" i="1" s="1"/>
  <c r="V17" i="1"/>
  <c r="V28" i="1" s="1"/>
  <c r="V31" i="1"/>
  <c r="V21" i="1"/>
  <c r="V32" i="1" s="1"/>
  <c r="AO31" i="1"/>
  <c r="AO21" i="1"/>
  <c r="AO32" i="1" s="1"/>
  <c r="AE31" i="1"/>
  <c r="AE21" i="1"/>
  <c r="AE32" i="1" s="1"/>
  <c r="U31" i="1"/>
  <c r="U21" i="1"/>
  <c r="U32" i="1" s="1"/>
  <c r="C140" i="10"/>
  <c r="C139" i="10"/>
  <c r="C146" i="10" s="1"/>
  <c r="C23" i="10" s="1"/>
  <c r="C34" i="10" s="1"/>
  <c r="I121" i="10"/>
  <c r="I123" i="10" s="1"/>
  <c r="I108" i="10"/>
  <c r="I109" i="10" s="1"/>
  <c r="I110" i="10" s="1"/>
  <c r="I111" i="10" s="1"/>
  <c r="I15" i="10" s="1"/>
  <c r="I26" i="10" s="1"/>
  <c r="I134" i="10"/>
  <c r="I136" i="10" s="1"/>
  <c r="C125" i="10"/>
  <c r="C22" i="10" s="1"/>
  <c r="C33" i="10" s="1"/>
  <c r="V14" i="8"/>
  <c r="D14" i="8"/>
  <c r="F25" i="8"/>
  <c r="F27" i="8" s="1"/>
  <c r="F24" i="8"/>
  <c r="W25" i="8"/>
  <c r="W27" i="8" s="1"/>
  <c r="W24" i="8"/>
  <c r="H14" i="8"/>
  <c r="H31" i="8"/>
  <c r="H33" i="8" s="1"/>
  <c r="H35" i="8" s="1"/>
  <c r="H39" i="8" s="1"/>
  <c r="X28" i="8"/>
  <c r="K28" i="8"/>
  <c r="G24" i="8"/>
  <c r="G28" i="8" s="1"/>
  <c r="X32" i="8"/>
  <c r="E33" i="8"/>
  <c r="E35" i="8" s="1"/>
  <c r="E39" i="8" s="1"/>
  <c r="S28" i="8"/>
  <c r="K33" i="8"/>
  <c r="K35" i="8" s="1"/>
  <c r="K39" i="8" s="1"/>
  <c r="O28" i="8"/>
  <c r="AB14" i="8"/>
  <c r="T24" i="8"/>
  <c r="L14" i="8"/>
  <c r="G32" i="8"/>
  <c r="G33" i="8" s="1"/>
  <c r="G35" i="8" s="1"/>
  <c r="G39" i="8" s="1"/>
  <c r="X55" i="7"/>
  <c r="X60" i="7" s="1"/>
  <c r="X62" i="7" s="1"/>
  <c r="X9" i="7" s="1"/>
  <c r="X7" i="7" s="1"/>
  <c r="X8" i="7" s="1"/>
  <c r="X10" i="7" s="1"/>
  <c r="X72" i="7" s="1"/>
  <c r="X73" i="7" s="1"/>
  <c r="X74" i="7" s="1"/>
  <c r="X75" i="7" s="1"/>
  <c r="X76" i="7" s="1"/>
  <c r="X12" i="7" s="1"/>
  <c r="W55" i="7"/>
  <c r="W60" i="7" s="1"/>
  <c r="W62" i="7" s="1"/>
  <c r="W9" i="7" s="1"/>
  <c r="W7" i="7" s="1"/>
  <c r="W8" i="7" s="1"/>
  <c r="W10" i="7" s="1"/>
  <c r="W72" i="7" s="1"/>
  <c r="L55" i="7"/>
  <c r="L60" i="7" s="1"/>
  <c r="L62" i="7" s="1"/>
  <c r="L9" i="7" s="1"/>
  <c r="L7" i="7" s="1"/>
  <c r="L8" i="7" s="1"/>
  <c r="L10" i="7" s="1"/>
  <c r="L79" i="7" s="1"/>
  <c r="L80" i="7" s="1"/>
  <c r="L81" i="7" s="1"/>
  <c r="G72" i="7"/>
  <c r="M28" i="8"/>
  <c r="R24" i="8"/>
  <c r="R28" i="8" s="1"/>
  <c r="AD79" i="7"/>
  <c r="AD80" i="7" s="1"/>
  <c r="AD81" i="7" s="1"/>
  <c r="AD82" i="7" s="1"/>
  <c r="AD83" i="7" s="1"/>
  <c r="AD16" i="7" s="1"/>
  <c r="H28" i="8"/>
  <c r="C33" i="8"/>
  <c r="C35" i="8" s="1"/>
  <c r="C39" i="8" s="1"/>
  <c r="D55" i="7"/>
  <c r="D60" i="7" s="1"/>
  <c r="D62" i="7" s="1"/>
  <c r="D9" i="7" s="1"/>
  <c r="D7" i="7" s="1"/>
  <c r="D8" i="7" s="1"/>
  <c r="D10" i="7" s="1"/>
  <c r="P55" i="7"/>
  <c r="P60" i="7" s="1"/>
  <c r="P62" i="7" s="1"/>
  <c r="P9" i="7" s="1"/>
  <c r="P7" i="7" s="1"/>
  <c r="P8" i="7" s="1"/>
  <c r="P10" i="7" s="1"/>
  <c r="P79" i="7" s="1"/>
  <c r="P80" i="7" s="1"/>
  <c r="P81" i="7" s="1"/>
  <c r="J24" i="8"/>
  <c r="J28" i="8" s="1"/>
  <c r="U11" i="8"/>
  <c r="U13" i="8" s="1"/>
  <c r="K55" i="7"/>
  <c r="K60" i="7" s="1"/>
  <c r="K62" i="7" s="1"/>
  <c r="K9" i="7" s="1"/>
  <c r="K7" i="7" s="1"/>
  <c r="K8" i="7" s="1"/>
  <c r="K10" i="7" s="1"/>
  <c r="K79" i="7" s="1"/>
  <c r="K80" i="7" s="1"/>
  <c r="K81" i="7" s="1"/>
  <c r="K82" i="7" s="1"/>
  <c r="K83" i="7" s="1"/>
  <c r="K16" i="7" s="1"/>
  <c r="C55" i="7"/>
  <c r="C60" i="7" s="1"/>
  <c r="C62" i="7" s="1"/>
  <c r="C9" i="7" s="1"/>
  <c r="C7" i="7" s="1"/>
  <c r="C8" i="7" s="1"/>
  <c r="C10" i="7" s="1"/>
  <c r="C79" i="7" s="1"/>
  <c r="C80" i="7" s="1"/>
  <c r="C81" i="7" s="1"/>
  <c r="C82" i="7" s="1"/>
  <c r="C83" i="7" s="1"/>
  <c r="C16" i="7" s="1"/>
  <c r="AA55" i="7"/>
  <c r="AA60" i="7" s="1"/>
  <c r="AA62" i="7" s="1"/>
  <c r="AA9" i="7" s="1"/>
  <c r="AA7" i="7" s="1"/>
  <c r="AA8" i="7" s="1"/>
  <c r="AA10" i="7" s="1"/>
  <c r="D79" i="7"/>
  <c r="D80" i="7" s="1"/>
  <c r="D81" i="7" s="1"/>
  <c r="D82" i="7" s="1"/>
  <c r="D83" i="7" s="1"/>
  <c r="D16" i="7" s="1"/>
  <c r="U55" i="7"/>
  <c r="U60" i="7" s="1"/>
  <c r="U62" i="7" s="1"/>
  <c r="U9" i="7" s="1"/>
  <c r="U7" i="7" s="1"/>
  <c r="U8" i="7" s="1"/>
  <c r="U10" i="7" s="1"/>
  <c r="Q55" i="7"/>
  <c r="Q60" i="7" s="1"/>
  <c r="Q62" i="7" s="1"/>
  <c r="Q9" i="7" s="1"/>
  <c r="Q7" i="7" s="1"/>
  <c r="Q8" i="7" s="1"/>
  <c r="Q10" i="7" s="1"/>
  <c r="Q79" i="7" s="1"/>
  <c r="Q80" i="7" s="1"/>
  <c r="Q81" i="7" s="1"/>
  <c r="Q82" i="7" s="1"/>
  <c r="Q83" i="7" s="1"/>
  <c r="Q16" i="7" s="1"/>
  <c r="Z55" i="7"/>
  <c r="Z60" i="7" s="1"/>
  <c r="Z62" i="7" s="1"/>
  <c r="Z9" i="7" s="1"/>
  <c r="Z7" i="7" s="1"/>
  <c r="Z8" i="7" s="1"/>
  <c r="Z10" i="7" s="1"/>
  <c r="V79" i="7"/>
  <c r="V80" i="7" s="1"/>
  <c r="V81" i="7" s="1"/>
  <c r="V82" i="7" s="1"/>
  <c r="V83" i="7" s="1"/>
  <c r="V16" i="7" s="1"/>
  <c r="W73" i="7"/>
  <c r="W74" i="7" s="1"/>
  <c r="W75" i="7" s="1"/>
  <c r="W76" i="7" s="1"/>
  <c r="W12" i="7" s="1"/>
  <c r="V73" i="7"/>
  <c r="V74" i="7" s="1"/>
  <c r="V75" i="7" s="1"/>
  <c r="V76" i="7" s="1"/>
  <c r="V12" i="7" s="1"/>
  <c r="N72" i="7"/>
  <c r="J69" i="7"/>
  <c r="J70" i="7"/>
  <c r="O82" i="7"/>
  <c r="O83" i="7" s="1"/>
  <c r="O16" i="7" s="1"/>
  <c r="O69" i="7"/>
  <c r="O70" i="7"/>
  <c r="C70" i="7"/>
  <c r="C69" i="7"/>
  <c r="M55" i="7"/>
  <c r="M60" i="7" s="1"/>
  <c r="M62" i="7" s="1"/>
  <c r="M9" i="7" s="1"/>
  <c r="M7" i="7" s="1"/>
  <c r="M8" i="7" s="1"/>
  <c r="M10" i="7" s="1"/>
  <c r="AC73" i="7"/>
  <c r="AC74" i="7" s="1"/>
  <c r="AC75" i="7" s="1"/>
  <c r="AC76" i="7" s="1"/>
  <c r="AC12" i="7" s="1"/>
  <c r="AC86" i="7"/>
  <c r="AC88" i="7" s="1"/>
  <c r="D70" i="7"/>
  <c r="D69" i="7"/>
  <c r="W79" i="7"/>
  <c r="W80" i="7" s="1"/>
  <c r="W81" i="7" s="1"/>
  <c r="W82" i="7" s="1"/>
  <c r="W83" i="7" s="1"/>
  <c r="W16" i="7" s="1"/>
  <c r="S70" i="7"/>
  <c r="S69" i="7"/>
  <c r="U70" i="7"/>
  <c r="U69" i="7"/>
  <c r="J55" i="7"/>
  <c r="J60" i="7" s="1"/>
  <c r="J62" i="7" s="1"/>
  <c r="J9" i="7" s="1"/>
  <c r="J7" i="7" s="1"/>
  <c r="J8" i="7" s="1"/>
  <c r="J10" i="7" s="1"/>
  <c r="I69" i="7"/>
  <c r="I70" i="7"/>
  <c r="L72" i="7"/>
  <c r="H69" i="7"/>
  <c r="H70" i="7"/>
  <c r="S55" i="7"/>
  <c r="S60" i="7" s="1"/>
  <c r="S62" i="7" s="1"/>
  <c r="S9" i="7" s="1"/>
  <c r="S7" i="7" s="1"/>
  <c r="S8" i="7" s="1"/>
  <c r="S10" i="7" s="1"/>
  <c r="F72" i="7"/>
  <c r="AB70" i="7"/>
  <c r="AB69" i="7"/>
  <c r="I55" i="7"/>
  <c r="I60" i="7" s="1"/>
  <c r="I62" i="7" s="1"/>
  <c r="I9" i="7" s="1"/>
  <c r="I7" i="7" s="1"/>
  <c r="I8" i="7" s="1"/>
  <c r="I10" i="7" s="1"/>
  <c r="H55" i="7"/>
  <c r="H60" i="7" s="1"/>
  <c r="H62" i="7" s="1"/>
  <c r="H9" i="7" s="1"/>
  <c r="H7" i="7" s="1"/>
  <c r="H8" i="7" s="1"/>
  <c r="H10" i="7" s="1"/>
  <c r="AD86" i="7"/>
  <c r="AD88" i="7" s="1"/>
  <c r="AD73" i="7"/>
  <c r="AD74" i="7" s="1"/>
  <c r="AD75" i="7" s="1"/>
  <c r="AD76" i="7" s="1"/>
  <c r="AD12" i="7" s="1"/>
  <c r="G82" i="7"/>
  <c r="G83" i="7" s="1"/>
  <c r="G16" i="7" s="1"/>
  <c r="G69" i="7"/>
  <c r="G70" i="7"/>
  <c r="AC87" i="7"/>
  <c r="AC89" i="7" s="1"/>
  <c r="AC100" i="7"/>
  <c r="AC102" i="7" s="1"/>
  <c r="AC103" i="7" s="1"/>
  <c r="AC105" i="7" s="1"/>
  <c r="E70" i="7"/>
  <c r="E69" i="7"/>
  <c r="T70" i="7"/>
  <c r="T69" i="7"/>
  <c r="O72" i="7"/>
  <c r="AB55" i="7"/>
  <c r="AB60" i="7" s="1"/>
  <c r="AB62" i="7" s="1"/>
  <c r="AB9" i="7" s="1"/>
  <c r="AB7" i="7" s="1"/>
  <c r="AB8" i="7" s="1"/>
  <c r="AB10" i="7" s="1"/>
  <c r="AB72" i="7" s="1"/>
  <c r="D72" i="7"/>
  <c r="AD99" i="7"/>
  <c r="AD101" i="7" s="1"/>
  <c r="E55" i="7"/>
  <c r="E60" i="7" s="1"/>
  <c r="E62" i="7" s="1"/>
  <c r="E9" i="7" s="1"/>
  <c r="E7" i="7" s="1"/>
  <c r="E8" i="7" s="1"/>
  <c r="E10" i="7" s="1"/>
  <c r="T55" i="7"/>
  <c r="T60" i="7" s="1"/>
  <c r="T62" i="7" s="1"/>
  <c r="T9" i="7" s="1"/>
  <c r="T7" i="7" s="1"/>
  <c r="T8" i="7" s="1"/>
  <c r="T10" i="7" s="1"/>
  <c r="V70" i="7"/>
  <c r="V69" i="7"/>
  <c r="V99" i="7" s="1"/>
  <c r="V101" i="7" s="1"/>
  <c r="K70" i="7"/>
  <c r="K69" i="7"/>
  <c r="P72" i="7"/>
  <c r="AA70" i="7"/>
  <c r="AA69" i="7"/>
  <c r="Z69" i="7"/>
  <c r="Z70" i="7"/>
  <c r="C72" i="7"/>
  <c r="AD87" i="7"/>
  <c r="AD89" i="7" s="1"/>
  <c r="AD100" i="7"/>
  <c r="AD102" i="7" s="1"/>
  <c r="G73" i="7"/>
  <c r="G74" i="7" s="1"/>
  <c r="G75" i="7" s="1"/>
  <c r="G76" i="7" s="1"/>
  <c r="G12" i="7" s="1"/>
  <c r="R69" i="7"/>
  <c r="R70" i="7"/>
  <c r="Y69" i="7"/>
  <c r="Y70" i="7"/>
  <c r="M70" i="7"/>
  <c r="M69" i="7"/>
  <c r="N82" i="7"/>
  <c r="N83" i="7" s="1"/>
  <c r="N16" i="7" s="1"/>
  <c r="N70" i="7"/>
  <c r="N69" i="7"/>
  <c r="N99" i="7" s="1"/>
  <c r="N101" i="7" s="1"/>
  <c r="F82" i="7"/>
  <c r="F83" i="7" s="1"/>
  <c r="F16" i="7" s="1"/>
  <c r="F70" i="7"/>
  <c r="F69" i="7"/>
  <c r="F99" i="7" s="1"/>
  <c r="F101" i="7" s="1"/>
  <c r="X69" i="7"/>
  <c r="X70" i="7"/>
  <c r="W69" i="7"/>
  <c r="W99" i="7" s="1"/>
  <c r="W101" i="7" s="1"/>
  <c r="W70" i="7"/>
  <c r="L82" i="7"/>
  <c r="L83" i="7" s="1"/>
  <c r="L16" i="7" s="1"/>
  <c r="L70" i="7"/>
  <c r="L69" i="7"/>
  <c r="R55" i="7"/>
  <c r="R60" i="7" s="1"/>
  <c r="R62" i="7" s="1"/>
  <c r="R9" i="7" s="1"/>
  <c r="R7" i="7" s="1"/>
  <c r="R8" i="7" s="1"/>
  <c r="R10" i="7" s="1"/>
  <c r="Q69" i="7"/>
  <c r="Q70" i="7"/>
  <c r="P82" i="7"/>
  <c r="P83" i="7" s="1"/>
  <c r="P16" i="7" s="1"/>
  <c r="P69" i="7"/>
  <c r="P70" i="7"/>
  <c r="Y55" i="7"/>
  <c r="Y60" i="7" s="1"/>
  <c r="Y62" i="7" s="1"/>
  <c r="Y9" i="7" s="1"/>
  <c r="Y7" i="7" s="1"/>
  <c r="Y8" i="7" s="1"/>
  <c r="Y10" i="7" s="1"/>
  <c r="Z33" i="8"/>
  <c r="Z35" i="8" s="1"/>
  <c r="Z39" i="8" s="1"/>
  <c r="AA23" i="8"/>
  <c r="AA24" i="8" s="1"/>
  <c r="F28" i="8"/>
  <c r="Q25" i="8"/>
  <c r="Q27" i="8" s="1"/>
  <c r="Q32" i="8" s="1"/>
  <c r="Q33" i="8" s="1"/>
  <c r="Q35" i="8" s="1"/>
  <c r="Q39" i="8" s="1"/>
  <c r="Q24" i="8"/>
  <c r="W32" i="8"/>
  <c r="K14" i="8"/>
  <c r="S31" i="8"/>
  <c r="S33" i="8" s="1"/>
  <c r="S35" i="8" s="1"/>
  <c r="S39" i="8" s="1"/>
  <c r="W28" i="8"/>
  <c r="M33" i="8"/>
  <c r="M35" i="8" s="1"/>
  <c r="M39" i="8" s="1"/>
  <c r="F14" i="8"/>
  <c r="J33" i="8"/>
  <c r="J35" i="8" s="1"/>
  <c r="J39" i="8" s="1"/>
  <c r="Z28" i="8"/>
  <c r="Z14" i="8"/>
  <c r="P32" i="8"/>
  <c r="P33" i="8" s="1"/>
  <c r="P35" i="8" s="1"/>
  <c r="P39" i="8" s="1"/>
  <c r="U25" i="8"/>
  <c r="U27" i="8" s="1"/>
  <c r="U32" i="8" s="1"/>
  <c r="R32" i="8"/>
  <c r="R33" i="8" s="1"/>
  <c r="R35" i="8" s="1"/>
  <c r="R39" i="8" s="1"/>
  <c r="Y23" i="8"/>
  <c r="Y25" i="8" s="1"/>
  <c r="Y27" i="8" s="1"/>
  <c r="W11" i="8"/>
  <c r="W13" i="8" s="1"/>
  <c r="W31" i="8" s="1"/>
  <c r="U14" i="8"/>
  <c r="AA14" i="8"/>
  <c r="U24" i="8"/>
  <c r="AB32" i="8"/>
  <c r="AB33" i="8" s="1"/>
  <c r="AB35" i="8" s="1"/>
  <c r="AB39" i="8" s="1"/>
  <c r="L25" i="8"/>
  <c r="L27" i="8" s="1"/>
  <c r="L32" i="8" s="1"/>
  <c r="L33" i="8" s="1"/>
  <c r="L35" i="8" s="1"/>
  <c r="L39" i="8" s="1"/>
  <c r="M14" i="8"/>
  <c r="C14" i="8"/>
  <c r="T28" i="8"/>
  <c r="T31" i="8"/>
  <c r="D25" i="8"/>
  <c r="D27" i="8" s="1"/>
  <c r="D28" i="8" s="1"/>
  <c r="AB24" i="8"/>
  <c r="AB28" i="8" s="1"/>
  <c r="X33" i="8"/>
  <c r="X35" i="8" s="1"/>
  <c r="X39" i="8" s="1"/>
  <c r="I25" i="8"/>
  <c r="I27" i="8" s="1"/>
  <c r="I28" i="8" s="1"/>
  <c r="N32" i="8"/>
  <c r="N33" i="8" s="1"/>
  <c r="N35" i="8" s="1"/>
  <c r="N39" i="8" s="1"/>
  <c r="W10" i="8"/>
  <c r="W14" i="8" s="1"/>
  <c r="N14" i="8"/>
  <c r="F32" i="8"/>
  <c r="F33" i="8" s="1"/>
  <c r="F35" i="8" s="1"/>
  <c r="F39" i="8" s="1"/>
  <c r="E14" i="8"/>
  <c r="T32" i="8"/>
  <c r="U31" i="8"/>
  <c r="L24" i="8"/>
  <c r="V25" i="8"/>
  <c r="V27" i="8" s="1"/>
  <c r="V28" i="8" s="1"/>
  <c r="N24" i="8"/>
  <c r="N28" i="8" s="1"/>
  <c r="BP17" i="1" l="1"/>
  <c r="BP28" i="1" s="1"/>
  <c r="BG17" i="1"/>
  <c r="BG28" i="1" s="1"/>
  <c r="S17" i="1"/>
  <c r="S28" i="1" s="1"/>
  <c r="I139" i="10"/>
  <c r="I146" i="10" s="1"/>
  <c r="I23" i="10" s="1"/>
  <c r="I34" i="10" s="1"/>
  <c r="I140" i="10"/>
  <c r="I147" i="10" s="1"/>
  <c r="I24" i="10" s="1"/>
  <c r="C148" i="10"/>
  <c r="C147" i="10"/>
  <c r="C24" i="10" s="1"/>
  <c r="I125" i="10"/>
  <c r="I22" i="10" s="1"/>
  <c r="I33" i="10" s="1"/>
  <c r="W33" i="8"/>
  <c r="W35" i="8" s="1"/>
  <c r="W39" i="8" s="1"/>
  <c r="D32" i="8"/>
  <c r="D33" i="8" s="1"/>
  <c r="D35" i="8" s="1"/>
  <c r="D39" i="8" s="1"/>
  <c r="U28" i="8"/>
  <c r="G99" i="7"/>
  <c r="G101" i="7" s="1"/>
  <c r="P99" i="7"/>
  <c r="P101" i="7" s="1"/>
  <c r="L99" i="7"/>
  <c r="L101" i="7" s="1"/>
  <c r="AA25" i="8"/>
  <c r="AA27" i="8" s="1"/>
  <c r="AA28" i="8" s="1"/>
  <c r="AB79" i="7"/>
  <c r="AB80" i="7" s="1"/>
  <c r="AB81" i="7" s="1"/>
  <c r="AB82" i="7" s="1"/>
  <c r="AB83" i="7" s="1"/>
  <c r="AB16" i="7" s="1"/>
  <c r="L28" i="8"/>
  <c r="I32" i="8"/>
  <c r="I33" i="8" s="1"/>
  <c r="I35" i="8" s="1"/>
  <c r="I39" i="8" s="1"/>
  <c r="G86" i="7"/>
  <c r="G88" i="7" s="1"/>
  <c r="K72" i="7"/>
  <c r="K73" i="7" s="1"/>
  <c r="K74" i="7" s="1"/>
  <c r="K75" i="7" s="1"/>
  <c r="K76" i="7" s="1"/>
  <c r="K12" i="7" s="1"/>
  <c r="X99" i="7"/>
  <c r="X101" i="7" s="1"/>
  <c r="Q72" i="7"/>
  <c r="Q99" i="7" s="1"/>
  <c r="Q101" i="7" s="1"/>
  <c r="X79" i="7"/>
  <c r="X80" i="7" s="1"/>
  <c r="X81" i="7" s="1"/>
  <c r="X82" i="7" s="1"/>
  <c r="X83" i="7" s="1"/>
  <c r="X16" i="7" s="1"/>
  <c r="Z72" i="7"/>
  <c r="Z73" i="7" s="1"/>
  <c r="Z74" i="7" s="1"/>
  <c r="Z75" i="7" s="1"/>
  <c r="Z76" i="7" s="1"/>
  <c r="Z12" i="7" s="1"/>
  <c r="Z79" i="7"/>
  <c r="Z80" i="7" s="1"/>
  <c r="Z81" i="7" s="1"/>
  <c r="Z82" i="7" s="1"/>
  <c r="Z83" i="7" s="1"/>
  <c r="Z16" i="7" s="1"/>
  <c r="U72" i="7"/>
  <c r="U79" i="7"/>
  <c r="U80" i="7" s="1"/>
  <c r="U81" i="7" s="1"/>
  <c r="U82" i="7" s="1"/>
  <c r="U83" i="7" s="1"/>
  <c r="U16" i="7" s="1"/>
  <c r="AA72" i="7"/>
  <c r="AA73" i="7" s="1"/>
  <c r="AA74" i="7" s="1"/>
  <c r="AA75" i="7" s="1"/>
  <c r="AA76" i="7" s="1"/>
  <c r="AA12" i="7" s="1"/>
  <c r="AA79" i="7"/>
  <c r="AA80" i="7" s="1"/>
  <c r="AA81" i="7" s="1"/>
  <c r="AA82" i="7" s="1"/>
  <c r="AA83" i="7" s="1"/>
  <c r="AA16" i="7" s="1"/>
  <c r="N87" i="7"/>
  <c r="N89" i="7" s="1"/>
  <c r="N100" i="7"/>
  <c r="N102" i="7" s="1"/>
  <c r="N103" i="7" s="1"/>
  <c r="N105" i="7" s="1"/>
  <c r="R100" i="7"/>
  <c r="R102" i="7" s="1"/>
  <c r="R87" i="7"/>
  <c r="R89" i="7" s="1"/>
  <c r="Z100" i="7"/>
  <c r="Z102" i="7" s="1"/>
  <c r="Z87" i="7"/>
  <c r="Z89" i="7" s="1"/>
  <c r="F86" i="7"/>
  <c r="F88" i="7" s="1"/>
  <c r="F73" i="7"/>
  <c r="F74" i="7" s="1"/>
  <c r="F75" i="7" s="1"/>
  <c r="F76" i="7" s="1"/>
  <c r="F12" i="7" s="1"/>
  <c r="J100" i="7"/>
  <c r="J102" i="7" s="1"/>
  <c r="J87" i="7"/>
  <c r="J89" i="7" s="1"/>
  <c r="Y72" i="7"/>
  <c r="Y99" i="7" s="1"/>
  <c r="Y101" i="7" s="1"/>
  <c r="Y79" i="7"/>
  <c r="Y80" i="7" s="1"/>
  <c r="Y81" i="7" s="1"/>
  <c r="Y82" i="7" s="1"/>
  <c r="Y83" i="7" s="1"/>
  <c r="Y16" i="7" s="1"/>
  <c r="X100" i="7"/>
  <c r="X102" i="7" s="1"/>
  <c r="X103" i="7" s="1"/>
  <c r="X105" i="7" s="1"/>
  <c r="X87" i="7"/>
  <c r="X89" i="7" s="1"/>
  <c r="K87" i="7"/>
  <c r="K89" i="7" s="1"/>
  <c r="K100" i="7"/>
  <c r="K102" i="7" s="1"/>
  <c r="Q86" i="7"/>
  <c r="Q88" i="7" s="1"/>
  <c r="Q73" i="7"/>
  <c r="Q74" i="7" s="1"/>
  <c r="Q75" i="7" s="1"/>
  <c r="Q76" i="7" s="1"/>
  <c r="Q12" i="7" s="1"/>
  <c r="AD90" i="7"/>
  <c r="S79" i="7"/>
  <c r="S80" i="7" s="1"/>
  <c r="S81" i="7" s="1"/>
  <c r="S82" i="7" s="1"/>
  <c r="S83" i="7" s="1"/>
  <c r="S16" i="7" s="1"/>
  <c r="S72" i="7"/>
  <c r="J79" i="7"/>
  <c r="J80" i="7" s="1"/>
  <c r="J81" i="7" s="1"/>
  <c r="J82" i="7" s="1"/>
  <c r="J83" i="7" s="1"/>
  <c r="J16" i="7" s="1"/>
  <c r="J72" i="7"/>
  <c r="J99" i="7" s="1"/>
  <c r="J101" i="7" s="1"/>
  <c r="J103" i="7" s="1"/>
  <c r="J105" i="7" s="1"/>
  <c r="D99" i="7"/>
  <c r="D101" i="7" s="1"/>
  <c r="AA86" i="7"/>
  <c r="AA88" i="7" s="1"/>
  <c r="P100" i="7"/>
  <c r="P102" i="7" s="1"/>
  <c r="P87" i="7"/>
  <c r="P89" i="7" s="1"/>
  <c r="R79" i="7"/>
  <c r="R80" i="7" s="1"/>
  <c r="R81" i="7" s="1"/>
  <c r="R82" i="7" s="1"/>
  <c r="R83" i="7" s="1"/>
  <c r="R16" i="7" s="1"/>
  <c r="R72" i="7"/>
  <c r="R99" i="7" s="1"/>
  <c r="R101" i="7" s="1"/>
  <c r="R103" i="7" s="1"/>
  <c r="R105" i="7" s="1"/>
  <c r="D86" i="7"/>
  <c r="D88" i="7" s="1"/>
  <c r="D73" i="7"/>
  <c r="D74" i="7" s="1"/>
  <c r="D75" i="7" s="1"/>
  <c r="D76" i="7" s="1"/>
  <c r="D12" i="7" s="1"/>
  <c r="E87" i="7"/>
  <c r="E89" i="7" s="1"/>
  <c r="E100" i="7"/>
  <c r="E102" i="7" s="1"/>
  <c r="H100" i="7"/>
  <c r="H102" i="7" s="1"/>
  <c r="H87" i="7"/>
  <c r="H89" i="7" s="1"/>
  <c r="D87" i="7"/>
  <c r="D89" i="7" s="1"/>
  <c r="D100" i="7"/>
  <c r="D102" i="7" s="1"/>
  <c r="C99" i="7"/>
  <c r="C101" i="7" s="1"/>
  <c r="V87" i="7"/>
  <c r="V89" i="7" s="1"/>
  <c r="V100" i="7"/>
  <c r="V102" i="7" s="1"/>
  <c r="V103" i="7" s="1"/>
  <c r="V105" i="7" s="1"/>
  <c r="H79" i="7"/>
  <c r="H80" i="7" s="1"/>
  <c r="H81" i="7" s="1"/>
  <c r="H82" i="7" s="1"/>
  <c r="H83" i="7" s="1"/>
  <c r="H16" i="7" s="1"/>
  <c r="H72" i="7"/>
  <c r="H99" i="7" s="1"/>
  <c r="H101" i="7" s="1"/>
  <c r="N86" i="7"/>
  <c r="N88" i="7" s="1"/>
  <c r="N73" i="7"/>
  <c r="N74" i="7" s="1"/>
  <c r="N75" i="7" s="1"/>
  <c r="N76" i="7" s="1"/>
  <c r="N12" i="7" s="1"/>
  <c r="M87" i="7"/>
  <c r="M89" i="7" s="1"/>
  <c r="M100" i="7"/>
  <c r="M102" i="7" s="1"/>
  <c r="AA87" i="7"/>
  <c r="AA89" i="7" s="1"/>
  <c r="AA100" i="7"/>
  <c r="AA102" i="7" s="1"/>
  <c r="O86" i="7"/>
  <c r="O88" i="7" s="1"/>
  <c r="O73" i="7"/>
  <c r="O74" i="7" s="1"/>
  <c r="O75" i="7" s="1"/>
  <c r="O76" i="7" s="1"/>
  <c r="O12" i="7" s="1"/>
  <c r="I72" i="7"/>
  <c r="I99" i="7" s="1"/>
  <c r="I101" i="7" s="1"/>
  <c r="I79" i="7"/>
  <c r="I80" i="7" s="1"/>
  <c r="I81" i="7" s="1"/>
  <c r="I82" i="7" s="1"/>
  <c r="I83" i="7" s="1"/>
  <c r="I16" i="7" s="1"/>
  <c r="U87" i="7"/>
  <c r="U89" i="7" s="1"/>
  <c r="U100" i="7"/>
  <c r="U102" i="7" s="1"/>
  <c r="AC90" i="7"/>
  <c r="C87" i="7"/>
  <c r="C89" i="7" s="1"/>
  <c r="C100" i="7"/>
  <c r="C102" i="7" s="1"/>
  <c r="L87" i="7"/>
  <c r="L89" i="7" s="1"/>
  <c r="L100" i="7"/>
  <c r="L102" i="7" s="1"/>
  <c r="L103" i="7" s="1"/>
  <c r="L105" i="7" s="1"/>
  <c r="AB86" i="7"/>
  <c r="AB88" i="7" s="1"/>
  <c r="AB73" i="7"/>
  <c r="AB74" i="7" s="1"/>
  <c r="AB75" i="7" s="1"/>
  <c r="AB76" i="7" s="1"/>
  <c r="AB12" i="7" s="1"/>
  <c r="F87" i="7"/>
  <c r="F89" i="7" s="1"/>
  <c r="F100" i="7"/>
  <c r="F102" i="7" s="1"/>
  <c r="F103" i="7" s="1"/>
  <c r="F105" i="7" s="1"/>
  <c r="Y100" i="7"/>
  <c r="Y102" i="7" s="1"/>
  <c r="Y87" i="7"/>
  <c r="Y89" i="7" s="1"/>
  <c r="T79" i="7"/>
  <c r="T80" i="7" s="1"/>
  <c r="T81" i="7" s="1"/>
  <c r="T82" i="7" s="1"/>
  <c r="T83" i="7" s="1"/>
  <c r="T16" i="7" s="1"/>
  <c r="T72" i="7"/>
  <c r="T99" i="7" s="1"/>
  <c r="T101" i="7" s="1"/>
  <c r="G100" i="7"/>
  <c r="G102" i="7" s="1"/>
  <c r="G103" i="7" s="1"/>
  <c r="G105" i="7" s="1"/>
  <c r="G87" i="7"/>
  <c r="G89" i="7" s="1"/>
  <c r="AB99" i="7"/>
  <c r="AB101" i="7" s="1"/>
  <c r="L86" i="7"/>
  <c r="L88" i="7" s="1"/>
  <c r="L73" i="7"/>
  <c r="L74" i="7" s="1"/>
  <c r="L75" i="7" s="1"/>
  <c r="L76" i="7" s="1"/>
  <c r="L12" i="7" s="1"/>
  <c r="S99" i="7"/>
  <c r="S101" i="7" s="1"/>
  <c r="O100" i="7"/>
  <c r="O102" i="7" s="1"/>
  <c r="O87" i="7"/>
  <c r="O89" i="7" s="1"/>
  <c r="W86" i="7"/>
  <c r="W88" i="7" s="1"/>
  <c r="P86" i="7"/>
  <c r="P88" i="7" s="1"/>
  <c r="P73" i="7"/>
  <c r="P74" i="7" s="1"/>
  <c r="P75" i="7" s="1"/>
  <c r="P76" i="7" s="1"/>
  <c r="P12" i="7" s="1"/>
  <c r="E79" i="7"/>
  <c r="E80" i="7" s="1"/>
  <c r="E81" i="7" s="1"/>
  <c r="E82" i="7" s="1"/>
  <c r="E83" i="7" s="1"/>
  <c r="E16" i="7" s="1"/>
  <c r="E72" i="7"/>
  <c r="E99" i="7" s="1"/>
  <c r="E101" i="7" s="1"/>
  <c r="T87" i="7"/>
  <c r="T89" i="7" s="1"/>
  <c r="T100" i="7"/>
  <c r="T102" i="7" s="1"/>
  <c r="AB87" i="7"/>
  <c r="AB89" i="7" s="1"/>
  <c r="AB100" i="7"/>
  <c r="AB102" i="7" s="1"/>
  <c r="I100" i="7"/>
  <c r="I102" i="7" s="1"/>
  <c r="I87" i="7"/>
  <c r="I89" i="7" s="1"/>
  <c r="S87" i="7"/>
  <c r="S89" i="7" s="1"/>
  <c r="S100" i="7"/>
  <c r="S102" i="7" s="1"/>
  <c r="M79" i="7"/>
  <c r="M80" i="7" s="1"/>
  <c r="M81" i="7" s="1"/>
  <c r="M82" i="7" s="1"/>
  <c r="M83" i="7" s="1"/>
  <c r="M16" i="7" s="1"/>
  <c r="M72" i="7"/>
  <c r="M99" i="7" s="1"/>
  <c r="M101" i="7" s="1"/>
  <c r="O99" i="7"/>
  <c r="O101" i="7" s="1"/>
  <c r="P103" i="7"/>
  <c r="P105" i="7" s="1"/>
  <c r="W100" i="7"/>
  <c r="W102" i="7" s="1"/>
  <c r="W103" i="7" s="1"/>
  <c r="W105" i="7" s="1"/>
  <c r="W87" i="7"/>
  <c r="W89" i="7" s="1"/>
  <c r="Q100" i="7"/>
  <c r="Q102" i="7" s="1"/>
  <c r="Q87" i="7"/>
  <c r="Q89" i="7" s="1"/>
  <c r="C86" i="7"/>
  <c r="C88" i="7" s="1"/>
  <c r="C73" i="7"/>
  <c r="C74" i="7" s="1"/>
  <c r="C75" i="7" s="1"/>
  <c r="C76" i="7" s="1"/>
  <c r="C12" i="7" s="1"/>
  <c r="AD103" i="7"/>
  <c r="AD105" i="7" s="1"/>
  <c r="V86" i="7"/>
  <c r="V88" i="7" s="1"/>
  <c r="X86" i="7"/>
  <c r="X88" i="7" s="1"/>
  <c r="V32" i="8"/>
  <c r="V33" i="8" s="1"/>
  <c r="V35" i="8" s="1"/>
  <c r="V39" i="8" s="1"/>
  <c r="U33" i="8"/>
  <c r="U35" i="8" s="1"/>
  <c r="U39" i="8" s="1"/>
  <c r="Y32" i="8"/>
  <c r="Y33" i="8" s="1"/>
  <c r="Y35" i="8" s="1"/>
  <c r="Y39" i="8" s="1"/>
  <c r="Y24" i="8"/>
  <c r="Y28" i="8" s="1"/>
  <c r="T33" i="8"/>
  <c r="T35" i="8" s="1"/>
  <c r="T39" i="8" s="1"/>
  <c r="Q28" i="8"/>
  <c r="AA32" i="8"/>
  <c r="AA33" i="8" s="1"/>
  <c r="AA35" i="8" s="1"/>
  <c r="AA39" i="8" s="1"/>
  <c r="C93" i="1"/>
  <c r="K92" i="1"/>
  <c r="K93" i="1" s="1"/>
  <c r="M92" i="1"/>
  <c r="M93" i="1" s="1"/>
  <c r="W92" i="1"/>
  <c r="W93" i="1" s="1"/>
  <c r="AG92" i="1"/>
  <c r="AG93" i="1" s="1"/>
  <c r="AQ92" i="1"/>
  <c r="AQ93" i="1" s="1"/>
  <c r="BA92" i="1"/>
  <c r="BA93" i="1" s="1"/>
  <c r="BJ92" i="1"/>
  <c r="BJ93" i="1" s="1"/>
  <c r="BT92" i="1"/>
  <c r="BT93" i="1" s="1"/>
  <c r="K79" i="1"/>
  <c r="M79" i="1"/>
  <c r="W79" i="1"/>
  <c r="AG79" i="1"/>
  <c r="AQ79" i="1"/>
  <c r="C79" i="1"/>
  <c r="I148" i="10" l="1"/>
  <c r="T103" i="7"/>
  <c r="T105" i="7" s="1"/>
  <c r="Q103" i="7"/>
  <c r="Q105" i="7" s="1"/>
  <c r="E103" i="7"/>
  <c r="E105" i="7" s="1"/>
  <c r="K86" i="7"/>
  <c r="K88" i="7" s="1"/>
  <c r="K90" i="7" s="1"/>
  <c r="K99" i="7"/>
  <c r="K101" i="7" s="1"/>
  <c r="K103" i="7" s="1"/>
  <c r="K105" i="7" s="1"/>
  <c r="AA99" i="7"/>
  <c r="AA101" i="7" s="1"/>
  <c r="AA103" i="7" s="1"/>
  <c r="AA105" i="7" s="1"/>
  <c r="AB103" i="7"/>
  <c r="AB105" i="7" s="1"/>
  <c r="Z86" i="7"/>
  <c r="Z88" i="7" s="1"/>
  <c r="U86" i="7"/>
  <c r="U88" i="7" s="1"/>
  <c r="U73" i="7"/>
  <c r="U74" i="7" s="1"/>
  <c r="U75" i="7" s="1"/>
  <c r="U76" i="7" s="1"/>
  <c r="U12" i="7" s="1"/>
  <c r="M103" i="7"/>
  <c r="M105" i="7" s="1"/>
  <c r="H103" i="7"/>
  <c r="H105" i="7" s="1"/>
  <c r="U99" i="7"/>
  <c r="U101" i="7" s="1"/>
  <c r="U103" i="7" s="1"/>
  <c r="U105" i="7" s="1"/>
  <c r="G90" i="7"/>
  <c r="Z99" i="7"/>
  <c r="Z101" i="7" s="1"/>
  <c r="Z103" i="7" s="1"/>
  <c r="Z105" i="7" s="1"/>
  <c r="S103" i="7"/>
  <c r="S105" i="7" s="1"/>
  <c r="AA90" i="7"/>
  <c r="Y103" i="7"/>
  <c r="Y105" i="7" s="1"/>
  <c r="W90" i="7"/>
  <c r="I86" i="7"/>
  <c r="I88" i="7" s="1"/>
  <c r="I73" i="7"/>
  <c r="I74" i="7" s="1"/>
  <c r="I75" i="7" s="1"/>
  <c r="I76" i="7" s="1"/>
  <c r="I12" i="7" s="1"/>
  <c r="E86" i="7"/>
  <c r="E88" i="7" s="1"/>
  <c r="E73" i="7"/>
  <c r="E74" i="7" s="1"/>
  <c r="E75" i="7" s="1"/>
  <c r="E76" i="7" s="1"/>
  <c r="E12" i="7" s="1"/>
  <c r="O90" i="7"/>
  <c r="D103" i="7"/>
  <c r="D105" i="7" s="1"/>
  <c r="U90" i="7"/>
  <c r="X90" i="7"/>
  <c r="C90" i="7"/>
  <c r="T86" i="7"/>
  <c r="T88" i="7" s="1"/>
  <c r="T73" i="7"/>
  <c r="T74" i="7" s="1"/>
  <c r="T75" i="7" s="1"/>
  <c r="T76" i="7" s="1"/>
  <c r="T12" i="7" s="1"/>
  <c r="H86" i="7"/>
  <c r="H88" i="7" s="1"/>
  <c r="H73" i="7"/>
  <c r="H74" i="7" s="1"/>
  <c r="H75" i="7" s="1"/>
  <c r="H76" i="7" s="1"/>
  <c r="H12" i="7" s="1"/>
  <c r="C103" i="7"/>
  <c r="C105" i="7" s="1"/>
  <c r="R86" i="7"/>
  <c r="R88" i="7" s="1"/>
  <c r="R73" i="7"/>
  <c r="R74" i="7" s="1"/>
  <c r="R75" i="7" s="1"/>
  <c r="R76" i="7" s="1"/>
  <c r="R12" i="7" s="1"/>
  <c r="J86" i="7"/>
  <c r="J88" i="7" s="1"/>
  <c r="J73" i="7"/>
  <c r="J74" i="7" s="1"/>
  <c r="J75" i="7" s="1"/>
  <c r="J76" i="7" s="1"/>
  <c r="J12" i="7" s="1"/>
  <c r="Q90" i="7"/>
  <c r="V90" i="7"/>
  <c r="AB90" i="7"/>
  <c r="Z90" i="7"/>
  <c r="F90" i="7"/>
  <c r="M73" i="7"/>
  <c r="M74" i="7" s="1"/>
  <c r="M75" i="7" s="1"/>
  <c r="M76" i="7" s="1"/>
  <c r="M12" i="7" s="1"/>
  <c r="M86" i="7"/>
  <c r="M88" i="7" s="1"/>
  <c r="P90" i="7"/>
  <c r="S73" i="7"/>
  <c r="S74" i="7" s="1"/>
  <c r="S75" i="7" s="1"/>
  <c r="S76" i="7" s="1"/>
  <c r="S12" i="7" s="1"/>
  <c r="S86" i="7"/>
  <c r="S88" i="7" s="1"/>
  <c r="Y86" i="7"/>
  <c r="Y88" i="7" s="1"/>
  <c r="Y73" i="7"/>
  <c r="Y74" i="7" s="1"/>
  <c r="Y75" i="7" s="1"/>
  <c r="Y76" i="7" s="1"/>
  <c r="Y12" i="7" s="1"/>
  <c r="I103" i="7"/>
  <c r="I105" i="7" s="1"/>
  <c r="O103" i="7"/>
  <c r="O105" i="7" s="1"/>
  <c r="L90" i="7"/>
  <c r="N90" i="7"/>
  <c r="D90" i="7"/>
  <c r="M73" i="1"/>
  <c r="M70" i="1"/>
  <c r="M69" i="1"/>
  <c r="M66" i="1"/>
  <c r="M65" i="1"/>
  <c r="M102" i="1"/>
  <c r="Y90" i="7" l="1"/>
  <c r="I90" i="7"/>
  <c r="S90" i="7"/>
  <c r="M90" i="7"/>
  <c r="H90" i="7"/>
  <c r="E90" i="7"/>
  <c r="J90" i="7"/>
  <c r="T90" i="7"/>
  <c r="R90" i="7"/>
  <c r="M103" i="1"/>
  <c r="M80" i="1"/>
  <c r="M88" i="1" l="1"/>
  <c r="M85" i="1"/>
  <c r="M83" i="1"/>
  <c r="M106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M105" i="1"/>
  <c r="E69" i="2"/>
  <c r="M89" i="1"/>
  <c r="M94" i="1" s="1"/>
  <c r="M96" i="1" s="1"/>
  <c r="M139" i="1" s="1"/>
  <c r="M123" i="1"/>
  <c r="M136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K69" i="1"/>
  <c r="W69" i="1"/>
  <c r="AG69" i="1"/>
  <c r="AQ69" i="1"/>
  <c r="BA69" i="1"/>
  <c r="BJ69" i="1"/>
  <c r="BT69" i="1"/>
  <c r="K70" i="1"/>
  <c r="W70" i="1"/>
  <c r="AG70" i="1"/>
  <c r="AQ70" i="1"/>
  <c r="BA70" i="1"/>
  <c r="BJ70" i="1"/>
  <c r="BT70" i="1"/>
  <c r="C70" i="1"/>
  <c r="C69" i="1"/>
  <c r="M46" i="1" l="1"/>
  <c r="M47" i="1"/>
  <c r="J40" i="8"/>
  <c r="J41" i="8" s="1"/>
  <c r="M95" i="1"/>
  <c r="I40" i="8"/>
  <c r="I41" i="8" s="1"/>
  <c r="H40" i="8"/>
  <c r="H41" i="8" s="1"/>
  <c r="M98" i="1"/>
  <c r="M12" i="1" s="1"/>
  <c r="M10" i="1" s="1"/>
  <c r="M11" i="1" s="1"/>
  <c r="M13" i="1" s="1"/>
  <c r="M138" i="1"/>
  <c r="M125" i="1"/>
  <c r="BT53" i="1"/>
  <c r="AG53" i="1"/>
  <c r="M115" i="1" l="1"/>
  <c r="M116" i="1" s="1"/>
  <c r="M117" i="1" s="1"/>
  <c r="M118" i="1" s="1"/>
  <c r="M119" i="1" s="1"/>
  <c r="M19" i="1" s="1"/>
  <c r="M30" i="1" s="1"/>
  <c r="M108" i="1"/>
  <c r="BT79" i="1"/>
  <c r="BT74" i="1"/>
  <c r="K102" i="1"/>
  <c r="K65" i="1"/>
  <c r="K66" i="1"/>
  <c r="K73" i="1"/>
  <c r="C80" i="1"/>
  <c r="C85" i="1" s="1"/>
  <c r="C73" i="1"/>
  <c r="C66" i="1"/>
  <c r="C65" i="1"/>
  <c r="C56" i="1"/>
  <c r="C102" i="1" s="1"/>
  <c r="AQ102" i="1"/>
  <c r="AQ65" i="1"/>
  <c r="AQ66" i="1"/>
  <c r="AQ73" i="1"/>
  <c r="BJ79" i="1"/>
  <c r="BA79" i="1"/>
  <c r="BJ74" i="1"/>
  <c r="O40" i="8" l="1"/>
  <c r="O41" i="8" s="1"/>
  <c r="AB40" i="8"/>
  <c r="AB41" i="8" s="1"/>
  <c r="M135" i="1"/>
  <c r="M137" i="1" s="1"/>
  <c r="M122" i="1"/>
  <c r="M124" i="1" s="1"/>
  <c r="M126" i="1" s="1"/>
  <c r="M22" i="1" s="1"/>
  <c r="M33" i="1" s="1"/>
  <c r="M109" i="1"/>
  <c r="M110" i="1" s="1"/>
  <c r="M111" i="1" s="1"/>
  <c r="M112" i="1" s="1"/>
  <c r="M15" i="1" s="1"/>
  <c r="M26" i="1" s="1"/>
  <c r="AQ80" i="1"/>
  <c r="K80" i="1"/>
  <c r="K103" i="1"/>
  <c r="C103" i="1"/>
  <c r="C83" i="1"/>
  <c r="C105" i="1" s="1"/>
  <c r="C88" i="1"/>
  <c r="AQ103" i="1"/>
  <c r="BT102" i="1"/>
  <c r="BT65" i="1"/>
  <c r="BT66" i="1"/>
  <c r="BT73" i="1"/>
  <c r="BJ102" i="1"/>
  <c r="BJ65" i="1"/>
  <c r="BJ66" i="1"/>
  <c r="BJ73" i="1"/>
  <c r="BA102" i="1"/>
  <c r="BA65" i="1"/>
  <c r="BA66" i="1"/>
  <c r="BA73" i="1"/>
  <c r="AG66" i="1"/>
  <c r="W66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C7" i="2"/>
  <c r="E7" i="2" s="1"/>
  <c r="C8" i="2"/>
  <c r="E8" i="2" s="1"/>
  <c r="C9" i="2"/>
  <c r="E9" i="2" s="1"/>
  <c r="S39" i="2" s="1"/>
  <c r="S40" i="2" s="1"/>
  <c r="C10" i="2"/>
  <c r="E10" i="2" s="1"/>
  <c r="H7" i="2" s="1"/>
  <c r="C11" i="2"/>
  <c r="E11" i="2" s="1"/>
  <c r="I39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6" i="2"/>
  <c r="AG102" i="1"/>
  <c r="AG65" i="1"/>
  <c r="AG73" i="1"/>
  <c r="W73" i="1"/>
  <c r="W102" i="1"/>
  <c r="W65" i="1"/>
  <c r="M140" i="1" l="1"/>
  <c r="M141" i="1" s="1"/>
  <c r="M148" i="1" s="1"/>
  <c r="M24" i="1" s="1"/>
  <c r="P39" i="2"/>
  <c r="P40" i="2" s="1"/>
  <c r="I40" i="2"/>
  <c r="E47" i="2"/>
  <c r="Q56" i="2" s="1"/>
  <c r="AQ83" i="1"/>
  <c r="AQ106" i="1" s="1"/>
  <c r="AQ85" i="1"/>
  <c r="K83" i="1"/>
  <c r="K106" i="1" s="1"/>
  <c r="K85" i="1"/>
  <c r="AQ88" i="1"/>
  <c r="AG80" i="1"/>
  <c r="BT80" i="1"/>
  <c r="BJ80" i="1"/>
  <c r="K88" i="1"/>
  <c r="W80" i="1"/>
  <c r="W85" i="1" s="1"/>
  <c r="BA80" i="1"/>
  <c r="C89" i="1"/>
  <c r="C94" i="1" s="1"/>
  <c r="C96" i="1" s="1"/>
  <c r="C139" i="1" s="1"/>
  <c r="C106" i="1"/>
  <c r="BT103" i="1"/>
  <c r="BJ103" i="1"/>
  <c r="BA103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W103" i="1"/>
  <c r="AG103" i="1"/>
  <c r="C47" i="1" l="1"/>
  <c r="C46" i="1"/>
  <c r="M149" i="1"/>
  <c r="M147" i="1"/>
  <c r="M23" i="1" s="1"/>
  <c r="M34" i="1" s="1"/>
  <c r="AQ89" i="1"/>
  <c r="AQ94" i="1" s="1"/>
  <c r="AQ96" i="1" s="1"/>
  <c r="AQ139" i="1" s="1"/>
  <c r="AQ105" i="1"/>
  <c r="C95" i="1"/>
  <c r="C40" i="8"/>
  <c r="C41" i="8" s="1"/>
  <c r="J39" i="2"/>
  <c r="J40" i="2" s="1"/>
  <c r="R39" i="2"/>
  <c r="R40" i="2" s="1"/>
  <c r="Q39" i="2"/>
  <c r="Q40" i="2" s="1"/>
  <c r="K105" i="1"/>
  <c r="W83" i="1"/>
  <c r="W105" i="1" s="1"/>
  <c r="BJ88" i="1"/>
  <c r="BJ85" i="1"/>
  <c r="W88" i="1"/>
  <c r="BA83" i="1"/>
  <c r="BA106" i="1" s="1"/>
  <c r="BA85" i="1"/>
  <c r="BT88" i="1"/>
  <c r="BT85" i="1"/>
  <c r="AG88" i="1"/>
  <c r="AG85" i="1"/>
  <c r="AG83" i="1"/>
  <c r="AG106" i="1" s="1"/>
  <c r="BT83" i="1"/>
  <c r="BT105" i="1" s="1"/>
  <c r="K89" i="1"/>
  <c r="K46" i="1" s="1"/>
  <c r="BJ83" i="1"/>
  <c r="BJ106" i="1" s="1"/>
  <c r="BA88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C98" i="1"/>
  <c r="C12" i="1" s="1"/>
  <c r="C10" i="1" s="1"/>
  <c r="C11" i="1" s="1"/>
  <c r="K123" i="1"/>
  <c r="K136" i="1"/>
  <c r="C123" i="1"/>
  <c r="C136" i="1"/>
  <c r="AQ136" i="1"/>
  <c r="AQ123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AQ47" i="1" l="1"/>
  <c r="AQ46" i="1"/>
  <c r="K47" i="1"/>
  <c r="W106" i="1"/>
  <c r="W136" i="1" s="1"/>
  <c r="AG105" i="1"/>
  <c r="BA105" i="1"/>
  <c r="AQ95" i="1"/>
  <c r="S40" i="8"/>
  <c r="S41" i="8" s="1"/>
  <c r="K40" i="8"/>
  <c r="K41" i="8" s="1"/>
  <c r="G40" i="8"/>
  <c r="G41" i="8" s="1"/>
  <c r="T40" i="8"/>
  <c r="T41" i="8" s="1"/>
  <c r="D40" i="8"/>
  <c r="D41" i="8" s="1"/>
  <c r="AQ98" i="1"/>
  <c r="AQ12" i="1" s="1"/>
  <c r="AQ10" i="1" s="1"/>
  <c r="AQ11" i="1" s="1"/>
  <c r="AQ13" i="1" s="1"/>
  <c r="AQ115" i="1" s="1"/>
  <c r="AQ116" i="1" s="1"/>
  <c r="AQ117" i="1" s="1"/>
  <c r="AQ118" i="1" s="1"/>
  <c r="AQ119" i="1" s="1"/>
  <c r="AQ19" i="1" s="1"/>
  <c r="AQ30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O19" i="2"/>
  <c r="O20" i="2" s="1"/>
  <c r="P19" i="2"/>
  <c r="P20" i="2" s="1"/>
  <c r="AG89" i="1"/>
  <c r="AG94" i="1" s="1"/>
  <c r="AG96" i="1" s="1"/>
  <c r="AG139" i="1" s="1"/>
  <c r="W89" i="1"/>
  <c r="W46" i="1" s="1"/>
  <c r="BJ89" i="1"/>
  <c r="BJ94" i="1" s="1"/>
  <c r="BJ96" i="1" s="1"/>
  <c r="BJ139" i="1" s="1"/>
  <c r="BJ105" i="1"/>
  <c r="AQ125" i="1"/>
  <c r="AQ138" i="1"/>
  <c r="BT106" i="1"/>
  <c r="BT136" i="1" s="1"/>
  <c r="BT89" i="1"/>
  <c r="BT47" i="1" s="1"/>
  <c r="K94" i="1"/>
  <c r="K96" i="1" s="1"/>
  <c r="K139" i="1" s="1"/>
  <c r="BA89" i="1"/>
  <c r="BA46" i="1" s="1"/>
  <c r="C138" i="1"/>
  <c r="C125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L20" i="2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C13" i="1"/>
  <c r="C108" i="1" s="1"/>
  <c r="BJ123" i="1"/>
  <c r="BJ136" i="1"/>
  <c r="BA136" i="1"/>
  <c r="BA123" i="1"/>
  <c r="AG136" i="1"/>
  <c r="AG123" i="1"/>
  <c r="AG46" i="1" l="1"/>
  <c r="W47" i="1"/>
  <c r="AG47" i="1"/>
  <c r="BA47" i="1"/>
  <c r="BJ47" i="1"/>
  <c r="BT46" i="1"/>
  <c r="BJ46" i="1"/>
  <c r="W123" i="1"/>
  <c r="M40" i="8"/>
  <c r="M41" i="8" s="1"/>
  <c r="X40" i="8"/>
  <c r="X41" i="8" s="1"/>
  <c r="Z40" i="8"/>
  <c r="Z41" i="8" s="1"/>
  <c r="R40" i="8"/>
  <c r="R41" i="8" s="1"/>
  <c r="AA40" i="8"/>
  <c r="AA41" i="8" s="1"/>
  <c r="Q40" i="8"/>
  <c r="Q41" i="8" s="1"/>
  <c r="V40" i="8"/>
  <c r="V41" i="8" s="1"/>
  <c r="BJ95" i="1"/>
  <c r="W40" i="8"/>
  <c r="W41" i="8" s="1"/>
  <c r="N40" i="8"/>
  <c r="N41" i="8" s="1"/>
  <c r="K95" i="1"/>
  <c r="E40" i="8"/>
  <c r="E41" i="8" s="1"/>
  <c r="F40" i="8"/>
  <c r="F41" i="8" s="1"/>
  <c r="AG95" i="1"/>
  <c r="P40" i="8"/>
  <c r="P41" i="8" s="1"/>
  <c r="BJ98" i="1"/>
  <c r="BJ12" i="1" s="1"/>
  <c r="BJ10" i="1" s="1"/>
  <c r="BJ11" i="1" s="1"/>
  <c r="BJ13" i="1" s="1"/>
  <c r="BJ108" i="1" s="1"/>
  <c r="K138" i="1"/>
  <c r="W94" i="1"/>
  <c r="AG98" i="1"/>
  <c r="AG12" i="1" s="1"/>
  <c r="AG10" i="1" s="1"/>
  <c r="AG11" i="1" s="1"/>
  <c r="AG13" i="1" s="1"/>
  <c r="AG108" i="1" s="1"/>
  <c r="AG135" i="1" s="1"/>
  <c r="AG137" i="1" s="1"/>
  <c r="T40" i="2"/>
  <c r="T39" i="2"/>
  <c r="O59" i="2"/>
  <c r="J59" i="2"/>
  <c r="J60" i="2" s="1"/>
  <c r="I19" i="2"/>
  <c r="I20" i="2" s="1"/>
  <c r="K59" i="2"/>
  <c r="K60" i="2" s="1"/>
  <c r="I59" i="2"/>
  <c r="I60" i="2" s="1"/>
  <c r="BT123" i="1"/>
  <c r="K19" i="2"/>
  <c r="K20" i="2" s="1"/>
  <c r="H59" i="2"/>
  <c r="H60" i="2" s="1"/>
  <c r="J19" i="2"/>
  <c r="J20" i="2" s="1"/>
  <c r="H19" i="2"/>
  <c r="N59" i="2"/>
  <c r="N60" i="2" s="1"/>
  <c r="BJ138" i="1"/>
  <c r="BJ125" i="1"/>
  <c r="AG138" i="1"/>
  <c r="AG125" i="1"/>
  <c r="K125" i="1"/>
  <c r="K98" i="1"/>
  <c r="K12" i="1" s="1"/>
  <c r="K10" i="1" s="1"/>
  <c r="K11" i="1" s="1"/>
  <c r="K13" i="1" s="1"/>
  <c r="K108" i="1" s="1"/>
  <c r="K135" i="1" s="1"/>
  <c r="K137" i="1" s="1"/>
  <c r="BT94" i="1"/>
  <c r="BT96" i="1" s="1"/>
  <c r="BT139" i="1" s="1"/>
  <c r="BA94" i="1"/>
  <c r="C115" i="1"/>
  <c r="C116" i="1" s="1"/>
  <c r="C117" i="1" s="1"/>
  <c r="C118" i="1" s="1"/>
  <c r="C119" i="1" s="1"/>
  <c r="C19" i="1" s="1"/>
  <c r="C30" i="1" s="1"/>
  <c r="C135" i="1"/>
  <c r="L60" i="2"/>
  <c r="O60" i="2"/>
  <c r="Q60" i="2"/>
  <c r="AQ108" i="1"/>
  <c r="AQ135" i="1" s="1"/>
  <c r="AQ137" i="1" s="1"/>
  <c r="AQ140" i="1" s="1"/>
  <c r="AQ141" i="1" s="1"/>
  <c r="AQ148" i="1" s="1"/>
  <c r="BA96" i="1" l="1"/>
  <c r="BA139" i="1" s="1"/>
  <c r="BA98" i="1"/>
  <c r="BA12" i="1" s="1"/>
  <c r="BA10" i="1" s="1"/>
  <c r="BA11" i="1" s="1"/>
  <c r="BA13" i="1" s="1"/>
  <c r="BA115" i="1" s="1"/>
  <c r="BA116" i="1" s="1"/>
  <c r="BA117" i="1" s="1"/>
  <c r="BA118" i="1" s="1"/>
  <c r="BA119" i="1" s="1"/>
  <c r="BA19" i="1" s="1"/>
  <c r="BA30" i="1" s="1"/>
  <c r="K140" i="1"/>
  <c r="K141" i="1" s="1"/>
  <c r="K148" i="1" s="1"/>
  <c r="K24" i="1" s="1"/>
  <c r="I126" i="10"/>
  <c r="C126" i="10"/>
  <c r="AG140" i="1"/>
  <c r="AG141" i="1" s="1"/>
  <c r="AG148" i="1" s="1"/>
  <c r="AG24" i="1" s="1"/>
  <c r="W125" i="1"/>
  <c r="W96" i="1"/>
  <c r="W139" i="1" s="1"/>
  <c r="AQ24" i="1"/>
  <c r="AG122" i="1"/>
  <c r="AG124" i="1" s="1"/>
  <c r="AG126" i="1" s="1"/>
  <c r="AG22" i="1" s="1"/>
  <c r="AG33" i="1" s="1"/>
  <c r="AG115" i="1"/>
  <c r="AG116" i="1" s="1"/>
  <c r="AG117" i="1" s="1"/>
  <c r="AG118" i="1" s="1"/>
  <c r="AG119" i="1" s="1"/>
  <c r="AG19" i="1" s="1"/>
  <c r="AG30" i="1" s="1"/>
  <c r="AG109" i="1"/>
  <c r="AG110" i="1" s="1"/>
  <c r="AG111" i="1" s="1"/>
  <c r="AG112" i="1" s="1"/>
  <c r="AG15" i="1" s="1"/>
  <c r="AG26" i="1" s="1"/>
  <c r="W138" i="1"/>
  <c r="AQ149" i="1"/>
  <c r="AQ147" i="1"/>
  <c r="AQ23" i="1" s="1"/>
  <c r="AQ34" i="1" s="1"/>
  <c r="C137" i="1"/>
  <c r="C140" i="1" s="1"/>
  <c r="C149" i="1" s="1"/>
  <c r="BA95" i="1"/>
  <c r="U40" i="8"/>
  <c r="U41" i="8" s="1"/>
  <c r="BT95" i="1"/>
  <c r="Y40" i="8"/>
  <c r="Y41" i="8" s="1"/>
  <c r="W95" i="1"/>
  <c r="L40" i="8"/>
  <c r="L41" i="8" s="1"/>
  <c r="W98" i="1"/>
  <c r="W12" i="1" s="1"/>
  <c r="W10" i="1" s="1"/>
  <c r="W11" i="1" s="1"/>
  <c r="W13" i="1" s="1"/>
  <c r="W115" i="1" s="1"/>
  <c r="W116" i="1" s="1"/>
  <c r="W117" i="1" s="1"/>
  <c r="W118" i="1" s="1"/>
  <c r="W119" i="1" s="1"/>
  <c r="W19" i="1" s="1"/>
  <c r="W30" i="1" s="1"/>
  <c r="BT98" i="1"/>
  <c r="BT12" i="1" s="1"/>
  <c r="BT10" i="1" s="1"/>
  <c r="BT11" i="1" s="1"/>
  <c r="BT13" i="1" s="1"/>
  <c r="BT115" i="1" s="1"/>
  <c r="BT116" i="1" s="1"/>
  <c r="BT117" i="1" s="1"/>
  <c r="BT118" i="1" s="1"/>
  <c r="BT119" i="1" s="1"/>
  <c r="BT19" i="1" s="1"/>
  <c r="BT30" i="1" s="1"/>
  <c r="H20" i="2"/>
  <c r="T20" i="2" s="1"/>
  <c r="T19" i="2"/>
  <c r="T59" i="2"/>
  <c r="BT125" i="1"/>
  <c r="K109" i="1"/>
  <c r="K110" i="1" s="1"/>
  <c r="K111" i="1" s="1"/>
  <c r="K112" i="1" s="1"/>
  <c r="K15" i="1" s="1"/>
  <c r="K26" i="1" s="1"/>
  <c r="BA138" i="1"/>
  <c r="K115" i="1"/>
  <c r="K116" i="1" s="1"/>
  <c r="K117" i="1" s="1"/>
  <c r="K118" i="1" s="1"/>
  <c r="K119" i="1" s="1"/>
  <c r="K19" i="1" s="1"/>
  <c r="K30" i="1" s="1"/>
  <c r="BA125" i="1"/>
  <c r="K122" i="1"/>
  <c r="K124" i="1" s="1"/>
  <c r="K126" i="1" s="1"/>
  <c r="K22" i="1" s="1"/>
  <c r="K33" i="1" s="1"/>
  <c r="BT138" i="1"/>
  <c r="C122" i="1"/>
  <c r="C124" i="1" s="1"/>
  <c r="C126" i="1" s="1"/>
  <c r="C22" i="1" s="1"/>
  <c r="C33" i="1" s="1"/>
  <c r="C109" i="1"/>
  <c r="T60" i="2"/>
  <c r="BJ115" i="1"/>
  <c r="BJ116" i="1" s="1"/>
  <c r="BJ117" i="1" s="1"/>
  <c r="BJ118" i="1" s="1"/>
  <c r="BJ119" i="1" s="1"/>
  <c r="BJ19" i="1" s="1"/>
  <c r="BJ30" i="1" s="1"/>
  <c r="AQ109" i="1"/>
  <c r="AQ110" i="1" s="1"/>
  <c r="AQ111" i="1" s="1"/>
  <c r="AQ112" i="1" s="1"/>
  <c r="AQ15" i="1" s="1"/>
  <c r="AQ26" i="1" s="1"/>
  <c r="AQ122" i="1"/>
  <c r="AQ124" i="1" s="1"/>
  <c r="BJ109" i="1"/>
  <c r="BJ110" i="1" s="1"/>
  <c r="BJ111" i="1" s="1"/>
  <c r="BJ112" i="1" s="1"/>
  <c r="BJ15" i="1" s="1"/>
  <c r="BJ26" i="1" s="1"/>
  <c r="BJ122" i="1"/>
  <c r="BJ124" i="1" s="1"/>
  <c r="BJ135" i="1"/>
  <c r="BJ137" i="1" s="1"/>
  <c r="AY127" i="1" l="1"/>
  <c r="AE127" i="1"/>
  <c r="CC127" i="1"/>
  <c r="AO127" i="1"/>
  <c r="CB127" i="1"/>
  <c r="BR127" i="1"/>
  <c r="U127" i="1"/>
  <c r="BJ140" i="1"/>
  <c r="BJ141" i="1" s="1"/>
  <c r="BJ148" i="1" s="1"/>
  <c r="BJ24" i="1" s="1"/>
  <c r="C110" i="1"/>
  <c r="C111" i="1" s="1"/>
  <c r="C112" i="1" s="1"/>
  <c r="C15" i="1" s="1"/>
  <c r="C26" i="1" s="1"/>
  <c r="I149" i="10"/>
  <c r="I150" i="10" s="1"/>
  <c r="I151" i="10" s="1"/>
  <c r="I20" i="10" s="1"/>
  <c r="C149" i="10"/>
  <c r="C150" i="10" s="1"/>
  <c r="C151" i="10" s="1"/>
  <c r="C20" i="10" s="1"/>
  <c r="C141" i="1"/>
  <c r="C148" i="1" s="1"/>
  <c r="C24" i="1" s="1"/>
  <c r="C147" i="1"/>
  <c r="C23" i="1" s="1"/>
  <c r="C34" i="1" s="1"/>
  <c r="C128" i="10"/>
  <c r="C130" i="10" s="1"/>
  <c r="C127" i="10"/>
  <c r="C129" i="10" s="1"/>
  <c r="C131" i="10" s="1"/>
  <c r="I128" i="10"/>
  <c r="I130" i="10" s="1"/>
  <c r="I127" i="10"/>
  <c r="I129" i="10" s="1"/>
  <c r="I131" i="10" s="1"/>
  <c r="K147" i="1"/>
  <c r="K23" i="1" s="1"/>
  <c r="K34" i="1" s="1"/>
  <c r="K149" i="1"/>
  <c r="W108" i="1"/>
  <c r="W109" i="1" s="1"/>
  <c r="W110" i="1" s="1"/>
  <c r="AG149" i="1"/>
  <c r="AG147" i="1"/>
  <c r="AG23" i="1" s="1"/>
  <c r="AG34" i="1" s="1"/>
  <c r="BA108" i="1"/>
  <c r="BA122" i="1" s="1"/>
  <c r="BA124" i="1" s="1"/>
  <c r="BA126" i="1" s="1"/>
  <c r="BA22" i="1" s="1"/>
  <c r="BA33" i="1" s="1"/>
  <c r="Z91" i="7"/>
  <c r="R91" i="7"/>
  <c r="J91" i="7"/>
  <c r="T91" i="7"/>
  <c r="S91" i="7"/>
  <c r="Y91" i="7"/>
  <c r="Q91" i="7"/>
  <c r="I91" i="7"/>
  <c r="L91" i="7"/>
  <c r="K91" i="7"/>
  <c r="X91" i="7"/>
  <c r="P91" i="7"/>
  <c r="H91" i="7"/>
  <c r="W91" i="7"/>
  <c r="O91" i="7"/>
  <c r="G91" i="7"/>
  <c r="AA91" i="7"/>
  <c r="AD91" i="7"/>
  <c r="V91" i="7"/>
  <c r="N91" i="7"/>
  <c r="F91" i="7"/>
  <c r="AB91" i="7"/>
  <c r="AC91" i="7"/>
  <c r="U91" i="7"/>
  <c r="M91" i="7"/>
  <c r="E91" i="7"/>
  <c r="D91" i="7"/>
  <c r="C91" i="7"/>
  <c r="AD106" i="7"/>
  <c r="AD107" i="7" s="1"/>
  <c r="AD108" i="7" s="1"/>
  <c r="AD17" i="7" s="1"/>
  <c r="AD18" i="7" s="1"/>
  <c r="V106" i="7"/>
  <c r="V107" i="7" s="1"/>
  <c r="V108" i="7" s="1"/>
  <c r="V17" i="7" s="1"/>
  <c r="V18" i="7" s="1"/>
  <c r="N106" i="7"/>
  <c r="N107" i="7" s="1"/>
  <c r="N108" i="7" s="1"/>
  <c r="N17" i="7" s="1"/>
  <c r="N18" i="7" s="1"/>
  <c r="F106" i="7"/>
  <c r="F107" i="7" s="1"/>
  <c r="F108" i="7" s="1"/>
  <c r="F17" i="7" s="1"/>
  <c r="F18" i="7" s="1"/>
  <c r="AC106" i="7"/>
  <c r="AC107" i="7" s="1"/>
  <c r="AC108" i="7" s="1"/>
  <c r="AC17" i="7" s="1"/>
  <c r="AC18" i="7" s="1"/>
  <c r="U106" i="7"/>
  <c r="U107" i="7" s="1"/>
  <c r="U108" i="7" s="1"/>
  <c r="U17" i="7" s="1"/>
  <c r="U18" i="7" s="1"/>
  <c r="M106" i="7"/>
  <c r="M107" i="7" s="1"/>
  <c r="M108" i="7" s="1"/>
  <c r="M17" i="7" s="1"/>
  <c r="M18" i="7" s="1"/>
  <c r="E106" i="7"/>
  <c r="E107" i="7" s="1"/>
  <c r="E108" i="7" s="1"/>
  <c r="E17" i="7" s="1"/>
  <c r="E18" i="7" s="1"/>
  <c r="AB106" i="7"/>
  <c r="AB107" i="7" s="1"/>
  <c r="AB108" i="7" s="1"/>
  <c r="AB17" i="7" s="1"/>
  <c r="AB18" i="7" s="1"/>
  <c r="T106" i="7"/>
  <c r="T107" i="7" s="1"/>
  <c r="T108" i="7" s="1"/>
  <c r="T17" i="7" s="1"/>
  <c r="T18" i="7" s="1"/>
  <c r="L106" i="7"/>
  <c r="L107" i="7" s="1"/>
  <c r="L108" i="7" s="1"/>
  <c r="L17" i="7" s="1"/>
  <c r="L18" i="7" s="1"/>
  <c r="D106" i="7"/>
  <c r="D107" i="7" s="1"/>
  <c r="D108" i="7" s="1"/>
  <c r="D17" i="7" s="1"/>
  <c r="D18" i="7" s="1"/>
  <c r="P106" i="7"/>
  <c r="P107" i="7" s="1"/>
  <c r="P108" i="7" s="1"/>
  <c r="P17" i="7" s="1"/>
  <c r="P18" i="7" s="1"/>
  <c r="W106" i="7"/>
  <c r="W107" i="7" s="1"/>
  <c r="W108" i="7" s="1"/>
  <c r="W17" i="7" s="1"/>
  <c r="W18" i="7" s="1"/>
  <c r="AA106" i="7"/>
  <c r="AA107" i="7" s="1"/>
  <c r="AA108" i="7" s="1"/>
  <c r="AA17" i="7" s="1"/>
  <c r="AA18" i="7" s="1"/>
  <c r="S106" i="7"/>
  <c r="S107" i="7" s="1"/>
  <c r="S108" i="7" s="1"/>
  <c r="S17" i="7" s="1"/>
  <c r="S18" i="7" s="1"/>
  <c r="K106" i="7"/>
  <c r="K107" i="7" s="1"/>
  <c r="K108" i="7" s="1"/>
  <c r="K17" i="7" s="1"/>
  <c r="K18" i="7" s="1"/>
  <c r="C106" i="7"/>
  <c r="C107" i="7" s="1"/>
  <c r="C108" i="7" s="1"/>
  <c r="C17" i="7" s="1"/>
  <c r="C18" i="7" s="1"/>
  <c r="H106" i="7"/>
  <c r="H107" i="7" s="1"/>
  <c r="H108" i="7" s="1"/>
  <c r="H17" i="7" s="1"/>
  <c r="H18" i="7" s="1"/>
  <c r="Z106" i="7"/>
  <c r="Z107" i="7" s="1"/>
  <c r="Z108" i="7" s="1"/>
  <c r="Z17" i="7" s="1"/>
  <c r="Z18" i="7" s="1"/>
  <c r="R106" i="7"/>
  <c r="R107" i="7" s="1"/>
  <c r="R108" i="7" s="1"/>
  <c r="R17" i="7" s="1"/>
  <c r="R18" i="7" s="1"/>
  <c r="J106" i="7"/>
  <c r="J107" i="7" s="1"/>
  <c r="J108" i="7" s="1"/>
  <c r="J17" i="7" s="1"/>
  <c r="J18" i="7" s="1"/>
  <c r="G106" i="7"/>
  <c r="G107" i="7" s="1"/>
  <c r="G108" i="7" s="1"/>
  <c r="G17" i="7" s="1"/>
  <c r="G18" i="7" s="1"/>
  <c r="Y106" i="7"/>
  <c r="Y107" i="7" s="1"/>
  <c r="Y108" i="7" s="1"/>
  <c r="Y17" i="7" s="1"/>
  <c r="Y18" i="7" s="1"/>
  <c r="Q106" i="7"/>
  <c r="Q107" i="7" s="1"/>
  <c r="Q108" i="7" s="1"/>
  <c r="Q17" i="7" s="1"/>
  <c r="Q18" i="7" s="1"/>
  <c r="I106" i="7"/>
  <c r="I107" i="7" s="1"/>
  <c r="I108" i="7" s="1"/>
  <c r="I17" i="7" s="1"/>
  <c r="I18" i="7" s="1"/>
  <c r="X106" i="7"/>
  <c r="X107" i="7" s="1"/>
  <c r="X108" i="7" s="1"/>
  <c r="X17" i="7" s="1"/>
  <c r="X18" i="7" s="1"/>
  <c r="O106" i="7"/>
  <c r="O107" i="7" s="1"/>
  <c r="O108" i="7" s="1"/>
  <c r="O17" i="7" s="1"/>
  <c r="O18" i="7" s="1"/>
  <c r="BT108" i="1"/>
  <c r="BT109" i="1" s="1"/>
  <c r="BT110" i="1" s="1"/>
  <c r="BT111" i="1" s="1"/>
  <c r="BT112" i="1" s="1"/>
  <c r="BT15" i="1" s="1"/>
  <c r="BT26" i="1" s="1"/>
  <c r="K127" i="1"/>
  <c r="K128" i="1" s="1"/>
  <c r="K130" i="1" s="1"/>
  <c r="K132" i="1" s="1"/>
  <c r="BA127" i="1"/>
  <c r="BA129" i="1" s="1"/>
  <c r="BA131" i="1" s="1"/>
  <c r="C127" i="1"/>
  <c r="BJ127" i="1"/>
  <c r="BJ129" i="1" s="1"/>
  <c r="BJ131" i="1" s="1"/>
  <c r="AG127" i="1"/>
  <c r="AG128" i="1" s="1"/>
  <c r="AG130" i="1" s="1"/>
  <c r="AG132" i="1" s="1"/>
  <c r="W127" i="1"/>
  <c r="W129" i="1" s="1"/>
  <c r="W131" i="1" s="1"/>
  <c r="M127" i="1"/>
  <c r="M129" i="1" s="1"/>
  <c r="M131" i="1" s="1"/>
  <c r="BT127" i="1"/>
  <c r="BT129" i="1" s="1"/>
  <c r="BT131" i="1" s="1"/>
  <c r="AQ127" i="1"/>
  <c r="AQ129" i="1" s="1"/>
  <c r="AQ131" i="1" s="1"/>
  <c r="W150" i="1"/>
  <c r="M150" i="1"/>
  <c r="M151" i="1" s="1"/>
  <c r="M152" i="1" s="1"/>
  <c r="M20" i="1" s="1"/>
  <c r="AQ150" i="1"/>
  <c r="AQ151" i="1" s="1"/>
  <c r="AQ152" i="1" s="1"/>
  <c r="AQ20" i="1" s="1"/>
  <c r="AG150" i="1"/>
  <c r="C150" i="1"/>
  <c r="C151" i="1" s="1"/>
  <c r="C152" i="1" s="1"/>
  <c r="C20" i="1" s="1"/>
  <c r="BT150" i="1"/>
  <c r="BJ150" i="1"/>
  <c r="BA150" i="1"/>
  <c r="K150" i="1"/>
  <c r="AQ126" i="1"/>
  <c r="AQ22" i="1" s="1"/>
  <c r="AQ33" i="1" s="1"/>
  <c r="BJ126" i="1"/>
  <c r="BJ22" i="1" s="1"/>
  <c r="BJ33" i="1" s="1"/>
  <c r="U129" i="1" l="1"/>
  <c r="U131" i="1" s="1"/>
  <c r="U128" i="1"/>
  <c r="U130" i="1" s="1"/>
  <c r="BR129" i="1"/>
  <c r="BR131" i="1" s="1"/>
  <c r="BR128" i="1"/>
  <c r="BR130" i="1" s="1"/>
  <c r="CB129" i="1"/>
  <c r="CB131" i="1" s="1"/>
  <c r="CB128" i="1"/>
  <c r="CB130" i="1" s="1"/>
  <c r="CB132" i="1" s="1"/>
  <c r="AO129" i="1"/>
  <c r="AO131" i="1" s="1"/>
  <c r="AO128" i="1"/>
  <c r="AO130" i="1" s="1"/>
  <c r="CC129" i="1"/>
  <c r="CC131" i="1" s="1"/>
  <c r="CC128" i="1"/>
  <c r="CC130" i="1" s="1"/>
  <c r="AE129" i="1"/>
  <c r="AE131" i="1" s="1"/>
  <c r="AE128" i="1"/>
  <c r="AE130" i="1" s="1"/>
  <c r="AY129" i="1"/>
  <c r="AY131" i="1" s="1"/>
  <c r="AY128" i="1"/>
  <c r="AY130" i="1" s="1"/>
  <c r="BJ149" i="1"/>
  <c r="BJ151" i="1" s="1"/>
  <c r="BJ152" i="1" s="1"/>
  <c r="BJ20" i="1" s="1"/>
  <c r="BJ21" i="1" s="1"/>
  <c r="BJ32" i="1" s="1"/>
  <c r="W122" i="1"/>
  <c r="W124" i="1" s="1"/>
  <c r="W126" i="1" s="1"/>
  <c r="W22" i="1" s="1"/>
  <c r="W33" i="1" s="1"/>
  <c r="BJ147" i="1"/>
  <c r="BJ23" i="1" s="1"/>
  <c r="BJ34" i="1" s="1"/>
  <c r="C16" i="10"/>
  <c r="C27" i="10" s="1"/>
  <c r="I16" i="10"/>
  <c r="I17" i="10" s="1"/>
  <c r="I28" i="10" s="1"/>
  <c r="C128" i="1"/>
  <c r="C130" i="1" s="1"/>
  <c r="C132" i="1" s="1"/>
  <c r="C129" i="1"/>
  <c r="C131" i="1" s="1"/>
  <c r="C31" i="10"/>
  <c r="C21" i="10"/>
  <c r="C32" i="10" s="1"/>
  <c r="I31" i="10"/>
  <c r="I21" i="10"/>
  <c r="I32" i="10" s="1"/>
  <c r="BA109" i="1"/>
  <c r="BA110" i="1" s="1"/>
  <c r="BA111" i="1" s="1"/>
  <c r="BA112" i="1" s="1"/>
  <c r="BA15" i="1" s="1"/>
  <c r="BA26" i="1" s="1"/>
  <c r="BA135" i="1"/>
  <c r="BA137" i="1" s="1"/>
  <c r="K151" i="1"/>
  <c r="K152" i="1" s="1"/>
  <c r="K20" i="1" s="1"/>
  <c r="K21" i="1" s="1"/>
  <c r="K32" i="1" s="1"/>
  <c r="AG151" i="1"/>
  <c r="AG152" i="1" s="1"/>
  <c r="AG20" i="1" s="1"/>
  <c r="AG31" i="1" s="1"/>
  <c r="K129" i="1"/>
  <c r="K131" i="1" s="1"/>
  <c r="K16" i="1" s="1"/>
  <c r="M21" i="1"/>
  <c r="M32" i="1" s="1"/>
  <c r="M31" i="1"/>
  <c r="C21" i="1"/>
  <c r="C32" i="1" s="1"/>
  <c r="C31" i="1"/>
  <c r="W135" i="1"/>
  <c r="W137" i="1" s="1"/>
  <c r="AQ21" i="1"/>
  <c r="AQ32" i="1" s="1"/>
  <c r="AQ31" i="1"/>
  <c r="W111" i="1"/>
  <c r="W112" i="1" s="1"/>
  <c r="W15" i="1" s="1"/>
  <c r="W26" i="1" s="1"/>
  <c r="BA128" i="1"/>
  <c r="BA130" i="1" s="1"/>
  <c r="M128" i="1"/>
  <c r="M130" i="1" s="1"/>
  <c r="BT122" i="1"/>
  <c r="BT124" i="1" s="1"/>
  <c r="BT126" i="1" s="1"/>
  <c r="BT22" i="1" s="1"/>
  <c r="BT33" i="1" s="1"/>
  <c r="BT135" i="1"/>
  <c r="BT137" i="1" s="1"/>
  <c r="AQ128" i="1"/>
  <c r="AQ130" i="1" s="1"/>
  <c r="BJ128" i="1"/>
  <c r="BJ130" i="1" s="1"/>
  <c r="U93" i="7"/>
  <c r="U95" i="7" s="1"/>
  <c r="U92" i="7"/>
  <c r="U94" i="7" s="1"/>
  <c r="Q93" i="7"/>
  <c r="Q95" i="7" s="1"/>
  <c r="Q92" i="7"/>
  <c r="Q94" i="7" s="1"/>
  <c r="AB92" i="7"/>
  <c r="AB94" i="7" s="1"/>
  <c r="AB93" i="7"/>
  <c r="AB95" i="7" s="1"/>
  <c r="W93" i="7"/>
  <c r="W95" i="7" s="1"/>
  <c r="W92" i="7"/>
  <c r="W94" i="7" s="1"/>
  <c r="Y93" i="7"/>
  <c r="Y95" i="7" s="1"/>
  <c r="Y92" i="7"/>
  <c r="Y94" i="7" s="1"/>
  <c r="Y96" i="7" s="1"/>
  <c r="Y13" i="7" s="1"/>
  <c r="Y14" i="7" s="1"/>
  <c r="O92" i="7"/>
  <c r="O94" i="7" s="1"/>
  <c r="O93" i="7"/>
  <c r="O95" i="7" s="1"/>
  <c r="F93" i="7"/>
  <c r="F95" i="7" s="1"/>
  <c r="F92" i="7"/>
  <c r="F94" i="7" s="1"/>
  <c r="H93" i="7"/>
  <c r="H95" i="7" s="1"/>
  <c r="H92" i="7"/>
  <c r="H94" i="7" s="1"/>
  <c r="S93" i="7"/>
  <c r="S95" i="7" s="1"/>
  <c r="S92" i="7"/>
  <c r="S94" i="7" s="1"/>
  <c r="AC92" i="7"/>
  <c r="AC94" i="7" s="1"/>
  <c r="AC93" i="7"/>
  <c r="AC95" i="7" s="1"/>
  <c r="C92" i="7"/>
  <c r="C94" i="7" s="1"/>
  <c r="C93" i="7"/>
  <c r="C95" i="7" s="1"/>
  <c r="N93" i="7"/>
  <c r="N95" i="7" s="1"/>
  <c r="N92" i="7"/>
  <c r="N94" i="7" s="1"/>
  <c r="P93" i="7"/>
  <c r="P95" i="7" s="1"/>
  <c r="P92" i="7"/>
  <c r="P94" i="7" s="1"/>
  <c r="T93" i="7"/>
  <c r="T95" i="7" s="1"/>
  <c r="T92" i="7"/>
  <c r="T94" i="7" s="1"/>
  <c r="T96" i="7" s="1"/>
  <c r="T13" i="7" s="1"/>
  <c r="T14" i="7" s="1"/>
  <c r="D92" i="7"/>
  <c r="D94" i="7" s="1"/>
  <c r="D93" i="7"/>
  <c r="D95" i="7" s="1"/>
  <c r="V93" i="7"/>
  <c r="V95" i="7" s="1"/>
  <c r="V92" i="7"/>
  <c r="V94" i="7" s="1"/>
  <c r="X92" i="7"/>
  <c r="X94" i="7" s="1"/>
  <c r="X93" i="7"/>
  <c r="X95" i="7" s="1"/>
  <c r="J93" i="7"/>
  <c r="J95" i="7" s="1"/>
  <c r="J92" i="7"/>
  <c r="J94" i="7" s="1"/>
  <c r="J96" i="7" s="1"/>
  <c r="J13" i="7" s="1"/>
  <c r="J14" i="7" s="1"/>
  <c r="G92" i="7"/>
  <c r="G94" i="7" s="1"/>
  <c r="G93" i="7"/>
  <c r="G95" i="7" s="1"/>
  <c r="E93" i="7"/>
  <c r="E95" i="7" s="1"/>
  <c r="E92" i="7"/>
  <c r="E94" i="7" s="1"/>
  <c r="AD92" i="7"/>
  <c r="AD94" i="7" s="1"/>
  <c r="AD93" i="7"/>
  <c r="AD95" i="7" s="1"/>
  <c r="K92" i="7"/>
  <c r="K94" i="7" s="1"/>
  <c r="K93" i="7"/>
  <c r="K95" i="7" s="1"/>
  <c r="R93" i="7"/>
  <c r="R95" i="7" s="1"/>
  <c r="R92" i="7"/>
  <c r="R94" i="7" s="1"/>
  <c r="I93" i="7"/>
  <c r="I95" i="7" s="1"/>
  <c r="I92" i="7"/>
  <c r="I94" i="7" s="1"/>
  <c r="M93" i="7"/>
  <c r="M95" i="7" s="1"/>
  <c r="M92" i="7"/>
  <c r="M94" i="7" s="1"/>
  <c r="AA93" i="7"/>
  <c r="AA95" i="7" s="1"/>
  <c r="AA92" i="7"/>
  <c r="AA94" i="7" s="1"/>
  <c r="L93" i="7"/>
  <c r="L95" i="7" s="1"/>
  <c r="L92" i="7"/>
  <c r="L94" i="7" s="1"/>
  <c r="Z92" i="7"/>
  <c r="Z94" i="7" s="1"/>
  <c r="Z93" i="7"/>
  <c r="Z95" i="7" s="1"/>
  <c r="AG129" i="1"/>
  <c r="AG131" i="1" s="1"/>
  <c r="AG16" i="1" s="1"/>
  <c r="CC132" i="1" l="1"/>
  <c r="CC16" i="1" s="1"/>
  <c r="BR132" i="1"/>
  <c r="BR16" i="1" s="1"/>
  <c r="BJ132" i="1"/>
  <c r="BJ16" i="1" s="1"/>
  <c r="BJ27" i="1" s="1"/>
  <c r="BA132" i="1"/>
  <c r="BA16" i="1" s="1"/>
  <c r="BA27" i="1" s="1"/>
  <c r="AY132" i="1"/>
  <c r="AY16" i="1" s="1"/>
  <c r="AQ132" i="1"/>
  <c r="AQ16" i="1" s="1"/>
  <c r="AO132" i="1"/>
  <c r="AO16" i="1" s="1"/>
  <c r="AE132" i="1"/>
  <c r="AE16" i="1" s="1"/>
  <c r="U132" i="1"/>
  <c r="U16" i="1" s="1"/>
  <c r="U27" i="1" s="1"/>
  <c r="M132" i="1"/>
  <c r="M16" i="1" s="1"/>
  <c r="CB16" i="1"/>
  <c r="BT128" i="1"/>
  <c r="BT130" i="1" s="1"/>
  <c r="BJ31" i="1"/>
  <c r="W128" i="1"/>
  <c r="W130" i="1" s="1"/>
  <c r="U96" i="7"/>
  <c r="U13" i="7" s="1"/>
  <c r="U14" i="7" s="1"/>
  <c r="C17" i="10"/>
  <c r="C28" i="10" s="1"/>
  <c r="I27" i="10"/>
  <c r="K31" i="1"/>
  <c r="C16" i="1"/>
  <c r="C17" i="1" s="1"/>
  <c r="C28" i="1" s="1"/>
  <c r="R96" i="7"/>
  <c r="R13" i="7" s="1"/>
  <c r="R14" i="7" s="1"/>
  <c r="F96" i="7"/>
  <c r="F13" i="7" s="1"/>
  <c r="F14" i="7" s="1"/>
  <c r="BT140" i="1"/>
  <c r="BT141" i="1" s="1"/>
  <c r="BT148" i="1" s="1"/>
  <c r="BT24" i="1" s="1"/>
  <c r="W140" i="1"/>
  <c r="W141" i="1" s="1"/>
  <c r="W148" i="1" s="1"/>
  <c r="W24" i="1" s="1"/>
  <c r="BA140" i="1"/>
  <c r="BA147" i="1" s="1"/>
  <c r="BA23" i="1" s="1"/>
  <c r="BA34" i="1" s="1"/>
  <c r="AG21" i="1"/>
  <c r="AG32" i="1" s="1"/>
  <c r="AG17" i="1"/>
  <c r="AG28" i="1" s="1"/>
  <c r="AG27" i="1"/>
  <c r="K17" i="1"/>
  <c r="K28" i="1" s="1"/>
  <c r="K27" i="1"/>
  <c r="AB96" i="7"/>
  <c r="AB13" i="7" s="1"/>
  <c r="AB14" i="7" s="1"/>
  <c r="L96" i="7"/>
  <c r="L13" i="7" s="1"/>
  <c r="L14" i="7" s="1"/>
  <c r="W96" i="7"/>
  <c r="W13" i="7" s="1"/>
  <c r="W14" i="7" s="1"/>
  <c r="M96" i="7"/>
  <c r="M13" i="7" s="1"/>
  <c r="M14" i="7" s="1"/>
  <c r="Q96" i="7"/>
  <c r="Q13" i="7" s="1"/>
  <c r="Q14" i="7" s="1"/>
  <c r="AD96" i="7"/>
  <c r="AD13" i="7" s="1"/>
  <c r="AD14" i="7" s="1"/>
  <c r="X96" i="7"/>
  <c r="X13" i="7" s="1"/>
  <c r="X14" i="7" s="1"/>
  <c r="AA96" i="7"/>
  <c r="AA13" i="7" s="1"/>
  <c r="AA14" i="7" s="1"/>
  <c r="G96" i="7"/>
  <c r="G13" i="7" s="1"/>
  <c r="G14" i="7" s="1"/>
  <c r="D96" i="7"/>
  <c r="D13" i="7" s="1"/>
  <c r="D14" i="7" s="1"/>
  <c r="C96" i="7"/>
  <c r="C13" i="7" s="1"/>
  <c r="C14" i="7" s="1"/>
  <c r="K96" i="7"/>
  <c r="K13" i="7" s="1"/>
  <c r="K14" i="7" s="1"/>
  <c r="AC96" i="7"/>
  <c r="AC13" i="7" s="1"/>
  <c r="AC14" i="7" s="1"/>
  <c r="P96" i="7"/>
  <c r="P13" i="7" s="1"/>
  <c r="P14" i="7" s="1"/>
  <c r="S96" i="7"/>
  <c r="S13" i="7" s="1"/>
  <c r="S14" i="7" s="1"/>
  <c r="O96" i="7"/>
  <c r="O13" i="7" s="1"/>
  <c r="O14" i="7" s="1"/>
  <c r="Z96" i="7"/>
  <c r="Z13" i="7" s="1"/>
  <c r="Z14" i="7" s="1"/>
  <c r="I96" i="7"/>
  <c r="I13" i="7" s="1"/>
  <c r="I14" i="7" s="1"/>
  <c r="E96" i="7"/>
  <c r="E13" i="7" s="1"/>
  <c r="E14" i="7" s="1"/>
  <c r="V96" i="7"/>
  <c r="V13" i="7" s="1"/>
  <c r="V14" i="7" s="1"/>
  <c r="N96" i="7"/>
  <c r="N13" i="7" s="1"/>
  <c r="N14" i="7" s="1"/>
  <c r="H96" i="7"/>
  <c r="H13" i="7" s="1"/>
  <c r="H14" i="7" s="1"/>
  <c r="BR17" i="1" l="1"/>
  <c r="BR28" i="1" s="1"/>
  <c r="BR27" i="1"/>
  <c r="CC27" i="1"/>
  <c r="CC17" i="1"/>
  <c r="CC28" i="1" s="1"/>
  <c r="BT132" i="1"/>
  <c r="BT16" i="1" s="1"/>
  <c r="BT27" i="1" s="1"/>
  <c r="BJ17" i="1"/>
  <c r="BJ28" i="1" s="1"/>
  <c r="BA17" i="1"/>
  <c r="BA28" i="1" s="1"/>
  <c r="AY27" i="1"/>
  <c r="AY17" i="1"/>
  <c r="AY28" i="1" s="1"/>
  <c r="AQ27" i="1"/>
  <c r="AQ17" i="1"/>
  <c r="AQ28" i="1" s="1"/>
  <c r="AO17" i="1"/>
  <c r="AO28" i="1" s="1"/>
  <c r="AO27" i="1"/>
  <c r="AE27" i="1"/>
  <c r="AE17" i="1"/>
  <c r="AE28" i="1" s="1"/>
  <c r="W132" i="1"/>
  <c r="W16" i="1" s="1"/>
  <c r="W17" i="1" s="1"/>
  <c r="W28" i="1" s="1"/>
  <c r="U17" i="1"/>
  <c r="U28" i="1" s="1"/>
  <c r="M27" i="1"/>
  <c r="M17" i="1"/>
  <c r="M28" i="1" s="1"/>
  <c r="CB27" i="1"/>
  <c r="CB17" i="1"/>
  <c r="CB28" i="1" s="1"/>
  <c r="BT147" i="1"/>
  <c r="BT23" i="1" s="1"/>
  <c r="BT34" i="1" s="1"/>
  <c r="W149" i="1"/>
  <c r="W151" i="1" s="1"/>
  <c r="W152" i="1" s="1"/>
  <c r="W20" i="1" s="1"/>
  <c r="W21" i="1" s="1"/>
  <c r="W32" i="1" s="1"/>
  <c r="BT149" i="1"/>
  <c r="BT151" i="1" s="1"/>
  <c r="BT152" i="1" s="1"/>
  <c r="BT20" i="1" s="1"/>
  <c r="BT21" i="1" s="1"/>
  <c r="BT32" i="1" s="1"/>
  <c r="W147" i="1"/>
  <c r="W23" i="1" s="1"/>
  <c r="W34" i="1" s="1"/>
  <c r="C27" i="1"/>
  <c r="BA141" i="1"/>
  <c r="BA148" i="1" s="1"/>
  <c r="BA24" i="1" s="1"/>
  <c r="BA149" i="1"/>
  <c r="BA151" i="1" s="1"/>
  <c r="BA152" i="1" s="1"/>
  <c r="BA20" i="1" s="1"/>
  <c r="BT17" i="1" l="1"/>
  <c r="BT28" i="1" s="1"/>
  <c r="W27" i="1"/>
  <c r="BT31" i="1"/>
  <c r="W31" i="1"/>
  <c r="BA21" i="1"/>
  <c r="BA32" i="1" s="1"/>
  <c r="BA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D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E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5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8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5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7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79" authorId="0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E79" authorId="0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0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0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0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8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8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D85" authorId="0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E85" authorId="0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0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0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0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<sst xmlns="http://schemas.openxmlformats.org/spreadsheetml/2006/main" count="1106" uniqueCount="283">
  <si>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</si>
  <si>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</si>
  <si>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</si>
  <si>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</si>
  <si>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</si>
  <si>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</si>
  <si>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</si>
  <si>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</si>
  <si>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</si>
  <si>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</si>
  <si>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</si>
  <si>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</si>
  <si>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</si>
  <si>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</si>
  <si>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</si>
  <si>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</si>
  <si>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</si>
  <si>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</si>
  <si>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</si>
  <si>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</si>
  <si>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</si>
  <si>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</si>
  <si>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</si>
  <si>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</si>
  <si>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</si>
  <si>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</si>
  <si>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</si>
  <si>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</si>
  <si>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</si>
  <si>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</si>
  <si>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</si>
  <si>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</si>
  <si>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</si>
  <si>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</si>
  <si>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</si>
  <si>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</si>
  <si>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</si>
  <si>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</si>
  <si>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</si>
  <si>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</si>
  <si>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</si>
  <si>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</si>
  <si>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</si>
  <si>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</si>
  <si>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</si>
  <si>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</si>
  <si>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</si>
  <si>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</si>
  <si>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</si>
  <si>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</si>
  <si>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</si>
  <si>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</si>
  <si>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</si>
  <si>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</si>
  <si>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</si>
  <si>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</si>
  <si>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</si>
  <si>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</si>
  <si>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</si>
  <si>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</si>
  <si>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</si>
  <si>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</si>
  <si>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</si>
  <si>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CH4-produktion, biogasanlæg, kg CH4/t gylle ab dyr</t>
  </si>
  <si>
    <t>CH4 teknologi korrektionsfaktor</t>
  </si>
  <si>
    <t>N-udledning, gylle ubehandlet, ab stald</t>
  </si>
  <si>
    <t>NH3-udledning stald, kg-N pr. dyr prod/årsdyr</t>
  </si>
  <si>
    <t>fra normtal</t>
  </si>
  <si>
    <t>NH3-udledning lager,  kg-N pr. dyr prod/årsdyr</t>
  </si>
  <si>
    <t>temp korrektions faktor</t>
  </si>
  <si>
    <t>NH3-udledning stald tempkorr, kg-N pr. dyr prod/årsdyr</t>
  </si>
  <si>
    <t>NH3-udledning lager tempkorr, kg-N pr. dyr prod/årsdyr</t>
  </si>
  <si>
    <t>NH3-udledning stald tempkorr, kg-N/t gylle ab dyr</t>
  </si>
  <si>
    <t>NH3-udledning lager tempkorr, kg-N/t gylle ab dyr</t>
  </si>
  <si>
    <t>NH3 teknologi korrektionsfaktor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</si>
  <si>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</si>
  <si>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</si>
  <si>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</si>
  <si>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</si>
  <si>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</si>
  <si>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</si>
  <si>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</si>
  <si>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</si>
  <si>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</si>
  <si>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</si>
  <si>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</si>
  <si>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</si>
  <si>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</si>
  <si>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</si>
  <si>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</si>
  <si>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</si>
  <si>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</si>
  <si>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</si>
  <si>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</si>
  <si>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</si>
  <si>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</si>
  <si>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</si>
  <si>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</si>
  <si>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</si>
  <si>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</si>
  <si>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</si>
  <si>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</si>
  <si>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</si>
  <si>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</si>
  <si>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</si>
  <si>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</si>
  <si>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</si>
  <si>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 xml:space="preserve">Normtal 2023/24 (smg. Og sl.) Søer: 1 kg for årsdyr, jf pers com. 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</si>
  <si>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</si>
  <si>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</si>
  <si>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</si>
  <si>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</si>
  <si>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</si>
  <si>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</si>
  <si>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</si>
  <si>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</si>
  <si>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</si>
  <si>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</si>
  <si>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</si>
  <si>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</si>
  <si>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</si>
  <si>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</si>
  <si>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</si>
  <si>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</si>
  <si>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</si>
  <si>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</si>
  <si>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</si>
  <si>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</si>
  <si>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</si>
  <si>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</si>
  <si>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</si>
  <si>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</si>
  <si>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</si>
  <si>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</si>
  <si>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</si>
  <si>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</si>
  <si>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</si>
  <si>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</si>
  <si>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</si>
  <si>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</si>
  <si>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</si>
  <si>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</si>
  <si>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</si>
  <si>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</si>
  <si>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</si>
  <si>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</si>
  <si>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</si>
  <si>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</si>
  <si>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</si>
  <si>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</si>
  <si>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</si>
  <si>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</si>
  <si>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</si>
  <si>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</si>
  <si>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</si>
  <si>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</si>
  <si>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</si>
  <si>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</si>
  <si>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</si>
  <si>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</si>
  <si>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</si>
  <si>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</si>
  <si>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</si>
  <si>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</si>
  <si>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</si>
  <si>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</si>
  <si>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</si>
  <si>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</si>
  <si>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</si>
  <si>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</si>
  <si>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</si>
  <si>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</si>
  <si>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</si>
  <si>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</si>
  <si>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</si>
  <si>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</si>
  <si>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</si>
  <si>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</si>
  <si>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</si>
  <si>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</si>
  <si>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</si>
  <si>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</si>
  <si>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</si>
  <si>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</si>
  <si>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</si>
  <si>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</si>
  <si>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NH3</t>
  </si>
  <si>
    <t>Køer, tung</t>
  </si>
  <si>
    <t>Sengestald med spalter (kanal, bagskyl eller ringkanal)</t>
  </si>
  <si>
    <t>Sengestald, fast drænet gulv med skraber og ajleafløb</t>
  </si>
  <si>
    <t>6.13</t>
  </si>
  <si>
    <t>N-udledning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</si>
  <si>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</si>
  <si>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</si>
  <si>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</si>
  <si>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</si>
  <si>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</si>
  <si>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</si>
  <si>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</si>
  <si>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</si>
  <si>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</si>
  <si>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</si>
  <si>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</si>
  <si>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 xml:space="preserve">Ln(A)' 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</si>
  <si>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</si>
  <si>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</si>
  <si>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</si>
  <si>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</si>
  <si>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</si>
  <si>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</si>
  <si>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</si>
  <si>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</si>
  <si>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</si>
  <si>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</si>
  <si>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</si>
  <si>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Ln(A)'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</si>
  <si>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</si>
  <si>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</si>
  <si>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</si>
  <si>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</si>
  <si>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</si>
  <si>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</si>
  <si>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</si>
  <si>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</si>
  <si>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</si>
  <si>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</si>
  <si>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 xml:space="preserve">Toklimastald, 25-49% fast gulv </t>
  </si>
  <si>
    <t>Ringkanal</t>
  </si>
  <si>
    <t>Fast drænet</t>
  </si>
  <si>
    <t>CH4-udledning, gylle ubehandlet</t>
  </si>
  <si>
    <t>CH4-udledning stald, kg/t gylle</t>
  </si>
  <si>
    <t>CH4-udledning lager, kg/t gylle</t>
  </si>
  <si>
    <t>CH4-udledning stald &amp; lager, kg /t gylle</t>
  </si>
  <si>
    <t>CH4-udledning stald og for/afhent.tank, kg/t gylle</t>
  </si>
  <si>
    <t>CH4-udledning, afgasset gylle, kg/t gylle</t>
  </si>
  <si>
    <t>CH4-udledning stald &amp; lager, afg. gylle, kg /t gylle</t>
  </si>
  <si>
    <t>Fra DCE-rapport 197; Effekt af gyllekøling: -2,3°C/20 w/m2</t>
  </si>
  <si>
    <t>La(A) lager</t>
  </si>
  <si>
    <t>Normtal 2021/22 (smg. Og sl.) Søer: 1 kg for årsdyr</t>
  </si>
  <si>
    <t>VS_tot tilført, kg/ gylle</t>
  </si>
  <si>
    <t>VS_tot tilført biogasanlæg</t>
  </si>
  <si>
    <t>HML, personlig kommunikation</t>
  </si>
  <si>
    <t>VS_tot efter biogasanlæg, kg/kg</t>
  </si>
  <si>
    <t>Ingen gyllekøling</t>
  </si>
  <si>
    <t> </t>
  </si>
  <si>
    <t>Total-N ab dyr, kg/gris el. årsso</t>
  </si>
  <si>
    <t>Normtal 2021/2022</t>
  </si>
  <si>
    <t>TAN ab dyr, kg/gris el. årsso</t>
  </si>
  <si>
    <t>N i strøelse</t>
  </si>
  <si>
    <t>Fordampningskoefficient stald, kg NH3-N/kg TAN ab dyr</t>
  </si>
  <si>
    <t>Ammoniaktab stald, kg NH3-N/gris el. årsso</t>
  </si>
  <si>
    <t>Total-N ab stald, kg/gris el. årsso</t>
  </si>
  <si>
    <t>TAN ab stald, kg/gris el. årsso</t>
  </si>
  <si>
    <t>Fordampningskoefficient lager, kg NH3-N/kg TAN ab dyr</t>
  </si>
  <si>
    <t>Ammoniaktab lager, kg NH3-N/gris el. årsso</t>
  </si>
  <si>
    <t>Total-N ab lager, kg/gris el. årsso</t>
  </si>
  <si>
    <t>Gyllekøling</t>
  </si>
  <si>
    <t>Gyllekøling, køleeffekt/m2 gyllekumme</t>
  </si>
  <si>
    <t>NH3-reduktion v. 16,8W/m2, %</t>
  </si>
  <si>
    <t>MST teknologiliste; bemærk to forskellige ligninger afhængig af rørudslusning eller linespil</t>
  </si>
  <si>
    <t>Nettoeffekt på NH3 og N2O</t>
  </si>
  <si>
    <t>Samlet ammoniaktab stald og lager, kg NH3-N/gris el. årsso</t>
  </si>
  <si>
    <t>Samlet ammoniaktab stald og lager ved gyllekøling, kg NH3-N/gris el. årsso</t>
  </si>
  <si>
    <t>Forskel NH3-tab s.f.a. gyllekøling, kg NH3-N/gris el. årsso</t>
  </si>
  <si>
    <t>Indirekte lattergasudledning, kg N2O/kg NH3-N</t>
  </si>
  <si>
    <t>Reduceret indirekte lattergasudledning, kg N2O/gris el. årsso</t>
  </si>
  <si>
    <t>Direkte N2O-udledning stald+lager, kg N20-N/kg NH3-N ab dyr</t>
  </si>
  <si>
    <t xml:space="preserve">IPCC 2006 guidelines </t>
  </si>
  <si>
    <t>Direkte N2O-udledning stald+lager, kg N20-N/gris el. årsso</t>
  </si>
  <si>
    <t>GWP-værdi N2O</t>
  </si>
  <si>
    <t>IPCC AR5</t>
  </si>
  <si>
    <t>Reduceret CO2e, kg CO2e/gris el. årsso</t>
  </si>
  <si>
    <t>hentet i "TABEL" OBS! ab stald-værdi ikke ab lager!!</t>
  </si>
  <si>
    <t>Reduceret CO2e, kg CO2e/m3 gylle</t>
  </si>
  <si>
    <t>Antager gylledensitet 1 kg/liter</t>
  </si>
  <si>
    <t>Column Labels</t>
  </si>
  <si>
    <t>(blank)</t>
  </si>
  <si>
    <t>Grand Total</t>
  </si>
  <si>
    <t>Direkte N2O udledning stald+lager, kg N2O-N/kg NH3-N ab dyr</t>
  </si>
  <si>
    <t>N2O-udledning total, kg/t gylle ab dyr</t>
  </si>
  <si>
    <t>Total-N ab dyr, kg/t gylle ab dyr</t>
  </si>
  <si>
    <t>Total-N ab dyr, kg/ årsko</t>
  </si>
  <si>
    <t>5.11.49.7.14.4.2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</si>
</sst>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6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0" fontId="0" fillId="0" borderId="0" xfId="0" pivotButton="1"/>
    <xf numFmtId="167" fontId="2" fillId="2" borderId="1" xfId="3" applyNumberFormat="1"/>
    <xf numFmtId="164" fontId="2" fillId="2" borderId="1" xfId="3" applyNumberFormat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6" xfId="0" applyFont="1" applyFill="1" applyBorder="1"/>
    <xf numFmtId="0" fontId="7" fillId="4" borderId="7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4" borderId="1" xfId="0" applyFont="1" applyFill="1" applyBorder="1"/>
    <xf numFmtId="0" fontId="7" fillId="4" borderId="5" xfId="0" applyFont="1" applyFill="1" applyBorder="1"/>
    <xf numFmtId="9" fontId="7" fillId="4" borderId="6" xfId="0" applyNumberFormat="1" applyFont="1" applyFill="1" applyBorder="1"/>
    <xf numFmtId="9" fontId="7" fillId="4" borderId="7" xfId="0" applyNumberFormat="1" applyFont="1" applyFill="1" applyBorder="1"/>
    <xf numFmtId="0" fontId="6" fillId="0" borderId="0" xfId="0" applyFont="1" applyAlignment="1">
      <alignment wrapText="1"/>
    </xf>
    <xf numFmtId="0" fontId="9" fillId="6" borderId="0" xfId="0" applyFont="1" applyFill="1"/>
    <xf numFmtId="0" fontId="6" fillId="6" borderId="0" xfId="0" applyFont="1" applyFill="1"/>
    <xf numFmtId="0" fontId="6" fillId="7" borderId="0" xfId="0" applyFont="1" applyFill="1"/>
    <xf numFmtId="1" fontId="7" fillId="4" borderId="1" xfId="0" applyNumberFormat="1" applyFont="1" applyFill="1" applyBorder="1"/>
    <xf numFmtId="165" fontId="8" fillId="5" borderId="6" xfId="0" applyNumberFormat="1" applyFont="1" applyFill="1" applyBorder="1"/>
    <xf numFmtId="165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7" xfId="0" applyNumberFormat="1" applyFont="1" applyFill="1" applyBorder="1"/>
    <xf numFmtId="168" fontId="8" fillId="5" borderId="6" xfId="0" applyNumberFormat="1" applyFont="1" applyFill="1" applyBorder="1"/>
    <xf numFmtId="168" fontId="8" fillId="5" borderId="7" xfId="0" applyNumberFormat="1" applyFont="1" applyFill="1" applyBorder="1"/>
    <xf numFmtId="168" fontId="8" fillId="5" borderId="1" xfId="0" applyNumberFormat="1" applyFont="1" applyFill="1" applyBorder="1"/>
    <xf numFmtId="168" fontId="8" fillId="5" borderId="5" xfId="0" applyNumberFormat="1" applyFont="1" applyFill="1" applyBorder="1"/>
    <xf numFmtId="165" fontId="10" fillId="5" borderId="4" xfId="0" applyNumberFormat="1" applyFont="1" applyFill="1" applyBorder="1"/>
    <xf numFmtId="165" fontId="10" fillId="5" borderId="8" xfId="0" applyNumberFormat="1" applyFont="1" applyFill="1" applyBorder="1"/>
    <xf numFmtId="2" fontId="8" fillId="5" borderId="6" xfId="0" applyNumberFormat="1" applyFont="1" applyFill="1" applyBorder="1"/>
    <xf numFmtId="2" fontId="8" fillId="5" borderId="7" xfId="0" applyNumberFormat="1" applyFont="1" applyFill="1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2" fontId="8" fillId="5" borderId="1" xfId="0" applyNumberFormat="1" applyFont="1" applyFill="1" applyBorder="1"/>
    <xf numFmtId="2" fontId="8" fillId="5" borderId="5" xfId="0" applyNumberFormat="1" applyFont="1" applyFill="1" applyBorder="1"/>
    <xf numFmtId="1" fontId="8" fillId="5" borderId="6" xfId="0" applyNumberFormat="1" applyFont="1" applyFill="1" applyBorder="1"/>
    <xf numFmtId="1" fontId="8" fillId="5" borderId="7" xfId="0" applyNumberFormat="1" applyFont="1" applyFill="1" applyBorder="1"/>
    <xf numFmtId="164" fontId="8" fillId="5" borderId="1" xfId="0" applyNumberFormat="1" applyFont="1" applyFill="1" applyBorder="1"/>
    <xf numFmtId="164" fontId="8" fillId="5" borderId="5" xfId="0" applyNumberFormat="1" applyFont="1" applyFill="1" applyBorder="1"/>
    <xf numFmtId="167" fontId="8" fillId="5" borderId="1" xfId="0" applyNumberFormat="1" applyFont="1" applyFill="1" applyBorder="1"/>
    <xf numFmtId="167" fontId="8" fillId="5" borderId="5" xfId="0" applyNumberFormat="1" applyFont="1" applyFill="1" applyBorder="1"/>
    <xf numFmtId="2" fontId="7" fillId="4" borderId="6" xfId="0" applyNumberFormat="1" applyFont="1" applyFill="1" applyBorder="1"/>
    <xf numFmtId="2" fontId="7" fillId="4" borderId="7" xfId="0" applyNumberFormat="1" applyFont="1" applyFill="1" applyBorder="1"/>
    <xf numFmtId="2" fontId="0" fillId="0" borderId="0" xfId="0" applyNumberFormat="1" applyAlignment="1">
      <alignment horizontal="left"/>
    </xf>
    <xf numFmtId="2" fontId="11" fillId="0" borderId="0" xfId="0" applyNumberFormat="1" applyFont="1"/>
    <xf numFmtId="0" fontId="11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11" fillId="0" borderId="0" xfId="0" applyNumberFormat="1" applyFont="1" applyAlignment="1">
      <alignment horizontal="left"/>
    </xf>
    <xf numFmtId="168" fontId="3" fillId="3" borderId="1" xfId="4" applyNumberForma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Peter S. Adamsen" refreshedDate="44739.627855324077" createdVersion="6" refreshedVersion="6" minRefreshableVersion="3" recordCount="107" xr:uid="{00000000-000A-0000-FFFF-FFFF01000000}">
  <cacheSource type="worksheet">
    <worksheetSource ref="A1:BT152" sheet="Tabel_svin"/>
  </cacheSource>
  <cacheFields count="28">
    <cacheField name="Dyretype" numFmtId="0">
      <sharedItems containsBlank="1" count="90">
        <s v="Staldtype"/>
        <s v="Udslusninginterval, dage"/>
        <s v="Tid i for-/afhentningstanke biogas, dage"/>
        <s v="Maks. gyllehøjde kumme, cm"/>
        <s v="Restgylle ved udslusning, cm"/>
        <s v="Gyllehøjde ved udslusning, cm"/>
        <s v="Gennemsnitlig gyllehøjde, cm"/>
        <s v="Gylleproduktion, cm/dag"/>
        <s v="Beregnet HRT, stald, dage"/>
        <s v="CH4-udledning, gylle ubehandlet"/>
        <s v="CH4-udledning stald, kg/t gylle"/>
        <s v="CH4-udledning lager, kg/t gylle"/>
        <s v="CH4-udledning stald &amp; lager, kg /t gylle"/>
        <s v="CH4-udledning, gylle til biogas"/>
        <s v="CH4-udledning stald og for/afhent.tank, kg/t gylle"/>
        <s v="CH4-udledning, afgasset gylle, kg/t gylle"/>
        <s v="CH4-udledning stald &amp; lager, afg. gylle, kg /t gylle"/>
        <s v="Udbredelse i følge DCE for pågældende dyretype"/>
        <m/>
        <s v="Temp gylle stald, °C"/>
        <s v="Temp gylle stald, K"/>
        <s v="Ln(A) stald"/>
        <s v="La(A) lager"/>
        <s v="Ln(A) afgasset gylle i lager"/>
        <s v="E_a"/>
        <s v="R"/>
        <s v="(CO2-C + CH4-C)/CH4-C"/>
        <s v="Kulstof/VS, kg/kg"/>
        <s v="(CO2-C + CH4-C)/CH4-C_afg"/>
        <s v="VS_tot/CH4, kg/kg"/>
        <s v="VS_tot/CH4_afg, kg/kg"/>
        <s v="Stald + fortanke (ens temp)"/>
        <s v="Restgylle højde, cm"/>
        <s v="Maks. Gyllehøjde, cm"/>
        <s v="Kummeareal"/>
        <s v="Prod. areal, m2"/>
        <s v="Kummeareal, m2"/>
        <s v="Holdtid, per prod. dyr eller årsdyr, dage"/>
        <s v="Tilvækst, kg"/>
        <s v="Foder, FE/kg, FE/år"/>
        <s v="FEsv eller FEso/kg foder"/>
        <s v="Fodertørstof, "/>
        <s v="Foderforbrug, kg/prod. gris el. årsso"/>
        <s v="Foderforbrug, TS, kg"/>
        <s v="Fordøjelighed TS"/>
        <s v="Org. stof  ab dyr (VS_tot/TS)"/>
        <s v="Fæces VS ab dyr, kg"/>
        <s v="Fæces TS"/>
        <s v="Fæces ab dyr (kg)"/>
        <s v="Urinprod. ab dyr kg/kg foder"/>
        <s v="Urin, kg/kg TS"/>
        <s v="Urin ab dyr, kg"/>
        <s v="Fæces &amp; urin, ab dyr, kg"/>
        <s v="Vand (drikkevandsspild), kg"/>
        <s v="Strøelse, kg/prod. gris el. årsso"/>
        <s v="TS i strøelse"/>
        <s v="Strøelse TS, kg/prod. gris el. årsso"/>
        <s v="Gylle i alt ab stald, kg/prod. gris el. årsso"/>
        <s v="Densitet gylle, kg/kg"/>
        <s v="Gylle, cm/dag"/>
        <s v="VS_d/VS_tot, ab dyr"/>
        <s v="F_t kg CH4 · kg VS_d-1"/>
        <s v="VS_d ab stald, kg · kg-1 · d-1"/>
        <s v="VS_d ab dyr, kg"/>
        <s v="VS_nd ab dyr, kg"/>
        <s v="VS_d (HRT), kg · kg-1 · HRT-1"/>
        <s v="VS_d omsat, kg · kg-1 · HRT-1"/>
        <s v="CH4-prod, kg/kg VS_d"/>
        <s v="CH4-prod, kg/dyr"/>
        <s v="CH4-prod, kg/t gylle"/>
        <s v="Stald &amp; for-/afhentningstank"/>
        <s v="VS_d (HRT), kg/kg"/>
        <s v="VS_d omsat, kgkg"/>
        <s v="Lager (fra prod. til april)"/>
        <s v="VS_d tilført, kg/dyr"/>
        <s v="VS_nd tilført, kg/dyr"/>
        <s v="VS_d tilført, kg/t gylle"/>
        <s v="VS_nd tilført, kg/t gylle"/>
        <s v="VS_tot tilført, kg/ gylle"/>
        <s v="VS_d omsat, kg/kg"/>
        <s v="VS_d omsat, kg/t gylle"/>
        <s v="VS_nd omsat kg/kg gylle"/>
        <s v="CH4-prod_VS_d, kg/t gylle"/>
        <s v="CH4-prod_VS_nd, kg/t gylle"/>
        <s v="Lager, biogasgylle, fra prod til april)"/>
        <s v="VS_tot tilført biogasanlæg"/>
        <s v="VS_tot, omsat i biogasanlæg, kg/kg"/>
        <s v="VS_tot efter biogasanlæg, kg/kg"/>
        <s v="VS_tot omsat lager, kg/kg"/>
        <s v="VS_tot omsat lager, kg/t gylle"/>
      </sharedItems>
    </cacheField>
    <cacheField name="Forklaring mv." numFmtId="0">
      <sharedItems containsBlank="1"/>
    </cacheField>
    <cacheField name="Smågrise" numFmtId="0">
      <sharedItems containsBlank="1" containsMixedTypes="1" containsNumber="1" minValue="0" maxValue="81000"/>
    </cacheField>
    <cacheField name="Smågrise2" numFmtId="0">
      <sharedItems containsBlank="1" containsMixedTypes="1" containsNumber="1" minValue="0" maxValue="81000"/>
    </cacheField>
    <cacheField name="Smågrise3" numFmtId="0">
      <sharedItems containsBlank="1" containsMixedTypes="1" containsNumber="1" minValue="0" maxValue="81000"/>
    </cacheField>
    <cacheField name="Smågrise4" numFmtId="0">
      <sharedItems containsBlank="1" containsMixedTypes="1" containsNumber="1" minValue="2.9104600986036597E-3" maxValue="81000"/>
    </cacheField>
    <cacheField name="Smågrise5" numFmtId="0">
      <sharedItems containsBlank="1" containsMixedTypes="1" containsNumber="1" minValue="2.9104600986036597E-3" maxValue="81000"/>
    </cacheField>
    <cacheField name="Smågrise6" numFmtId="0">
      <sharedItems containsBlank="1" containsMixedTypes="1" containsNumber="1" minValue="2.9104600986036597E-3" maxValue="81000"/>
    </cacheField>
    <cacheField name="Smågrise7" numFmtId="0">
      <sharedItems containsBlank="1" containsMixedTypes="1" containsNumber="1" minValue="2.9104600986036597E-3" maxValue="81000"/>
    </cacheField>
    <cacheField name="Smågrise8" numFmtId="0">
      <sharedItems containsBlank="1" containsMixedTypes="1" containsNumber="1" minValue="2.9104600986036597E-3" maxValue="81000"/>
    </cacheField>
    <cacheField name="Smågrise9" numFmtId="0">
      <sharedItems containsBlank="1" containsMixedTypes="1" containsNumber="1" minValue="2.9104600986036597E-3" maxValue="81000"/>
    </cacheField>
    <cacheField name="Slagtesvin" numFmtId="0">
      <sharedItems containsBlank="1" containsMixedTypes="1" containsNumber="1" minValue="2.9104600986036597E-3" maxValue="81000"/>
    </cacheField>
    <cacheField name="Slagtesvin2" numFmtId="0">
      <sharedItems containsBlank="1" containsMixedTypes="1" containsNumber="1" minValue="2.9104600986036597E-3" maxValue="81000"/>
    </cacheField>
    <cacheField name="Slagtesvin3" numFmtId="0">
      <sharedItems containsBlank="1" containsMixedTypes="1" containsNumber="1" minValue="2.9104600986036597E-3" maxValue="81000"/>
    </cacheField>
    <cacheField name="Slagtesvin4" numFmtId="0">
      <sharedItems containsBlank="1" containsMixedTypes="1" containsNumber="1" minValue="2.9104600986036597E-3" maxValue="81000"/>
    </cacheField>
    <cacheField name="Slagtesvin5" numFmtId="0">
      <sharedItems containsBlank="1" containsMixedTypes="1" containsNumber="1" minValue="2.9104600986036597E-3" maxValue="81000"/>
    </cacheField>
    <cacheField name="Slagtesvin6" numFmtId="0">
      <sharedItems containsBlank="1" containsMixedTypes="1" containsNumber="1" minValue="2.9104600986036597E-3" maxValue="81000"/>
    </cacheField>
    <cacheField name="Slagtesvin7" numFmtId="0">
      <sharedItems containsBlank="1" containsMixedTypes="1" containsNumber="1" minValue="2.9104600986036597E-3" maxValue="81000"/>
    </cacheField>
    <cacheField name="Slagtesvin8" numFmtId="0">
      <sharedItems containsBlank="1" containsMixedTypes="1" containsNumber="1" minValue="2.9104600986036597E-3" maxValue="81000"/>
    </cacheField>
    <cacheField name="Slagtesvin9" numFmtId="0">
      <sharedItems containsBlank="1" containsMixedTypes="1" containsNumber="1" minValue="2.9104600986036597E-3" maxValue="81000"/>
    </cacheField>
    <cacheField name="Søer" numFmtId="0">
      <sharedItems containsBlank="1" containsMixedTypes="1" containsNumber="1" minValue="0" maxValue="81000"/>
    </cacheField>
    <cacheField name="Søer2" numFmtId="0">
      <sharedItems containsBlank="1" containsMixedTypes="1" containsNumber="1" minValue="0" maxValue="81000"/>
    </cacheField>
    <cacheField name="Søer3" numFmtId="0">
      <sharedItems containsBlank="1" containsMixedTypes="1" containsNumber="1" minValue="0" maxValue="81000"/>
    </cacheField>
    <cacheField name="Søer4" numFmtId="0">
      <sharedItems containsBlank="1" containsMixedTypes="1" containsNumber="1" minValue="0" maxValue="81000"/>
    </cacheField>
    <cacheField name="Søer5" numFmtId="0">
      <sharedItems containsBlank="1" containsMixedTypes="1" containsNumber="1" minValue="0" maxValue="81000"/>
    </cacheField>
    <cacheField name="Søer6" numFmtId="0">
      <sharedItems containsBlank="1" containsMixedTypes="1" containsNumber="1" minValue="0" maxValue="81000"/>
    </cacheField>
    <cacheField name="Søer7" numFmtId="0">
      <sharedItems containsBlank="1" containsMixedTypes="1" containsNumber="1" minValue="0" maxValue="81000"/>
    </cacheField>
    <cacheField name="Søer8" numFmtId="0">
      <sharedItems containsBlank="1" containsMixedTypes="1" containsNumber="1" minValue="0" maxValue="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Følger Normtal"/>
    <s v="Drænet gulv + spalter (50/50)"/>
    <s v="Drænet gulv + spalter (50/50)"/>
    <s v="Drænet gulv + spalter (50/50)"/>
    <s v="Toklimastald, 25-49% fast gulv "/>
    <s v="Toklimastald, 25-49% fast gulv "/>
    <s v="Toklimastald, 25-49% fast gulv "/>
    <s v="Toklimastald, 50-75% fast gulv "/>
    <s v="Toklimastald, 50-75% fast gulv "/>
    <s v="Toklimastald, 50-75% fast gulv "/>
    <s v="Drænet gulv + spalte (33/67)"/>
    <s v="Drænet gulv + spalte (33/67)"/>
    <s v="Drænet gulv + spalte (33/67)"/>
    <s v="Drænet gulv + spalte (33/67)"/>
    <s v="Delvis spaltegulv, 25-49% fast gulv"/>
    <s v="Delvis spaltegulv, 25-49% fast gulv"/>
    <s v="Delvis spaltegulv, 25-49% fast gulv"/>
    <s v="Delvis spaltegulv, 50-75% fast gulv"/>
    <s v="Delvis spaltegulv, 50-75% fast gulv"/>
    <s v="Farestald, kassestier, fuldspalte-gulv"/>
    <s v="Farestald, kassestier, fuldspalte-gulv"/>
    <s v="Farestald, kassestier, delvis spalte-gulv"/>
    <s v="Farestald, kassestier, delvis spalte-gulv"/>
    <s v="Løbe- og drægtigheds-stald, delvis spaltegulv"/>
    <s v="Løbe- og drægtigheds-stald, delvis spaltegulv"/>
    <s v="Løbe- og drægtigheds-stald, delvis spaltegulv"/>
    <s v="Løbe- og drægtigheds-stald, delvis spaltegulv"/>
  </r>
  <r>
    <x v="1"/>
    <s v="Ændret siden sidste version pga. ændrede gyllemængder."/>
    <n v="48"/>
    <n v="14"/>
    <n v="7"/>
    <n v="36"/>
    <n v="14"/>
    <n v="7"/>
    <n v="24"/>
    <n v="14"/>
    <n v="7"/>
    <n v="29"/>
    <n v="14"/>
    <n v="7"/>
    <n v="1"/>
    <n v="26"/>
    <n v="14"/>
    <n v="7"/>
    <n v="17"/>
    <n v="7"/>
    <n v="41"/>
    <n v="14"/>
    <n v="41"/>
    <n v="14"/>
    <n v="30"/>
    <n v="14"/>
    <n v="7"/>
    <n v="1"/>
  </r>
  <r>
    <x v="2"/>
    <s v="Antal dage ved nogenlunde samme temp. som i stald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3"/>
    <s v="Kummehøjde 40 cm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4"/>
    <s v="Skønnet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5"/>
    <m/>
    <n v="34.983266262626266"/>
    <n v="12.328452659932662"/>
    <n v="7.6642263299663309"/>
    <n v="35.279562558922564"/>
    <n v="15.553163217358776"/>
    <n v="9.276581608679388"/>
    <n v="35.279562558922557"/>
    <n v="21.829744826038159"/>
    <n v="12.414872413019079"/>
    <n v="34.649528740490268"/>
    <n v="18.279082840236683"/>
    <n v="10.639541420118341"/>
    <n v="2.091363060016906"/>
    <n v="40.833919413919403"/>
    <n v="23.372110453648911"/>
    <n v="13.186055226824456"/>
    <n v="40.106344040574804"/>
    <n v="18.279082840236683"/>
    <n v="16.908630708920732"/>
    <n v="7.7492885347534219"/>
    <n v="30.817261417841468"/>
    <n v="12.498577069506844"/>
    <n v="40.623765183557573"/>
    <n v="20.557757085660203"/>
    <n v="11.778878542830101"/>
    <n v="2.2541255061185859"/>
  </r>
  <r>
    <x v="6"/>
    <m/>
    <n v="18.991633131313133"/>
    <n v="7.6642263299663309"/>
    <n v="5.3321131649831655"/>
    <n v="19.139781279461282"/>
    <n v="9.276581608679388"/>
    <n v="6.138290804339694"/>
    <n v="19.139781279461278"/>
    <n v="12.414872413019079"/>
    <n v="7.7074362065095396"/>
    <n v="18.824764370245134"/>
    <n v="10.639541420118341"/>
    <n v="6.8197707100591707"/>
    <n v="1.545681530008453"/>
    <n v="21.916959706959702"/>
    <n v="13.186055226824456"/>
    <n v="8.0930276134122288"/>
    <n v="21.553172020287402"/>
    <n v="10.639541420118341"/>
    <n v="9.9543153544603662"/>
    <n v="5.374644267376711"/>
    <n v="16.908630708920732"/>
    <n v="7.7492885347534219"/>
    <n v="21.811882591778787"/>
    <n v="11.778878542830101"/>
    <n v="7.3894392714150507"/>
    <n v="1.6270627530592929"/>
  </r>
  <r>
    <x v="7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8"/>
    <m/>
    <n v="28.502354413009712"/>
    <n v="11.502354413009712"/>
    <n v="8.0023544130097122"/>
    <n v="21.345770247129547"/>
    <n v="10.345770247129547"/>
    <n v="6.8457702471295461"/>
    <n v="14.230513498086363"/>
    <n v="9.2305134980863652"/>
    <n v="5.7305134980863643"/>
    <n v="17.248856095563216"/>
    <n v="9.7488560955632195"/>
    <n v="6.2488560955632195"/>
    <n v="1.4162853651877398"/>
    <n v="15.061642071672413"/>
    <n v="9.0616420716724146"/>
    <n v="5.5616420716724155"/>
    <n v="9.8744280477816098"/>
    <n v="4.8744280477816098"/>
    <n v="29.343429851157818"/>
    <n v="15.843429851157822"/>
    <n v="24.921714925578907"/>
    <n v="11.421714925578911"/>
    <n v="17.392105084669517"/>
    <n v="9.3921050846695167"/>
    <n v="5.8921050846695167"/>
    <n v="1.2973683615565055"/>
  </r>
  <r>
    <x v="9"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1"/>
    <s v="En årlig udbringning, april"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2"/>
    <m/>
    <n v="3.939434817198932"/>
    <n v="3.1458086760716286"/>
    <n v="2.94695374518097"/>
    <n v="3.6038159094415025"/>
    <n v="3.0533129892859847"/>
    <n v="2.8517673272349473"/>
    <n v="3.2614107200797164"/>
    <n v="2.9905855784410438"/>
    <n v="2.7845872489901771"/>
    <n v="3.822285965251913"/>
    <n v="3.3825429809540104"/>
    <n v="3.1541397866309104"/>
    <n v="2.8118906527045628"/>
    <n v="3.7006486103809415"/>
    <n v="3.3389238844805633"/>
    <n v="3.1074244149205121"/>
    <n v="3.3904500574044558"/>
    <n v="3.0600757611361011"/>
    <n v="3.7785319890525324"/>
    <n v="3.2096816455321999"/>
    <n v="3.6085120986942556"/>
    <n v="2.9881796868385924"/>
    <n v="4.1388885209346249"/>
    <n v="3.630885092026622"/>
    <n v="3.3823345460657586"/>
    <n v="3.0290620529700614"/>
  </r>
  <r>
    <x v="13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5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  <r>
    <x v="16"/>
    <m/>
    <n v="2.4477728253596132"/>
    <n v="1.3364672994021551"/>
    <n v="1.058013034716802"/>
    <n v="2.0059761756210137"/>
    <n v="1.2351132900366919"/>
    <n v="0.95289122556194705"/>
    <n v="1.5265101407525568"/>
    <n v="1.1472768205852586"/>
    <n v="0.8588197373400237"/>
    <n v="1.9468033796294368"/>
    <n v="1.3310363539148777"/>
    <n v="1.0112059969699179"/>
    <n v="0.53195848472662599"/>
    <n v="1.7764759954546305"/>
    <n v="1.2699570365434041"/>
    <n v="0.94579100111912529"/>
    <n v="1.342108541810636"/>
    <n v="0.87948922768898052"/>
    <n v="2.3721110144537021"/>
    <n v="1.5755564436844163"/>
    <n v="2.1340341242325085"/>
    <n v="1.2653898073423284"/>
    <n v="2.1155548384094263"/>
    <n v="1.4042034999203845"/>
    <n v="1.0561610390033314"/>
    <n v="0.56147764413889489"/>
  </r>
  <r>
    <x v="17"/>
    <s v="Baseret på indberetninger til gødningsregnskab. Uden biogas"/>
    <n v="19.2"/>
    <n v="19.2"/>
    <n v="19.2"/>
    <n v="78.599999999999994"/>
    <n v="78.599999999999994"/>
    <n v="78.599999999999994"/>
    <n v="78.599999999999994"/>
    <n v="78.599999999999994"/>
    <n v="78.599999999999994"/>
    <n v="49.2"/>
    <n v="49.2"/>
    <n v="49.2"/>
    <n v="49.2"/>
    <n v="38.299999999999997"/>
    <n v="38.299999999999997"/>
    <n v="38.299999999999997"/>
    <n v="10.6"/>
    <n v="10.6"/>
    <n v="16.8"/>
    <n v="16.8"/>
    <n v="83.3"/>
    <n v="83.3"/>
    <n v="89.7"/>
    <n v="89.7"/>
    <n v="89.7"/>
    <n v="89.7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Fra DCE-rapport 197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</r>
  <r>
    <x v="20"/>
    <m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</r>
  <r>
    <x v="21"/>
    <s v="Arrheniusparameter for substratet. Sættes til 31,3 i stalden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</r>
  <r>
    <x v="22"/>
    <s v="30,3 estimeret ud fra Husted (1994), og xx. Gælder for VS_tot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</r>
  <r>
    <x v="23"/>
    <s v="Fra bæredygtig biogas. 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</r>
  <r>
    <x v="24"/>
    <s v="Aktiveringsenergi. Sættes til 81 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</r>
  <r>
    <x v="25"/>
    <s v="8,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</r>
  <r>
    <x v="26"/>
    <s v="Forholdet mellem CH4 og sum af CO2 og CH4 i gassen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</r>
  <r>
    <x v="27"/>
    <s v="Andel af kulstof i organisk materiale, sættes til 0,45 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</r>
  <r>
    <x v="28"/>
    <m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x v="29"/>
    <s v="Beregnes, bør være 6,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</r>
  <r>
    <x v="30"/>
    <m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Gennemsnitlig resthøjde ved udslusning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33"/>
    <m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34"/>
    <m/>
    <n v="1"/>
    <n v="1"/>
    <n v="1"/>
    <n v="0.75"/>
    <n v="0.75"/>
    <n v="0.75"/>
    <n v="0.5"/>
    <n v="0.5"/>
    <n v="0.5"/>
    <n v="1"/>
    <n v="1"/>
    <n v="1"/>
    <n v="1"/>
    <n v="0.75"/>
    <n v="0.75"/>
    <n v="0.75"/>
    <n v="0.5"/>
    <n v="0.5"/>
    <n v="1"/>
    <n v="1"/>
    <n v="0.5"/>
    <n v="0.5"/>
    <n v="0.39"/>
    <n v="0.39"/>
    <n v="0.39"/>
    <n v="0.39"/>
  </r>
  <r>
    <x v="35"/>
    <m/>
    <n v="0.3"/>
    <n v="0.3"/>
    <n v="0.3"/>
    <n v="0.3"/>
    <n v="0.3"/>
    <n v="0.3"/>
    <n v="0.3"/>
    <n v="0.3"/>
    <n v="0.3"/>
    <n v="0.65"/>
    <n v="0.65"/>
    <n v="0.65"/>
    <n v="0.65"/>
    <n v="0.65"/>
    <n v="0.65"/>
    <n v="0.65"/>
    <n v="0.65"/>
    <n v="0.65"/>
    <n v="4.9000000000000004"/>
    <n v="4.9000000000000004"/>
    <n v="4.9000000000000004"/>
    <n v="4.9000000000000004"/>
    <n v="2.14"/>
    <n v="2.14"/>
    <n v="2.14"/>
    <n v="2.14"/>
  </r>
  <r>
    <x v="36"/>
    <m/>
    <n v="0.3"/>
    <n v="0.3"/>
    <n v="0.3"/>
    <n v="0.22499999999999998"/>
    <n v="0.22499999999999998"/>
    <n v="0.22499999999999998"/>
    <n v="0.15"/>
    <n v="0.15"/>
    <n v="0.15"/>
    <n v="0.65"/>
    <n v="0.65"/>
    <n v="0.65"/>
    <n v="0.65"/>
    <n v="0.48750000000000004"/>
    <n v="0.48750000000000004"/>
    <n v="0.48750000000000004"/>
    <n v="0.32500000000000001"/>
    <n v="0.32500000000000001"/>
    <n v="4.9000000000000004"/>
    <n v="4.9000000000000004"/>
    <n v="2.4500000000000002"/>
    <n v="2.4500000000000002"/>
    <n v="0.83460000000000012"/>
    <n v="0.83460000000000012"/>
    <n v="0.83460000000000012"/>
    <n v="0.83460000000000012"/>
  </r>
  <r>
    <x v="37"/>
    <m/>
    <n v="54"/>
    <n v="54"/>
    <n v="54"/>
    <n v="54"/>
    <n v="54"/>
    <n v="54"/>
    <n v="54"/>
    <n v="54"/>
    <n v="54"/>
    <n v="84"/>
    <n v="84"/>
    <n v="84"/>
    <n v="84"/>
    <n v="84"/>
    <n v="84"/>
    <n v="84"/>
    <n v="84"/>
    <n v="84"/>
    <n v="92.66"/>
    <n v="92.66"/>
    <n v="92.66"/>
    <n v="92.66"/>
    <n v="272.34000000000003"/>
    <n v="272.34000000000003"/>
    <n v="272.34000000000003"/>
    <n v="272.34000000000003"/>
  </r>
  <r>
    <x v="38"/>
    <s v="Normtal 2021/22 (smg. Og sl.) Søer: 1 kg for årsdyr"/>
    <n v="24.3"/>
    <n v="24.3"/>
    <n v="24.3"/>
    <n v="24.3"/>
    <n v="24.3"/>
    <n v="24.3"/>
    <n v="24.3"/>
    <n v="24.3"/>
    <n v="24.3"/>
    <n v="84"/>
    <n v="84"/>
    <n v="84"/>
    <n v="84"/>
    <n v="84"/>
    <n v="84"/>
    <n v="84"/>
    <n v="84"/>
    <n v="84"/>
    <n v="1"/>
    <n v="1"/>
    <n v="1"/>
    <n v="1"/>
    <n v="1"/>
    <n v="1"/>
    <n v="1"/>
    <n v="1"/>
  </r>
  <r>
    <x v="39"/>
    <s v="Normtal 2021/22"/>
    <n v="1.86"/>
    <n v="1.86"/>
    <n v="1.86"/>
    <n v="1.86"/>
    <n v="1.86"/>
    <n v="1.86"/>
    <n v="1.86"/>
    <n v="1.86"/>
    <n v="1.86"/>
    <n v="2.75"/>
    <n v="2.75"/>
    <n v="2.75"/>
    <n v="2.75"/>
    <n v="2.75"/>
    <n v="2.75"/>
    <n v="2.75"/>
    <n v="2.75"/>
    <n v="2.75"/>
    <n v="449.09999999999997"/>
    <n v="449.09999999999997"/>
    <n v="449.09999999999997"/>
    <n v="449.09999999999997"/>
    <n v="1047.8999999999999"/>
    <n v="1047.8999999999999"/>
    <n v="1047.8999999999999"/>
    <n v="1047.8999999999999"/>
  </r>
  <r>
    <x v="40"/>
    <s v="Normtal 2021/22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04"/>
    <n v="1.04"/>
    <n v="1.04"/>
    <n v="1.04"/>
    <n v="1.04"/>
    <n v="1.04"/>
    <n v="1.04"/>
    <n v="1.04"/>
    <n v="1.04"/>
    <n v="1.02"/>
    <n v="1.02"/>
    <n v="1.02"/>
    <n v="1.02"/>
    <n v="1.02"/>
    <n v="1.02"/>
    <n v="1.02"/>
    <n v="1.02"/>
  </r>
  <r>
    <x v="41"/>
    <s v="0,87 jf. normtal 2021/22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</r>
  <r>
    <x v="42"/>
    <m/>
    <n v="41.089090909090906"/>
    <n v="41.089090909090906"/>
    <n v="41.089090909090906"/>
    <n v="41.089090909090906"/>
    <n v="41.089090909090906"/>
    <n v="41.089090909090906"/>
    <n v="41.089090909090906"/>
    <n v="41.089090909090906"/>
    <n v="41.089090909090906"/>
    <n v="222.11538461538461"/>
    <n v="222.11538461538461"/>
    <n v="222.11538461538461"/>
    <n v="222.11538461538461"/>
    <n v="222.11538461538461"/>
    <n v="222.11538461538461"/>
    <n v="222.11538461538461"/>
    <n v="222.11538461538461"/>
    <n v="222.11538461538461"/>
    <n v="440.29411764705878"/>
    <n v="440.29411764705878"/>
    <n v="440.29411764705878"/>
    <n v="440.29411764705878"/>
    <n v="1027.3529411764705"/>
    <n v="1027.3529411764705"/>
    <n v="1027.3529411764705"/>
    <n v="1027.3529411764705"/>
  </r>
  <r>
    <x v="43"/>
    <m/>
    <n v="35.747509090909091"/>
    <n v="35.747509090909091"/>
    <n v="35.747509090909091"/>
    <n v="35.747509090909091"/>
    <n v="35.747509090909091"/>
    <n v="35.747509090909091"/>
    <n v="35.747509090909091"/>
    <n v="35.747509090909091"/>
    <n v="35.747509090909091"/>
    <n v="193.24038461538461"/>
    <n v="193.24038461538461"/>
    <n v="193.24038461538461"/>
    <n v="193.24038461538461"/>
    <n v="193.24038461538461"/>
    <n v="193.24038461538461"/>
    <n v="193.24038461538461"/>
    <n v="193.24038461538461"/>
    <n v="193.24038461538461"/>
    <n v="383.05588235294113"/>
    <n v="383.05588235294113"/>
    <n v="383.05588235294113"/>
    <n v="383.05588235294113"/>
    <n v="893.79705882352937"/>
    <n v="893.79705882352937"/>
    <n v="893.79705882352937"/>
    <n v="893.79705882352937"/>
  </r>
  <r>
    <x v="44"/>
    <s v="Normtal 2021/22 tabel 2.2.8: Søer 81%, smågrise 85%, sl. svin 83%"/>
    <n v="0.85"/>
    <n v="0.85"/>
    <n v="0.85"/>
    <n v="0.85"/>
    <n v="0.85"/>
    <n v="0.85"/>
    <n v="0.85"/>
    <n v="0.85"/>
    <n v="0.85"/>
    <n v="0.83"/>
    <n v="0.83"/>
    <n v="0.83"/>
    <n v="0.83"/>
    <n v="0.83"/>
    <n v="0.83"/>
    <n v="0.83"/>
    <n v="0.83"/>
    <n v="0.83"/>
    <n v="0.81"/>
    <n v="0.81"/>
    <n v="0.81"/>
    <n v="0.81"/>
    <n v="0.81"/>
    <n v="0.81"/>
    <n v="0.81"/>
    <n v="0.81"/>
  </r>
  <r>
    <x v="45"/>
    <s v="som fæces-TS. Salte kommer fra urin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6"/>
    <m/>
    <n v="5.3621263636363645"/>
    <n v="5.3621263636363645"/>
    <n v="5.3621263636363645"/>
    <n v="5.3621263636363645"/>
    <n v="5.3621263636363645"/>
    <n v="5.3621263636363645"/>
    <n v="5.3621263636363645"/>
    <n v="5.3621263636363645"/>
    <n v="5.3621263636363645"/>
    <n v="32.850865384615389"/>
    <n v="32.850865384615389"/>
    <n v="32.850865384615389"/>
    <n v="32.850865384615389"/>
    <n v="32.850865384615389"/>
    <n v="32.850865384615389"/>
    <n v="32.850865384615389"/>
    <n v="32.850865384615389"/>
    <n v="32.850865384615389"/>
    <n v="72.78061764705879"/>
    <n v="72.78061764705879"/>
    <n v="72.78061764705879"/>
    <n v="72.78061764705879"/>
    <n v="169.82144117647053"/>
    <n v="169.82144117647053"/>
    <n v="169.82144117647053"/>
    <n v="169.82144117647053"/>
  </r>
  <r>
    <x v="47"/>
    <s v="Normtal 2021/22, tabel 2.2.9: Søer, 30%, Sl. &amp; smågrise, 25%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3"/>
    <n v="0.3"/>
    <n v="0.3"/>
    <n v="0.3"/>
    <n v="0.3"/>
    <n v="0.3"/>
    <n v="0.3"/>
    <n v="0.3"/>
  </r>
  <r>
    <x v="48"/>
    <m/>
    <n v="21.448505454545458"/>
    <n v="21.448505454545458"/>
    <n v="21.448505454545458"/>
    <n v="21.448505454545458"/>
    <n v="21.448505454545458"/>
    <n v="21.448505454545458"/>
    <n v="21.448505454545458"/>
    <n v="21.448505454545458"/>
    <n v="21.448505454545458"/>
    <n v="131.40346153846156"/>
    <n v="131.40346153846156"/>
    <n v="131.40346153846156"/>
    <n v="131.40346153846156"/>
    <n v="131.40346153846156"/>
    <n v="131.40346153846156"/>
    <n v="131.40346153846156"/>
    <n v="131.40346153846156"/>
    <n v="131.40346153846156"/>
    <n v="242.60205882352932"/>
    <n v="242.60205882352932"/>
    <n v="242.60205882352932"/>
    <n v="242.60205882352932"/>
    <n v="566.07147058823512"/>
    <n v="566.07147058823512"/>
    <n v="566.07147058823512"/>
    <n v="566.07147058823512"/>
  </r>
  <r>
    <x v="49"/>
    <s v="Normtal 2021/22, tabel 2.2.9: Søer 2,5 kg/kg, Sl. &amp; smågrise, 2,0 kg/kg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.5"/>
    <n v="2.5"/>
    <n v="2.5"/>
    <n v="2.5"/>
    <n v="2.5"/>
    <n v="2.5"/>
    <n v="2.5"/>
    <n v="2.5"/>
  </r>
  <r>
    <x v="50"/>
    <s v="Normtal 2021/22, tabel 2.2.9: Søer, sl. &amp; smågrise: 2%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</r>
  <r>
    <x v="51"/>
    <m/>
    <n v="71.495018181818182"/>
    <n v="71.495018181818182"/>
    <n v="71.495018181818182"/>
    <n v="71.495018181818182"/>
    <n v="71.495018181818182"/>
    <n v="71.495018181818182"/>
    <n v="71.495018181818182"/>
    <n v="71.495018181818182"/>
    <n v="71.495018181818182"/>
    <n v="386.48076923076923"/>
    <n v="386.48076923076923"/>
    <n v="386.48076923076923"/>
    <n v="386.48076923076923"/>
    <n v="386.48076923076923"/>
    <n v="386.48076923076923"/>
    <n v="386.48076923076923"/>
    <n v="386.48076923076923"/>
    <n v="386.48076923076923"/>
    <n v="957.63970588235281"/>
    <n v="957.63970588235281"/>
    <n v="957.63970588235281"/>
    <n v="957.63970588235281"/>
    <n v="2234.4926470588234"/>
    <n v="2234.4926470588234"/>
    <n v="2234.4926470588234"/>
    <n v="2234.4926470588234"/>
  </r>
  <r>
    <x v="52"/>
    <s v="OK sammenlignet med Normtal 2021/22"/>
    <n v="92.943523636363636"/>
    <n v="92.943523636363636"/>
    <n v="92.943523636363636"/>
    <n v="92.943523636363636"/>
    <n v="92.943523636363636"/>
    <n v="92.943523636363636"/>
    <n v="92.943523636363636"/>
    <n v="92.943523636363636"/>
    <n v="92.943523636363636"/>
    <n v="517.88423076923073"/>
    <n v="517.88423076923073"/>
    <n v="517.88423076923073"/>
    <n v="517.88423076923073"/>
    <n v="517.88423076923073"/>
    <n v="517.88423076923073"/>
    <n v="517.88423076923073"/>
    <n v="517.88423076923073"/>
    <n v="517.88423076923073"/>
    <n v="1200.2417647058821"/>
    <n v="1200.2417647058821"/>
    <n v="1200.2417647058821"/>
    <n v="1200.2417647058821"/>
    <n v="2800.5641176470585"/>
    <n v="2800.5641176470585"/>
    <n v="2800.5641176470585"/>
    <n v="2800.5641176470585"/>
  </r>
  <r>
    <x v="53"/>
    <s v="Djf rapport 36. drikkevandspild ikke vaskevand"/>
    <n v="15"/>
    <n v="15"/>
    <n v="15"/>
    <n v="15"/>
    <n v="15"/>
    <n v="15"/>
    <n v="15"/>
    <n v="15"/>
    <n v="15"/>
    <n v="75"/>
    <n v="75"/>
    <n v="75"/>
    <n v="75"/>
    <n v="75"/>
    <n v="75"/>
    <n v="75"/>
    <n v="75"/>
    <n v="75"/>
    <n v="340"/>
    <n v="340"/>
    <n v="340"/>
    <n v="340"/>
    <n v="0"/>
    <n v="0"/>
    <n v="0"/>
    <n v="0"/>
  </r>
  <r>
    <x v="54"/>
    <s v="Normtal 2021/22 kap. 8 Tabel 8,5"/>
    <n v="0"/>
    <n v="0"/>
    <n v="0"/>
    <n v="1"/>
    <n v="1"/>
    <n v="1"/>
    <n v="1"/>
    <n v="1"/>
    <n v="1"/>
    <n v="3"/>
    <n v="3"/>
    <n v="3"/>
    <n v="3"/>
    <n v="3"/>
    <n v="3"/>
    <n v="3"/>
    <n v="3"/>
    <n v="3"/>
    <n v="0"/>
    <n v="0"/>
    <n v="0"/>
    <n v="0"/>
    <n v="50"/>
    <n v="50"/>
    <n v="50"/>
    <n v="50"/>
  </r>
  <r>
    <x v="55"/>
    <m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</r>
  <r>
    <x v="56"/>
    <m/>
    <n v="0"/>
    <n v="0"/>
    <n v="0"/>
    <n v="0.85"/>
    <n v="0.85"/>
    <n v="0.85"/>
    <n v="0.85"/>
    <n v="0.85"/>
    <n v="0.85"/>
    <n v="2.5499999999999998"/>
    <n v="2.5499999999999998"/>
    <n v="2.5499999999999998"/>
    <n v="2.5499999999999998"/>
    <n v="2.5499999999999998"/>
    <n v="2.5499999999999998"/>
    <n v="2.5499999999999998"/>
    <n v="2.5499999999999998"/>
    <n v="2.5499999999999998"/>
    <n v="0"/>
    <n v="0"/>
    <n v="0"/>
    <n v="0"/>
    <n v="42.5"/>
    <n v="42.5"/>
    <n v="42.5"/>
    <n v="42.5"/>
  </r>
  <r>
    <x v="57"/>
    <s v="Formel opdateret pga. fejl i tidligere version"/>
    <n v="107.94352363636364"/>
    <n v="107.94352363636364"/>
    <n v="107.94352363636364"/>
    <n v="108.94352363636364"/>
    <n v="108.94352363636364"/>
    <n v="108.94352363636364"/>
    <n v="108.94352363636364"/>
    <n v="108.94352363636364"/>
    <n v="108.94352363636364"/>
    <n v="595.88423076923073"/>
    <n v="595.88423076923073"/>
    <n v="595.88423076923073"/>
    <n v="595.88423076923073"/>
    <n v="595.88423076923073"/>
    <n v="595.88423076923073"/>
    <n v="595.88423076923073"/>
    <n v="595.88423076923073"/>
    <n v="595.88423076923073"/>
    <n v="1540.2417647058821"/>
    <n v="1540.2417647058821"/>
    <n v="1540.2417647058821"/>
    <n v="1540.2417647058821"/>
    <n v="2850.5641176470585"/>
    <n v="2850.5641176470585"/>
    <n v="2850.5641176470585"/>
    <n v="2850.5641176470585"/>
  </r>
  <r>
    <x v="58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9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m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</r>
  <r>
    <x v="61"/>
    <m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</r>
  <r>
    <x v="62"/>
    <m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m/>
    <n v="3.753488454545455"/>
    <n v="3.753488454545455"/>
    <n v="3.753488454545455"/>
    <n v="3.753488454545455"/>
    <n v="3.753488454545455"/>
    <n v="3.753488454545455"/>
    <n v="3.753488454545455"/>
    <n v="3.753488454545455"/>
    <n v="3.753488454545455"/>
    <n v="22.995605769230771"/>
    <n v="22.995605769230771"/>
    <n v="22.995605769230771"/>
    <n v="22.995605769230771"/>
    <n v="22.995605769230771"/>
    <n v="22.995605769230771"/>
    <n v="22.995605769230771"/>
    <n v="22.995605769230771"/>
    <n v="22.995605769230771"/>
    <n v="50.946432352941152"/>
    <n v="50.946432352941152"/>
    <n v="50.946432352941152"/>
    <n v="50.946432352941152"/>
    <n v="118.87500882352936"/>
    <n v="118.87500882352936"/>
    <n v="118.87500882352936"/>
    <n v="118.87500882352936"/>
  </r>
  <r>
    <x v="64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m/>
    <n v="0.57208436998974233"/>
    <n v="0.79821716953343758"/>
    <n v="0.85487813355044773"/>
    <n v="0.65820142419239636"/>
    <n v="0.81651277294803626"/>
    <n v="0.87447243933115804"/>
    <n v="0.75666888978455193"/>
    <n v="0.8345516618462212"/>
    <n v="0.89379180787044665"/>
    <n v="0.71321650345685139"/>
    <n v="0.82611861017298183"/>
    <n v="0.8847601411139332"/>
    <n v="0.9726311239875991"/>
    <n v="0.74444636751536886"/>
    <n v="0.83731762428066359"/>
    <n v="0.89675411047890685"/>
    <n v="0.82408850253943755"/>
    <n v="0.90891067227367384"/>
    <n v="0.56273376797427321"/>
    <n v="0.7331297036286275"/>
    <n v="0.61366227426322806"/>
    <n v="0.79947937526158552"/>
    <n v="0.71121746207655134"/>
    <n v="0.83191349169936191"/>
    <n v="0.89096636880797464"/>
    <n v="0.97490002922294017"/>
  </r>
  <r>
    <x v="66"/>
    <m/>
    <n v="0.42791563001025767"/>
    <n v="0.20178283046656242"/>
    <n v="0.14512186644955227"/>
    <n v="0.34179857580760364"/>
    <n v="0.18348722705196374"/>
    <n v="0.12552756066884196"/>
    <n v="0.24333111021544807"/>
    <n v="0.1654483381537788"/>
    <n v="0.10620819212955335"/>
    <n v="0.28678349654314861"/>
    <n v="0.17388138982701817"/>
    <n v="0.1152398588860668"/>
    <n v="2.73688760124009E-2"/>
    <n v="0.25555363248463114"/>
    <n v="0.16268237571933641"/>
    <n v="0.10324588952109315"/>
    <n v="0.17591149746056245"/>
    <n v="9.1089327726326164E-2"/>
    <n v="0.43726623202572679"/>
    <n v="0.2668702963713725"/>
    <n v="0.38633772573677194"/>
    <n v="0.20052062473841448"/>
    <n v="0.28878253792344866"/>
    <n v="0.16808650830063809"/>
    <n v="0.10903363119202536"/>
    <n v="2.5099970777059832E-2"/>
  </r>
  <r>
    <x v="67"/>
    <m/>
    <n v="6.4187344501538651E-2"/>
    <n v="3.0267424569984363E-2"/>
    <n v="2.176827996743284E-2"/>
    <n v="5.1269786371140547E-2"/>
    <n v="2.7523084057794561E-2"/>
    <n v="1.8829134100326293E-2"/>
    <n v="3.6499666532317211E-2"/>
    <n v="2.4817250723066817E-2"/>
    <n v="1.5931228819433003E-2"/>
    <n v="4.3017524481472287E-2"/>
    <n v="2.6082208474052723E-2"/>
    <n v="1.7285978832910019E-2"/>
    <n v="4.1053314018601348E-3"/>
    <n v="3.833304487269467E-2"/>
    <n v="2.4402356357900459E-2"/>
    <n v="1.5486883428163971E-2"/>
    <n v="2.6386724619084367E-2"/>
    <n v="1.3663399158948923E-2"/>
    <n v="6.558993480385901E-2"/>
    <n v="4.003054445570587E-2"/>
    <n v="5.7950658860515786E-2"/>
    <n v="3.0078093710762172E-2"/>
    <n v="4.3317380688517294E-2"/>
    <n v="2.5212976245095713E-2"/>
    <n v="1.6355044678803804E-2"/>
    <n v="3.7649956165589746E-3"/>
  </r>
  <r>
    <x v="68"/>
    <m/>
    <n v="0.24092645651445704"/>
    <n v="0.11360842867226173"/>
    <n v="8.1706987533072276E-2"/>
    <n v="0.19244055121108797"/>
    <n v="0.10330757824441596"/>
    <n v="7.0674937454662856E-2"/>
    <n v="0.13700107692381178"/>
    <n v="9.3151264062591152E-2"/>
    <n v="5.9797683440463593E-2"/>
    <n v="0.98921403414417008"/>
    <n v="0.59977618366020646"/>
    <n v="0.39750155457686664"/>
    <n v="9.4404582469219164E-2"/>
    <n v="0.88149158782671955"/>
    <n v="0.56114696664656094"/>
    <n v="0.35613026590809183"/>
    <n v="0.60677871688172014"/>
    <n v="0.31419814052682871"/>
    <n v="3.3415731765186232"/>
    <n v="2.0394134251640224"/>
    <n v="2.9523793214456373"/>
    <n v="1.5323715665407696"/>
    <n v="5.1493540115596739"/>
    <n v="2.9971927736031887"/>
    <n v="1.9442060805020192"/>
    <n v="0.44756388713899747"/>
  </r>
  <r>
    <x v="69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m/>
    <n v="0.55009936466175158"/>
    <n v="0.76754195859313346"/>
    <n v="0.82202546127550613"/>
    <n v="0.6329069701278317"/>
    <n v="0.78513446826903055"/>
    <n v="0.84086676463282406"/>
    <n v="0.72759036492686968"/>
    <n v="0.80248012887897424"/>
    <n v="0.85944369649222696"/>
    <n v="0.68580783884189089"/>
    <n v="0.79437115647741763"/>
    <n v="0.85075911357889933"/>
    <n v="0.93525324484117089"/>
    <n v="0.7158375499793781"/>
    <n v="0.8051397963295851"/>
    <n v="0.86229215883158272"/>
    <n v="0.79241906518111516"/>
    <n v="0.87398154814297491"/>
    <n v="0.54110810306163704"/>
    <n v="0.70495578158864469"/>
    <n v="0.59007944439233695"/>
    <n v="0.76875565818981884"/>
    <n v="0.68388561993341879"/>
    <n v="0.79994334270234269"/>
    <n v="0.85672683807991923"/>
    <n v="0.93743495682966882"/>
  </r>
  <r>
    <x v="72"/>
    <m/>
    <n v="0.44990063533824842"/>
    <n v="0.23245804140686654"/>
    <n v="0.17797453872449387"/>
    <n v="0.3670930298721683"/>
    <n v="0.21486553173096945"/>
    <n v="0.15913323536717594"/>
    <n v="0.27240963507313032"/>
    <n v="0.19751987112102576"/>
    <n v="0.14055630350777304"/>
    <n v="0.31419216115810911"/>
    <n v="0.20562884352258237"/>
    <n v="0.14924088642110067"/>
    <n v="6.4746755158829106E-2"/>
    <n v="0.2841624500206219"/>
    <n v="0.1948602036704149"/>
    <n v="0.13770784116841728"/>
    <n v="0.20758093481888484"/>
    <n v="0.12601845185702509"/>
    <n v="0.45889189693836296"/>
    <n v="0.29504421841135531"/>
    <n v="0.40992055560766305"/>
    <n v="0.23124434181018116"/>
    <n v="0.31611438006658121"/>
    <n v="0.20005665729765731"/>
    <n v="0.14327316192008077"/>
    <n v="6.256504317033118E-2"/>
  </r>
  <r>
    <x v="67"/>
    <m/>
    <n v="6.7485095300737263E-2"/>
    <n v="3.4868706211029978E-2"/>
    <n v="2.6696180808674079E-2"/>
    <n v="5.5063954480825239E-2"/>
    <n v="3.2229829759645418E-2"/>
    <n v="2.3869985305076391E-2"/>
    <n v="4.0861445260969548E-2"/>
    <n v="2.9627980668153864E-2"/>
    <n v="2.1083445526165954E-2"/>
    <n v="4.712882417371636E-2"/>
    <n v="3.0844326528387353E-2"/>
    <n v="2.2386132963165099E-2"/>
    <n v="9.7120132738243662E-3"/>
    <n v="4.2624367503093286E-2"/>
    <n v="2.9229030550562234E-2"/>
    <n v="2.0656176175262591E-2"/>
    <n v="3.1137140222832725E-2"/>
    <n v="1.8902767778553764E-2"/>
    <n v="6.8833784540754436E-2"/>
    <n v="4.4256632761703295E-2"/>
    <n v="6.1488083341149455E-2"/>
    <n v="3.4686651271527175E-2"/>
    <n v="4.7417157009987179E-2"/>
    <n v="3.0008498594648596E-2"/>
    <n v="2.1490974288012114E-2"/>
    <n v="9.3847564755496771E-3"/>
  </r>
  <r>
    <x v="68"/>
    <m/>
    <n v="0.25330452606521708"/>
    <n v="0.13087928618803843"/>
    <n v="0.1002038064458161"/>
    <n v="0.20668191740539402"/>
    <n v="0.1209742938947946"/>
    <n v="8.9595714252773906E-2"/>
    <n v="0.15337296302309028"/>
    <n v="0.11120828336941146"/>
    <n v="7.913646936450193E-2"/>
    <n v="1.0837558610661746"/>
    <n v="0.70928397306422197"/>
    <n v="0.51478268831852647"/>
    <n v="0.22333362847040142"/>
    <n v="0.98017315126394455"/>
    <n v="0.6721392635575314"/>
    <n v="0.47500128402611563"/>
    <n v="0.71601740134551972"/>
    <n v="0.43468059578294044"/>
    <n v="3.5068357477024721"/>
    <n v="2.254717547163076"/>
    <n v="3.1325984784518783"/>
    <n v="1.7671611325549195"/>
    <n v="5.6367149579489029"/>
    <n v="3.5672605352197202"/>
    <n v="2.5547397581136826"/>
    <n v="1.1156130088376421"/>
  </r>
  <r>
    <x v="69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78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79"/>
    <s v="Beregnet i særskilt ark. Udbringning kun i april.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</r>
  <r>
    <x v="80"/>
    <m/>
    <n v="6.5078338975669343"/>
    <n v="9.0802424013136012"/>
    <n v="9.7247979278093357"/>
    <n v="7.4187437053273211"/>
    <n v="9.2031083069442818"/>
    <n v="9.8563853955957459"/>
    <n v="8.5285937659492017"/>
    <n v="9.4064288841197428"/>
    <n v="10.074138561228294"/>
    <n v="9.0041398063479221"/>
    <n v="10.429494307226706"/>
    <n v="11.169825665925485"/>
    <n v="12.279169898540481"/>
    <n v="9.398407270369308"/>
    <n v="10.570878428640167"/>
    <n v="11.321245853865388"/>
    <n v="10.403864820435853"/>
    <n v="11.474718721408495"/>
    <n v="6.0892771584902725"/>
    <n v="7.9331119129155194"/>
    <n v="6.6403686474153494"/>
    <n v="8.6510740522808121"/>
    <n v="9.7028662054297783"/>
    <n v="11.349475701683501"/>
    <n v="12.15511138441493"/>
    <n v="13.300186021306692"/>
  </r>
  <r>
    <x v="81"/>
    <m/>
    <n v="4.8752803199916785"/>
    <n v="4.8752803199916785"/>
    <n v="4.8752803199916785"/>
    <n v="4.8305297909353158"/>
    <n v="4.8305297909353158"/>
    <n v="4.8305297909353158"/>
    <n v="4.8305297909353158"/>
    <n v="4.8305297909353158"/>
    <n v="4.8305297909353158"/>
    <n v="5.4105829592554517"/>
    <n v="5.4105829592554517"/>
    <n v="5.4105829592554517"/>
    <n v="5.4105829592554517"/>
    <n v="5.4105829592554517"/>
    <n v="5.4105829592554517"/>
    <n v="5.4105829592554517"/>
    <n v="5.4105829592554517"/>
    <n v="5.4105829592554517"/>
    <n v="4.6375219674054717"/>
    <n v="4.6375219674054717"/>
    <n v="4.6375219674054717"/>
    <n v="4.6375219674054717"/>
    <n v="5.8468351139147012"/>
    <n v="5.8468351139147012"/>
    <n v="5.8468351139147012"/>
    <n v="5.8468351139147012"/>
  </r>
  <r>
    <x v="82"/>
    <m/>
    <n v="0.9761750846350401"/>
    <n v="1.3620363601970402"/>
    <n v="1.4587196891714003"/>
    <n v="1.1128115557990981"/>
    <n v="1.3804662460416421"/>
    <n v="1.4784578093393619"/>
    <n v="1.2792890648923803"/>
    <n v="1.4109643326179613"/>
    <n v="1.511120784184244"/>
    <n v="1.3506209709521884"/>
    <n v="1.5644241460840058"/>
    <n v="1.6754738498888226"/>
    <n v="1.8418754847810721"/>
    <n v="1.4097610905553961"/>
    <n v="1.5856317642960249"/>
    <n v="1.6981868780798082"/>
    <n v="1.560579723065378"/>
    <n v="1.7212078082112741"/>
    <n v="0.91339157377354085"/>
    <n v="1.1899667869373278"/>
    <n v="0.99605529711230234"/>
    <n v="1.2976611078421219"/>
    <n v="1.4554299308144667"/>
    <n v="1.7024213552525249"/>
    <n v="1.8232667076622393"/>
    <n v="1.9950279031960036"/>
  </r>
  <r>
    <x v="83"/>
    <m/>
    <n v="0.7312920479987518"/>
    <n v="0.7312920479987518"/>
    <n v="0.7312920479987518"/>
    <n v="0.72457946864029732"/>
    <n v="0.72457946864029732"/>
    <n v="0.72457946864029732"/>
    <n v="0.72457946864029732"/>
    <n v="0.72457946864029732"/>
    <n v="0.7245794686402973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69562829511082069"/>
    <n v="0.69562829511082069"/>
    <n v="0.69562829511082069"/>
    <n v="0.69562829511082069"/>
    <n v="0.87702526708720518"/>
    <n v="0.87702526708720518"/>
    <n v="0.87702526708720518"/>
    <n v="0.87702526708720518"/>
  </r>
  <r>
    <x v="69"/>
    <m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85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86"/>
    <s v="HML, personlig kommunikation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</r>
  <r>
    <x v="87"/>
    <m/>
    <n v="12.874338805398882"/>
    <n v="15.78374109989916"/>
    <n v="16.512735474232873"/>
    <n v="13.853967736493551"/>
    <n v="15.872089842142103"/>
    <n v="16.610948331335702"/>
    <n v="15.109211726016051"/>
    <n v="16.102046069114547"/>
    <n v="16.857227862290181"/>
    <n v="16.30309782748331"/>
    <n v="17.915178354076616"/>
    <n v="18.752495502792144"/>
    <n v="20.007167399211347"/>
    <n v="16.749015597852953"/>
    <n v="18.075084250300765"/>
    <n v="18.923752222548892"/>
    <n v="17.886191322052905"/>
    <n v="19.097330529541388"/>
    <n v="12.132044325024561"/>
    <n v="14.21742736484539"/>
    <n v="12.755330572143924"/>
    <n v="15.029444854521447"/>
    <n v="17.586762223574954"/>
    <n v="19.449082861828572"/>
    <n v="20.360259411142668"/>
    <n v="21.655342509762004"/>
  </r>
  <r>
    <x v="88"/>
    <s v="Beregnet i særskilt ark.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</r>
  <r>
    <x v="89"/>
    <m/>
    <n v="1.6855570082204445"/>
    <n v="2.0664669330991572"/>
    <n v="2.1619096269092801"/>
    <n v="1.8138137237862706"/>
    <n v="2.0780338837523904"/>
    <n v="2.1747680246949286"/>
    <n v="1.9781550026315176"/>
    <n v="2.1081406205577626"/>
    <n v="2.2070118700415713"/>
    <n v="2.1344630752838571"/>
    <n v="2.3455227398217802"/>
    <n v="2.4551474599300285"/>
    <n v="2.6194138381878207"/>
    <n v="2.1928443121223182"/>
    <n v="2.3664582230423519"/>
    <n v="2.4775690357914453"/>
    <n v="2.3417276482280598"/>
    <n v="2.5002945626125626"/>
    <n v="1.5883730143493491"/>
    <n v="1.8613992295768074"/>
    <n v="1.6699760013329523"/>
    <n v="1.9677116228740137"/>
    <n v="2.3025252609805693"/>
    <n v="2.5463473050334717"/>
    <n v="2.6656419765220329"/>
    <n v="2.8351991418337188"/>
  </r>
  <r>
    <x v="69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N4" firstHeaderRow="1" firstDataRow="2" firstDataCol="0"/>
  <pivotFields count="28">
    <pivotField axis="axisCol" showAll="0">
      <items count="91">
        <item x="26"/>
        <item x="28"/>
        <item x="8"/>
        <item x="68"/>
        <item x="67"/>
        <item x="69"/>
        <item x="82"/>
        <item x="83"/>
        <item x="11"/>
        <item x="16"/>
        <item x="12"/>
        <item x="14"/>
        <item x="10"/>
        <item x="15"/>
        <item x="13"/>
        <item x="9"/>
        <item x="58"/>
        <item x="24"/>
        <item x="61"/>
        <item x="52"/>
        <item x="48"/>
        <item x="47"/>
        <item x="46"/>
        <item x="40"/>
        <item x="39"/>
        <item x="42"/>
        <item x="43"/>
        <item x="41"/>
        <item x="44"/>
        <item x="6"/>
        <item x="57"/>
        <item x="59"/>
        <item x="5"/>
        <item x="7"/>
        <item x="37"/>
        <item x="27"/>
        <item x="34"/>
        <item x="36"/>
        <item x="22"/>
        <item x="73"/>
        <item x="84"/>
        <item x="23"/>
        <item x="21"/>
        <item x="3"/>
        <item x="33"/>
        <item x="45"/>
        <item x="35"/>
        <item x="25"/>
        <item x="32"/>
        <item x="4"/>
        <item x="70"/>
        <item x="31"/>
        <item x="0"/>
        <item x="56"/>
        <item x="54"/>
        <item x="19"/>
        <item x="20"/>
        <item x="2"/>
        <item x="38"/>
        <item x="55"/>
        <item x="17"/>
        <item x="1"/>
        <item x="51"/>
        <item x="50"/>
        <item x="49"/>
        <item x="53"/>
        <item x="65"/>
        <item x="71"/>
        <item x="63"/>
        <item x="62"/>
        <item x="66"/>
        <item x="79"/>
        <item x="80"/>
        <item x="72"/>
        <item x="74"/>
        <item x="76"/>
        <item x="60"/>
        <item x="64"/>
        <item x="81"/>
        <item x="75"/>
        <item x="77"/>
        <item x="87"/>
        <item x="88"/>
        <item x="89"/>
        <item x="85"/>
        <item x="78"/>
        <item x="86"/>
        <item x="29"/>
        <item x="3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54"/>
  <sheetViews>
    <sheetView zoomScaleNormal="100" workbookViewId="0">
      <pane xSplit="2" ySplit="6" topLeftCell="C7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40625" defaultRowHeight="15" x14ac:dyDescent="0.25"/>
  <cols>
    <col min="1" max="1" width="59" style="2" bestFit="1" customWidth="1"/>
    <col min="2" max="2" width="63" style="2" bestFit="1" customWidth="1"/>
    <col min="3" max="12" width="27.85546875" style="2" bestFit="1" customWidth="1"/>
    <col min="13" max="22" width="29.42578125" style="2" bestFit="1" customWidth="1"/>
    <col min="23" max="32" width="27.140625" style="2" customWidth="1"/>
    <col min="33" max="52" width="33.28515625" style="2" bestFit="1" customWidth="1"/>
    <col min="53" max="61" width="36.42578125" style="2" bestFit="1" customWidth="1"/>
    <col min="62" max="71" width="39" style="2" bestFit="1" customWidth="1"/>
    <col min="72" max="82" width="43.85546875" style="2" bestFit="1" customWidth="1"/>
    <col min="83" max="130" width="12.5703125" style="2" customWidth="1"/>
    <col min="131" max="16384" width="9.140625" style="2"/>
  </cols>
  <sheetData>
    <row r="1" spans="1:82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4</v>
      </c>
      <c r="BB1" s="6" t="s">
        <v>4</v>
      </c>
      <c r="BC1" s="6" t="s">
        <v>4</v>
      </c>
      <c r="BD1" s="6" t="s">
        <v>4</v>
      </c>
      <c r="BE1" s="6" t="s">
        <v>4</v>
      </c>
      <c r="BF1" s="6" t="s">
        <v>4</v>
      </c>
      <c r="BG1" s="6" t="s">
        <v>4</v>
      </c>
      <c r="BH1" s="6" t="s">
        <v>4</v>
      </c>
      <c r="BI1" s="6" t="s">
        <v>4</v>
      </c>
      <c r="BJ1" s="6" t="s">
        <v>4</v>
      </c>
      <c r="BK1" s="6" t="s">
        <v>4</v>
      </c>
      <c r="BL1" s="6" t="s">
        <v>4</v>
      </c>
      <c r="BM1" s="6" t="s">
        <v>4</v>
      </c>
      <c r="BN1" s="6" t="s">
        <v>4</v>
      </c>
      <c r="BO1" s="6" t="s">
        <v>4</v>
      </c>
      <c r="BP1" s="6" t="s">
        <v>4</v>
      </c>
      <c r="BQ1" s="6" t="s">
        <v>4</v>
      </c>
      <c r="BR1" s="6" t="s">
        <v>4</v>
      </c>
      <c r="BS1" s="6" t="s">
        <v>4</v>
      </c>
      <c r="BT1" s="6" t="s">
        <v>4</v>
      </c>
      <c r="BU1" s="6" t="s">
        <v>4</v>
      </c>
      <c r="BV1" s="6" t="s">
        <v>4</v>
      </c>
      <c r="BW1" s="6" t="s">
        <v>4</v>
      </c>
      <c r="BX1" s="6" t="s">
        <v>4</v>
      </c>
      <c r="BY1" s="6" t="s">
        <v>4</v>
      </c>
      <c r="BZ1" s="6" t="s">
        <v>4</v>
      </c>
      <c r="CA1" s="6" t="s">
        <v>4</v>
      </c>
      <c r="CB1" s="6" t="s">
        <v>4</v>
      </c>
      <c r="CC1" s="6" t="s">
        <v>4</v>
      </c>
      <c r="CD1" s="6" t="s">
        <v>4</v>
      </c>
    </row>
    <row r="2" spans="1:82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9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10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10</v>
      </c>
      <c r="AO2" s="6" t="s">
        <v>10</v>
      </c>
      <c r="AP2" s="6" t="s">
        <v>10</v>
      </c>
      <c r="AQ2" s="6" t="s">
        <v>11</v>
      </c>
      <c r="AR2" s="6" t="s">
        <v>11</v>
      </c>
      <c r="AS2" s="6" t="s">
        <v>11</v>
      </c>
      <c r="AT2" s="6" t="s">
        <v>11</v>
      </c>
      <c r="AU2" s="6" t="s">
        <v>11</v>
      </c>
      <c r="AV2" s="6" t="s">
        <v>11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12</v>
      </c>
      <c r="BB2" s="6" t="s">
        <v>12</v>
      </c>
      <c r="BC2" s="6" t="s">
        <v>12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13</v>
      </c>
      <c r="BK2" s="6" t="s">
        <v>13</v>
      </c>
      <c r="BL2" s="6" t="s">
        <v>13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14</v>
      </c>
      <c r="BU2" s="6" t="s">
        <v>14</v>
      </c>
      <c r="BV2" s="6" t="s">
        <v>14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14</v>
      </c>
      <c r="CD2" s="6" t="s">
        <v>14</v>
      </c>
    </row>
    <row r="3" spans="1:82" x14ac:dyDescent="0.25">
      <c r="A3" s="2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16</v>
      </c>
      <c r="X3" s="6" t="s">
        <v>17</v>
      </c>
      <c r="Y3" s="6" t="s">
        <v>18</v>
      </c>
      <c r="Z3" s="6" t="s">
        <v>19</v>
      </c>
      <c r="AA3" s="6" t="s">
        <v>20</v>
      </c>
      <c r="AB3" s="6" t="s">
        <v>21</v>
      </c>
      <c r="AC3" s="6" t="s">
        <v>22</v>
      </c>
      <c r="AD3" s="6" t="s">
        <v>23</v>
      </c>
      <c r="AE3" s="6" t="s">
        <v>24</v>
      </c>
      <c r="AF3" s="6" t="s">
        <v>25</v>
      </c>
      <c r="AG3" s="6" t="s">
        <v>16</v>
      </c>
      <c r="AH3" s="6" t="s">
        <v>17</v>
      </c>
      <c r="AI3" s="6" t="s">
        <v>18</v>
      </c>
      <c r="AJ3" s="6" t="s">
        <v>19</v>
      </c>
      <c r="AK3" s="6" t="s">
        <v>20</v>
      </c>
      <c r="AL3" s="6" t="s">
        <v>21</v>
      </c>
      <c r="AM3" s="6" t="s">
        <v>22</v>
      </c>
      <c r="AN3" s="6" t="s">
        <v>23</v>
      </c>
      <c r="AO3" s="6" t="s">
        <v>24</v>
      </c>
      <c r="AP3" s="6" t="s">
        <v>25</v>
      </c>
      <c r="AQ3" s="6" t="s">
        <v>16</v>
      </c>
      <c r="AR3" s="6" t="s">
        <v>17</v>
      </c>
      <c r="AS3" s="6" t="s">
        <v>18</v>
      </c>
      <c r="AT3" s="6" t="s">
        <v>19</v>
      </c>
      <c r="AU3" s="6" t="s">
        <v>20</v>
      </c>
      <c r="AV3" s="6" t="s">
        <v>21</v>
      </c>
      <c r="AW3" s="6" t="s">
        <v>22</v>
      </c>
      <c r="AX3" s="6" t="s">
        <v>23</v>
      </c>
      <c r="AY3" s="6" t="s">
        <v>24</v>
      </c>
      <c r="AZ3" s="6" t="s">
        <v>25</v>
      </c>
      <c r="BA3" s="6" t="s">
        <v>16</v>
      </c>
      <c r="BB3" s="6" t="s">
        <v>17</v>
      </c>
      <c r="BC3" s="6" t="s">
        <v>18</v>
      </c>
      <c r="BD3" s="6" t="s">
        <v>19</v>
      </c>
      <c r="BE3" s="6" t="s">
        <v>20</v>
      </c>
      <c r="BF3" s="6" t="s">
        <v>21</v>
      </c>
      <c r="BG3" s="6" t="s">
        <v>22</v>
      </c>
      <c r="BH3" s="6" t="s">
        <v>23</v>
      </c>
      <c r="BI3" s="6" t="s">
        <v>25</v>
      </c>
      <c r="BJ3" s="6" t="s">
        <v>16</v>
      </c>
      <c r="BK3" s="6" t="s">
        <v>17</v>
      </c>
      <c r="BL3" s="6" t="s">
        <v>18</v>
      </c>
      <c r="BM3" s="6" t="s">
        <v>19</v>
      </c>
      <c r="BN3" s="6" t="s">
        <v>20</v>
      </c>
      <c r="BO3" s="6" t="s">
        <v>21</v>
      </c>
      <c r="BP3" s="6" t="s">
        <v>22</v>
      </c>
      <c r="BQ3" s="6" t="s">
        <v>23</v>
      </c>
      <c r="BR3" s="6" t="s">
        <v>24</v>
      </c>
      <c r="BS3" s="6" t="s">
        <v>25</v>
      </c>
      <c r="BT3" s="6" t="s">
        <v>16</v>
      </c>
      <c r="BU3" s="6" t="s">
        <v>17</v>
      </c>
      <c r="BV3" s="6" t="s">
        <v>18</v>
      </c>
      <c r="BW3" s="6" t="s">
        <v>19</v>
      </c>
      <c r="BX3" s="6" t="s">
        <v>20</v>
      </c>
      <c r="BY3" s="6" t="s">
        <v>21</v>
      </c>
      <c r="BZ3" s="6" t="s">
        <v>22</v>
      </c>
      <c r="CA3" s="6" t="s">
        <v>23</v>
      </c>
      <c r="CB3" s="6" t="s">
        <v>24</v>
      </c>
      <c r="CC3" s="6" t="s">
        <v>26</v>
      </c>
      <c r="CD3" s="6" t="s">
        <v>25</v>
      </c>
    </row>
    <row r="4" spans="1:82" s="72" customFormat="1" x14ac:dyDescent="0.25">
      <c r="A4" s="72" t="s">
        <v>27</v>
      </c>
      <c r="C4" s="73">
        <v>46</v>
      </c>
      <c r="D4" s="73">
        <v>46</v>
      </c>
      <c r="E4" s="73">
        <v>46</v>
      </c>
      <c r="F4" s="73">
        <v>46</v>
      </c>
      <c r="G4" s="73">
        <v>46</v>
      </c>
      <c r="H4" s="73">
        <v>46</v>
      </c>
      <c r="I4" s="73">
        <v>46</v>
      </c>
      <c r="J4" s="73">
        <v>46</v>
      </c>
      <c r="K4" s="73">
        <v>46</v>
      </c>
      <c r="L4" s="73">
        <v>46</v>
      </c>
      <c r="M4" s="73">
        <v>20</v>
      </c>
      <c r="N4" s="73">
        <v>20</v>
      </c>
      <c r="O4" s="73">
        <v>20</v>
      </c>
      <c r="P4" s="73">
        <v>20</v>
      </c>
      <c r="Q4" s="73">
        <v>20</v>
      </c>
      <c r="R4" s="73">
        <v>20</v>
      </c>
      <c r="S4" s="73">
        <v>20</v>
      </c>
      <c r="T4" s="73">
        <v>20</v>
      </c>
      <c r="U4" s="73">
        <v>20</v>
      </c>
      <c r="V4" s="73">
        <v>20</v>
      </c>
      <c r="W4" s="73">
        <v>47</v>
      </c>
      <c r="X4" s="73">
        <v>47</v>
      </c>
      <c r="Y4" s="73">
        <v>47</v>
      </c>
      <c r="Z4" s="73">
        <v>47</v>
      </c>
      <c r="AA4" s="73">
        <v>47</v>
      </c>
      <c r="AB4" s="73">
        <v>47</v>
      </c>
      <c r="AC4" s="73">
        <v>47</v>
      </c>
      <c r="AD4" s="73">
        <v>47</v>
      </c>
      <c r="AE4" s="73">
        <v>47</v>
      </c>
      <c r="AF4" s="73">
        <v>47</v>
      </c>
      <c r="AG4" s="73">
        <v>73</v>
      </c>
      <c r="AH4" s="73">
        <v>73</v>
      </c>
      <c r="AI4" s="73">
        <v>73</v>
      </c>
      <c r="AJ4" s="73">
        <v>73</v>
      </c>
      <c r="AK4" s="73">
        <v>73</v>
      </c>
      <c r="AL4" s="73">
        <v>73</v>
      </c>
      <c r="AM4" s="73">
        <v>73</v>
      </c>
      <c r="AN4" s="73">
        <v>73</v>
      </c>
      <c r="AO4" s="73">
        <v>73</v>
      </c>
      <c r="AP4" s="73">
        <v>73</v>
      </c>
      <c r="AQ4" s="73" t="s">
        <v>28</v>
      </c>
      <c r="AR4" s="73" t="s">
        <v>28</v>
      </c>
      <c r="AS4" s="73" t="s">
        <v>28</v>
      </c>
      <c r="AT4" s="73" t="s">
        <v>28</v>
      </c>
      <c r="AU4" s="73" t="s">
        <v>28</v>
      </c>
      <c r="AV4" s="73" t="s">
        <v>28</v>
      </c>
      <c r="AW4" s="73" t="s">
        <v>28</v>
      </c>
      <c r="AX4" s="73" t="s">
        <v>28</v>
      </c>
      <c r="AY4" s="73" t="s">
        <v>28</v>
      </c>
      <c r="AZ4" s="73" t="s">
        <v>28</v>
      </c>
      <c r="BA4" s="73">
        <v>65</v>
      </c>
      <c r="BB4" s="73">
        <v>65</v>
      </c>
      <c r="BC4" s="73">
        <v>65</v>
      </c>
      <c r="BD4" s="73">
        <v>65</v>
      </c>
      <c r="BE4" s="73">
        <v>65</v>
      </c>
      <c r="BF4" s="73">
        <v>65</v>
      </c>
      <c r="BG4" s="73">
        <v>65</v>
      </c>
      <c r="BH4" s="73">
        <v>65</v>
      </c>
      <c r="BI4" s="73">
        <v>65</v>
      </c>
      <c r="BJ4" s="73">
        <v>64</v>
      </c>
      <c r="BK4" s="73">
        <v>64</v>
      </c>
      <c r="BL4" s="73">
        <v>64</v>
      </c>
      <c r="BM4" s="73">
        <v>64</v>
      </c>
      <c r="BN4" s="73">
        <v>64</v>
      </c>
      <c r="BO4" s="73">
        <v>64</v>
      </c>
      <c r="BP4" s="73">
        <v>64</v>
      </c>
      <c r="BQ4" s="73">
        <v>64</v>
      </c>
      <c r="BR4" s="73">
        <v>64</v>
      </c>
      <c r="BS4" s="73">
        <v>64</v>
      </c>
      <c r="BT4" s="73" t="s">
        <v>29</v>
      </c>
      <c r="BU4" s="73" t="s">
        <v>29</v>
      </c>
      <c r="BV4" s="73" t="s">
        <v>29</v>
      </c>
      <c r="BW4" s="73" t="s">
        <v>29</v>
      </c>
      <c r="BX4" s="73" t="s">
        <v>29</v>
      </c>
      <c r="BY4" s="73" t="s">
        <v>29</v>
      </c>
      <c r="BZ4" s="73" t="s">
        <v>29</v>
      </c>
      <c r="CA4" s="73" t="s">
        <v>29</v>
      </c>
      <c r="CB4" s="73" t="s">
        <v>29</v>
      </c>
      <c r="CC4" s="73" t="s">
        <v>29</v>
      </c>
      <c r="CD4" s="73" t="s">
        <v>29</v>
      </c>
    </row>
    <row r="5" spans="1:82" s="72" customFormat="1" x14ac:dyDescent="0.25">
      <c r="A5" s="72" t="s">
        <v>30</v>
      </c>
      <c r="C5" s="73">
        <v>10</v>
      </c>
      <c r="D5" s="73">
        <v>10</v>
      </c>
      <c r="E5" s="73">
        <v>10</v>
      </c>
      <c r="F5" s="73">
        <v>10</v>
      </c>
      <c r="G5" s="73">
        <v>10</v>
      </c>
      <c r="H5" s="73">
        <v>10</v>
      </c>
      <c r="I5" s="73">
        <v>10</v>
      </c>
      <c r="J5" s="73">
        <v>10</v>
      </c>
      <c r="K5" s="73">
        <v>10</v>
      </c>
      <c r="L5" s="73">
        <v>10</v>
      </c>
      <c r="M5" s="73">
        <v>10</v>
      </c>
      <c r="N5" s="73">
        <v>10</v>
      </c>
      <c r="O5" s="73">
        <v>10</v>
      </c>
      <c r="P5" s="73">
        <v>10</v>
      </c>
      <c r="Q5" s="73">
        <v>10</v>
      </c>
      <c r="R5" s="73">
        <v>10</v>
      </c>
      <c r="S5" s="73">
        <v>10</v>
      </c>
      <c r="T5" s="73">
        <v>10</v>
      </c>
      <c r="U5" s="73">
        <v>10</v>
      </c>
      <c r="V5" s="73">
        <v>10</v>
      </c>
      <c r="W5" s="73">
        <v>10</v>
      </c>
      <c r="X5" s="73">
        <v>10</v>
      </c>
      <c r="Y5" s="73">
        <v>10</v>
      </c>
      <c r="Z5" s="73">
        <v>10</v>
      </c>
      <c r="AA5" s="73">
        <v>10</v>
      </c>
      <c r="AB5" s="73">
        <v>10</v>
      </c>
      <c r="AC5" s="73">
        <v>10</v>
      </c>
      <c r="AD5" s="73">
        <v>10</v>
      </c>
      <c r="AE5" s="73">
        <v>10</v>
      </c>
      <c r="AF5" s="73">
        <v>10</v>
      </c>
      <c r="AG5" s="73">
        <v>10</v>
      </c>
      <c r="AH5" s="73">
        <v>10</v>
      </c>
      <c r="AI5" s="73">
        <v>10</v>
      </c>
      <c r="AJ5" s="73">
        <v>10</v>
      </c>
      <c r="AK5" s="73">
        <v>10</v>
      </c>
      <c r="AL5" s="73">
        <v>10</v>
      </c>
      <c r="AM5" s="73">
        <v>10</v>
      </c>
      <c r="AN5" s="73">
        <v>10</v>
      </c>
      <c r="AO5" s="73">
        <v>10</v>
      </c>
      <c r="AP5" s="73">
        <v>10</v>
      </c>
      <c r="AQ5" s="73">
        <v>10</v>
      </c>
      <c r="AR5" s="73">
        <v>10</v>
      </c>
      <c r="AS5" s="73">
        <v>10</v>
      </c>
      <c r="AT5" s="73">
        <v>10</v>
      </c>
      <c r="AU5" s="73">
        <v>10</v>
      </c>
      <c r="AV5" s="73">
        <v>10</v>
      </c>
      <c r="AW5" s="73">
        <v>10</v>
      </c>
      <c r="AX5" s="73">
        <v>10</v>
      </c>
      <c r="AY5" s="73">
        <v>10</v>
      </c>
      <c r="AZ5" s="73">
        <v>10</v>
      </c>
      <c r="BA5" s="73">
        <v>10</v>
      </c>
      <c r="BB5" s="73">
        <v>10</v>
      </c>
      <c r="BC5" s="73">
        <v>10</v>
      </c>
      <c r="BD5" s="73">
        <v>10</v>
      </c>
      <c r="BE5" s="73">
        <v>10</v>
      </c>
      <c r="BF5" s="73">
        <v>10</v>
      </c>
      <c r="BG5" s="73">
        <v>10</v>
      </c>
      <c r="BH5" s="73">
        <v>10</v>
      </c>
      <c r="BI5" s="73">
        <v>10</v>
      </c>
      <c r="BJ5" s="73">
        <v>10</v>
      </c>
      <c r="BK5" s="73">
        <v>10</v>
      </c>
      <c r="BL5" s="73">
        <v>10</v>
      </c>
      <c r="BM5" s="73">
        <v>10</v>
      </c>
      <c r="BN5" s="73">
        <v>10</v>
      </c>
      <c r="BO5" s="73">
        <v>10</v>
      </c>
      <c r="BP5" s="73">
        <v>10</v>
      </c>
      <c r="BQ5" s="73">
        <v>10</v>
      </c>
      <c r="BR5" s="73">
        <v>10</v>
      </c>
      <c r="BS5" s="73">
        <v>10</v>
      </c>
      <c r="BT5" s="73">
        <v>10</v>
      </c>
      <c r="BU5" s="73">
        <v>10</v>
      </c>
      <c r="BV5" s="73">
        <v>10</v>
      </c>
      <c r="BW5" s="73">
        <v>10</v>
      </c>
      <c r="BX5" s="73">
        <v>10</v>
      </c>
      <c r="BY5" s="73">
        <v>10</v>
      </c>
      <c r="BZ5" s="73">
        <v>10</v>
      </c>
      <c r="CA5" s="73">
        <v>10</v>
      </c>
      <c r="CB5" s="73">
        <v>10</v>
      </c>
      <c r="CC5" s="73">
        <v>10</v>
      </c>
      <c r="CD5" s="73">
        <v>10</v>
      </c>
    </row>
    <row r="6" spans="1:82" x14ac:dyDescent="0.25">
      <c r="A6" s="2" t="s">
        <v>31</v>
      </c>
      <c r="B6" s="2" t="s">
        <v>32</v>
      </c>
      <c r="C6" s="10">
        <v>48</v>
      </c>
      <c r="D6" s="10">
        <v>7</v>
      </c>
      <c r="E6" s="10">
        <v>7</v>
      </c>
      <c r="F6" s="10">
        <v>7</v>
      </c>
      <c r="G6" s="10">
        <v>48</v>
      </c>
      <c r="H6" s="10">
        <v>48</v>
      </c>
      <c r="I6" s="10">
        <v>48</v>
      </c>
      <c r="J6" s="10">
        <v>48</v>
      </c>
      <c r="K6" s="10">
        <v>7</v>
      </c>
      <c r="L6" s="10">
        <v>48</v>
      </c>
      <c r="M6" s="10">
        <v>24</v>
      </c>
      <c r="N6" s="10">
        <v>7</v>
      </c>
      <c r="O6" s="10">
        <v>7</v>
      </c>
      <c r="P6" s="10">
        <v>7</v>
      </c>
      <c r="Q6" s="10">
        <v>24</v>
      </c>
      <c r="R6" s="10">
        <v>24</v>
      </c>
      <c r="S6" s="10">
        <v>24</v>
      </c>
      <c r="T6" s="10">
        <v>24</v>
      </c>
      <c r="U6" s="10">
        <v>7</v>
      </c>
      <c r="V6" s="10">
        <v>24</v>
      </c>
      <c r="W6" s="10">
        <v>29</v>
      </c>
      <c r="X6" s="10">
        <v>7</v>
      </c>
      <c r="Y6" s="10">
        <v>7</v>
      </c>
      <c r="Z6" s="10">
        <v>7</v>
      </c>
      <c r="AA6" s="10">
        <v>29</v>
      </c>
      <c r="AB6" s="10">
        <v>29</v>
      </c>
      <c r="AC6" s="10">
        <v>29</v>
      </c>
      <c r="AD6" s="10">
        <v>29</v>
      </c>
      <c r="AE6" s="10">
        <v>7</v>
      </c>
      <c r="AF6" s="10">
        <v>29</v>
      </c>
      <c r="AG6" s="10">
        <v>22</v>
      </c>
      <c r="AH6" s="10">
        <v>7</v>
      </c>
      <c r="AI6" s="10">
        <v>7</v>
      </c>
      <c r="AJ6" s="10">
        <v>7</v>
      </c>
      <c r="AK6" s="10">
        <v>22</v>
      </c>
      <c r="AL6" s="10">
        <v>22</v>
      </c>
      <c r="AM6" s="10">
        <v>22</v>
      </c>
      <c r="AN6" s="10">
        <v>22</v>
      </c>
      <c r="AO6" s="10">
        <v>7</v>
      </c>
      <c r="AP6" s="10">
        <v>22</v>
      </c>
      <c r="AQ6" s="10">
        <v>15</v>
      </c>
      <c r="AR6" s="10">
        <v>7</v>
      </c>
      <c r="AS6" s="10">
        <v>7</v>
      </c>
      <c r="AT6" s="10">
        <v>7</v>
      </c>
      <c r="AU6" s="10">
        <v>15</v>
      </c>
      <c r="AV6" s="10">
        <v>15</v>
      </c>
      <c r="AW6" s="10">
        <v>15</v>
      </c>
      <c r="AX6" s="10">
        <v>15</v>
      </c>
      <c r="AY6" s="10">
        <v>7</v>
      </c>
      <c r="AZ6" s="10">
        <v>15</v>
      </c>
      <c r="BA6" s="10">
        <v>41</v>
      </c>
      <c r="BB6" s="10">
        <v>7</v>
      </c>
      <c r="BC6" s="10">
        <v>7</v>
      </c>
      <c r="BD6" s="10">
        <v>7</v>
      </c>
      <c r="BE6" s="10">
        <v>41</v>
      </c>
      <c r="BF6" s="10">
        <v>41</v>
      </c>
      <c r="BG6" s="10">
        <v>41</v>
      </c>
      <c r="BH6" s="10">
        <v>41</v>
      </c>
      <c r="BI6" s="10">
        <v>41</v>
      </c>
      <c r="BJ6" s="10">
        <v>41</v>
      </c>
      <c r="BK6" s="10">
        <v>7</v>
      </c>
      <c r="BL6" s="10">
        <v>7</v>
      </c>
      <c r="BM6" s="10">
        <v>7</v>
      </c>
      <c r="BN6" s="10">
        <v>41</v>
      </c>
      <c r="BO6" s="10">
        <v>41</v>
      </c>
      <c r="BP6" s="10">
        <v>41</v>
      </c>
      <c r="BQ6" s="10">
        <v>41</v>
      </c>
      <c r="BR6" s="10">
        <v>7</v>
      </c>
      <c r="BS6" s="10">
        <v>41</v>
      </c>
      <c r="BT6" s="10">
        <v>30</v>
      </c>
      <c r="BU6" s="10">
        <v>7</v>
      </c>
      <c r="BV6" s="10">
        <v>7</v>
      </c>
      <c r="BW6" s="10">
        <v>7</v>
      </c>
      <c r="BX6" s="10">
        <v>30</v>
      </c>
      <c r="BY6" s="10">
        <v>30</v>
      </c>
      <c r="BZ6" s="10">
        <v>30</v>
      </c>
      <c r="CA6" s="10">
        <v>30</v>
      </c>
      <c r="CB6" s="10">
        <v>7</v>
      </c>
      <c r="CC6" s="10">
        <v>1</v>
      </c>
      <c r="CD6" s="10">
        <v>30</v>
      </c>
    </row>
    <row r="7" spans="1:82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</row>
    <row r="8" spans="1:82" x14ac:dyDescent="0.25">
      <c r="A8" s="2" t="s">
        <v>35</v>
      </c>
      <c r="B8" s="2" t="s">
        <v>36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</row>
    <row r="9" spans="1:82" x14ac:dyDescent="0.25">
      <c r="A9" s="2" t="s">
        <v>37</v>
      </c>
      <c r="B9" s="2" t="s">
        <v>38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O9" s="3">
        <v>3</v>
      </c>
      <c r="AP9" s="3">
        <v>3</v>
      </c>
      <c r="AQ9" s="3">
        <v>3</v>
      </c>
      <c r="AR9" s="3">
        <v>3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3</v>
      </c>
      <c r="BI9" s="3">
        <v>3</v>
      </c>
      <c r="BJ9" s="3">
        <v>3</v>
      </c>
      <c r="BK9" s="3">
        <v>3</v>
      </c>
      <c r="BL9" s="3">
        <v>3</v>
      </c>
      <c r="BM9" s="3">
        <v>3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3</v>
      </c>
      <c r="BW9" s="3">
        <v>3</v>
      </c>
      <c r="BX9" s="3">
        <v>3</v>
      </c>
      <c r="BY9" s="3">
        <v>3</v>
      </c>
      <c r="BZ9" s="3">
        <v>3</v>
      </c>
      <c r="CA9" s="3">
        <v>3</v>
      </c>
      <c r="CB9" s="3">
        <v>3</v>
      </c>
      <c r="CC9" s="3">
        <v>1</v>
      </c>
      <c r="CD9" s="3">
        <v>3</v>
      </c>
    </row>
    <row r="10" spans="1:82" s="17" customFormat="1" x14ac:dyDescent="0.25">
      <c r="A10" s="17" t="s">
        <v>39</v>
      </c>
      <c r="C10" s="20">
        <f t="shared" ref="C10:BX10" si="0">+C6*C12+C9</f>
        <v>33.946858989898992</v>
      </c>
      <c r="D10" s="20">
        <f t="shared" ref="D10:F10" si="1">+D6*D12+D9</f>
        <v>7.5130836026936034</v>
      </c>
      <c r="E10" s="20">
        <f t="shared" si="1"/>
        <v>7.5130836026936034</v>
      </c>
      <c r="F10" s="20">
        <f t="shared" si="1"/>
        <v>7.5130836026936034</v>
      </c>
      <c r="G10" s="20">
        <f t="shared" si="0"/>
        <v>33.946858989898992</v>
      </c>
      <c r="H10" s="20">
        <f t="shared" ref="H10:I10" si="2">+H6*H12+H9</f>
        <v>33.946858989898992</v>
      </c>
      <c r="I10" s="20">
        <f t="shared" si="2"/>
        <v>33.946858989898992</v>
      </c>
      <c r="J10" s="20">
        <f t="shared" ref="J10" si="3">+J6*J12+J9</f>
        <v>33.946858989898992</v>
      </c>
      <c r="K10" s="20">
        <f t="shared" si="0"/>
        <v>7.5130836026936034</v>
      </c>
      <c r="L10" s="20">
        <f t="shared" ref="L10" si="4">+L6*L12+L9</f>
        <v>33.946858989898992</v>
      </c>
      <c r="M10" s="20">
        <f t="shared" ref="M10:U10" si="5">+M6*M12+M9</f>
        <v>34.243155286195282</v>
      </c>
      <c r="N10" s="20">
        <f t="shared" ref="N10:P10" si="6">+N6*N12+N9</f>
        <v>12.112586958473624</v>
      </c>
      <c r="O10" s="20">
        <f t="shared" si="6"/>
        <v>12.112586958473624</v>
      </c>
      <c r="P10" s="20">
        <f t="shared" si="6"/>
        <v>12.112586958473624</v>
      </c>
      <c r="Q10" s="20">
        <f t="shared" si="5"/>
        <v>34.243155286195282</v>
      </c>
      <c r="R10" s="20">
        <f t="shared" ref="R10:S10" si="7">+R6*R12+R9</f>
        <v>34.243155286195282</v>
      </c>
      <c r="S10" s="20">
        <f t="shared" si="7"/>
        <v>34.243155286195282</v>
      </c>
      <c r="T10" s="20">
        <f t="shared" ref="T10" si="8">+T6*T12+T9</f>
        <v>34.243155286195282</v>
      </c>
      <c r="U10" s="20">
        <f t="shared" si="5"/>
        <v>12.112586958473624</v>
      </c>
      <c r="V10" s="20">
        <f t="shared" ref="V10" si="9">+V6*V12+V9</f>
        <v>34.243155286195282</v>
      </c>
      <c r="W10" s="20">
        <f t="shared" si="0"/>
        <v>33.349213355874895</v>
      </c>
      <c r="X10" s="20">
        <f t="shared" ref="X10:Z10" si="10">+X6*X12+X9</f>
        <v>10.325672189349113</v>
      </c>
      <c r="Y10" s="20">
        <f t="shared" si="10"/>
        <v>10.325672189349113</v>
      </c>
      <c r="Z10" s="20">
        <f t="shared" si="10"/>
        <v>10.325672189349113</v>
      </c>
      <c r="AA10" s="20">
        <f t="shared" si="0"/>
        <v>33.349213355874895</v>
      </c>
      <c r="AB10" s="20">
        <f t="shared" ref="AB10:AC10" si="11">+AB6*AB12+AB9</f>
        <v>33.349213355874895</v>
      </c>
      <c r="AC10" s="20">
        <f t="shared" si="11"/>
        <v>33.349213355874895</v>
      </c>
      <c r="AD10" s="20">
        <f t="shared" ref="AD10" si="12">+AD6*AD12+AD9</f>
        <v>33.349213355874895</v>
      </c>
      <c r="AE10" s="20">
        <f t="shared" ref="AE10:AF10" si="13">+AE6*AE12+AE9</f>
        <v>10.325672189349113</v>
      </c>
      <c r="AF10" s="20">
        <f t="shared" si="13"/>
        <v>33.349213355874895</v>
      </c>
      <c r="AG10" s="20">
        <f t="shared" si="0"/>
        <v>33.698054888701037</v>
      </c>
      <c r="AH10" s="20">
        <f t="shared" ref="AH10:AJ10" si="14">+AH6*AH12+AH9</f>
        <v>12.767562919132148</v>
      </c>
      <c r="AI10" s="20">
        <f t="shared" si="14"/>
        <v>12.767562919132148</v>
      </c>
      <c r="AJ10" s="20">
        <f t="shared" si="14"/>
        <v>12.767562919132148</v>
      </c>
      <c r="AK10" s="20">
        <f t="shared" si="0"/>
        <v>33.698054888701037</v>
      </c>
      <c r="AL10" s="20">
        <f t="shared" ref="AL10:AM10" si="15">+AL6*AL12+AL9</f>
        <v>33.698054888701037</v>
      </c>
      <c r="AM10" s="20">
        <f t="shared" si="15"/>
        <v>33.698054888701037</v>
      </c>
      <c r="AN10" s="20">
        <f t="shared" ref="AN10" si="16">+AN6*AN12+AN9</f>
        <v>33.698054888701037</v>
      </c>
      <c r="AO10" s="20">
        <f t="shared" ref="AO10:AP10" si="17">+AO6*AO12+AO9</f>
        <v>12.767562919132148</v>
      </c>
      <c r="AP10" s="20">
        <f t="shared" si="17"/>
        <v>33.698054888701037</v>
      </c>
      <c r="AQ10" s="20">
        <f t="shared" si="0"/>
        <v>34.395737954353343</v>
      </c>
      <c r="AR10" s="20">
        <f t="shared" ref="AR10:AT10" si="18">+AR6*AR12+AR9</f>
        <v>17.651344378698226</v>
      </c>
      <c r="AS10" s="20">
        <f t="shared" si="18"/>
        <v>17.651344378698226</v>
      </c>
      <c r="AT10" s="20">
        <f t="shared" si="18"/>
        <v>17.651344378698226</v>
      </c>
      <c r="AU10" s="20">
        <f t="shared" si="0"/>
        <v>34.395737954353343</v>
      </c>
      <c r="AV10" s="20">
        <f t="shared" ref="AV10:AW10" si="19">+AV6*AV12+AV9</f>
        <v>34.395737954353343</v>
      </c>
      <c r="AW10" s="20">
        <f t="shared" si="19"/>
        <v>34.395737954353343</v>
      </c>
      <c r="AX10" s="20">
        <f t="shared" ref="AX10" si="20">+AX6*AX12+AX9</f>
        <v>34.395737954353343</v>
      </c>
      <c r="AY10" s="20">
        <f t="shared" ref="AY10:AZ10" si="21">+AY6*AY12+AY9</f>
        <v>17.651344378698226</v>
      </c>
      <c r="AZ10" s="20">
        <f t="shared" si="21"/>
        <v>34.395737954353343</v>
      </c>
      <c r="BA10" s="20">
        <f t="shared" si="0"/>
        <v>19.063756476041739</v>
      </c>
      <c r="BB10" s="20">
        <f t="shared" ref="BB10:BD10" si="22">+BB6*BB12+BB9</f>
        <v>5.7425925690802968</v>
      </c>
      <c r="BC10" s="20">
        <f t="shared" si="22"/>
        <v>5.7425925690802968</v>
      </c>
      <c r="BD10" s="20">
        <f t="shared" si="22"/>
        <v>5.7425925690802968</v>
      </c>
      <c r="BE10" s="20">
        <f t="shared" si="0"/>
        <v>19.063756476041739</v>
      </c>
      <c r="BF10" s="20">
        <f t="shared" ref="BF10:BG10" si="23">+BF6*BF12+BF9</f>
        <v>19.063756476041739</v>
      </c>
      <c r="BG10" s="20">
        <f t="shared" si="23"/>
        <v>19.063756476041739</v>
      </c>
      <c r="BH10" s="20">
        <f t="shared" ref="BH10" si="24">+BH6*BH12+BH9</f>
        <v>19.063756476041739</v>
      </c>
      <c r="BI10" s="20">
        <f t="shared" ref="BI10" si="25">+BI6*BI12+BI9</f>
        <v>19.063756476041739</v>
      </c>
      <c r="BJ10" s="20">
        <f t="shared" si="0"/>
        <v>35.127512952083478</v>
      </c>
      <c r="BK10" s="20">
        <f t="shared" ref="BK10:BM10" si="26">+BK6*BK12+BK9</f>
        <v>8.4851851381605936</v>
      </c>
      <c r="BL10" s="20">
        <f t="shared" si="26"/>
        <v>8.4851851381605936</v>
      </c>
      <c r="BM10" s="20">
        <f t="shared" si="26"/>
        <v>8.4851851381605936</v>
      </c>
      <c r="BN10" s="20">
        <f t="shared" si="0"/>
        <v>35.127512952083478</v>
      </c>
      <c r="BO10" s="20">
        <f t="shared" ref="BO10:BP10" si="27">+BO6*BO12+BO9</f>
        <v>35.127512952083478</v>
      </c>
      <c r="BP10" s="20">
        <f t="shared" si="27"/>
        <v>35.127512952083478</v>
      </c>
      <c r="BQ10" s="20">
        <f t="shared" ref="BQ10" si="28">+BQ6*BQ12+BQ9</f>
        <v>35.127512952083478</v>
      </c>
      <c r="BR10" s="20">
        <f t="shared" ref="BR10" si="29">+BR6*BR12+BR9</f>
        <v>8.4851851381605936</v>
      </c>
      <c r="BS10" s="20">
        <f t="shared" ref="BS10" si="30">+BS6*BS12+BS9</f>
        <v>35.127512952083478</v>
      </c>
      <c r="BT10" s="20">
        <f t="shared" si="0"/>
        <v>32.938320157207443</v>
      </c>
      <c r="BU10" s="20">
        <f t="shared" ref="BU10:BW10" si="31">+BU6*BU12+BU9</f>
        <v>9.9856080366817359</v>
      </c>
      <c r="BV10" s="20">
        <f t="shared" si="31"/>
        <v>9.9856080366817359</v>
      </c>
      <c r="BW10" s="20">
        <f t="shared" si="31"/>
        <v>9.9856080366817359</v>
      </c>
      <c r="BX10" s="20">
        <f t="shared" si="0"/>
        <v>32.938320157207443</v>
      </c>
      <c r="BY10" s="20">
        <f t="shared" ref="BY10:BZ10" si="32">+BY6*BY12+BY9</f>
        <v>32.938320157207443</v>
      </c>
      <c r="BZ10" s="20">
        <f t="shared" si="32"/>
        <v>32.938320157207443</v>
      </c>
      <c r="CA10" s="20">
        <f t="shared" ref="CA10" si="33">+CA6*CA12+CA9</f>
        <v>32.938320157207443</v>
      </c>
      <c r="CB10" s="20">
        <f t="shared" ref="CB10" si="34">+CB6*CB12+CB9</f>
        <v>9.9856080366817359</v>
      </c>
      <c r="CC10" s="20">
        <f t="shared" ref="CC10:CD10" si="35">+CC6*CC12+CC9</f>
        <v>1.997944005240248</v>
      </c>
      <c r="CD10" s="20">
        <f t="shared" si="35"/>
        <v>32.938320157207443</v>
      </c>
    </row>
    <row r="11" spans="1:82" s="17" customFormat="1" x14ac:dyDescent="0.25">
      <c r="A11" s="17" t="s">
        <v>40</v>
      </c>
      <c r="C11" s="20">
        <f t="shared" ref="C11:BX11" si="36">0.5*(C10-C9)+C9</f>
        <v>18.473429494949496</v>
      </c>
      <c r="D11" s="20">
        <f t="shared" ref="D11:F11" si="37">0.5*(D10-D9)+D9</f>
        <v>5.2565418013468017</v>
      </c>
      <c r="E11" s="20">
        <f t="shared" si="37"/>
        <v>5.2565418013468017</v>
      </c>
      <c r="F11" s="20">
        <f t="shared" si="37"/>
        <v>5.2565418013468017</v>
      </c>
      <c r="G11" s="20">
        <f t="shared" si="36"/>
        <v>18.473429494949496</v>
      </c>
      <c r="H11" s="20">
        <f t="shared" ref="H11:I11" si="38">0.5*(H10-H9)+H9</f>
        <v>18.473429494949496</v>
      </c>
      <c r="I11" s="20">
        <f t="shared" si="38"/>
        <v>18.473429494949496</v>
      </c>
      <c r="J11" s="20">
        <f t="shared" ref="J11" si="39">0.5*(J10-J9)+J9</f>
        <v>18.473429494949496</v>
      </c>
      <c r="K11" s="20">
        <f t="shared" si="36"/>
        <v>5.2565418013468017</v>
      </c>
      <c r="L11" s="20">
        <f t="shared" ref="L11" si="40">0.5*(L10-L9)+L9</f>
        <v>18.473429494949496</v>
      </c>
      <c r="M11" s="20">
        <f t="shared" ref="M11:U11" si="41">0.5*(M10-M9)+M9</f>
        <v>18.621577643097641</v>
      </c>
      <c r="N11" s="20">
        <f t="shared" ref="N11:P11" si="42">0.5*(N10-N9)+N9</f>
        <v>7.5562934792368122</v>
      </c>
      <c r="O11" s="20">
        <f t="shared" si="42"/>
        <v>7.5562934792368122</v>
      </c>
      <c r="P11" s="20">
        <f t="shared" si="42"/>
        <v>7.5562934792368122</v>
      </c>
      <c r="Q11" s="20">
        <f t="shared" si="41"/>
        <v>18.621577643097641</v>
      </c>
      <c r="R11" s="20">
        <f t="shared" ref="R11:S11" si="43">0.5*(R10-R9)+R9</f>
        <v>18.621577643097641</v>
      </c>
      <c r="S11" s="20">
        <f t="shared" si="43"/>
        <v>18.621577643097641</v>
      </c>
      <c r="T11" s="20">
        <f t="shared" ref="T11" si="44">0.5*(T10-T9)+T9</f>
        <v>18.621577643097641</v>
      </c>
      <c r="U11" s="20">
        <f t="shared" si="41"/>
        <v>7.5562934792368122</v>
      </c>
      <c r="V11" s="20">
        <f t="shared" ref="V11" si="45">0.5*(V10-V9)+V9</f>
        <v>18.621577643097641</v>
      </c>
      <c r="W11" s="20">
        <f t="shared" si="36"/>
        <v>18.174606677937447</v>
      </c>
      <c r="X11" s="20">
        <f t="shared" ref="X11:Z11" si="46">0.5*(X10-X9)+X9</f>
        <v>6.6628360946745566</v>
      </c>
      <c r="Y11" s="20">
        <f t="shared" si="46"/>
        <v>6.6628360946745566</v>
      </c>
      <c r="Z11" s="20">
        <f t="shared" si="46"/>
        <v>6.6628360946745566</v>
      </c>
      <c r="AA11" s="20">
        <f t="shared" si="36"/>
        <v>18.174606677937447</v>
      </c>
      <c r="AB11" s="20">
        <f t="shared" ref="AB11:AC11" si="47">0.5*(AB10-AB9)+AB9</f>
        <v>18.174606677937447</v>
      </c>
      <c r="AC11" s="20">
        <f t="shared" si="47"/>
        <v>18.174606677937447</v>
      </c>
      <c r="AD11" s="20">
        <f t="shared" ref="AD11" si="48">0.5*(AD10-AD9)+AD9</f>
        <v>18.174606677937447</v>
      </c>
      <c r="AE11" s="20">
        <f t="shared" ref="AE11:AF11" si="49">0.5*(AE10-AE9)+AE9</f>
        <v>6.6628360946745566</v>
      </c>
      <c r="AF11" s="20">
        <f t="shared" si="49"/>
        <v>18.174606677937447</v>
      </c>
      <c r="AG11" s="20">
        <f t="shared" si="36"/>
        <v>18.349027444350519</v>
      </c>
      <c r="AH11" s="20">
        <f t="shared" ref="AH11:AJ11" si="50">0.5*(AH10-AH9)+AH9</f>
        <v>7.883781459566074</v>
      </c>
      <c r="AI11" s="20">
        <f t="shared" si="50"/>
        <v>7.883781459566074</v>
      </c>
      <c r="AJ11" s="20">
        <f t="shared" si="50"/>
        <v>7.883781459566074</v>
      </c>
      <c r="AK11" s="20">
        <f t="shared" si="36"/>
        <v>18.349027444350519</v>
      </c>
      <c r="AL11" s="20">
        <f t="shared" ref="AL11:AM11" si="51">0.5*(AL10-AL9)+AL9</f>
        <v>18.349027444350519</v>
      </c>
      <c r="AM11" s="20">
        <f t="shared" si="51"/>
        <v>18.349027444350519</v>
      </c>
      <c r="AN11" s="20">
        <f t="shared" ref="AN11" si="52">0.5*(AN10-AN9)+AN9</f>
        <v>18.349027444350519</v>
      </c>
      <c r="AO11" s="20">
        <f t="shared" ref="AO11:AP11" si="53">0.5*(AO10-AO9)+AO9</f>
        <v>7.883781459566074</v>
      </c>
      <c r="AP11" s="20">
        <f t="shared" si="53"/>
        <v>18.349027444350519</v>
      </c>
      <c r="AQ11" s="20">
        <f t="shared" si="36"/>
        <v>18.697868977176672</v>
      </c>
      <c r="AR11" s="20">
        <f t="shared" ref="AR11:AT11" si="54">0.5*(AR10-AR9)+AR9</f>
        <v>10.325672189349113</v>
      </c>
      <c r="AS11" s="20">
        <f t="shared" si="54"/>
        <v>10.325672189349113</v>
      </c>
      <c r="AT11" s="20">
        <f t="shared" si="54"/>
        <v>10.325672189349113</v>
      </c>
      <c r="AU11" s="20">
        <f t="shared" si="36"/>
        <v>18.697868977176672</v>
      </c>
      <c r="AV11" s="20">
        <f t="shared" ref="AV11:AW11" si="55">0.5*(AV10-AV9)+AV9</f>
        <v>18.697868977176672</v>
      </c>
      <c r="AW11" s="20">
        <f t="shared" si="55"/>
        <v>18.697868977176672</v>
      </c>
      <c r="AX11" s="20">
        <f t="shared" ref="AX11" si="56">0.5*(AX10-AX9)+AX9</f>
        <v>18.697868977176672</v>
      </c>
      <c r="AY11" s="20">
        <f t="shared" ref="AY11:AZ11" si="57">0.5*(AY10-AY9)+AY9</f>
        <v>10.325672189349113</v>
      </c>
      <c r="AZ11" s="20">
        <f t="shared" si="57"/>
        <v>18.697868977176672</v>
      </c>
      <c r="BA11" s="20">
        <f t="shared" si="36"/>
        <v>11.03187823802087</v>
      </c>
      <c r="BB11" s="20">
        <f t="shared" ref="BB11:BD11" si="58">0.5*(BB10-BB9)+BB9</f>
        <v>4.3712962845401488</v>
      </c>
      <c r="BC11" s="20">
        <f t="shared" si="58"/>
        <v>4.3712962845401488</v>
      </c>
      <c r="BD11" s="20">
        <f t="shared" si="58"/>
        <v>4.3712962845401488</v>
      </c>
      <c r="BE11" s="20">
        <f t="shared" si="36"/>
        <v>11.03187823802087</v>
      </c>
      <c r="BF11" s="20">
        <f t="shared" ref="BF11:BG11" si="59">0.5*(BF10-BF9)+BF9</f>
        <v>11.03187823802087</v>
      </c>
      <c r="BG11" s="20">
        <f t="shared" si="59"/>
        <v>11.03187823802087</v>
      </c>
      <c r="BH11" s="20">
        <f t="shared" ref="BH11" si="60">0.5*(BH10-BH9)+BH9</f>
        <v>11.03187823802087</v>
      </c>
      <c r="BI11" s="20">
        <f t="shared" ref="BI11" si="61">0.5*(BI10-BI9)+BI9</f>
        <v>11.03187823802087</v>
      </c>
      <c r="BJ11" s="20">
        <f t="shared" si="36"/>
        <v>19.063756476041739</v>
      </c>
      <c r="BK11" s="20">
        <f t="shared" ref="BK11:BM11" si="62">0.5*(BK10-BK9)+BK9</f>
        <v>5.7425925690802968</v>
      </c>
      <c r="BL11" s="20">
        <f t="shared" si="62"/>
        <v>5.7425925690802968</v>
      </c>
      <c r="BM11" s="20">
        <f t="shared" si="62"/>
        <v>5.7425925690802968</v>
      </c>
      <c r="BN11" s="20">
        <f t="shared" si="36"/>
        <v>19.063756476041739</v>
      </c>
      <c r="BO11" s="20">
        <f t="shared" ref="BO11:BP11" si="63">0.5*(BO10-BO9)+BO9</f>
        <v>19.063756476041739</v>
      </c>
      <c r="BP11" s="20">
        <f t="shared" si="63"/>
        <v>19.063756476041739</v>
      </c>
      <c r="BQ11" s="20">
        <f t="shared" ref="BQ11" si="64">0.5*(BQ10-BQ9)+BQ9</f>
        <v>19.063756476041739</v>
      </c>
      <c r="BR11" s="20">
        <f t="shared" ref="BR11" si="65">0.5*(BR10-BR9)+BR9</f>
        <v>5.7425925690802968</v>
      </c>
      <c r="BS11" s="20">
        <f t="shared" ref="BS11" si="66">0.5*(BS10-BS9)+BS9</f>
        <v>19.063756476041739</v>
      </c>
      <c r="BT11" s="20">
        <f t="shared" si="36"/>
        <v>17.969160078603721</v>
      </c>
      <c r="BU11" s="20">
        <f t="shared" ref="BU11:BW11" si="67">0.5*(BU10-BU9)+BU9</f>
        <v>6.492804018340868</v>
      </c>
      <c r="BV11" s="20">
        <f t="shared" si="67"/>
        <v>6.492804018340868</v>
      </c>
      <c r="BW11" s="20">
        <f t="shared" si="67"/>
        <v>6.492804018340868</v>
      </c>
      <c r="BX11" s="20">
        <f t="shared" si="36"/>
        <v>17.969160078603721</v>
      </c>
      <c r="BY11" s="20">
        <f t="shared" ref="BY11:BZ11" si="68">0.5*(BY10-BY9)+BY9</f>
        <v>17.969160078603721</v>
      </c>
      <c r="BZ11" s="20">
        <f t="shared" si="68"/>
        <v>17.969160078603721</v>
      </c>
      <c r="CA11" s="20">
        <f t="shared" ref="CA11" si="69">0.5*(CA10-CA9)+CA9</f>
        <v>17.969160078603721</v>
      </c>
      <c r="CB11" s="20">
        <f t="shared" ref="CB11" si="70">0.5*(CB10-CB9)+CB9</f>
        <v>6.492804018340868</v>
      </c>
      <c r="CC11" s="20">
        <f t="shared" ref="CC11:CD11" si="71">0.5*(CC10-CC9)+CC9</f>
        <v>1.4989720026201239</v>
      </c>
      <c r="CD11" s="20">
        <f t="shared" si="71"/>
        <v>17.969160078603721</v>
      </c>
    </row>
    <row r="12" spans="1:82" x14ac:dyDescent="0.25">
      <c r="A12" s="2" t="s">
        <v>41</v>
      </c>
      <c r="C12" s="4">
        <f t="shared" ref="C12:BX12" si="72">+C98</f>
        <v>0.644726228956229</v>
      </c>
      <c r="D12" s="4">
        <f t="shared" ref="D12:F12" si="73">+D98</f>
        <v>0.644726228956229</v>
      </c>
      <c r="E12" s="4">
        <f t="shared" si="73"/>
        <v>0.644726228956229</v>
      </c>
      <c r="F12" s="4">
        <f t="shared" si="73"/>
        <v>0.644726228956229</v>
      </c>
      <c r="G12" s="4">
        <f t="shared" si="72"/>
        <v>0.644726228956229</v>
      </c>
      <c r="H12" s="4">
        <f t="shared" ref="H12:I12" si="74">+H98</f>
        <v>0.644726228956229</v>
      </c>
      <c r="I12" s="4">
        <f t="shared" si="74"/>
        <v>0.644726228956229</v>
      </c>
      <c r="J12" s="4">
        <f t="shared" ref="J12" si="75">+J98</f>
        <v>0.644726228956229</v>
      </c>
      <c r="K12" s="4">
        <f t="shared" si="72"/>
        <v>0.644726228956229</v>
      </c>
      <c r="L12" s="4">
        <f t="shared" ref="L12" si="76">+L98</f>
        <v>0.644726228956229</v>
      </c>
      <c r="M12" s="4">
        <f t="shared" ref="M12:U12" si="77">+M98</f>
        <v>1.3017981369248035</v>
      </c>
      <c r="N12" s="4">
        <f t="shared" ref="N12:P12" si="78">+N98</f>
        <v>1.3017981369248035</v>
      </c>
      <c r="O12" s="4">
        <f t="shared" si="78"/>
        <v>1.3017981369248035</v>
      </c>
      <c r="P12" s="4">
        <f t="shared" si="78"/>
        <v>1.3017981369248035</v>
      </c>
      <c r="Q12" s="4">
        <f t="shared" si="77"/>
        <v>1.3017981369248035</v>
      </c>
      <c r="R12" s="4">
        <f t="shared" ref="R12:S12" si="79">+R98</f>
        <v>1.3017981369248035</v>
      </c>
      <c r="S12" s="4">
        <f t="shared" si="79"/>
        <v>1.3017981369248035</v>
      </c>
      <c r="T12" s="4">
        <f t="shared" ref="T12" si="80">+T98</f>
        <v>1.3017981369248035</v>
      </c>
      <c r="U12" s="4">
        <f t="shared" si="77"/>
        <v>1.3017981369248035</v>
      </c>
      <c r="V12" s="4">
        <f t="shared" ref="V12" si="81">+V98</f>
        <v>1.3017981369248035</v>
      </c>
      <c r="W12" s="4">
        <f t="shared" si="72"/>
        <v>1.0465245984784448</v>
      </c>
      <c r="X12" s="4">
        <f t="shared" ref="X12:Z12" si="82">+X98</f>
        <v>1.0465245984784448</v>
      </c>
      <c r="Y12" s="4">
        <f t="shared" si="82"/>
        <v>1.0465245984784448</v>
      </c>
      <c r="Z12" s="4">
        <f t="shared" si="82"/>
        <v>1.0465245984784448</v>
      </c>
      <c r="AA12" s="4">
        <f t="shared" si="72"/>
        <v>1.0465245984784448</v>
      </c>
      <c r="AB12" s="4">
        <f t="shared" ref="AB12:AC12" si="83">+AB98</f>
        <v>1.0465245984784448</v>
      </c>
      <c r="AC12" s="4">
        <f t="shared" si="83"/>
        <v>1.0465245984784448</v>
      </c>
      <c r="AD12" s="4">
        <f t="shared" ref="AD12" si="84">+AD98</f>
        <v>1.0465245984784448</v>
      </c>
      <c r="AE12" s="4">
        <f t="shared" ref="AE12:AF12" si="85">+AE98</f>
        <v>1.0465245984784448</v>
      </c>
      <c r="AF12" s="4">
        <f t="shared" si="85"/>
        <v>1.0465245984784448</v>
      </c>
      <c r="AG12" s="4">
        <f t="shared" si="72"/>
        <v>1.3953661313045926</v>
      </c>
      <c r="AH12" s="4">
        <f t="shared" ref="AH12:AJ12" si="86">+AH98</f>
        <v>1.3953661313045926</v>
      </c>
      <c r="AI12" s="4">
        <f t="shared" si="86"/>
        <v>1.3953661313045926</v>
      </c>
      <c r="AJ12" s="4">
        <f t="shared" si="86"/>
        <v>1.3953661313045926</v>
      </c>
      <c r="AK12" s="4">
        <f t="shared" si="72"/>
        <v>1.3953661313045926</v>
      </c>
      <c r="AL12" s="4">
        <f t="shared" ref="AL12:AM12" si="87">+AL98</f>
        <v>1.3953661313045926</v>
      </c>
      <c r="AM12" s="4">
        <f t="shared" si="87"/>
        <v>1.3953661313045926</v>
      </c>
      <c r="AN12" s="4">
        <f t="shared" ref="AN12" si="88">+AN98</f>
        <v>1.3953661313045926</v>
      </c>
      <c r="AO12" s="4">
        <f t="shared" ref="AO12:AP12" si="89">+AO98</f>
        <v>1.3953661313045926</v>
      </c>
      <c r="AP12" s="4">
        <f t="shared" si="89"/>
        <v>1.3953661313045926</v>
      </c>
      <c r="AQ12" s="4">
        <f t="shared" si="72"/>
        <v>2.0930491969568896</v>
      </c>
      <c r="AR12" s="4">
        <f t="shared" ref="AR12:AT12" si="90">+AR98</f>
        <v>2.0930491969568896</v>
      </c>
      <c r="AS12" s="4">
        <f t="shared" si="90"/>
        <v>2.0930491969568896</v>
      </c>
      <c r="AT12" s="4">
        <f t="shared" si="90"/>
        <v>2.0930491969568896</v>
      </c>
      <c r="AU12" s="4">
        <f t="shared" si="72"/>
        <v>2.0930491969568896</v>
      </c>
      <c r="AV12" s="4">
        <f t="shared" ref="AV12:AW12" si="91">+AV98</f>
        <v>2.0930491969568896</v>
      </c>
      <c r="AW12" s="4">
        <f t="shared" si="91"/>
        <v>2.0930491969568896</v>
      </c>
      <c r="AX12" s="4">
        <f t="shared" ref="AX12" si="92">+AX98</f>
        <v>2.0930491969568896</v>
      </c>
      <c r="AY12" s="4">
        <f t="shared" ref="AY12:AZ12" si="93">+AY98</f>
        <v>2.0930491969568896</v>
      </c>
      <c r="AZ12" s="4">
        <f t="shared" si="93"/>
        <v>2.0930491969568896</v>
      </c>
      <c r="BA12" s="4">
        <f t="shared" si="72"/>
        <v>0.39179893844004243</v>
      </c>
      <c r="BB12" s="4">
        <f t="shared" ref="BB12:BD12" si="94">+BB98</f>
        <v>0.39179893844004243</v>
      </c>
      <c r="BC12" s="4">
        <f t="shared" si="94"/>
        <v>0.39179893844004243</v>
      </c>
      <c r="BD12" s="4">
        <f t="shared" si="94"/>
        <v>0.39179893844004243</v>
      </c>
      <c r="BE12" s="4">
        <f t="shared" si="72"/>
        <v>0.39179893844004243</v>
      </c>
      <c r="BF12" s="4">
        <f t="shared" ref="BF12:BG12" si="95">+BF98</f>
        <v>0.39179893844004243</v>
      </c>
      <c r="BG12" s="4">
        <f t="shared" si="95"/>
        <v>0.39179893844004243</v>
      </c>
      <c r="BH12" s="4">
        <f t="shared" ref="BH12" si="96">+BH98</f>
        <v>0.39179893844004243</v>
      </c>
      <c r="BI12" s="4">
        <f t="shared" ref="BI12" si="97">+BI98</f>
        <v>0.39179893844004243</v>
      </c>
      <c r="BJ12" s="4">
        <f t="shared" si="72"/>
        <v>0.78359787688008486</v>
      </c>
      <c r="BK12" s="4">
        <f t="shared" ref="BK12:BM12" si="98">+BK98</f>
        <v>0.78359787688008486</v>
      </c>
      <c r="BL12" s="4">
        <f t="shared" si="98"/>
        <v>0.78359787688008486</v>
      </c>
      <c r="BM12" s="4">
        <f t="shared" si="98"/>
        <v>0.78359787688008486</v>
      </c>
      <c r="BN12" s="4">
        <f t="shared" si="72"/>
        <v>0.78359787688008486</v>
      </c>
      <c r="BO12" s="4">
        <f t="shared" ref="BO12:BP12" si="99">+BO98</f>
        <v>0.78359787688008486</v>
      </c>
      <c r="BP12" s="4">
        <f t="shared" si="99"/>
        <v>0.78359787688008486</v>
      </c>
      <c r="BQ12" s="4">
        <f t="shared" ref="BQ12" si="100">+BQ98</f>
        <v>0.78359787688008486</v>
      </c>
      <c r="BR12" s="4">
        <f t="shared" ref="BR12" si="101">+BR98</f>
        <v>0.78359787688008486</v>
      </c>
      <c r="BS12" s="4">
        <f t="shared" ref="BS12" si="102">+BS98</f>
        <v>0.78359787688008486</v>
      </c>
      <c r="BT12" s="4">
        <f t="shared" si="72"/>
        <v>0.99794400524024796</v>
      </c>
      <c r="BU12" s="4">
        <f t="shared" ref="BU12:BW12" si="103">+BU98</f>
        <v>0.99794400524024796</v>
      </c>
      <c r="BV12" s="4">
        <f t="shared" si="103"/>
        <v>0.99794400524024796</v>
      </c>
      <c r="BW12" s="4">
        <f t="shared" si="103"/>
        <v>0.99794400524024796</v>
      </c>
      <c r="BX12" s="4">
        <f t="shared" si="72"/>
        <v>0.99794400524024796</v>
      </c>
      <c r="BY12" s="4">
        <f t="shared" ref="BY12:BZ12" si="104">+BY98</f>
        <v>0.99794400524024796</v>
      </c>
      <c r="BZ12" s="4">
        <f t="shared" si="104"/>
        <v>0.99794400524024796</v>
      </c>
      <c r="CA12" s="4">
        <f t="shared" ref="CA12" si="105">+CA98</f>
        <v>0.99794400524024796</v>
      </c>
      <c r="CB12" s="4">
        <f t="shared" ref="CB12" si="106">+CB98</f>
        <v>0.99794400524024796</v>
      </c>
      <c r="CC12" s="4">
        <f t="shared" ref="CC12:CD12" si="107">+CC98</f>
        <v>0.99794400524024796</v>
      </c>
      <c r="CD12" s="4">
        <f t="shared" si="107"/>
        <v>0.99794400524024796</v>
      </c>
    </row>
    <row r="13" spans="1:82" x14ac:dyDescent="0.25">
      <c r="A13" s="2" t="s">
        <v>42</v>
      </c>
      <c r="C13" s="4">
        <f t="shared" ref="C13:J13" si="108">+C11/C12</f>
        <v>28.653137820772098</v>
      </c>
      <c r="D13" s="4">
        <f t="shared" si="108"/>
        <v>8.1531378207720984</v>
      </c>
      <c r="E13" s="4">
        <f t="shared" si="108"/>
        <v>8.1531378207720984</v>
      </c>
      <c r="F13" s="4">
        <f t="shared" si="108"/>
        <v>8.1531378207720984</v>
      </c>
      <c r="G13" s="4">
        <f t="shared" si="108"/>
        <v>28.653137820772098</v>
      </c>
      <c r="H13" s="4">
        <f t="shared" si="108"/>
        <v>28.653137820772098</v>
      </c>
      <c r="I13" s="4">
        <f t="shared" si="108"/>
        <v>28.653137820772098</v>
      </c>
      <c r="J13" s="4">
        <f t="shared" si="108"/>
        <v>28.653137820772098</v>
      </c>
      <c r="K13" s="4">
        <f t="shared" ref="K13:BX13" si="109">+K11/K12</f>
        <v>8.1531378207720984</v>
      </c>
      <c r="L13" s="4">
        <f t="shared" ref="L13" si="110">+L11/L12</f>
        <v>28.653137820772098</v>
      </c>
      <c r="M13" s="4">
        <f t="shared" ref="M13:U13" si="111">+M11/M12</f>
        <v>14.304504757616879</v>
      </c>
      <c r="N13" s="4">
        <f t="shared" ref="N13:P13" si="112">+N11/N12</f>
        <v>5.80450475761688</v>
      </c>
      <c r="O13" s="4">
        <f t="shared" si="112"/>
        <v>5.80450475761688</v>
      </c>
      <c r="P13" s="4">
        <f t="shared" si="112"/>
        <v>5.80450475761688</v>
      </c>
      <c r="Q13" s="4">
        <f t="shared" si="111"/>
        <v>14.304504757616879</v>
      </c>
      <c r="R13" s="4">
        <f t="shared" ref="R13:S13" si="113">+R11/R12</f>
        <v>14.304504757616879</v>
      </c>
      <c r="S13" s="4">
        <f t="shared" si="113"/>
        <v>14.304504757616879</v>
      </c>
      <c r="T13" s="4">
        <f t="shared" ref="T13" si="114">+T11/T12</f>
        <v>14.304504757616879</v>
      </c>
      <c r="U13" s="4">
        <f t="shared" si="111"/>
        <v>5.80450475761688</v>
      </c>
      <c r="V13" s="4">
        <f t="shared" ref="V13" si="115">+V11/V12</f>
        <v>14.304504757616879</v>
      </c>
      <c r="W13" s="4">
        <f t="shared" si="109"/>
        <v>17.366631137349028</v>
      </c>
      <c r="X13" s="4">
        <f t="shared" ref="X13:Z13" si="116">+X11/X12</f>
        <v>6.366631137349029</v>
      </c>
      <c r="Y13" s="4">
        <f t="shared" si="116"/>
        <v>6.366631137349029</v>
      </c>
      <c r="Z13" s="4">
        <f t="shared" si="116"/>
        <v>6.366631137349029</v>
      </c>
      <c r="AA13" s="4">
        <f t="shared" si="109"/>
        <v>17.366631137349028</v>
      </c>
      <c r="AB13" s="4">
        <f t="shared" ref="AB13:AC13" si="117">+AB11/AB12</f>
        <v>17.366631137349028</v>
      </c>
      <c r="AC13" s="4">
        <f t="shared" si="117"/>
        <v>17.366631137349028</v>
      </c>
      <c r="AD13" s="4">
        <f t="shared" ref="AD13" si="118">+AD11/AD12</f>
        <v>17.366631137349028</v>
      </c>
      <c r="AE13" s="4">
        <f t="shared" ref="AE13:AF13" si="119">+AE11/AE12</f>
        <v>6.366631137349029</v>
      </c>
      <c r="AF13" s="4">
        <f t="shared" si="119"/>
        <v>17.366631137349028</v>
      </c>
      <c r="AG13" s="4">
        <f t="shared" si="109"/>
        <v>13.149973353011772</v>
      </c>
      <c r="AH13" s="4">
        <f t="shared" ref="AH13:AJ13" si="120">+AH11/AH12</f>
        <v>5.6499733530117719</v>
      </c>
      <c r="AI13" s="4">
        <f t="shared" si="120"/>
        <v>5.6499733530117719</v>
      </c>
      <c r="AJ13" s="4">
        <f t="shared" si="120"/>
        <v>5.6499733530117719</v>
      </c>
      <c r="AK13" s="4">
        <f t="shared" si="109"/>
        <v>13.149973353011772</v>
      </c>
      <c r="AL13" s="4">
        <f t="shared" ref="AL13:AM13" si="121">+AL11/AL12</f>
        <v>13.149973353011772</v>
      </c>
      <c r="AM13" s="4">
        <f t="shared" si="121"/>
        <v>13.149973353011772</v>
      </c>
      <c r="AN13" s="4">
        <f t="shared" ref="AN13" si="122">+AN11/AN12</f>
        <v>13.149973353011772</v>
      </c>
      <c r="AO13" s="4">
        <f t="shared" ref="AO13:AP13" si="123">+AO11/AO12</f>
        <v>5.6499733530117719</v>
      </c>
      <c r="AP13" s="4">
        <f t="shared" si="123"/>
        <v>13.149973353011772</v>
      </c>
      <c r="AQ13" s="4">
        <f t="shared" si="109"/>
        <v>8.933315568674514</v>
      </c>
      <c r="AR13" s="4">
        <f t="shared" ref="AR13:AT13" si="124">+AR11/AR12</f>
        <v>4.933315568674514</v>
      </c>
      <c r="AS13" s="4">
        <f t="shared" si="124"/>
        <v>4.933315568674514</v>
      </c>
      <c r="AT13" s="4">
        <f t="shared" si="124"/>
        <v>4.933315568674514</v>
      </c>
      <c r="AU13" s="4">
        <f t="shared" si="109"/>
        <v>8.933315568674514</v>
      </c>
      <c r="AV13" s="4">
        <f t="shared" ref="AV13:AW13" si="125">+AV11/AV12</f>
        <v>8.933315568674514</v>
      </c>
      <c r="AW13" s="4">
        <f t="shared" si="125"/>
        <v>8.933315568674514</v>
      </c>
      <c r="AX13" s="4">
        <f t="shared" ref="AX13" si="126">+AX11/AX12</f>
        <v>8.933315568674514</v>
      </c>
      <c r="AY13" s="4">
        <f t="shared" ref="AY13:AZ13" si="127">+AY11/AY12</f>
        <v>4.933315568674514</v>
      </c>
      <c r="AZ13" s="4">
        <f t="shared" si="127"/>
        <v>8.933315568674514</v>
      </c>
      <c r="BA13" s="4">
        <f t="shared" si="109"/>
        <v>28.156988586912913</v>
      </c>
      <c r="BB13" s="4">
        <f t="shared" ref="BB13:BD13" si="128">+BB11/BB12</f>
        <v>11.156988586912915</v>
      </c>
      <c r="BC13" s="4">
        <f t="shared" si="128"/>
        <v>11.156988586912915</v>
      </c>
      <c r="BD13" s="4">
        <f t="shared" si="128"/>
        <v>11.156988586912915</v>
      </c>
      <c r="BE13" s="4">
        <f t="shared" si="109"/>
        <v>28.156988586912913</v>
      </c>
      <c r="BF13" s="4">
        <f t="shared" ref="BF13:BG13" si="129">+BF11/BF12</f>
        <v>28.156988586912913</v>
      </c>
      <c r="BG13" s="4">
        <f t="shared" si="129"/>
        <v>28.156988586912913</v>
      </c>
      <c r="BH13" s="4">
        <f t="shared" ref="BH13" si="130">+BH11/BH12</f>
        <v>28.156988586912913</v>
      </c>
      <c r="BI13" s="4">
        <f t="shared" ref="BI13" si="131">+BI11/BI12</f>
        <v>28.156988586912913</v>
      </c>
      <c r="BJ13" s="4">
        <f t="shared" si="109"/>
        <v>24.328494293456455</v>
      </c>
      <c r="BK13" s="4">
        <f t="shared" ref="BK13:BM13" si="132">+BK11/BK12</f>
        <v>7.3284942934564565</v>
      </c>
      <c r="BL13" s="4">
        <f t="shared" si="132"/>
        <v>7.3284942934564565</v>
      </c>
      <c r="BM13" s="4">
        <f t="shared" si="132"/>
        <v>7.3284942934564565</v>
      </c>
      <c r="BN13" s="4">
        <f t="shared" si="109"/>
        <v>24.328494293456455</v>
      </c>
      <c r="BO13" s="4">
        <f t="shared" ref="BO13:BP13" si="133">+BO11/BO12</f>
        <v>24.328494293456455</v>
      </c>
      <c r="BP13" s="4">
        <f t="shared" si="133"/>
        <v>24.328494293456455</v>
      </c>
      <c r="BQ13" s="4">
        <f t="shared" ref="BQ13" si="134">+BQ11/BQ12</f>
        <v>24.328494293456455</v>
      </c>
      <c r="BR13" s="4">
        <f t="shared" ref="BR13" si="135">+BR11/BR12</f>
        <v>7.3284942934564565</v>
      </c>
      <c r="BS13" s="4">
        <f t="shared" ref="BS13" si="136">+BS11/BS12</f>
        <v>24.328494293456455</v>
      </c>
      <c r="BT13" s="4">
        <f t="shared" si="109"/>
        <v>18.006180691749105</v>
      </c>
      <c r="BU13" s="4">
        <f t="shared" ref="BU13:BW13" si="137">+BU11/BU12</f>
        <v>6.5061806917491039</v>
      </c>
      <c r="BV13" s="4">
        <f t="shared" si="137"/>
        <v>6.5061806917491039</v>
      </c>
      <c r="BW13" s="4">
        <f t="shared" si="137"/>
        <v>6.5061806917491039</v>
      </c>
      <c r="BX13" s="4">
        <f t="shared" si="109"/>
        <v>18.006180691749105</v>
      </c>
      <c r="BY13" s="4">
        <f t="shared" ref="BY13:BZ13" si="138">+BY11/BY12</f>
        <v>18.006180691749105</v>
      </c>
      <c r="BZ13" s="4">
        <f t="shared" si="138"/>
        <v>18.006180691749105</v>
      </c>
      <c r="CA13" s="4">
        <f t="shared" ref="CA13" si="139">+CA11/CA12</f>
        <v>18.006180691749105</v>
      </c>
      <c r="CB13" s="4">
        <f t="shared" ref="CB13" si="140">+CB11/CB12</f>
        <v>6.5061806917491039</v>
      </c>
      <c r="CC13" s="4">
        <f t="shared" ref="CC13:CD13" si="141">+CC11/CC12</f>
        <v>1.5020602305830346</v>
      </c>
      <c r="CD13" s="4">
        <f t="shared" si="141"/>
        <v>18.006180691749105</v>
      </c>
    </row>
    <row r="14" spans="1:82" s="69" customFormat="1" x14ac:dyDescent="0.25">
      <c r="A14" s="69" t="s">
        <v>43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</row>
    <row r="15" spans="1:82" x14ac:dyDescent="0.25">
      <c r="A15" s="16" t="s">
        <v>44</v>
      </c>
      <c r="C15" s="4">
        <f t="shared" ref="C15:I15" si="142">+C112</f>
        <v>2.228659377351442</v>
      </c>
      <c r="D15" s="4">
        <f t="shared" si="142"/>
        <v>0.76593392695188633</v>
      </c>
      <c r="E15" s="4">
        <f t="shared" si="142"/>
        <v>0.76593392695188633</v>
      </c>
      <c r="F15" s="4">
        <f t="shared" si="142"/>
        <v>0.76593392695188633</v>
      </c>
      <c r="G15" s="4">
        <f t="shared" si="142"/>
        <v>2.228659377351442</v>
      </c>
      <c r="H15" s="4">
        <f t="shared" si="142"/>
        <v>2.228659377351442</v>
      </c>
      <c r="I15" s="4">
        <f t="shared" si="142"/>
        <v>2.228659377351442</v>
      </c>
      <c r="J15" s="4">
        <f>+J112*J36</f>
        <v>0.66859781320543266</v>
      </c>
      <c r="K15" s="4">
        <f t="shared" ref="K15:L15" si="143">+K112</f>
        <v>0.76593392695188633</v>
      </c>
      <c r="L15" s="4">
        <f t="shared" si="143"/>
        <v>1.8977678416709445</v>
      </c>
      <c r="M15" s="4">
        <f t="shared" ref="M15:U15" si="144">+M112</f>
        <v>1.2559937948972177</v>
      </c>
      <c r="N15" s="4">
        <f t="shared" ref="N15:P15" si="145">+N112</f>
        <v>0.55240617999303054</v>
      </c>
      <c r="O15" s="4">
        <f t="shared" si="145"/>
        <v>0.55240617999303054</v>
      </c>
      <c r="P15" s="4">
        <f t="shared" si="145"/>
        <v>0.55240617999303054</v>
      </c>
      <c r="Q15" s="4">
        <f t="shared" si="144"/>
        <v>1.2559937948972177</v>
      </c>
      <c r="R15" s="4">
        <f t="shared" ref="R15:S15" si="146">+R112</f>
        <v>1.2559937948972177</v>
      </c>
      <c r="S15" s="4">
        <f t="shared" si="146"/>
        <v>1.2559937948972177</v>
      </c>
      <c r="T15" s="4">
        <f>+T112*T36</f>
        <v>0.37679813846916538</v>
      </c>
      <c r="U15" s="4">
        <f t="shared" si="144"/>
        <v>0.55240617999303054</v>
      </c>
      <c r="V15" s="4">
        <f t="shared" ref="V15" si="147">+V112</f>
        <v>1.0450008508515014</v>
      </c>
      <c r="W15" s="4">
        <f t="shared" ref="W15:AE15" si="148">+W112</f>
        <v>1.658819878497882</v>
      </c>
      <c r="X15" s="4">
        <f t="shared" ref="X15:Z15" si="149">+X112</f>
        <v>0.67450275635499135</v>
      </c>
      <c r="Y15" s="4">
        <f t="shared" si="149"/>
        <v>0.67450275635499135</v>
      </c>
      <c r="Z15" s="4">
        <f t="shared" si="149"/>
        <v>0.67450275635499135</v>
      </c>
      <c r="AA15" s="4">
        <f t="shared" si="148"/>
        <v>1.658819878497882</v>
      </c>
      <c r="AB15" s="4">
        <f t="shared" ref="AB15:AC15" si="150">+AB112</f>
        <v>1.658819878497882</v>
      </c>
      <c r="AC15" s="4">
        <f t="shared" si="150"/>
        <v>1.658819878497882</v>
      </c>
      <c r="AD15" s="4">
        <f>+AD112*AD36</f>
        <v>0.49764596354936469</v>
      </c>
      <c r="AE15" s="4">
        <f t="shared" si="148"/>
        <v>0.67450275635499135</v>
      </c>
      <c r="AF15" s="4">
        <f t="shared" ref="AF15" si="151">+AF112</f>
        <v>1.3872620118158281</v>
      </c>
      <c r="AG15" s="4">
        <f t="shared" ref="AG15:AO15" si="152">+AG112</f>
        <v>1.3063413890652427</v>
      </c>
      <c r="AH15" s="4">
        <f t="shared" ref="AH15:AJ15" si="153">+AH112</f>
        <v>0.60271196654481007</v>
      </c>
      <c r="AI15" s="4">
        <f t="shared" si="153"/>
        <v>0.60271196654481007</v>
      </c>
      <c r="AJ15" s="4">
        <f t="shared" si="153"/>
        <v>0.60271196654481007</v>
      </c>
      <c r="AK15" s="4">
        <f t="shared" si="152"/>
        <v>1.3063413890652427</v>
      </c>
      <c r="AL15" s="4">
        <f t="shared" ref="AL15:AM15" si="154">+AL112</f>
        <v>1.3063413890652427</v>
      </c>
      <c r="AM15" s="4">
        <f t="shared" si="154"/>
        <v>1.3063413890652427</v>
      </c>
      <c r="AN15" s="4">
        <f>+AN112*AN36</f>
        <v>0.39190241671957288</v>
      </c>
      <c r="AO15" s="4">
        <f t="shared" si="152"/>
        <v>0.60271196654481007</v>
      </c>
      <c r="AP15" s="4">
        <f t="shared" ref="AP15" si="155">+AP112</f>
        <v>1.0847596473597807</v>
      </c>
      <c r="AQ15" s="4">
        <f t="shared" ref="AQ15:AY15" si="156">+AQ112</f>
        <v>0.92350418157975989</v>
      </c>
      <c r="AR15" s="4">
        <f t="shared" ref="AR15:AT15" si="157">+AR112</f>
        <v>0.52990597701564612</v>
      </c>
      <c r="AS15" s="4">
        <f t="shared" si="157"/>
        <v>0.52990597701564612</v>
      </c>
      <c r="AT15" s="4">
        <f t="shared" si="157"/>
        <v>0.52990597701564612</v>
      </c>
      <c r="AU15" s="4">
        <f t="shared" si="156"/>
        <v>0.92350418157975989</v>
      </c>
      <c r="AV15" s="4">
        <f t="shared" ref="AV15:AW15" si="158">+AV112</f>
        <v>0.92350418157975989</v>
      </c>
      <c r="AW15" s="4">
        <f t="shared" si="158"/>
        <v>0.92350418157975989</v>
      </c>
      <c r="AX15" s="4">
        <f>+AX112*AX36</f>
        <v>0.27705125447392803</v>
      </c>
      <c r="AY15" s="4">
        <f t="shared" si="156"/>
        <v>0.52990597701564612</v>
      </c>
      <c r="AZ15" s="4">
        <f t="shared" ref="AZ15" si="159">+AZ112</f>
        <v>0.76128848673319316</v>
      </c>
      <c r="BA15" s="4">
        <f t="shared" ref="BA15:BN15" si="160">+BA112</f>
        <v>2.1838017454020617</v>
      </c>
      <c r="BB15" s="4">
        <f t="shared" ref="BB15:BD15" si="161">+BB112</f>
        <v>1.0112882755476447</v>
      </c>
      <c r="BC15" s="4">
        <f t="shared" si="161"/>
        <v>1.0112882755476447</v>
      </c>
      <c r="BD15" s="4">
        <f t="shared" si="161"/>
        <v>1.0112882755476447</v>
      </c>
      <c r="BE15" s="4">
        <f t="shared" si="160"/>
        <v>2.1838017454020617</v>
      </c>
      <c r="BF15" s="4">
        <f t="shared" ref="BF15:BG15" si="162">+BF112</f>
        <v>2.1838017454020617</v>
      </c>
      <c r="BG15" s="4">
        <f t="shared" si="162"/>
        <v>2.1838017454020617</v>
      </c>
      <c r="BH15" s="4">
        <f>+BH112*BH36</f>
        <v>0.65514052362061859</v>
      </c>
      <c r="BI15" s="4">
        <f t="shared" ref="BI15" si="163">+BI112</f>
        <v>1.8581484969638515</v>
      </c>
      <c r="BJ15" s="4">
        <f t="shared" si="160"/>
        <v>1.9527274717022072</v>
      </c>
      <c r="BK15" s="4">
        <f t="shared" ref="BK15:BM15" si="164">+BK112</f>
        <v>0.68887524981159864</v>
      </c>
      <c r="BL15" s="4">
        <f t="shared" si="164"/>
        <v>0.68887524981159864</v>
      </c>
      <c r="BM15" s="4">
        <f t="shared" si="164"/>
        <v>0.68887524981159864</v>
      </c>
      <c r="BN15" s="4">
        <f t="shared" si="160"/>
        <v>1.9527274717022072</v>
      </c>
      <c r="BO15" s="4">
        <f t="shared" ref="BO15:BP15" si="165">+BO112</f>
        <v>1.9527274717022072</v>
      </c>
      <c r="BP15" s="4">
        <f t="shared" si="165"/>
        <v>1.9527274717022072</v>
      </c>
      <c r="BQ15" s="4">
        <f>+BQ112*BQ36</f>
        <v>0.5858182415106622</v>
      </c>
      <c r="BR15" s="4">
        <f t="shared" ref="BR15" si="166">+BR112</f>
        <v>0.68887524981159864</v>
      </c>
      <c r="BS15" s="4">
        <f t="shared" ref="BS15" si="167">+BS112</f>
        <v>1.651608860232775</v>
      </c>
      <c r="BT15" s="4">
        <f t="shared" ref="BT15:CC15" si="168">+BT112</f>
        <v>1.8571273428996962</v>
      </c>
      <c r="BU15" s="4">
        <f t="shared" ref="BU15:BW15" si="169">+BU112</f>
        <v>0.74768657586477361</v>
      </c>
      <c r="BV15" s="4">
        <f t="shared" si="169"/>
        <v>0.74768657586477361</v>
      </c>
      <c r="BW15" s="4">
        <f t="shared" si="169"/>
        <v>0.74768657586477361</v>
      </c>
      <c r="BX15" s="4">
        <f t="shared" si="168"/>
        <v>1.8571273428996962</v>
      </c>
      <c r="BY15" s="4">
        <f t="shared" ref="BY15:BZ15" si="170">+BY112</f>
        <v>1.8571273428996962</v>
      </c>
      <c r="BZ15" s="4">
        <f t="shared" si="170"/>
        <v>1.8571273428996962</v>
      </c>
      <c r="CA15" s="4">
        <f>+CA112*CA36</f>
        <v>0.55713820286990889</v>
      </c>
      <c r="CB15" s="4">
        <f t="shared" ref="CB15" si="171">+CB112</f>
        <v>0.74768657586477361</v>
      </c>
      <c r="CC15" s="4">
        <f t="shared" si="168"/>
        <v>0.18117307363993121</v>
      </c>
      <c r="CD15" s="4">
        <f t="shared" ref="CD15" si="172">+CD112</f>
        <v>1.5547520873157981</v>
      </c>
    </row>
    <row r="16" spans="1:82" x14ac:dyDescent="0.25">
      <c r="A16" s="16" t="s">
        <v>45</v>
      </c>
      <c r="B16" s="2" t="s">
        <v>46</v>
      </c>
      <c r="C16" s="4">
        <f>+C132</f>
        <v>1.7913186325326469</v>
      </c>
      <c r="D16" s="4">
        <f t="shared" ref="D16:J16" si="173">+D132*D36</f>
        <v>1.6060838675258065</v>
      </c>
      <c r="E16" s="4">
        <f t="shared" si="173"/>
        <v>0.96365032051548394</v>
      </c>
      <c r="F16" s="4">
        <f t="shared" si="173"/>
        <v>0.80304193376290345</v>
      </c>
      <c r="G16" s="4">
        <f t="shared" si="173"/>
        <v>1.0747911795195881</v>
      </c>
      <c r="H16" s="4">
        <f t="shared" si="173"/>
        <v>0.64487470771175281</v>
      </c>
      <c r="I16" s="4">
        <f t="shared" si="173"/>
        <v>0.53739558975979418</v>
      </c>
      <c r="J16" s="4">
        <f t="shared" si="173"/>
        <v>0.53739558975979418</v>
      </c>
      <c r="K16" s="4">
        <f t="shared" ref="K16:L16" si="174">+K132</f>
        <v>2.6768064458763443</v>
      </c>
      <c r="L16" s="4">
        <f t="shared" si="174"/>
        <v>1.9916299228733096</v>
      </c>
      <c r="M16" s="4">
        <f t="shared" ref="M16:W16" si="175">+M132</f>
        <v>2.3503567580022531</v>
      </c>
      <c r="N16" s="4">
        <f t="shared" ref="N16:T16" si="176">+N132*N36</f>
        <v>1.6657718938122339</v>
      </c>
      <c r="O16" s="4">
        <f t="shared" si="176"/>
        <v>0.99946313628734029</v>
      </c>
      <c r="P16" s="4">
        <f t="shared" si="176"/>
        <v>0.83288594690611706</v>
      </c>
      <c r="Q16" s="4">
        <f t="shared" si="176"/>
        <v>1.4102140548013518</v>
      </c>
      <c r="R16" s="4">
        <f t="shared" si="176"/>
        <v>0.84612843288081108</v>
      </c>
      <c r="S16" s="4">
        <f t="shared" si="176"/>
        <v>0.70510702740067599</v>
      </c>
      <c r="T16" s="4">
        <f t="shared" si="176"/>
        <v>0.70510702740067599</v>
      </c>
      <c r="U16" s="4">
        <f t="shared" ref="U16:V16" si="177">+U132</f>
        <v>2.7762864896870565</v>
      </c>
      <c r="V16" s="4">
        <f t="shared" si="177"/>
        <v>2.478085225844906</v>
      </c>
      <c r="W16" s="4">
        <f t="shared" si="175"/>
        <v>2.4774310654317739</v>
      </c>
      <c r="X16" s="4">
        <f t="shared" ref="X16:AD16" si="178">+X132*X36</f>
        <v>1.8439833473517486</v>
      </c>
      <c r="Y16" s="4">
        <f t="shared" si="178"/>
        <v>1.1063900084110492</v>
      </c>
      <c r="Z16" s="4">
        <f t="shared" si="178"/>
        <v>0.92199167367587442</v>
      </c>
      <c r="AA16" s="4">
        <f t="shared" si="178"/>
        <v>1.4864586392590644</v>
      </c>
      <c r="AB16" s="4">
        <f t="shared" si="178"/>
        <v>0.8918751835554386</v>
      </c>
      <c r="AC16" s="4">
        <f t="shared" si="178"/>
        <v>0.74322931962953231</v>
      </c>
      <c r="AD16" s="4">
        <f t="shared" si="178"/>
        <v>0.74322931962953231</v>
      </c>
      <c r="AE16" s="4">
        <f t="shared" ref="AE16:AF16" si="179">+AE132</f>
        <v>3.0733055789195811</v>
      </c>
      <c r="AF16" s="4">
        <f t="shared" si="179"/>
        <v>2.6418236255659311</v>
      </c>
      <c r="AG16" s="4">
        <f t="shared" ref="AG16:AO16" si="180">+AG132</f>
        <v>2.6908104161316206</v>
      </c>
      <c r="AH16" s="4">
        <f t="shared" ref="AH16:AN16" si="181">+AH132*AH36</f>
        <v>1.8700592740965256</v>
      </c>
      <c r="AI16" s="4">
        <f t="shared" si="181"/>
        <v>1.1220355644579154</v>
      </c>
      <c r="AJ16" s="4">
        <f t="shared" si="181"/>
        <v>0.93502963704826303</v>
      </c>
      <c r="AK16" s="4">
        <f t="shared" si="181"/>
        <v>1.6144862496789723</v>
      </c>
      <c r="AL16" s="4">
        <f t="shared" si="181"/>
        <v>0.96869174980738337</v>
      </c>
      <c r="AM16" s="4">
        <f t="shared" si="181"/>
        <v>0.80724312483948635</v>
      </c>
      <c r="AN16" s="4">
        <f t="shared" si="181"/>
        <v>0.80724312483948635</v>
      </c>
      <c r="AO16" s="4">
        <f t="shared" si="180"/>
        <v>3.1167654568275429</v>
      </c>
      <c r="AP16" s="4">
        <f t="shared" ref="AP16" si="182">+AP132</f>
        <v>2.824949007817477</v>
      </c>
      <c r="AQ16" s="4">
        <f t="shared" ref="AQ16:AY16" si="183">+AQ132</f>
        <v>2.9225679763971693</v>
      </c>
      <c r="AR16" s="4">
        <f t="shared" ref="AR16:AX16" si="184">+AR132*AR36</f>
        <v>1.8965039427589443</v>
      </c>
      <c r="AS16" s="4">
        <f t="shared" si="184"/>
        <v>1.1379023656553666</v>
      </c>
      <c r="AT16" s="4">
        <f t="shared" si="184"/>
        <v>0.94825197137947226</v>
      </c>
      <c r="AU16" s="4">
        <f t="shared" si="184"/>
        <v>1.7535407858383014</v>
      </c>
      <c r="AV16" s="4">
        <f t="shared" si="184"/>
        <v>1.0521244715029809</v>
      </c>
      <c r="AW16" s="4">
        <f t="shared" si="184"/>
        <v>0.87677039291915093</v>
      </c>
      <c r="AX16" s="4">
        <f t="shared" si="184"/>
        <v>0.87677039291915093</v>
      </c>
      <c r="AY16" s="4">
        <f t="shared" si="183"/>
        <v>3.1608399045982405</v>
      </c>
      <c r="AZ16" s="4">
        <f t="shared" ref="AZ16" si="185">+AZ132</f>
        <v>3.020768237341886</v>
      </c>
      <c r="BA16" s="4">
        <f t="shared" ref="BA16:BJ16" si="186">+BA132</f>
        <v>1.7957014542795169</v>
      </c>
      <c r="BB16" s="4">
        <f t="shared" ref="BB16:BH16" si="187">+BB132*BB36</f>
        <v>1.5033024574900804</v>
      </c>
      <c r="BC16" s="4">
        <f t="shared" si="187"/>
        <v>0.90198147449404831</v>
      </c>
      <c r="BD16" s="4">
        <f t="shared" si="187"/>
        <v>0.75165122874504042</v>
      </c>
      <c r="BE16" s="4">
        <f t="shared" si="187"/>
        <v>1.0774208725677101</v>
      </c>
      <c r="BF16" s="4">
        <f t="shared" si="187"/>
        <v>0.6464525235406261</v>
      </c>
      <c r="BG16" s="4">
        <f t="shared" si="187"/>
        <v>0.53871043628385518</v>
      </c>
      <c r="BH16" s="4">
        <f t="shared" si="187"/>
        <v>0.53871043628385518</v>
      </c>
      <c r="BI16" s="4">
        <f t="shared" ref="BI16" si="188">+BI132</f>
        <v>1.9928416508824089</v>
      </c>
      <c r="BJ16" s="4">
        <f t="shared" si="186"/>
        <v>1.9355865251809463</v>
      </c>
      <c r="BK16" s="4">
        <f t="shared" ref="BK16:BQ16" si="189">+BK132*BK36</f>
        <v>1.6204096583285774</v>
      </c>
      <c r="BL16" s="4">
        <f t="shared" si="189"/>
        <v>0.97224579499714647</v>
      </c>
      <c r="BM16" s="4">
        <f t="shared" si="189"/>
        <v>0.81020482916428882</v>
      </c>
      <c r="BN16" s="4">
        <f t="shared" si="189"/>
        <v>1.1613519151085678</v>
      </c>
      <c r="BO16" s="4">
        <f t="shared" si="189"/>
        <v>0.69681114906514063</v>
      </c>
      <c r="BP16" s="4">
        <f t="shared" si="189"/>
        <v>0.58067595755428403</v>
      </c>
      <c r="BQ16" s="4">
        <f t="shared" si="189"/>
        <v>0.58067595755428403</v>
      </c>
      <c r="BR16" s="4">
        <f t="shared" ref="BR16" si="190">+BR132</f>
        <v>2.7006827638809625</v>
      </c>
      <c r="BS16" s="4">
        <f t="shared" ref="BS16" si="191">+BS132</f>
        <v>2.1178742270557747</v>
      </c>
      <c r="BT16" s="4">
        <f t="shared" ref="BT16:CC16" si="192">+BT132</f>
        <v>2.6574190522697032</v>
      </c>
      <c r="BU16" s="4">
        <f t="shared" ref="BU16:CA16" si="193">+BU132*BU36</f>
        <v>1.9974236823339053</v>
      </c>
      <c r="BV16" s="4">
        <f t="shared" si="193"/>
        <v>1.1984542094003432</v>
      </c>
      <c r="BW16" s="4">
        <f t="shared" si="193"/>
        <v>0.99871184116695289</v>
      </c>
      <c r="BX16" s="4">
        <f t="shared" si="193"/>
        <v>1.5944514313618219</v>
      </c>
      <c r="BY16" s="4">
        <f t="shared" si="193"/>
        <v>0.95667085881709313</v>
      </c>
      <c r="BZ16" s="4">
        <f t="shared" si="193"/>
        <v>0.79722571568091105</v>
      </c>
      <c r="CA16" s="4">
        <f t="shared" si="193"/>
        <v>0.79722571568091105</v>
      </c>
      <c r="CB16" s="4">
        <f t="shared" ref="CB16" si="194">+CB132</f>
        <v>3.3290394705565092</v>
      </c>
      <c r="CC16" s="4">
        <f t="shared" si="192"/>
        <v>3.6719888614881624</v>
      </c>
      <c r="CD16" s="4">
        <f t="shared" ref="CD16" si="195">+CD132</f>
        <v>2.8404674868225372</v>
      </c>
    </row>
    <row r="17" spans="1:82" x14ac:dyDescent="0.25">
      <c r="A17" s="16" t="s">
        <v>47</v>
      </c>
      <c r="C17" s="4">
        <f t="shared" ref="C17:J17" si="196">+C15+C16</f>
        <v>4.0199780098840892</v>
      </c>
      <c r="D17" s="4">
        <f t="shared" si="196"/>
        <v>2.372017794477693</v>
      </c>
      <c r="E17" s="4">
        <f t="shared" si="196"/>
        <v>1.7295842474673702</v>
      </c>
      <c r="F17" s="4">
        <f t="shared" si="196"/>
        <v>1.5689758607147897</v>
      </c>
      <c r="G17" s="4">
        <f t="shared" si="196"/>
        <v>3.30345055687103</v>
      </c>
      <c r="H17" s="4">
        <f t="shared" si="196"/>
        <v>2.873534085063195</v>
      </c>
      <c r="I17" s="4">
        <f t="shared" si="196"/>
        <v>2.766054967111236</v>
      </c>
      <c r="J17" s="4">
        <f t="shared" si="196"/>
        <v>1.2059934029652268</v>
      </c>
      <c r="K17" s="4">
        <f t="shared" ref="K17:L17" si="197">+K15+K16</f>
        <v>3.4427403728282306</v>
      </c>
      <c r="L17" s="4">
        <f t="shared" si="197"/>
        <v>3.8893977645442543</v>
      </c>
      <c r="M17" s="4">
        <f t="shared" ref="M17:AA17" si="198">+M15+M16</f>
        <v>3.606350552899471</v>
      </c>
      <c r="N17" s="4">
        <f t="shared" ref="N17:P17" si="199">+N15+N16</f>
        <v>2.2181780738052645</v>
      </c>
      <c r="O17" s="4">
        <f t="shared" si="199"/>
        <v>1.5518693162803707</v>
      </c>
      <c r="P17" s="4">
        <f t="shared" si="199"/>
        <v>1.3852921268991476</v>
      </c>
      <c r="Q17" s="4">
        <f t="shared" si="198"/>
        <v>2.6662078496985693</v>
      </c>
      <c r="R17" s="4">
        <f t="shared" ref="R17:S17" si="200">+R15+R16</f>
        <v>2.1021222277780289</v>
      </c>
      <c r="S17" s="4">
        <f t="shared" si="200"/>
        <v>1.9611008222978938</v>
      </c>
      <c r="T17" s="4">
        <f>+T15+T16</f>
        <v>1.0819051658698413</v>
      </c>
      <c r="U17" s="4">
        <f t="shared" ref="U17:V17" si="201">+U15+U16</f>
        <v>3.3286926696800871</v>
      </c>
      <c r="V17" s="4">
        <f t="shared" si="201"/>
        <v>3.5230860766964076</v>
      </c>
      <c r="W17" s="4">
        <f t="shared" si="198"/>
        <v>4.1362509439296558</v>
      </c>
      <c r="X17" s="4">
        <f t="shared" ref="X17:Z17" si="202">+X15+X16</f>
        <v>2.5184861037067399</v>
      </c>
      <c r="Y17" s="4">
        <f t="shared" si="202"/>
        <v>1.7808927647660404</v>
      </c>
      <c r="Z17" s="4">
        <f t="shared" si="202"/>
        <v>1.5964944300308659</v>
      </c>
      <c r="AA17" s="4">
        <f t="shared" si="198"/>
        <v>3.1452785177569464</v>
      </c>
      <c r="AB17" s="4">
        <f t="shared" ref="AB17:AC17" si="203">+AB15+AB16</f>
        <v>2.5506950620533209</v>
      </c>
      <c r="AC17" s="4">
        <f t="shared" si="203"/>
        <v>2.4020491981274144</v>
      </c>
      <c r="AD17" s="4">
        <f>+AD15+AD16</f>
        <v>1.2408752831788969</v>
      </c>
      <c r="AE17" s="4">
        <f t="shared" ref="AE17:AF17" si="204">+AE15+AE16</f>
        <v>3.7478083352745726</v>
      </c>
      <c r="AF17" s="4">
        <f t="shared" si="204"/>
        <v>4.0290856373817592</v>
      </c>
      <c r="AG17" s="4">
        <f t="shared" ref="AG17:AO17" si="205">+AG15+AG16</f>
        <v>3.9971518051968635</v>
      </c>
      <c r="AH17" s="4">
        <f t="shared" ref="AH17:AJ17" si="206">+AH15+AH16</f>
        <v>2.4727712406413356</v>
      </c>
      <c r="AI17" s="4">
        <f t="shared" si="206"/>
        <v>1.7247475310027256</v>
      </c>
      <c r="AJ17" s="4">
        <f t="shared" si="206"/>
        <v>1.5377416035930731</v>
      </c>
      <c r="AK17" s="4">
        <f t="shared" si="205"/>
        <v>2.9208276387442149</v>
      </c>
      <c r="AL17" s="4">
        <f t="shared" ref="AL17:AM17" si="207">+AL15+AL16</f>
        <v>2.2750331388726259</v>
      </c>
      <c r="AM17" s="4">
        <f t="shared" si="207"/>
        <v>2.1135845139047289</v>
      </c>
      <c r="AN17" s="4">
        <f>+AN15+AN16</f>
        <v>1.1991455415590593</v>
      </c>
      <c r="AO17" s="4">
        <f t="shared" si="205"/>
        <v>3.7194774233723531</v>
      </c>
      <c r="AP17" s="4">
        <f t="shared" ref="AP17" si="208">+AP15+AP16</f>
        <v>3.9097086551772575</v>
      </c>
      <c r="AQ17" s="4">
        <f t="shared" ref="AQ17:AY17" si="209">+AQ15+AQ16</f>
        <v>3.8460721579769293</v>
      </c>
      <c r="AR17" s="4">
        <f t="shared" ref="AR17:AT17" si="210">+AR15+AR16</f>
        <v>2.4264099197745903</v>
      </c>
      <c r="AS17" s="4">
        <f t="shared" si="210"/>
        <v>1.6678083426710129</v>
      </c>
      <c r="AT17" s="4">
        <f t="shared" si="210"/>
        <v>1.4781579483951184</v>
      </c>
      <c r="AU17" s="4">
        <f t="shared" si="209"/>
        <v>2.6770449674180612</v>
      </c>
      <c r="AV17" s="4">
        <f t="shared" ref="AV17:AW17" si="211">+AV15+AV16</f>
        <v>1.9756286530827407</v>
      </c>
      <c r="AW17" s="4">
        <f t="shared" si="211"/>
        <v>1.8002745744989108</v>
      </c>
      <c r="AX17" s="4">
        <f>+AX15+AX16</f>
        <v>1.1538216473930789</v>
      </c>
      <c r="AY17" s="4">
        <f t="shared" si="209"/>
        <v>3.6907458816138865</v>
      </c>
      <c r="AZ17" s="4">
        <f t="shared" ref="AZ17" si="212">+AZ15+AZ16</f>
        <v>3.7820567240750793</v>
      </c>
      <c r="BA17" s="4">
        <f t="shared" ref="BA17:BN17" si="213">+BA15+BA16</f>
        <v>3.9795031996815786</v>
      </c>
      <c r="BB17" s="4">
        <f t="shared" ref="BB17:BD17" si="214">+BB15+BB16</f>
        <v>2.5145907330377248</v>
      </c>
      <c r="BC17" s="4">
        <f t="shared" si="214"/>
        <v>1.9132697500416929</v>
      </c>
      <c r="BD17" s="4">
        <f t="shared" si="214"/>
        <v>1.7629395042926852</v>
      </c>
      <c r="BE17" s="4">
        <f t="shared" si="213"/>
        <v>3.2612226179697719</v>
      </c>
      <c r="BF17" s="4">
        <f t="shared" ref="BF17:BG17" si="215">+BF15+BF16</f>
        <v>2.8302542689426877</v>
      </c>
      <c r="BG17" s="4">
        <f t="shared" si="215"/>
        <v>2.722512181685917</v>
      </c>
      <c r="BH17" s="4">
        <f>+BH15+BH16</f>
        <v>1.1938509599044738</v>
      </c>
      <c r="BI17" s="4">
        <f t="shared" ref="BI17" si="216">+BI15+BI16</f>
        <v>3.8509901478462605</v>
      </c>
      <c r="BJ17" s="4">
        <f t="shared" si="213"/>
        <v>3.8883139968831535</v>
      </c>
      <c r="BK17" s="4">
        <f t="shared" ref="BK17:BM17" si="217">+BK15+BK16</f>
        <v>2.3092849081401763</v>
      </c>
      <c r="BL17" s="4">
        <f t="shared" si="217"/>
        <v>1.6611210448087452</v>
      </c>
      <c r="BM17" s="4">
        <f t="shared" si="217"/>
        <v>1.4990800789758874</v>
      </c>
      <c r="BN17" s="4">
        <f t="shared" si="213"/>
        <v>3.1140793868107748</v>
      </c>
      <c r="BO17" s="4">
        <f t="shared" ref="BO17:BP17" si="218">+BO15+BO16</f>
        <v>2.6495386207673479</v>
      </c>
      <c r="BP17" s="4">
        <f t="shared" si="218"/>
        <v>2.5334034292564911</v>
      </c>
      <c r="BQ17" s="4">
        <f>+BQ15+BQ16</f>
        <v>1.1664941990649462</v>
      </c>
      <c r="BR17" s="4">
        <f t="shared" ref="BR17" si="219">+BR15+BR16</f>
        <v>3.3895580136925609</v>
      </c>
      <c r="BS17" s="4">
        <f t="shared" ref="BS17" si="220">+BS15+BS16</f>
        <v>3.7694830872885499</v>
      </c>
      <c r="BT17" s="4">
        <f t="shared" ref="BT17:CC17" si="221">+BT15+BT16</f>
        <v>4.5145463951693996</v>
      </c>
      <c r="BU17" s="4">
        <f t="shared" ref="BU17:BW17" si="222">+BU15+BU16</f>
        <v>2.7451102581986788</v>
      </c>
      <c r="BV17" s="4">
        <f t="shared" si="222"/>
        <v>1.9461407852651167</v>
      </c>
      <c r="BW17" s="4">
        <f t="shared" si="222"/>
        <v>1.7463984170317266</v>
      </c>
      <c r="BX17" s="4">
        <f t="shared" si="221"/>
        <v>3.451578774261518</v>
      </c>
      <c r="BY17" s="4">
        <f t="shared" ref="BY17:BZ17" si="223">+BY15+BY16</f>
        <v>2.8137982017167893</v>
      </c>
      <c r="BZ17" s="4">
        <f t="shared" si="223"/>
        <v>2.6543530585806074</v>
      </c>
      <c r="CA17" s="4">
        <f>+CA15+CA16</f>
        <v>1.3543639185508201</v>
      </c>
      <c r="CB17" s="4">
        <f t="shared" ref="CB17" si="224">+CB15+CB16</f>
        <v>4.0767260464212827</v>
      </c>
      <c r="CC17" s="4">
        <f t="shared" si="221"/>
        <v>3.8531619351280937</v>
      </c>
      <c r="CD17" s="4">
        <f t="shared" ref="CD17" si="225">+CD15+CD16</f>
        <v>4.3952195741383351</v>
      </c>
    </row>
    <row r="18" spans="1:82" x14ac:dyDescent="0.25">
      <c r="A18" s="2" t="s">
        <v>48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x14ac:dyDescent="0.25">
      <c r="A19" s="16" t="s">
        <v>49</v>
      </c>
      <c r="C19" s="4">
        <f t="shared" ref="C19:J19" si="226">+C119</f>
        <v>2.3423748511847924</v>
      </c>
      <c r="D19" s="4">
        <f t="shared" si="226"/>
        <v>0.93586143612016182</v>
      </c>
      <c r="E19" s="4">
        <f t="shared" si="226"/>
        <v>0.93586143612016182</v>
      </c>
      <c r="F19" s="4">
        <f t="shared" si="226"/>
        <v>0.93586143612016182</v>
      </c>
      <c r="G19" s="4">
        <f t="shared" si="226"/>
        <v>2.3423748511847924</v>
      </c>
      <c r="H19" s="4">
        <f t="shared" si="226"/>
        <v>2.3423748511847924</v>
      </c>
      <c r="I19" s="4">
        <f t="shared" si="226"/>
        <v>2.3423748511847924</v>
      </c>
      <c r="J19" s="4">
        <f t="shared" si="226"/>
        <v>2.3423748511847924</v>
      </c>
      <c r="K19" s="4">
        <f t="shared" ref="K19:L19" si="227">+K119</f>
        <v>0.93586143612016182</v>
      </c>
      <c r="L19" s="4">
        <f t="shared" si="227"/>
        <v>2.0007059149725213</v>
      </c>
      <c r="M19" s="4">
        <f t="shared" ref="M19:AA19" si="228">+M119</f>
        <v>1.405197810062158</v>
      </c>
      <c r="N19" s="4">
        <f t="shared" ref="N19:P19" si="229">+N119</f>
        <v>0.72864882490178795</v>
      </c>
      <c r="O19" s="4">
        <f t="shared" si="229"/>
        <v>0.72864882490178795</v>
      </c>
      <c r="P19" s="4">
        <f t="shared" si="229"/>
        <v>0.72864882490178795</v>
      </c>
      <c r="Q19" s="4">
        <f t="shared" si="228"/>
        <v>1.405197810062158</v>
      </c>
      <c r="R19" s="4">
        <f t="shared" ref="R19:S19" si="230">+R119</f>
        <v>1.405197810062158</v>
      </c>
      <c r="S19" s="4">
        <f t="shared" si="230"/>
        <v>1.405197810062158</v>
      </c>
      <c r="T19" s="4">
        <f>+T119</f>
        <v>1.405197810062158</v>
      </c>
      <c r="U19" s="4">
        <f t="shared" ref="U19:V19" si="231">+U119</f>
        <v>0.72864882490178795</v>
      </c>
      <c r="V19" s="4">
        <f t="shared" si="231"/>
        <v>1.173081532757285</v>
      </c>
      <c r="W19" s="4">
        <f t="shared" si="228"/>
        <v>1.8160907528016472</v>
      </c>
      <c r="X19" s="4">
        <f t="shared" ref="X19:Z19" si="232">+X119</f>
        <v>0.86960059868994455</v>
      </c>
      <c r="Y19" s="4">
        <f t="shared" si="232"/>
        <v>0.86960059868994455</v>
      </c>
      <c r="Z19" s="4">
        <f t="shared" si="232"/>
        <v>0.86960059868994455</v>
      </c>
      <c r="AA19" s="4">
        <f t="shared" si="228"/>
        <v>1.8160907528016472</v>
      </c>
      <c r="AB19" s="4">
        <f t="shared" ref="AB19:AC19" si="233">+AB119</f>
        <v>1.8160907528016472</v>
      </c>
      <c r="AC19" s="4">
        <f t="shared" si="233"/>
        <v>1.8160907528016472</v>
      </c>
      <c r="AD19" s="4">
        <f>+AD119</f>
        <v>1.8160907528016472</v>
      </c>
      <c r="AE19" s="4">
        <f t="shared" ref="AE19:AF19" si="234">+AE119</f>
        <v>0.86960059868994455</v>
      </c>
      <c r="AF19" s="4">
        <f t="shared" si="234"/>
        <v>1.5238055688768766</v>
      </c>
      <c r="AG19" s="4">
        <f t="shared" ref="AG19:AP19" si="235">+AG119</f>
        <v>1.4771578903336426</v>
      </c>
      <c r="AH19" s="4">
        <f t="shared" si="235"/>
        <v>0.80056870420932091</v>
      </c>
      <c r="AI19" s="4">
        <f t="shared" si="235"/>
        <v>0.80056870420932091</v>
      </c>
      <c r="AJ19" s="4">
        <f t="shared" si="235"/>
        <v>0.80056870420932091</v>
      </c>
      <c r="AK19" s="4">
        <f t="shared" si="235"/>
        <v>1.4771578903336426</v>
      </c>
      <c r="AL19" s="4">
        <f t="shared" si="235"/>
        <v>1.4771578903336426</v>
      </c>
      <c r="AM19" s="4">
        <f t="shared" si="235"/>
        <v>1.4771578903336426</v>
      </c>
      <c r="AN19" s="4">
        <f t="shared" si="235"/>
        <v>1.4771578903336426</v>
      </c>
      <c r="AO19" s="4">
        <f t="shared" si="235"/>
        <v>0.80056870420932091</v>
      </c>
      <c r="AP19" s="4">
        <f t="shared" si="235"/>
        <v>1.2307681023946426</v>
      </c>
      <c r="AQ19" s="4">
        <f t="shared" ref="AQ19:AY19" si="236">+AQ119</f>
        <v>1.1090329848928255</v>
      </c>
      <c r="AR19" s="4">
        <f t="shared" ref="AR19:AT19" si="237">+AR119</f>
        <v>0.73056062378530728</v>
      </c>
      <c r="AS19" s="4">
        <f t="shared" si="237"/>
        <v>0.73056062378530728</v>
      </c>
      <c r="AT19" s="4">
        <f t="shared" si="237"/>
        <v>0.73056062378530728</v>
      </c>
      <c r="AU19" s="4">
        <f t="shared" si="236"/>
        <v>1.1090329848928255</v>
      </c>
      <c r="AV19" s="4">
        <f t="shared" ref="AV19:AW19" si="238">+AV119</f>
        <v>1.1090329848928255</v>
      </c>
      <c r="AW19" s="4">
        <f t="shared" si="238"/>
        <v>1.1090329848928255</v>
      </c>
      <c r="AX19" s="4">
        <f>+AX119</f>
        <v>1.1090329848928255</v>
      </c>
      <c r="AY19" s="4">
        <f t="shared" si="236"/>
        <v>0.73056062378530728</v>
      </c>
      <c r="AZ19" s="4">
        <f t="shared" ref="AZ19" si="239">+AZ119</f>
        <v>0.91741792557691504</v>
      </c>
      <c r="BA19" s="4">
        <f t="shared" ref="BA19:BN19" si="240">+BA119</f>
        <v>2.2977954470406834</v>
      </c>
      <c r="BB19" s="4">
        <f t="shared" ref="BB19:BD19" si="241">+BB119</f>
        <v>1.1703412660501675</v>
      </c>
      <c r="BC19" s="4">
        <f t="shared" si="241"/>
        <v>1.1703412660501675</v>
      </c>
      <c r="BD19" s="4">
        <f t="shared" si="241"/>
        <v>1.1703412660501675</v>
      </c>
      <c r="BE19" s="4">
        <f t="shared" si="240"/>
        <v>2.2977954470406834</v>
      </c>
      <c r="BF19" s="4">
        <f t="shared" ref="BF19:BG19" si="242">+BF119</f>
        <v>2.2977954470406834</v>
      </c>
      <c r="BG19" s="4">
        <f t="shared" si="242"/>
        <v>2.2977954470406834</v>
      </c>
      <c r="BH19" s="4">
        <f>+BH119</f>
        <v>2.2977954470406834</v>
      </c>
      <c r="BI19" s="4">
        <f t="shared" ref="BI19" si="243">+BI119</f>
        <v>1.9611491988417469</v>
      </c>
      <c r="BJ19" s="4">
        <f t="shared" si="240"/>
        <v>2.0756012781032513</v>
      </c>
      <c r="BK19" s="4">
        <f t="shared" ref="BK19:BM19" si="244">+BK119</f>
        <v>0.8603184618626456</v>
      </c>
      <c r="BL19" s="4">
        <f t="shared" si="244"/>
        <v>0.8603184618626456</v>
      </c>
      <c r="BM19" s="4">
        <f t="shared" si="244"/>
        <v>0.8603184618626456</v>
      </c>
      <c r="BN19" s="4">
        <f t="shared" si="240"/>
        <v>2.0756012781032513</v>
      </c>
      <c r="BO19" s="4">
        <f t="shared" ref="BO19:BP19" si="245">+BO119</f>
        <v>2.0756012781032513</v>
      </c>
      <c r="BP19" s="4">
        <f t="shared" si="245"/>
        <v>2.0756012781032513</v>
      </c>
      <c r="BQ19" s="4">
        <f>+BQ119</f>
        <v>2.0756012781032513</v>
      </c>
      <c r="BR19" s="4">
        <f t="shared" ref="BR19" si="246">+BR119</f>
        <v>0.8603184618626456</v>
      </c>
      <c r="BS19" s="4">
        <f t="shared" ref="BS19" si="247">+BS119</f>
        <v>1.7610719135462469</v>
      </c>
      <c r="BT19" s="4">
        <f t="shared" ref="BT19:CC19" si="248">+BT119</f>
        <v>2.0258241125388148</v>
      </c>
      <c r="BU19" s="4">
        <f t="shared" ref="BU19:BW19" si="249">+BU119</f>
        <v>0.95901877211900965</v>
      </c>
      <c r="BV19" s="4">
        <f t="shared" si="249"/>
        <v>0.95901877211900965</v>
      </c>
      <c r="BW19" s="4">
        <f t="shared" si="249"/>
        <v>0.95901877211900965</v>
      </c>
      <c r="BX19" s="4">
        <f t="shared" si="248"/>
        <v>2.0258241125388148</v>
      </c>
      <c r="BY19" s="4">
        <f t="shared" ref="BY19:BZ19" si="250">+BY119</f>
        <v>2.0258241125388148</v>
      </c>
      <c r="BZ19" s="4">
        <f t="shared" si="250"/>
        <v>2.0258241125388148</v>
      </c>
      <c r="CA19" s="4">
        <f>+CA119</f>
        <v>2.0258241125388148</v>
      </c>
      <c r="CB19" s="4">
        <f t="shared" ref="CB19" si="251">+CB119</f>
        <v>0.95901877211900965</v>
      </c>
      <c r="CC19" s="4">
        <f t="shared" si="248"/>
        <v>0.41427618869241234</v>
      </c>
      <c r="CD19" s="4">
        <f t="shared" ref="CD19" si="252">+CD119</f>
        <v>1.7015626202422429</v>
      </c>
    </row>
    <row r="20" spans="1:82" x14ac:dyDescent="0.25">
      <c r="A20" s="16" t="s">
        <v>50</v>
      </c>
      <c r="C20" s="4">
        <f t="shared" ref="C20:J20" si="253">+C152</f>
        <v>7.3277386549361778E-2</v>
      </c>
      <c r="D20" s="4">
        <f t="shared" si="253"/>
        <v>9.3959984273359998E-2</v>
      </c>
      <c r="E20" s="4">
        <f t="shared" si="253"/>
        <v>9.3959984273359998E-2</v>
      </c>
      <c r="F20" s="4">
        <f t="shared" si="253"/>
        <v>9.3959984273359998E-2</v>
      </c>
      <c r="G20" s="4">
        <f t="shared" si="253"/>
        <v>7.3277386549361778E-2</v>
      </c>
      <c r="H20" s="4">
        <f t="shared" si="253"/>
        <v>7.3277386549361778E-2</v>
      </c>
      <c r="I20" s="4">
        <f t="shared" si="253"/>
        <v>7.3277386549361778E-2</v>
      </c>
      <c r="J20" s="4">
        <f t="shared" si="253"/>
        <v>7.3277386549361778E-2</v>
      </c>
      <c r="K20" s="4">
        <f t="shared" ref="K20:L20" si="254">+K152</f>
        <v>9.3959984273359998E-2</v>
      </c>
      <c r="L20" s="4">
        <f t="shared" si="254"/>
        <v>7.7956115917806365E-2</v>
      </c>
      <c r="M20" s="4">
        <f t="shared" ref="M20:U20" si="255">+M152</f>
        <v>8.603686852548191E-2</v>
      </c>
      <c r="N20" s="4">
        <f t="shared" ref="N20:P20" si="256">+N152</f>
        <v>9.5985433786772517E-2</v>
      </c>
      <c r="O20" s="4">
        <f t="shared" si="256"/>
        <v>9.5985433786772517E-2</v>
      </c>
      <c r="P20" s="4">
        <f t="shared" si="256"/>
        <v>9.5985433786772517E-2</v>
      </c>
      <c r="Q20" s="4">
        <f t="shared" si="255"/>
        <v>8.603686852548191E-2</v>
      </c>
      <c r="R20" s="4">
        <f t="shared" ref="R20:S20" si="257">+R152</f>
        <v>8.603686852548191E-2</v>
      </c>
      <c r="S20" s="4">
        <f t="shared" si="257"/>
        <v>8.603686852548191E-2</v>
      </c>
      <c r="T20" s="4">
        <f>+T152</f>
        <v>8.603686852548191E-2</v>
      </c>
      <c r="U20" s="4">
        <f t="shared" si="255"/>
        <v>9.5985433786772517E-2</v>
      </c>
      <c r="V20" s="4">
        <f t="shared" ref="V20" si="258">+V152</f>
        <v>8.9020259689632078E-2</v>
      </c>
      <c r="W20" s="4">
        <f t="shared" ref="W20:AE20" si="259">+W152</f>
        <v>9.2718114086362671E-2</v>
      </c>
      <c r="X20" s="4">
        <f t="shared" ref="X20:Z20" si="260">+X152</f>
        <v>0.1066361292986939</v>
      </c>
      <c r="Y20" s="4">
        <f t="shared" si="260"/>
        <v>0.1066361292986939</v>
      </c>
      <c r="Z20" s="4">
        <f t="shared" si="260"/>
        <v>0.1066361292986939</v>
      </c>
      <c r="AA20" s="4">
        <f t="shared" si="259"/>
        <v>9.2718114086362671E-2</v>
      </c>
      <c r="AB20" s="4">
        <f t="shared" ref="AB20:AC20" si="261">+AB152</f>
        <v>9.2718114086362671E-2</v>
      </c>
      <c r="AC20" s="4">
        <f t="shared" si="261"/>
        <v>9.2718114086362671E-2</v>
      </c>
      <c r="AD20" s="4">
        <f>+AD152</f>
        <v>9.2718114086362671E-2</v>
      </c>
      <c r="AE20" s="4">
        <f t="shared" si="259"/>
        <v>0.1066361292986939</v>
      </c>
      <c r="AF20" s="4">
        <f t="shared" ref="AF20" si="262">+AF152</f>
        <v>9.6557879172721045E-2</v>
      </c>
      <c r="AG20" s="4">
        <f t="shared" ref="AG20:AO20" si="263">+AG152</f>
        <v>9.7702077960995809E-2</v>
      </c>
      <c r="AH20" s="4">
        <f t="shared" ref="AH20:AJ20" si="264">+AH152</f>
        <v>0.10765123437225808</v>
      </c>
      <c r="AI20" s="4">
        <f t="shared" si="264"/>
        <v>0.10765123437225808</v>
      </c>
      <c r="AJ20" s="4">
        <f t="shared" si="264"/>
        <v>0.10765123437225808</v>
      </c>
      <c r="AK20" s="4">
        <f t="shared" si="263"/>
        <v>9.7702077960995809E-2</v>
      </c>
      <c r="AL20" s="4">
        <f t="shared" ref="AL20:AM20" si="265">+AL152</f>
        <v>9.7702077960995809E-2</v>
      </c>
      <c r="AM20" s="4">
        <f t="shared" si="265"/>
        <v>9.7702077960995809E-2</v>
      </c>
      <c r="AN20" s="4">
        <f>+AN152</f>
        <v>9.7702077960995809E-2</v>
      </c>
      <c r="AO20" s="4">
        <f t="shared" si="263"/>
        <v>0.10765123437225808</v>
      </c>
      <c r="AP20" s="4">
        <f t="shared" ref="AP20" si="266">+AP152</f>
        <v>0.10083519226171783</v>
      </c>
      <c r="AQ20" s="4">
        <f t="shared" ref="AQ20:AY20" si="267">+AQ152</f>
        <v>0.10311530704922843</v>
      </c>
      <c r="AR20" s="4">
        <f t="shared" ref="AR20:AT20" si="268">+AR152</f>
        <v>0.10868069413377246</v>
      </c>
      <c r="AS20" s="4">
        <f t="shared" si="268"/>
        <v>0.10868069413377246</v>
      </c>
      <c r="AT20" s="4">
        <f t="shared" si="268"/>
        <v>0.10868069413377246</v>
      </c>
      <c r="AU20" s="4">
        <f t="shared" si="267"/>
        <v>0.10311530704922843</v>
      </c>
      <c r="AV20" s="4">
        <f t="shared" ref="AV20:AW20" si="269">+AV152</f>
        <v>0.10311530704922843</v>
      </c>
      <c r="AW20" s="4">
        <f t="shared" si="269"/>
        <v>0.10311530704922843</v>
      </c>
      <c r="AX20" s="4">
        <f>+AX152</f>
        <v>0.10311530704922843</v>
      </c>
      <c r="AY20" s="4">
        <f t="shared" si="267"/>
        <v>0.10868069413377246</v>
      </c>
      <c r="AZ20" s="4">
        <f t="shared" ref="AZ20" si="270">+AZ152</f>
        <v>0.10540899925244672</v>
      </c>
      <c r="BA20" s="4">
        <f t="shared" ref="BA20:BN20" si="271">+BA152</f>
        <v>7.3151797840059304E-2</v>
      </c>
      <c r="BB20" s="4">
        <f t="shared" ref="BB20:BD20" si="272">+BB152</f>
        <v>8.9730865645534313E-2</v>
      </c>
      <c r="BC20" s="4">
        <f t="shared" si="272"/>
        <v>8.9730865645534313E-2</v>
      </c>
      <c r="BD20" s="4">
        <f t="shared" si="272"/>
        <v>8.9730865645534313E-2</v>
      </c>
      <c r="BE20" s="4">
        <f t="shared" si="271"/>
        <v>7.3151797840059304E-2</v>
      </c>
      <c r="BF20" s="4">
        <f t="shared" ref="BF20:BG20" si="273">+BF152</f>
        <v>7.3151797840059304E-2</v>
      </c>
      <c r="BG20" s="4">
        <f t="shared" si="273"/>
        <v>7.3151797840059304E-2</v>
      </c>
      <c r="BH20" s="4">
        <f>+BH152</f>
        <v>7.3151797840059304E-2</v>
      </c>
      <c r="BI20" s="4">
        <f t="shared" ref="BI20" si="274">+BI152</f>
        <v>7.7756459045018128E-2</v>
      </c>
      <c r="BJ20" s="4">
        <f t="shared" si="271"/>
        <v>7.6419134335772604E-2</v>
      </c>
      <c r="BK20" s="4">
        <f t="shared" ref="BK20:BM20" si="275">+BK152</f>
        <v>9.4289710854971398E-2</v>
      </c>
      <c r="BL20" s="4">
        <f t="shared" si="275"/>
        <v>9.4289710854971398E-2</v>
      </c>
      <c r="BM20" s="4">
        <f t="shared" si="275"/>
        <v>9.4289710854971398E-2</v>
      </c>
      <c r="BN20" s="4">
        <f t="shared" si="271"/>
        <v>7.6419134335772604E-2</v>
      </c>
      <c r="BO20" s="4">
        <f t="shared" ref="BO20:BP20" si="276">+BO152</f>
        <v>7.6419134335772604E-2</v>
      </c>
      <c r="BP20" s="4">
        <f t="shared" si="276"/>
        <v>7.6419134335772604E-2</v>
      </c>
      <c r="BQ20" s="4">
        <f>+BQ152</f>
        <v>7.6419134335772604E-2</v>
      </c>
      <c r="BR20" s="4">
        <f t="shared" ref="BR20" si="277">+BR152</f>
        <v>9.4289710854971398E-2</v>
      </c>
      <c r="BS20" s="4">
        <f t="shared" ref="BS20" si="278">+BS152</f>
        <v>8.0676881479318924E-2</v>
      </c>
      <c r="BT20" s="4">
        <f t="shared" ref="BT20:CC20" si="279">+BT152</f>
        <v>9.9925597595914531E-2</v>
      </c>
      <c r="BU20" s="4">
        <f t="shared" ref="BU20:BW20" si="280">+BU152</f>
        <v>0.11561283205055491</v>
      </c>
      <c r="BV20" s="4">
        <f t="shared" si="280"/>
        <v>0.11561283205055491</v>
      </c>
      <c r="BW20" s="4">
        <f t="shared" si="280"/>
        <v>0.11561283205055491</v>
      </c>
      <c r="BX20" s="4">
        <f t="shared" si="279"/>
        <v>9.9925597595914531E-2</v>
      </c>
      <c r="BY20" s="4">
        <f t="shared" ref="BY20:BZ20" si="281">+BY152</f>
        <v>9.9925597595914531E-2</v>
      </c>
      <c r="BZ20" s="4">
        <f t="shared" si="281"/>
        <v>9.9925597595914531E-2</v>
      </c>
      <c r="CA20" s="4">
        <f>+CA152</f>
        <v>9.9925597595914531E-2</v>
      </c>
      <c r="CB20" s="4">
        <f t="shared" ref="CB20" si="282">+CB152</f>
        <v>0.11561283205055491</v>
      </c>
      <c r="CC20" s="4">
        <f t="shared" si="279"/>
        <v>0.12362320123400568</v>
      </c>
      <c r="CD20" s="4">
        <f t="shared" ref="CD20" si="283">+CD152</f>
        <v>0.10420111339501723</v>
      </c>
    </row>
    <row r="21" spans="1:82" x14ac:dyDescent="0.25">
      <c r="A21" s="16" t="s">
        <v>51</v>
      </c>
      <c r="C21" s="4">
        <f t="shared" ref="C21:J21" si="284">+C19+C20</f>
        <v>2.4156522377341543</v>
      </c>
      <c r="D21" s="4">
        <f t="shared" si="284"/>
        <v>1.0298214203935219</v>
      </c>
      <c r="E21" s="4">
        <f t="shared" si="284"/>
        <v>1.0298214203935219</v>
      </c>
      <c r="F21" s="4">
        <f t="shared" si="284"/>
        <v>1.0298214203935219</v>
      </c>
      <c r="G21" s="4">
        <f t="shared" si="284"/>
        <v>2.4156522377341543</v>
      </c>
      <c r="H21" s="4">
        <f t="shared" si="284"/>
        <v>2.4156522377341543</v>
      </c>
      <c r="I21" s="4">
        <f t="shared" si="284"/>
        <v>2.4156522377341543</v>
      </c>
      <c r="J21" s="4">
        <f t="shared" si="284"/>
        <v>2.4156522377341543</v>
      </c>
      <c r="K21" s="4">
        <f t="shared" ref="K21:L21" si="285">+K19+K20</f>
        <v>1.0298214203935219</v>
      </c>
      <c r="L21" s="4">
        <f t="shared" si="285"/>
        <v>2.0786620308903276</v>
      </c>
      <c r="M21" s="4">
        <f t="shared" ref="M21:AA21" si="286">+M19+M20</f>
        <v>1.49123467858764</v>
      </c>
      <c r="N21" s="4">
        <f t="shared" ref="N21:P21" si="287">+N19+N20</f>
        <v>0.82463425868856044</v>
      </c>
      <c r="O21" s="4">
        <f t="shared" si="287"/>
        <v>0.82463425868856044</v>
      </c>
      <c r="P21" s="4">
        <f t="shared" si="287"/>
        <v>0.82463425868856044</v>
      </c>
      <c r="Q21" s="4">
        <f t="shared" si="286"/>
        <v>1.49123467858764</v>
      </c>
      <c r="R21" s="4">
        <f t="shared" ref="R21:S21" si="288">+R19+R20</f>
        <v>1.49123467858764</v>
      </c>
      <c r="S21" s="4">
        <f t="shared" si="288"/>
        <v>1.49123467858764</v>
      </c>
      <c r="T21" s="4">
        <f>+T19+T20</f>
        <v>1.49123467858764</v>
      </c>
      <c r="U21" s="4">
        <f t="shared" ref="U21:V21" si="289">+U19+U20</f>
        <v>0.82463425868856044</v>
      </c>
      <c r="V21" s="4">
        <f t="shared" si="289"/>
        <v>1.2621017924469171</v>
      </c>
      <c r="W21" s="4">
        <f t="shared" si="286"/>
        <v>1.9088088668880099</v>
      </c>
      <c r="X21" s="4">
        <f t="shared" ref="X21:Z21" si="290">+X19+X20</f>
        <v>0.97623672798863848</v>
      </c>
      <c r="Y21" s="4">
        <f t="shared" si="290"/>
        <v>0.97623672798863848</v>
      </c>
      <c r="Z21" s="4">
        <f t="shared" si="290"/>
        <v>0.97623672798863848</v>
      </c>
      <c r="AA21" s="4">
        <f t="shared" si="286"/>
        <v>1.9088088668880099</v>
      </c>
      <c r="AB21" s="4">
        <f t="shared" ref="AB21:AC21" si="291">+AB19+AB20</f>
        <v>1.9088088668880099</v>
      </c>
      <c r="AC21" s="4">
        <f t="shared" si="291"/>
        <v>1.9088088668880099</v>
      </c>
      <c r="AD21" s="4">
        <f>+AD19+AD20</f>
        <v>1.9088088668880099</v>
      </c>
      <c r="AE21" s="4">
        <f t="shared" ref="AE21:AF21" si="292">+AE19+AE20</f>
        <v>0.97623672798863848</v>
      </c>
      <c r="AF21" s="4">
        <f t="shared" si="292"/>
        <v>1.6203634480495976</v>
      </c>
      <c r="AG21" s="4">
        <f t="shared" ref="AG21:AO21" si="293">+AG19+AG20</f>
        <v>1.5748599682946385</v>
      </c>
      <c r="AH21" s="4">
        <f t="shared" ref="AH21:AJ21" si="294">+AH19+AH20</f>
        <v>0.90821993858157901</v>
      </c>
      <c r="AI21" s="4">
        <f t="shared" si="294"/>
        <v>0.90821993858157901</v>
      </c>
      <c r="AJ21" s="4">
        <f t="shared" si="294"/>
        <v>0.90821993858157901</v>
      </c>
      <c r="AK21" s="4">
        <f t="shared" si="293"/>
        <v>1.5748599682946385</v>
      </c>
      <c r="AL21" s="4">
        <f t="shared" ref="AL21:AM21" si="295">+AL19+AL20</f>
        <v>1.5748599682946385</v>
      </c>
      <c r="AM21" s="4">
        <f t="shared" si="295"/>
        <v>1.5748599682946385</v>
      </c>
      <c r="AN21" s="4">
        <f>+AN19+AN20</f>
        <v>1.5748599682946385</v>
      </c>
      <c r="AO21" s="4">
        <f t="shared" si="293"/>
        <v>0.90821993858157901</v>
      </c>
      <c r="AP21" s="4">
        <f t="shared" ref="AP21" si="296">+AP19+AP20</f>
        <v>1.3316032946563605</v>
      </c>
      <c r="AQ21" s="4">
        <f t="shared" ref="AQ21:AY21" si="297">+AQ19+AQ20</f>
        <v>1.2121482919420539</v>
      </c>
      <c r="AR21" s="4">
        <f t="shared" ref="AR21:AT21" si="298">+AR19+AR20</f>
        <v>0.83924131791907974</v>
      </c>
      <c r="AS21" s="4">
        <f t="shared" si="298"/>
        <v>0.83924131791907974</v>
      </c>
      <c r="AT21" s="4">
        <f t="shared" si="298"/>
        <v>0.83924131791907974</v>
      </c>
      <c r="AU21" s="4">
        <f t="shared" si="297"/>
        <v>1.2121482919420539</v>
      </c>
      <c r="AV21" s="4">
        <f t="shared" ref="AV21:AW21" si="299">+AV19+AV20</f>
        <v>1.2121482919420539</v>
      </c>
      <c r="AW21" s="4">
        <f t="shared" si="299"/>
        <v>1.2121482919420539</v>
      </c>
      <c r="AX21" s="4">
        <f>+AX19+AX20</f>
        <v>1.2121482919420539</v>
      </c>
      <c r="AY21" s="4">
        <f t="shared" si="297"/>
        <v>0.83924131791907974</v>
      </c>
      <c r="AZ21" s="4">
        <f t="shared" ref="AZ21" si="300">+AZ19+AZ20</f>
        <v>1.0228269248293618</v>
      </c>
      <c r="BA21" s="4">
        <f t="shared" ref="BA21:BN21" si="301">+BA19+BA20</f>
        <v>2.3709472448807425</v>
      </c>
      <c r="BB21" s="4">
        <f t="shared" ref="BB21:BD21" si="302">+BB19+BB20</f>
        <v>1.2600721316957018</v>
      </c>
      <c r="BC21" s="4">
        <f t="shared" si="302"/>
        <v>1.2600721316957018</v>
      </c>
      <c r="BD21" s="4">
        <f t="shared" si="302"/>
        <v>1.2600721316957018</v>
      </c>
      <c r="BE21" s="4">
        <f t="shared" si="301"/>
        <v>2.3709472448807425</v>
      </c>
      <c r="BF21" s="4">
        <f t="shared" ref="BF21:BG21" si="303">+BF19+BF20</f>
        <v>2.3709472448807425</v>
      </c>
      <c r="BG21" s="4">
        <f t="shared" si="303"/>
        <v>2.3709472448807425</v>
      </c>
      <c r="BH21" s="4">
        <f>+BH19+BH20</f>
        <v>2.3709472448807425</v>
      </c>
      <c r="BI21" s="4">
        <f t="shared" ref="BI21" si="304">+BI19+BI20</f>
        <v>2.0389056578867648</v>
      </c>
      <c r="BJ21" s="4">
        <f t="shared" si="301"/>
        <v>2.1520204124390241</v>
      </c>
      <c r="BK21" s="4">
        <f t="shared" ref="BK21:BM21" si="305">+BK19+BK20</f>
        <v>0.954608172717617</v>
      </c>
      <c r="BL21" s="4">
        <f t="shared" si="305"/>
        <v>0.954608172717617</v>
      </c>
      <c r="BM21" s="4">
        <f t="shared" si="305"/>
        <v>0.954608172717617</v>
      </c>
      <c r="BN21" s="4">
        <f t="shared" si="301"/>
        <v>2.1520204124390241</v>
      </c>
      <c r="BO21" s="4">
        <f t="shared" ref="BO21:BP21" si="306">+BO19+BO20</f>
        <v>2.1520204124390241</v>
      </c>
      <c r="BP21" s="4">
        <f t="shared" si="306"/>
        <v>2.1520204124390241</v>
      </c>
      <c r="BQ21" s="4">
        <f>+BQ19+BQ20</f>
        <v>2.1520204124390241</v>
      </c>
      <c r="BR21" s="4">
        <f t="shared" ref="BR21" si="307">+BR19+BR20</f>
        <v>0.954608172717617</v>
      </c>
      <c r="BS21" s="4">
        <f t="shared" ref="BS21" si="308">+BS19+BS20</f>
        <v>1.8417487950255658</v>
      </c>
      <c r="BT21" s="4">
        <f t="shared" ref="BT21:CC21" si="309">+BT19+BT20</f>
        <v>2.1257497101347291</v>
      </c>
      <c r="BU21" s="4">
        <f t="shared" ref="BU21:BW21" si="310">+BU19+BU20</f>
        <v>1.0746316041695645</v>
      </c>
      <c r="BV21" s="4">
        <f t="shared" si="310"/>
        <v>1.0746316041695645</v>
      </c>
      <c r="BW21" s="4">
        <f t="shared" si="310"/>
        <v>1.0746316041695645</v>
      </c>
      <c r="BX21" s="4">
        <f t="shared" si="309"/>
        <v>2.1257497101347291</v>
      </c>
      <c r="BY21" s="4">
        <f t="shared" ref="BY21:BZ21" si="311">+BY19+BY20</f>
        <v>2.1257497101347291</v>
      </c>
      <c r="BZ21" s="4">
        <f t="shared" si="311"/>
        <v>2.1257497101347291</v>
      </c>
      <c r="CA21" s="4">
        <f>+CA19+CA20</f>
        <v>2.1257497101347291</v>
      </c>
      <c r="CB21" s="4">
        <f t="shared" ref="CB21" si="312">+CB19+CB20</f>
        <v>1.0746316041695645</v>
      </c>
      <c r="CC21" s="4">
        <f t="shared" si="309"/>
        <v>0.53789938992641806</v>
      </c>
      <c r="CD21" s="4">
        <f t="shared" ref="CD21" si="313">+CD19+CD20</f>
        <v>1.8057637336372601</v>
      </c>
    </row>
    <row r="22" spans="1:82" x14ac:dyDescent="0.25">
      <c r="A22" s="68" t="s">
        <v>52</v>
      </c>
      <c r="C22" s="4">
        <f t="shared" ref="C22:J22" si="314">+C126</f>
        <v>34.54907669235061</v>
      </c>
      <c r="D22" s="4">
        <f t="shared" si="314"/>
        <v>44.300579695014321</v>
      </c>
      <c r="E22" s="4">
        <f t="shared" si="314"/>
        <v>44.300579695014321</v>
      </c>
      <c r="F22" s="4">
        <f t="shared" si="314"/>
        <v>44.300579695014321</v>
      </c>
      <c r="G22" s="4">
        <f t="shared" si="314"/>
        <v>34.54907669235061</v>
      </c>
      <c r="H22" s="4">
        <f t="shared" si="314"/>
        <v>34.54907669235061</v>
      </c>
      <c r="I22" s="4">
        <f t="shared" si="314"/>
        <v>34.54907669235061</v>
      </c>
      <c r="J22" s="4">
        <f t="shared" si="314"/>
        <v>34.54907669235061</v>
      </c>
      <c r="K22" s="4">
        <f t="shared" ref="K22:BX22" si="315">+K126</f>
        <v>44.300579695014321</v>
      </c>
      <c r="L22" s="4">
        <f t="shared" ref="L22" si="316">+L126</f>
        <v>36.755020263553931</v>
      </c>
      <c r="M22" s="4">
        <f t="shared" si="315"/>
        <v>40.564961566338106</v>
      </c>
      <c r="N22" s="4">
        <f t="shared" ref="N22:P22" si="317">+N126</f>
        <v>45.255545665699351</v>
      </c>
      <c r="O22" s="4">
        <f t="shared" si="317"/>
        <v>45.255545665699351</v>
      </c>
      <c r="P22" s="4">
        <f t="shared" si="317"/>
        <v>45.255545665699351</v>
      </c>
      <c r="Q22" s="4">
        <f t="shared" si="315"/>
        <v>40.564961566338106</v>
      </c>
      <c r="R22" s="4">
        <f t="shared" ref="R22:S22" si="318">+R126</f>
        <v>40.564961566338106</v>
      </c>
      <c r="S22" s="4">
        <f t="shared" si="318"/>
        <v>40.564961566338106</v>
      </c>
      <c r="T22" s="4">
        <f>+T126</f>
        <v>40.564961566338106</v>
      </c>
      <c r="U22" s="4">
        <f t="shared" ref="U22:V22" si="319">+U126</f>
        <v>45.255545665699351</v>
      </c>
      <c r="V22" s="4">
        <f t="shared" si="319"/>
        <v>41.97158119330954</v>
      </c>
      <c r="W22" s="4">
        <f t="shared" si="315"/>
        <v>43.715058426408326</v>
      </c>
      <c r="X22" s="4">
        <f t="shared" ref="X22:Z22" si="320">+X126</f>
        <v>50.277172574027603</v>
      </c>
      <c r="Y22" s="4">
        <f t="shared" si="320"/>
        <v>50.277172574027603</v>
      </c>
      <c r="Z22" s="4">
        <f t="shared" si="320"/>
        <v>50.277172574027603</v>
      </c>
      <c r="AA22" s="4">
        <f t="shared" si="315"/>
        <v>43.715058426408326</v>
      </c>
      <c r="AB22" s="4">
        <f t="shared" ref="AB22:AC22" si="321">+AB126</f>
        <v>43.715058426408326</v>
      </c>
      <c r="AC22" s="4">
        <f t="shared" si="321"/>
        <v>43.715058426408326</v>
      </c>
      <c r="AD22" s="4">
        <f>+AD126</f>
        <v>43.715058426408326</v>
      </c>
      <c r="AE22" s="4">
        <f t="shared" ref="AE22:AF22" si="322">+AE126</f>
        <v>50.277172574027603</v>
      </c>
      <c r="AF22" s="4">
        <f t="shared" si="322"/>
        <v>45.525444204288682</v>
      </c>
      <c r="AG22" s="4">
        <f t="shared" si="315"/>
        <v>46.064915022625925</v>
      </c>
      <c r="AH22" s="4">
        <f t="shared" ref="AH22:AJ22" si="323">+AH126</f>
        <v>50.755777839428802</v>
      </c>
      <c r="AI22" s="4">
        <f t="shared" si="323"/>
        <v>50.755777839428802</v>
      </c>
      <c r="AJ22" s="4">
        <f t="shared" si="323"/>
        <v>50.755777839428802</v>
      </c>
      <c r="AK22" s="4">
        <f t="shared" si="315"/>
        <v>46.064915022625925</v>
      </c>
      <c r="AL22" s="4">
        <f t="shared" ref="AL22:AM22" si="324">+AL126</f>
        <v>46.064915022625925</v>
      </c>
      <c r="AM22" s="4">
        <f t="shared" si="324"/>
        <v>46.064915022625925</v>
      </c>
      <c r="AN22" s="4">
        <f>+AN126</f>
        <v>46.064915022625925</v>
      </c>
      <c r="AO22" s="4">
        <f t="shared" ref="AO22:AP22" si="325">+AO126</f>
        <v>50.755777839428802</v>
      </c>
      <c r="AP22" s="4">
        <f t="shared" si="325"/>
        <v>47.542126633995665</v>
      </c>
      <c r="AQ22" s="4">
        <f t="shared" si="315"/>
        <v>48.617163072529138</v>
      </c>
      <c r="AR22" s="4">
        <f t="shared" ref="AR22:AT22" si="326">+AR126</f>
        <v>51.241151102956565</v>
      </c>
      <c r="AS22" s="4">
        <f t="shared" si="326"/>
        <v>51.241151102956565</v>
      </c>
      <c r="AT22" s="4">
        <f t="shared" si="326"/>
        <v>51.241151102956565</v>
      </c>
      <c r="AU22" s="4">
        <f t="shared" si="315"/>
        <v>48.617163072529138</v>
      </c>
      <c r="AV22" s="4">
        <f t="shared" ref="AV22:AW22" si="327">+AV126</f>
        <v>48.617163072529138</v>
      </c>
      <c r="AW22" s="4">
        <f t="shared" si="327"/>
        <v>48.617163072529138</v>
      </c>
      <c r="AX22" s="4">
        <f>+AX126</f>
        <v>48.617163072529138</v>
      </c>
      <c r="AY22" s="4">
        <f t="shared" ref="AY22:AZ22" si="328">+AY126</f>
        <v>51.241151102956565</v>
      </c>
      <c r="AZ22" s="4">
        <f t="shared" si="328"/>
        <v>49.698601038172924</v>
      </c>
      <c r="BA22" s="4">
        <f t="shared" si="315"/>
        <v>34.489863691536755</v>
      </c>
      <c r="BB22" s="4">
        <f t="shared" ref="BB22:BD22" si="329">+BB126</f>
        <v>42.306620157232871</v>
      </c>
      <c r="BC22" s="4">
        <f t="shared" si="329"/>
        <v>42.306620157232871</v>
      </c>
      <c r="BD22" s="4">
        <f t="shared" si="329"/>
        <v>42.306620157232871</v>
      </c>
      <c r="BE22" s="4">
        <f t="shared" si="315"/>
        <v>34.489863691536755</v>
      </c>
      <c r="BF22" s="4">
        <f t="shared" ref="BF22:BG22" si="330">+BF126</f>
        <v>34.489863691536755</v>
      </c>
      <c r="BG22" s="4">
        <f t="shared" si="330"/>
        <v>34.489863691536755</v>
      </c>
      <c r="BH22" s="4">
        <f>+BH126</f>
        <v>34.489863691536755</v>
      </c>
      <c r="BI22" s="4">
        <f t="shared" ref="BI22" si="331">+BI126</f>
        <v>36.660885347791492</v>
      </c>
      <c r="BJ22" s="4">
        <f t="shared" si="315"/>
        <v>36.030358849535787</v>
      </c>
      <c r="BK22" s="4">
        <f t="shared" ref="BK22:BM22" si="332">+BK126</f>
        <v>44.456040328806509</v>
      </c>
      <c r="BL22" s="4">
        <f t="shared" si="332"/>
        <v>44.456040328806509</v>
      </c>
      <c r="BM22" s="4">
        <f t="shared" si="332"/>
        <v>44.456040328806509</v>
      </c>
      <c r="BN22" s="4">
        <f t="shared" si="315"/>
        <v>36.030358849535787</v>
      </c>
      <c r="BO22" s="4">
        <f t="shared" ref="BO22:BP22" si="333">+BO126</f>
        <v>36.030358849535787</v>
      </c>
      <c r="BP22" s="4">
        <f t="shared" si="333"/>
        <v>36.030358849535787</v>
      </c>
      <c r="BQ22" s="4">
        <f>+BQ126</f>
        <v>36.030358849535787</v>
      </c>
      <c r="BR22" s="4">
        <f t="shared" ref="BR22" si="334">+BR126</f>
        <v>44.456040328806509</v>
      </c>
      <c r="BS22" s="4">
        <f t="shared" ref="BS22" si="335">+BS126</f>
        <v>38.037816259332004</v>
      </c>
      <c r="BT22" s="4">
        <f t="shared" si="315"/>
        <v>47.113267782068377</v>
      </c>
      <c r="BU22" s="4">
        <f t="shared" ref="BU22:BW22" si="336">+BU126</f>
        <v>54.509539562301178</v>
      </c>
      <c r="BV22" s="4">
        <f t="shared" si="336"/>
        <v>54.509539562301178</v>
      </c>
      <c r="BW22" s="4">
        <f t="shared" si="336"/>
        <v>54.509539562301178</v>
      </c>
      <c r="BX22" s="4">
        <f t="shared" si="315"/>
        <v>47.113267782068377</v>
      </c>
      <c r="BY22" s="4">
        <f t="shared" ref="BY22:BZ22" si="337">+BY126</f>
        <v>47.113267782068377</v>
      </c>
      <c r="BZ22" s="4">
        <f t="shared" si="337"/>
        <v>47.113267782068377</v>
      </c>
      <c r="CA22" s="4">
        <f>+CA126</f>
        <v>47.113267782068377</v>
      </c>
      <c r="CB22" s="4">
        <f t="shared" ref="CB22" si="338">+CB126</f>
        <v>54.509539562301178</v>
      </c>
      <c r="CC22" s="4">
        <f t="shared" ref="CC22:CD22" si="339">+CC126</f>
        <v>58.28629624380013</v>
      </c>
      <c r="CD22" s="4">
        <f t="shared" si="339"/>
        <v>49.12910281929436</v>
      </c>
    </row>
    <row r="23" spans="1:82" x14ac:dyDescent="0.25">
      <c r="A23" s="68" t="s">
        <v>53</v>
      </c>
      <c r="C23" s="4">
        <f t="shared" ref="C23:J24" si="340">+C147</f>
        <v>8.2985154761191549</v>
      </c>
      <c r="D23" s="4">
        <f t="shared" si="340"/>
        <v>10.640777739843964</v>
      </c>
      <c r="E23" s="4">
        <f t="shared" si="340"/>
        <v>10.640777739843964</v>
      </c>
      <c r="F23" s="4">
        <f t="shared" si="340"/>
        <v>10.640777739843964</v>
      </c>
      <c r="G23" s="4">
        <f t="shared" si="340"/>
        <v>8.2985154761191549</v>
      </c>
      <c r="H23" s="4">
        <f t="shared" si="340"/>
        <v>8.2985154761191549</v>
      </c>
      <c r="I23" s="4">
        <f t="shared" si="340"/>
        <v>8.2985154761191549</v>
      </c>
      <c r="J23" s="4">
        <f t="shared" si="340"/>
        <v>8.2985154761191549</v>
      </c>
      <c r="K23" s="4">
        <f t="shared" ref="K23:BX23" si="341">+K147</f>
        <v>10.640777739843964</v>
      </c>
      <c r="L23" s="4">
        <f t="shared" ref="L23" si="342">+L147</f>
        <v>8.8283720922043365</v>
      </c>
      <c r="M23" s="4">
        <f t="shared" si="341"/>
        <v>9.7435009434265805</v>
      </c>
      <c r="N23" s="4">
        <f t="shared" ref="N23:P23" si="343">+N147</f>
        <v>10.870155791172655</v>
      </c>
      <c r="O23" s="4">
        <f t="shared" si="343"/>
        <v>10.870155791172655</v>
      </c>
      <c r="P23" s="4">
        <f t="shared" si="343"/>
        <v>10.870155791172655</v>
      </c>
      <c r="Q23" s="4">
        <f t="shared" si="341"/>
        <v>9.7435009434265805</v>
      </c>
      <c r="R23" s="4">
        <f t="shared" ref="R23:S23" si="344">+R147</f>
        <v>9.7435009434265805</v>
      </c>
      <c r="S23" s="4">
        <f t="shared" si="344"/>
        <v>9.7435009434265805</v>
      </c>
      <c r="T23" s="4">
        <f>+T147</f>
        <v>9.7435009434265805</v>
      </c>
      <c r="U23" s="4">
        <f t="shared" ref="U23:V23" si="345">+U147</f>
        <v>10.870155791172655</v>
      </c>
      <c r="V23" s="4">
        <f t="shared" si="345"/>
        <v>10.081363944726984</v>
      </c>
      <c r="W23" s="4">
        <f t="shared" si="341"/>
        <v>10.500138458731147</v>
      </c>
      <c r="X23" s="4">
        <f t="shared" ref="X23:Z23" si="346">+X147</f>
        <v>12.07632546641856</v>
      </c>
      <c r="Y23" s="4">
        <f t="shared" si="346"/>
        <v>12.07632546641856</v>
      </c>
      <c r="Z23" s="4">
        <f t="shared" si="346"/>
        <v>12.07632546641856</v>
      </c>
      <c r="AA23" s="4">
        <f t="shared" si="341"/>
        <v>10.500138458731147</v>
      </c>
      <c r="AB23" s="4">
        <f t="shared" ref="AB23:AC23" si="347">+AB147</f>
        <v>10.500138458731147</v>
      </c>
      <c r="AC23" s="4">
        <f t="shared" si="347"/>
        <v>10.500138458731147</v>
      </c>
      <c r="AD23" s="4">
        <f>+AD147</f>
        <v>10.500138458731147</v>
      </c>
      <c r="AE23" s="4">
        <f t="shared" ref="AE23:AF23" si="348">+AE147</f>
        <v>12.07632546641856</v>
      </c>
      <c r="AF23" s="4">
        <f t="shared" si="348"/>
        <v>10.93498407064912</v>
      </c>
      <c r="AG23" s="4">
        <f t="shared" si="341"/>
        <v>11.064562263859633</v>
      </c>
      <c r="AH23" s="4">
        <f t="shared" ref="AH23:AJ23" si="349">+AH147</f>
        <v>12.191284058141601</v>
      </c>
      <c r="AI23" s="4">
        <f t="shared" si="349"/>
        <v>12.191284058141601</v>
      </c>
      <c r="AJ23" s="4">
        <f t="shared" si="349"/>
        <v>12.191284058141601</v>
      </c>
      <c r="AK23" s="4">
        <f t="shared" si="341"/>
        <v>11.064562263859633</v>
      </c>
      <c r="AL23" s="4">
        <f t="shared" ref="AL23:AM23" si="350">+AL147</f>
        <v>11.064562263859633</v>
      </c>
      <c r="AM23" s="4">
        <f t="shared" si="350"/>
        <v>11.064562263859633</v>
      </c>
      <c r="AN23" s="4">
        <f>+AN147</f>
        <v>11.064562263859633</v>
      </c>
      <c r="AO23" s="4">
        <f t="shared" ref="AO23:AP23" si="351">+AO147</f>
        <v>12.191284058141601</v>
      </c>
      <c r="AP23" s="4">
        <f t="shared" si="351"/>
        <v>11.419381106852589</v>
      </c>
      <c r="AQ23" s="4">
        <f t="shared" si="341"/>
        <v>11.677599484206135</v>
      </c>
      <c r="AR23" s="4">
        <f t="shared" ref="AR23:AT23" si="352">+AR147</f>
        <v>12.307868289174651</v>
      </c>
      <c r="AS23" s="4">
        <f t="shared" si="352"/>
        <v>12.307868289174651</v>
      </c>
      <c r="AT23" s="4">
        <f t="shared" si="352"/>
        <v>12.307868289174651</v>
      </c>
      <c r="AU23" s="4">
        <f t="shared" si="341"/>
        <v>11.677599484206135</v>
      </c>
      <c r="AV23" s="4">
        <f t="shared" ref="AV23:AW23" si="353">+AV147</f>
        <v>11.677599484206135</v>
      </c>
      <c r="AW23" s="4">
        <f t="shared" si="353"/>
        <v>11.677599484206135</v>
      </c>
      <c r="AX23" s="4">
        <f>+AX147</f>
        <v>11.677599484206135</v>
      </c>
      <c r="AY23" s="4">
        <f t="shared" ref="AY23:AZ23" si="354">+AY147</f>
        <v>12.307868289174651</v>
      </c>
      <c r="AZ23" s="4">
        <f t="shared" si="354"/>
        <v>11.937355476363946</v>
      </c>
      <c r="BA23" s="4">
        <f t="shared" si="341"/>
        <v>8.2842928093886705</v>
      </c>
      <c r="BB23" s="4">
        <f t="shared" ref="BB23:BD23" si="355">+BB147</f>
        <v>10.161838628666549</v>
      </c>
      <c r="BC23" s="4">
        <f t="shared" si="355"/>
        <v>10.161838628666549</v>
      </c>
      <c r="BD23" s="4">
        <f t="shared" si="355"/>
        <v>10.161838628666549</v>
      </c>
      <c r="BE23" s="4">
        <f t="shared" si="341"/>
        <v>8.2842928093886705</v>
      </c>
      <c r="BF23" s="4">
        <f t="shared" ref="BF23:BG23" si="356">+BF147</f>
        <v>8.2842928093886705</v>
      </c>
      <c r="BG23" s="4">
        <f t="shared" si="356"/>
        <v>8.2842928093886705</v>
      </c>
      <c r="BH23" s="4">
        <f>+BH147</f>
        <v>8.2842928093886705</v>
      </c>
      <c r="BI23" s="4">
        <f t="shared" ref="BI23" si="357">+BI147</f>
        <v>8.805761356112777</v>
      </c>
      <c r="BJ23" s="4">
        <f t="shared" si="341"/>
        <v>8.6543120438642482</v>
      </c>
      <c r="BK23" s="4">
        <f t="shared" ref="BK23:BM23" si="358">+BK147</f>
        <v>10.678118606777678</v>
      </c>
      <c r="BL23" s="4">
        <f t="shared" si="358"/>
        <v>10.678118606777678</v>
      </c>
      <c r="BM23" s="4">
        <f t="shared" si="358"/>
        <v>10.678118606777678</v>
      </c>
      <c r="BN23" s="4">
        <f t="shared" si="341"/>
        <v>8.6543120438642482</v>
      </c>
      <c r="BO23" s="4">
        <f t="shared" ref="BO23:BP23" si="359">+BO147</f>
        <v>8.6543120438642482</v>
      </c>
      <c r="BP23" s="4">
        <f t="shared" si="359"/>
        <v>8.6543120438642482</v>
      </c>
      <c r="BQ23" s="4">
        <f>+BQ147</f>
        <v>8.6543120438642482</v>
      </c>
      <c r="BR23" s="4">
        <f t="shared" ref="BR23" si="360">+BR147</f>
        <v>10.678118606777678</v>
      </c>
      <c r="BS23" s="4">
        <f t="shared" ref="BS23" si="361">+BS147</f>
        <v>9.1364932764102509</v>
      </c>
      <c r="BT23" s="4">
        <f t="shared" si="341"/>
        <v>11.316371354913914</v>
      </c>
      <c r="BU23" s="4">
        <f t="shared" ref="BU23:BW23" si="362">+BU147</f>
        <v>13.09291885516693</v>
      </c>
      <c r="BV23" s="4">
        <f t="shared" si="362"/>
        <v>13.09291885516693</v>
      </c>
      <c r="BW23" s="4">
        <f t="shared" si="362"/>
        <v>13.09291885516693</v>
      </c>
      <c r="BX23" s="4">
        <f t="shared" si="341"/>
        <v>11.316371354913914</v>
      </c>
      <c r="BY23" s="4">
        <f t="shared" ref="BY23:BZ23" si="363">+BY147</f>
        <v>11.316371354913914</v>
      </c>
      <c r="BZ23" s="4">
        <f t="shared" si="363"/>
        <v>11.316371354913914</v>
      </c>
      <c r="CA23" s="4">
        <f>+CA147</f>
        <v>11.316371354913914</v>
      </c>
      <c r="CB23" s="4">
        <f t="shared" ref="CB23" si="364">+CB147</f>
        <v>13.09291885516693</v>
      </c>
      <c r="CC23" s="4">
        <f t="shared" ref="CC23:CD23" si="365">+CC147</f>
        <v>14.000076926279572</v>
      </c>
      <c r="CD23" s="4">
        <f t="shared" si="365"/>
        <v>11.800564851680408</v>
      </c>
    </row>
    <row r="24" spans="1:82" x14ac:dyDescent="0.25">
      <c r="A24" s="68" t="s">
        <v>54</v>
      </c>
      <c r="C24" s="4">
        <f t="shared" si="340"/>
        <v>8.2985154761191549</v>
      </c>
      <c r="D24" s="4">
        <f t="shared" si="340"/>
        <v>10.640777739843964</v>
      </c>
      <c r="E24" s="4">
        <f t="shared" si="340"/>
        <v>10.640777739843964</v>
      </c>
      <c r="F24" s="4">
        <f t="shared" si="340"/>
        <v>10.640777739843964</v>
      </c>
      <c r="G24" s="4">
        <f t="shared" si="340"/>
        <v>8.2985154761191549</v>
      </c>
      <c r="H24" s="4">
        <f t="shared" si="340"/>
        <v>8.2985154761191549</v>
      </c>
      <c r="I24" s="4">
        <f t="shared" si="340"/>
        <v>8.2985154761191549</v>
      </c>
      <c r="J24" s="4">
        <f t="shared" si="340"/>
        <v>8.2985154761191549</v>
      </c>
      <c r="K24" s="4">
        <f t="shared" ref="K24:BX24" si="366">+K148</f>
        <v>10.640777739843964</v>
      </c>
      <c r="L24" s="4">
        <f t="shared" ref="L24" si="367">+L148</f>
        <v>8.8283720922043365</v>
      </c>
      <c r="M24" s="4">
        <f t="shared" si="366"/>
        <v>11.679718812634064</v>
      </c>
      <c r="N24" s="4">
        <f t="shared" ref="N24:P24" si="368">+N148</f>
        <v>12.806373660380139</v>
      </c>
      <c r="O24" s="4">
        <f t="shared" si="368"/>
        <v>12.806373660380139</v>
      </c>
      <c r="P24" s="4">
        <f t="shared" si="368"/>
        <v>12.806373660380139</v>
      </c>
      <c r="Q24" s="4">
        <f t="shared" si="366"/>
        <v>11.679718812634064</v>
      </c>
      <c r="R24" s="4">
        <f t="shared" ref="R24:S24" si="369">+R148</f>
        <v>11.679718812634064</v>
      </c>
      <c r="S24" s="4">
        <f t="shared" si="369"/>
        <v>11.679718812634064</v>
      </c>
      <c r="T24" s="4">
        <f>+T148</f>
        <v>11.679718812634064</v>
      </c>
      <c r="U24" s="4">
        <f t="shared" ref="U24:V24" si="370">+U148</f>
        <v>12.806373660380139</v>
      </c>
      <c r="V24" s="4">
        <f t="shared" si="370"/>
        <v>12.017581813934468</v>
      </c>
      <c r="W24" s="4">
        <f t="shared" si="366"/>
        <v>11.572057682412865</v>
      </c>
      <c r="X24" s="4">
        <f t="shared" ref="X24:Z24" si="371">+X148</f>
        <v>13.148244690100276</v>
      </c>
      <c r="Y24" s="4">
        <f t="shared" si="371"/>
        <v>13.148244690100276</v>
      </c>
      <c r="Z24" s="4">
        <f t="shared" si="371"/>
        <v>13.148244690100276</v>
      </c>
      <c r="AA24" s="4">
        <f t="shared" si="366"/>
        <v>11.572057682412865</v>
      </c>
      <c r="AB24" s="4">
        <f t="shared" ref="AB24:AC24" si="372">+AB148</f>
        <v>11.572057682412865</v>
      </c>
      <c r="AC24" s="4">
        <f t="shared" si="372"/>
        <v>11.572057682412865</v>
      </c>
      <c r="AD24" s="4">
        <f>+AD148</f>
        <v>11.572057682412865</v>
      </c>
      <c r="AE24" s="4">
        <f t="shared" ref="AE24:AF24" si="373">+AE148</f>
        <v>13.148244690100276</v>
      </c>
      <c r="AF24" s="4">
        <f t="shared" si="373"/>
        <v>12.006903294330836</v>
      </c>
      <c r="AG24" s="4">
        <f t="shared" si="366"/>
        <v>12.136481487541349</v>
      </c>
      <c r="AH24" s="4">
        <f t="shared" ref="AH24:AJ24" si="374">+AH148</f>
        <v>13.263203281823317</v>
      </c>
      <c r="AI24" s="4">
        <f t="shared" si="374"/>
        <v>13.263203281823317</v>
      </c>
      <c r="AJ24" s="4">
        <f t="shared" si="374"/>
        <v>13.263203281823317</v>
      </c>
      <c r="AK24" s="4">
        <f t="shared" si="366"/>
        <v>12.136481487541349</v>
      </c>
      <c r="AL24" s="4">
        <f t="shared" ref="AL24:AM24" si="375">+AL148</f>
        <v>12.136481487541349</v>
      </c>
      <c r="AM24" s="4">
        <f t="shared" si="375"/>
        <v>12.136481487541349</v>
      </c>
      <c r="AN24" s="4">
        <f>+AN148</f>
        <v>12.136481487541349</v>
      </c>
      <c r="AO24" s="4">
        <f t="shared" ref="AO24:AP24" si="376">+AO148</f>
        <v>13.263203281823317</v>
      </c>
      <c r="AP24" s="4">
        <f t="shared" si="376"/>
        <v>12.491300330534305</v>
      </c>
      <c r="AQ24" s="4">
        <f t="shared" si="366"/>
        <v>12.749518707887852</v>
      </c>
      <c r="AR24" s="4">
        <f t="shared" ref="AR24:AT24" si="377">+AR148</f>
        <v>13.379787512856367</v>
      </c>
      <c r="AS24" s="4">
        <f t="shared" si="377"/>
        <v>13.379787512856367</v>
      </c>
      <c r="AT24" s="4">
        <f t="shared" si="377"/>
        <v>13.379787512856367</v>
      </c>
      <c r="AU24" s="4">
        <f t="shared" si="366"/>
        <v>12.749518707887852</v>
      </c>
      <c r="AV24" s="4">
        <f t="shared" ref="AV24:AW24" si="378">+AV148</f>
        <v>12.749518707887852</v>
      </c>
      <c r="AW24" s="4">
        <f t="shared" si="378"/>
        <v>12.749518707887852</v>
      </c>
      <c r="AX24" s="4">
        <f>+AX148</f>
        <v>12.749518707887852</v>
      </c>
      <c r="AY24" s="4">
        <f t="shared" ref="AY24:AZ24" si="379">+AY148</f>
        <v>13.379787512856367</v>
      </c>
      <c r="AZ24" s="4">
        <f t="shared" si="379"/>
        <v>13.009274700045662</v>
      </c>
      <c r="BA24" s="4">
        <f t="shared" si="366"/>
        <v>8.2842928093886705</v>
      </c>
      <c r="BB24" s="4">
        <f t="shared" ref="BB24:BD24" si="380">+BB148</f>
        <v>10.161838628666549</v>
      </c>
      <c r="BC24" s="4">
        <f t="shared" si="380"/>
        <v>10.161838628666549</v>
      </c>
      <c r="BD24" s="4">
        <f t="shared" si="380"/>
        <v>10.161838628666549</v>
      </c>
      <c r="BE24" s="4">
        <f t="shared" si="366"/>
        <v>8.2842928093886705</v>
      </c>
      <c r="BF24" s="4">
        <f t="shared" ref="BF24:BG24" si="381">+BF148</f>
        <v>8.2842928093886705</v>
      </c>
      <c r="BG24" s="4">
        <f t="shared" si="381"/>
        <v>8.2842928093886705</v>
      </c>
      <c r="BH24" s="4">
        <f>+BH148</f>
        <v>8.2842928093886705</v>
      </c>
      <c r="BI24" s="4">
        <f t="shared" ref="BI24" si="382">+BI148</f>
        <v>8.805761356112777</v>
      </c>
      <c r="BJ24" s="4">
        <f t="shared" si="366"/>
        <v>8.6543120438642482</v>
      </c>
      <c r="BK24" s="4">
        <f t="shared" ref="BK24:BM24" si="383">+BK148</f>
        <v>10.678118606777678</v>
      </c>
      <c r="BL24" s="4">
        <f t="shared" si="383"/>
        <v>10.678118606777678</v>
      </c>
      <c r="BM24" s="4">
        <f t="shared" si="383"/>
        <v>10.678118606777678</v>
      </c>
      <c r="BN24" s="4">
        <f t="shared" si="366"/>
        <v>8.6543120438642482</v>
      </c>
      <c r="BO24" s="4">
        <f t="shared" ref="BO24:BP24" si="384">+BO148</f>
        <v>8.6543120438642482</v>
      </c>
      <c r="BP24" s="4">
        <f t="shared" si="384"/>
        <v>8.6543120438642482</v>
      </c>
      <c r="BQ24" s="4">
        <f>+BQ148</f>
        <v>8.6543120438642482</v>
      </c>
      <c r="BR24" s="4">
        <f t="shared" ref="BR24" si="385">+BR148</f>
        <v>10.678118606777678</v>
      </c>
      <c r="BS24" s="4">
        <f t="shared" ref="BS24" si="386">+BS148</f>
        <v>9.1364932764102509</v>
      </c>
      <c r="BT24" s="4">
        <f t="shared" si="366"/>
        <v>15.168765110874283</v>
      </c>
      <c r="BU24" s="4">
        <f t="shared" ref="BU24:BW24" si="387">+BU148</f>
        <v>16.945312611127303</v>
      </c>
      <c r="BV24" s="4">
        <f t="shared" si="387"/>
        <v>16.945312611127303</v>
      </c>
      <c r="BW24" s="4">
        <f t="shared" si="387"/>
        <v>16.945312611127303</v>
      </c>
      <c r="BX24" s="4">
        <f t="shared" si="366"/>
        <v>15.168765110874283</v>
      </c>
      <c r="BY24" s="4">
        <f t="shared" ref="BY24:BZ24" si="388">+BY148</f>
        <v>15.168765110874283</v>
      </c>
      <c r="BZ24" s="4">
        <f t="shared" si="388"/>
        <v>15.168765110874283</v>
      </c>
      <c r="CA24" s="4">
        <f>+CA148</f>
        <v>15.168765110874283</v>
      </c>
      <c r="CB24" s="4">
        <f t="shared" ref="CB24" si="389">+CB148</f>
        <v>16.945312611127303</v>
      </c>
      <c r="CC24" s="4">
        <f t="shared" ref="CC24:CD24" si="390">+CC148</f>
        <v>17.852470682239943</v>
      </c>
      <c r="CD24" s="4">
        <f t="shared" si="390"/>
        <v>15.652958607640779</v>
      </c>
    </row>
    <row r="25" spans="1:82" x14ac:dyDescent="0.25">
      <c r="A25" s="69" t="s">
        <v>55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x14ac:dyDescent="0.25">
      <c r="A26" s="16" t="s">
        <v>56</v>
      </c>
      <c r="C26" s="4">
        <f t="shared" ref="C26:CD26" si="391">+C15*C$94/C$89</f>
        <v>2.602404674076773</v>
      </c>
      <c r="D26" s="4">
        <f t="shared" ref="D26:F26" si="392">+D15*D$94/D$89</f>
        <v>0.894380743773589</v>
      </c>
      <c r="E26" s="4">
        <f t="shared" si="392"/>
        <v>0.894380743773589</v>
      </c>
      <c r="F26" s="4">
        <f t="shared" si="392"/>
        <v>0.894380743773589</v>
      </c>
      <c r="G26" s="4">
        <f t="shared" si="391"/>
        <v>2.602404674076773</v>
      </c>
      <c r="H26" s="4">
        <f t="shared" ref="H26:I26" si="393">+H15*H$94/H$89</f>
        <v>2.602404674076773</v>
      </c>
      <c r="I26" s="4">
        <f t="shared" si="393"/>
        <v>2.602404674076773</v>
      </c>
      <c r="J26" s="4">
        <f t="shared" si="391"/>
        <v>0.78072140222303199</v>
      </c>
      <c r="K26" s="4">
        <f t="shared" si="391"/>
        <v>0.894380743773589</v>
      </c>
      <c r="L26" s="4">
        <f t="shared" si="391"/>
        <v>2.2160227586444008</v>
      </c>
      <c r="M26" s="4">
        <f t="shared" si="391"/>
        <v>1.4806654354141398</v>
      </c>
      <c r="N26" s="4">
        <f t="shared" ref="N26:P26" si="394">+N15*N$94/N$89</f>
        <v>0.65122036458132038</v>
      </c>
      <c r="O26" s="4">
        <f t="shared" si="394"/>
        <v>0.65122036458132038</v>
      </c>
      <c r="P26" s="4">
        <f t="shared" si="394"/>
        <v>0.65122036458132038</v>
      </c>
      <c r="Q26" s="4">
        <f t="shared" si="391"/>
        <v>1.4806654354141398</v>
      </c>
      <c r="R26" s="4">
        <f t="shared" ref="R26:S26" si="395">+R15*R$94/R$89</f>
        <v>1.4806654354141398</v>
      </c>
      <c r="S26" s="4">
        <f t="shared" si="395"/>
        <v>1.4806654354141398</v>
      </c>
      <c r="T26" s="4">
        <f t="shared" si="391"/>
        <v>0.444199630624242</v>
      </c>
      <c r="U26" s="4">
        <f t="shared" si="391"/>
        <v>0.65122036458132038</v>
      </c>
      <c r="V26" s="4">
        <f t="shared" si="391"/>
        <v>1.2319301624900187</v>
      </c>
      <c r="W26" s="4">
        <f t="shared" si="391"/>
        <v>1.9210560217635622</v>
      </c>
      <c r="X26" s="4">
        <f t="shared" ref="X26:Z26" si="396">+X15*X$94/X$89</f>
        <v>0.78113217630670639</v>
      </c>
      <c r="Y26" s="4">
        <f t="shared" si="396"/>
        <v>0.78113217630670639</v>
      </c>
      <c r="Z26" s="4">
        <f t="shared" si="396"/>
        <v>0.78113217630670639</v>
      </c>
      <c r="AA26" s="4">
        <f t="shared" si="391"/>
        <v>1.9210560217635622</v>
      </c>
      <c r="AB26" s="4">
        <f t="shared" ref="AB26:AC26" si="397">+AB15*AB$94/AB$89</f>
        <v>1.9210560217635622</v>
      </c>
      <c r="AC26" s="4">
        <f t="shared" si="397"/>
        <v>1.9210560217635622</v>
      </c>
      <c r="AD26" s="4">
        <f t="shared" si="391"/>
        <v>0.57631680652906869</v>
      </c>
      <c r="AE26" s="4">
        <f t="shared" si="391"/>
        <v>0.78113217630670639</v>
      </c>
      <c r="AF26" s="4">
        <f t="shared" si="391"/>
        <v>1.6065686673443329</v>
      </c>
      <c r="AG26" s="4">
        <f t="shared" si="391"/>
        <v>1.5128556297596629</v>
      </c>
      <c r="AH26" s="4">
        <f t="shared" ref="AH26:AJ26" si="398">+AH15*AH$94/AH$89</f>
        <v>0.69799227012418763</v>
      </c>
      <c r="AI26" s="4">
        <f t="shared" si="398"/>
        <v>0.69799227012418763</v>
      </c>
      <c r="AJ26" s="4">
        <f t="shared" si="398"/>
        <v>0.69799227012418763</v>
      </c>
      <c r="AK26" s="4">
        <f t="shared" si="391"/>
        <v>1.5128556297596629</v>
      </c>
      <c r="AL26" s="4">
        <f t="shared" ref="AL26:AM26" si="399">+AL15*AL$94/AL$89</f>
        <v>1.5128556297596629</v>
      </c>
      <c r="AM26" s="4">
        <f t="shared" si="399"/>
        <v>1.5128556297596629</v>
      </c>
      <c r="AN26" s="4">
        <f t="shared" si="391"/>
        <v>0.45385668892789893</v>
      </c>
      <c r="AO26" s="4">
        <f t="shared" si="391"/>
        <v>0.69799227012418763</v>
      </c>
      <c r="AP26" s="4">
        <f t="shared" si="391"/>
        <v>1.2562449243215321</v>
      </c>
      <c r="AQ26" s="4">
        <f t="shared" si="391"/>
        <v>1.0694972324265482</v>
      </c>
      <c r="AR26" s="4">
        <f t="shared" ref="AR26:AT26" si="400">+AR15*AR$94/AR$89</f>
        <v>0.61367667539421189</v>
      </c>
      <c r="AS26" s="4">
        <f t="shared" si="400"/>
        <v>0.61367667539421189</v>
      </c>
      <c r="AT26" s="4">
        <f t="shared" si="400"/>
        <v>0.61367667539421189</v>
      </c>
      <c r="AU26" s="4">
        <f t="shared" si="391"/>
        <v>1.0694972324265482</v>
      </c>
      <c r="AV26" s="4">
        <f t="shared" ref="AV26:AW26" si="401">+AV15*AV$94/AV$89</f>
        <v>1.0694972324265482</v>
      </c>
      <c r="AW26" s="4">
        <f t="shared" si="401"/>
        <v>1.0694972324265482</v>
      </c>
      <c r="AX26" s="4">
        <f t="shared" si="391"/>
        <v>0.32084916972796451</v>
      </c>
      <c r="AY26" s="4">
        <f t="shared" si="391"/>
        <v>0.61367667539421189</v>
      </c>
      <c r="AZ26" s="4">
        <f t="shared" si="391"/>
        <v>0.88163751272524771</v>
      </c>
      <c r="BA26" s="4">
        <f t="shared" si="391"/>
        <v>2.6998156387082761</v>
      </c>
      <c r="BB26" s="4">
        <f t="shared" ref="BB26:BD26" si="402">+BB15*BB$94/BB$89</f>
        <v>1.2502471468916143</v>
      </c>
      <c r="BC26" s="4">
        <f t="shared" si="402"/>
        <v>1.2502471468916143</v>
      </c>
      <c r="BD26" s="4">
        <f t="shared" si="402"/>
        <v>1.2502471468916143</v>
      </c>
      <c r="BE26" s="4">
        <f t="shared" si="391"/>
        <v>2.6998156387082761</v>
      </c>
      <c r="BF26" s="4">
        <f t="shared" ref="BF26:BG26" si="403">+BF15*BF$94/BF$89</f>
        <v>2.6998156387082761</v>
      </c>
      <c r="BG26" s="4">
        <f t="shared" si="403"/>
        <v>2.6998156387082761</v>
      </c>
      <c r="BH26" s="4">
        <f t="shared" si="391"/>
        <v>0.80994469161248284</v>
      </c>
      <c r="BI26" s="4">
        <f t="shared" si="391"/>
        <v>2.2972132803299239</v>
      </c>
      <c r="BJ26" s="4">
        <f t="shared" si="391"/>
        <v>2.4141404673464337</v>
      </c>
      <c r="BK26" s="4">
        <f t="shared" ref="BK26:BM26" si="404">+BK15*BK$94/BK$89</f>
        <v>0.85165064845115246</v>
      </c>
      <c r="BL26" s="4">
        <f t="shared" si="404"/>
        <v>0.85165064845115246</v>
      </c>
      <c r="BM26" s="4">
        <f t="shared" si="404"/>
        <v>0.85165064845115246</v>
      </c>
      <c r="BN26" s="4">
        <f t="shared" si="391"/>
        <v>2.4141404673464337</v>
      </c>
      <c r="BO26" s="4">
        <f t="shared" ref="BO26:BP26" si="405">+BO15*BO$94/BO$89</f>
        <v>2.4141404673464337</v>
      </c>
      <c r="BP26" s="4">
        <f t="shared" si="405"/>
        <v>2.4141404673464337</v>
      </c>
      <c r="BQ26" s="4">
        <f t="shared" si="391"/>
        <v>0.7242421402039303</v>
      </c>
      <c r="BR26" s="4">
        <f t="shared" si="391"/>
        <v>0.85165064845115246</v>
      </c>
      <c r="BS26" s="4">
        <f t="shared" si="391"/>
        <v>2.0418700732674062</v>
      </c>
      <c r="BT26" s="4">
        <f t="shared" si="391"/>
        <v>1.8928433126880209</v>
      </c>
      <c r="BU26" s="4">
        <f t="shared" ref="BU26:BW26" si="406">+BU15*BU$94/BU$89</f>
        <v>0.76206596199401255</v>
      </c>
      <c r="BV26" s="4">
        <f t="shared" si="406"/>
        <v>0.76206596199401255</v>
      </c>
      <c r="BW26" s="4">
        <f t="shared" si="406"/>
        <v>0.76206596199401255</v>
      </c>
      <c r="BX26" s="4">
        <f t="shared" si="391"/>
        <v>1.8928433126880209</v>
      </c>
      <c r="BY26" s="4">
        <f t="shared" ref="BY26:BZ26" si="407">+BY15*BY$94/BY$89</f>
        <v>1.8928433126880209</v>
      </c>
      <c r="BZ26" s="4">
        <f t="shared" si="407"/>
        <v>1.8928433126880209</v>
      </c>
      <c r="CA26" s="4">
        <f t="shared" si="391"/>
        <v>0.5678529938064063</v>
      </c>
      <c r="CB26" s="4">
        <f t="shared" si="391"/>
        <v>0.76206596199401255</v>
      </c>
      <c r="CC26" s="4">
        <f t="shared" si="391"/>
        <v>0.18465736460647222</v>
      </c>
      <c r="CD26" s="4">
        <f t="shared" si="391"/>
        <v>1.5846528255668448</v>
      </c>
    </row>
    <row r="27" spans="1:82" x14ac:dyDescent="0.25">
      <c r="A27" s="16" t="s">
        <v>57</v>
      </c>
      <c r="B27" s="2" t="s">
        <v>46</v>
      </c>
      <c r="C27" s="4">
        <f t="shared" ref="C27:CD27" si="408">+C16*C$94/C$89</f>
        <v>2.0917220592066523</v>
      </c>
      <c r="D27" s="4">
        <f t="shared" ref="D27:F27" si="409">+D16*D$94/D$89</f>
        <v>1.8754234973204504</v>
      </c>
      <c r="E27" s="4">
        <f t="shared" si="409"/>
        <v>1.1252540983922703</v>
      </c>
      <c r="F27" s="4">
        <f t="shared" si="409"/>
        <v>0.93771174866022555</v>
      </c>
      <c r="G27" s="4">
        <f t="shared" si="408"/>
        <v>1.2550332355239913</v>
      </c>
      <c r="H27" s="4">
        <f t="shared" ref="H27:I27" si="410">+H16*H$94/H$89</f>
        <v>0.75301994131439465</v>
      </c>
      <c r="I27" s="4">
        <f t="shared" si="410"/>
        <v>0.62751661776199574</v>
      </c>
      <c r="J27" s="4">
        <f t="shared" si="408"/>
        <v>0.62751661776199574</v>
      </c>
      <c r="K27" s="4">
        <f t="shared" si="408"/>
        <v>3.1257058288674178</v>
      </c>
      <c r="L27" s="4">
        <f t="shared" si="408"/>
        <v>2.325625473766304</v>
      </c>
      <c r="M27" s="4">
        <f t="shared" si="408"/>
        <v>2.7707875839870368</v>
      </c>
      <c r="N27" s="4">
        <f t="shared" ref="N27:P27" si="411">+N16*N$94/N$89</f>
        <v>1.9637444679047684</v>
      </c>
      <c r="O27" s="4">
        <f t="shared" si="411"/>
        <v>1.1782466807428609</v>
      </c>
      <c r="P27" s="4">
        <f t="shared" si="411"/>
        <v>0.98187223395238421</v>
      </c>
      <c r="Q27" s="4">
        <f t="shared" si="408"/>
        <v>1.6624725503922222</v>
      </c>
      <c r="R27" s="4">
        <f t="shared" ref="R27:S27" si="412">+R16*R$94/R$89</f>
        <v>0.99748353023533332</v>
      </c>
      <c r="S27" s="4">
        <f t="shared" si="412"/>
        <v>0.8312362751961111</v>
      </c>
      <c r="T27" s="4">
        <f t="shared" si="408"/>
        <v>0.8312362751961111</v>
      </c>
      <c r="U27" s="4">
        <f t="shared" si="408"/>
        <v>3.2729074465079475</v>
      </c>
      <c r="V27" s="4">
        <f t="shared" si="408"/>
        <v>2.9213640663083522</v>
      </c>
      <c r="W27" s="4">
        <f t="shared" si="408"/>
        <v>2.8690781491366746</v>
      </c>
      <c r="X27" s="4">
        <f t="shared" ref="X27:Z27" si="413">+X16*X$94/X$89</f>
        <v>2.1354912364985439</v>
      </c>
      <c r="Y27" s="4">
        <f t="shared" si="413"/>
        <v>1.2812947418991265</v>
      </c>
      <c r="Z27" s="4">
        <f t="shared" si="413"/>
        <v>1.0677456182492722</v>
      </c>
      <c r="AA27" s="4">
        <f t="shared" si="408"/>
        <v>1.721446889482005</v>
      </c>
      <c r="AB27" s="4">
        <f t="shared" ref="AB27:AC27" si="414">+AB16*AB$94/AB$89</f>
        <v>1.0328681336892027</v>
      </c>
      <c r="AC27" s="4">
        <f t="shared" si="414"/>
        <v>0.8607234447410026</v>
      </c>
      <c r="AD27" s="4">
        <f t="shared" si="408"/>
        <v>0.8607234447410026</v>
      </c>
      <c r="AE27" s="4">
        <f t="shared" si="408"/>
        <v>3.5591520608309071</v>
      </c>
      <c r="AF27" s="4">
        <f t="shared" si="408"/>
        <v>3.0594588659778696</v>
      </c>
      <c r="AG27" s="4">
        <f t="shared" si="408"/>
        <v>3.1161897806618102</v>
      </c>
      <c r="AH27" s="4">
        <f t="shared" ref="AH27:AJ27" si="415">+AH16*AH$94/AH$89</f>
        <v>2.1656894013176688</v>
      </c>
      <c r="AI27" s="4">
        <f t="shared" si="415"/>
        <v>1.2994136407906014</v>
      </c>
      <c r="AJ27" s="4">
        <f t="shared" si="415"/>
        <v>1.0828447006588346</v>
      </c>
      <c r="AK27" s="4">
        <f t="shared" si="408"/>
        <v>1.8697138683970862</v>
      </c>
      <c r="AL27" s="4">
        <f t="shared" ref="AL27:AM27" si="416">+AL16*AL$94/AL$89</f>
        <v>1.1218283210382518</v>
      </c>
      <c r="AM27" s="4">
        <f t="shared" si="416"/>
        <v>0.93485693419854343</v>
      </c>
      <c r="AN27" s="4">
        <f t="shared" si="408"/>
        <v>0.93485693419854343</v>
      </c>
      <c r="AO27" s="4">
        <f t="shared" si="408"/>
        <v>3.6094823355294481</v>
      </c>
      <c r="AP27" s="4">
        <f t="shared" si="408"/>
        <v>3.2715338012207775</v>
      </c>
      <c r="AQ27" s="4">
        <f t="shared" si="408"/>
        <v>3.3845849587691075</v>
      </c>
      <c r="AR27" s="4">
        <f t="shared" ref="AR27:AT27" si="417">+AR16*AR$94/AR$89</f>
        <v>2.1963146009767689</v>
      </c>
      <c r="AS27" s="4">
        <f t="shared" si="417"/>
        <v>1.3177887605860612</v>
      </c>
      <c r="AT27" s="4">
        <f t="shared" si="417"/>
        <v>1.0981573004883847</v>
      </c>
      <c r="AU27" s="4">
        <f t="shared" si="408"/>
        <v>2.0307509752614643</v>
      </c>
      <c r="AV27" s="4">
        <f t="shared" ref="AV27:AW27" si="418">+AV16*AV$94/AV$89</f>
        <v>1.2184505851568788</v>
      </c>
      <c r="AW27" s="4">
        <f t="shared" si="418"/>
        <v>1.0153754876307324</v>
      </c>
      <c r="AX27" s="4">
        <f t="shared" si="408"/>
        <v>1.0153754876307324</v>
      </c>
      <c r="AY27" s="4">
        <f t="shared" si="408"/>
        <v>3.660524334961281</v>
      </c>
      <c r="AZ27" s="4">
        <f t="shared" si="408"/>
        <v>3.4983093028476393</v>
      </c>
      <c r="BA27" s="4">
        <f t="shared" si="408"/>
        <v>2.2200105293085808</v>
      </c>
      <c r="BB27" s="4">
        <f t="shared" ref="BB27:BD27" si="419">+BB16*BB$94/BB$89</f>
        <v>1.8585201211537006</v>
      </c>
      <c r="BC27" s="4">
        <f t="shared" si="419"/>
        <v>1.1151120726922203</v>
      </c>
      <c r="BD27" s="4">
        <f t="shared" si="419"/>
        <v>0.9292600605768504</v>
      </c>
      <c r="BE27" s="4">
        <f t="shared" si="408"/>
        <v>1.3320063175851486</v>
      </c>
      <c r="BF27" s="4">
        <f t="shared" ref="BF27:BG27" si="420">+BF16*BF$94/BF$89</f>
        <v>0.79920379055108914</v>
      </c>
      <c r="BG27" s="4">
        <f t="shared" si="420"/>
        <v>0.66600315879257443</v>
      </c>
      <c r="BH27" s="4">
        <f t="shared" si="408"/>
        <v>0.66600315879257443</v>
      </c>
      <c r="BI27" s="4">
        <f t="shared" si="408"/>
        <v>2.4637332879917508</v>
      </c>
      <c r="BJ27" s="4">
        <f t="shared" si="408"/>
        <v>2.3929492600503512</v>
      </c>
      <c r="BK27" s="4">
        <f t="shared" ref="BK27:BM27" si="421">+BK16*BK$94/BK$89</f>
        <v>2.0032987636723303</v>
      </c>
      <c r="BL27" s="4">
        <f t="shared" si="421"/>
        <v>1.2019792582033983</v>
      </c>
      <c r="BM27" s="4">
        <f t="shared" si="421"/>
        <v>1.0016493818361654</v>
      </c>
      <c r="BN27" s="4">
        <f t="shared" si="408"/>
        <v>1.4357695560302106</v>
      </c>
      <c r="BO27" s="4">
        <f t="shared" ref="BO27:BP27" si="422">+BO16*BO$94/BO$89</f>
        <v>0.86146173361812639</v>
      </c>
      <c r="BP27" s="4">
        <f t="shared" si="422"/>
        <v>0.71788477801510553</v>
      </c>
      <c r="BQ27" s="4">
        <f t="shared" si="408"/>
        <v>0.71788477801510553</v>
      </c>
      <c r="BR27" s="4">
        <f t="shared" si="408"/>
        <v>3.3388312727872176</v>
      </c>
      <c r="BS27" s="4">
        <f t="shared" si="408"/>
        <v>2.6183100050456551</v>
      </c>
      <c r="BT27" s="4">
        <f t="shared" si="408"/>
        <v>2.7085261015243809</v>
      </c>
      <c r="BU27" s="4">
        <f t="shared" ref="BU27:BW27" si="423">+BU16*BU$94/BU$89</f>
        <v>2.035837808411729</v>
      </c>
      <c r="BV27" s="4">
        <f t="shared" si="423"/>
        <v>1.2215026850470372</v>
      </c>
      <c r="BW27" s="4">
        <f t="shared" si="423"/>
        <v>1.0179189042058647</v>
      </c>
      <c r="BX27" s="4">
        <f t="shared" si="408"/>
        <v>1.6251156609146284</v>
      </c>
      <c r="BY27" s="4">
        <f t="shared" ref="BY27:BZ27" si="424">+BY16*BY$94/BY$89</f>
        <v>0.97506939654877711</v>
      </c>
      <c r="BZ27" s="4">
        <f t="shared" si="424"/>
        <v>0.81255783045731433</v>
      </c>
      <c r="CA27" s="4">
        <f t="shared" si="408"/>
        <v>0.81255783045731433</v>
      </c>
      <c r="CB27" s="4">
        <f t="shared" si="408"/>
        <v>3.3930630140195488</v>
      </c>
      <c r="CC27" s="4">
        <f t="shared" si="408"/>
        <v>3.7426079516337003</v>
      </c>
      <c r="CD27" s="4">
        <f t="shared" si="408"/>
        <v>2.8950948936785852</v>
      </c>
    </row>
    <row r="28" spans="1:82" x14ac:dyDescent="0.25">
      <c r="A28" s="16" t="s">
        <v>58</v>
      </c>
      <c r="C28" s="4">
        <f t="shared" ref="C28:CD28" si="425">+C17*C$94/C$89</f>
        <v>4.6941267332834249</v>
      </c>
      <c r="D28" s="4">
        <f t="shared" ref="D28:F28" si="426">+D17*D$94/D$89</f>
        <v>2.76980424109404</v>
      </c>
      <c r="E28" s="4">
        <f t="shared" si="426"/>
        <v>2.0196348421658592</v>
      </c>
      <c r="F28" s="4">
        <f t="shared" si="426"/>
        <v>1.8320924924338144</v>
      </c>
      <c r="G28" s="4">
        <f t="shared" si="425"/>
        <v>3.8574379096007636</v>
      </c>
      <c r="H28" s="4">
        <f t="shared" ref="H28:I28" si="427">+H17*H$94/H$89</f>
        <v>3.355424615391168</v>
      </c>
      <c r="I28" s="4">
        <f t="shared" si="427"/>
        <v>3.2299212918387683</v>
      </c>
      <c r="J28" s="4">
        <f t="shared" si="425"/>
        <v>1.4082380199850277</v>
      </c>
      <c r="K28" s="4">
        <f t="shared" si="425"/>
        <v>4.0200865726410067</v>
      </c>
      <c r="L28" s="4">
        <f t="shared" si="425"/>
        <v>4.5416482324107053</v>
      </c>
      <c r="M28" s="4">
        <f t="shared" si="425"/>
        <v>4.2514530194011773</v>
      </c>
      <c r="N28" s="4">
        <f t="shared" ref="N28:P28" si="428">+N17*N$94/N$89</f>
        <v>2.6149648324860886</v>
      </c>
      <c r="O28" s="4">
        <f t="shared" si="428"/>
        <v>1.8294670453241813</v>
      </c>
      <c r="P28" s="4">
        <f t="shared" si="428"/>
        <v>1.6330925985337046</v>
      </c>
      <c r="Q28" s="4">
        <f t="shared" si="425"/>
        <v>3.1431379858063617</v>
      </c>
      <c r="R28" s="4">
        <f t="shared" ref="R28:S28" si="429">+R17*R$94/R$89</f>
        <v>2.4781489656494733</v>
      </c>
      <c r="S28" s="4">
        <f t="shared" si="429"/>
        <v>2.3119017106102513</v>
      </c>
      <c r="T28" s="4">
        <f t="shared" si="425"/>
        <v>1.275435905820353</v>
      </c>
      <c r="U28" s="4">
        <f t="shared" si="425"/>
        <v>3.9241278110892681</v>
      </c>
      <c r="V28" s="4">
        <f t="shared" si="425"/>
        <v>4.1532942287983712</v>
      </c>
      <c r="W28" s="4">
        <f t="shared" si="425"/>
        <v>4.7901341709002363</v>
      </c>
      <c r="X28" s="4">
        <f t="shared" ref="X28:Z28" si="430">+X17*X$94/X$89</f>
        <v>2.9166234128052504</v>
      </c>
      <c r="Y28" s="4">
        <f t="shared" si="430"/>
        <v>2.0624269182058326</v>
      </c>
      <c r="Z28" s="4">
        <f t="shared" si="430"/>
        <v>1.8488777945559787</v>
      </c>
      <c r="AA28" s="4">
        <f t="shared" si="425"/>
        <v>3.6425029112455665</v>
      </c>
      <c r="AB28" s="4">
        <f t="shared" ref="AB28:AC28" si="431">+AB17*AB$94/AB$89</f>
        <v>2.9539241554527651</v>
      </c>
      <c r="AC28" s="4">
        <f t="shared" si="431"/>
        <v>2.7817794665045645</v>
      </c>
      <c r="AD28" s="4">
        <f t="shared" si="425"/>
        <v>1.4370402512700713</v>
      </c>
      <c r="AE28" s="4">
        <f t="shared" si="425"/>
        <v>4.3402842371376131</v>
      </c>
      <c r="AF28" s="4">
        <f t="shared" si="425"/>
        <v>4.6660275333222021</v>
      </c>
      <c r="AG28" s="4">
        <f t="shared" si="425"/>
        <v>4.6290454104214742</v>
      </c>
      <c r="AH28" s="4">
        <f t="shared" ref="AH28:AJ28" si="432">+AH17*AH$94/AH$89</f>
        <v>2.8636816714418565</v>
      </c>
      <c r="AI28" s="4">
        <f t="shared" si="432"/>
        <v>1.9974059109147893</v>
      </c>
      <c r="AJ28" s="4">
        <f t="shared" si="432"/>
        <v>1.7808369707830225</v>
      </c>
      <c r="AK28" s="4">
        <f t="shared" si="425"/>
        <v>3.3825694981567489</v>
      </c>
      <c r="AL28" s="4">
        <f t="shared" ref="AL28:AM28" si="433">+AL17*AL$94/AL$89</f>
        <v>2.6346839507979145</v>
      </c>
      <c r="AM28" s="4">
        <f t="shared" si="433"/>
        <v>2.447712563958206</v>
      </c>
      <c r="AN28" s="4">
        <f t="shared" si="425"/>
        <v>1.3887136231264423</v>
      </c>
      <c r="AO28" s="4">
        <f t="shared" si="425"/>
        <v>4.3074746056536357</v>
      </c>
      <c r="AP28" s="4">
        <f t="shared" si="425"/>
        <v>4.5277787255423094</v>
      </c>
      <c r="AQ28" s="4">
        <f t="shared" si="425"/>
        <v>4.4540821911956563</v>
      </c>
      <c r="AR28" s="4">
        <f t="shared" ref="AR28:AT28" si="434">+AR17*AR$94/AR$89</f>
        <v>2.8099912763709805</v>
      </c>
      <c r="AS28" s="4">
        <f t="shared" si="434"/>
        <v>1.9314654359802732</v>
      </c>
      <c r="AT28" s="4">
        <f t="shared" si="434"/>
        <v>1.7118339758825962</v>
      </c>
      <c r="AU28" s="4">
        <f t="shared" si="425"/>
        <v>3.1002482076880122</v>
      </c>
      <c r="AV28" s="4">
        <f t="shared" ref="AV28:AW28" si="435">+AV17*AV$94/AV$89</f>
        <v>2.2879478175834267</v>
      </c>
      <c r="AW28" s="4">
        <f t="shared" si="435"/>
        <v>2.0848727200572807</v>
      </c>
      <c r="AX28" s="4">
        <f t="shared" si="425"/>
        <v>1.3362246573586969</v>
      </c>
      <c r="AY28" s="4">
        <f t="shared" si="425"/>
        <v>4.274201010355493</v>
      </c>
      <c r="AZ28" s="4">
        <f t="shared" si="425"/>
        <v>4.3799468155728869</v>
      </c>
      <c r="BA28" s="4">
        <f t="shared" si="425"/>
        <v>4.9198261680168569</v>
      </c>
      <c r="BB28" s="4">
        <f t="shared" ref="BB28:BD28" si="436">+BB17*BB$94/BB$89</f>
        <v>3.1087672680453142</v>
      </c>
      <c r="BC28" s="4">
        <f t="shared" si="436"/>
        <v>2.3653592195838349</v>
      </c>
      <c r="BD28" s="4">
        <f t="shared" si="436"/>
        <v>2.1795072074684652</v>
      </c>
      <c r="BE28" s="4">
        <f t="shared" si="425"/>
        <v>4.0318219562934248</v>
      </c>
      <c r="BF28" s="4">
        <f t="shared" ref="BF28:BG28" si="437">+BF17*BF$94/BF$89</f>
        <v>3.499019429259365</v>
      </c>
      <c r="BG28" s="4">
        <f t="shared" si="437"/>
        <v>3.3658187975008507</v>
      </c>
      <c r="BH28" s="4">
        <f t="shared" si="425"/>
        <v>1.4759478504050574</v>
      </c>
      <c r="BI28" s="4">
        <f t="shared" si="425"/>
        <v>4.7609465683216747</v>
      </c>
      <c r="BJ28" s="4">
        <f t="shared" si="425"/>
        <v>4.807089727396785</v>
      </c>
      <c r="BK28" s="4">
        <f t="shared" ref="BK28:BM28" si="438">+BK17*BK$94/BK$89</f>
        <v>2.8549494121234829</v>
      </c>
      <c r="BL28" s="4">
        <f t="shared" si="438"/>
        <v>2.0536299066545509</v>
      </c>
      <c r="BM28" s="4">
        <f t="shared" si="438"/>
        <v>1.8533000302873175</v>
      </c>
      <c r="BN28" s="4">
        <f t="shared" si="425"/>
        <v>3.8499100233766441</v>
      </c>
      <c r="BO28" s="4">
        <f t="shared" ref="BO28:BP28" si="439">+BO17*BO$94/BO$89</f>
        <v>3.2756022009645607</v>
      </c>
      <c r="BP28" s="4">
        <f t="shared" si="439"/>
        <v>3.1320252453615396</v>
      </c>
      <c r="BQ28" s="4">
        <f t="shared" si="425"/>
        <v>1.4421269182190357</v>
      </c>
      <c r="BR28" s="4">
        <f t="shared" si="425"/>
        <v>4.1904819212383693</v>
      </c>
      <c r="BS28" s="4">
        <f t="shared" si="425"/>
        <v>4.6601800783130614</v>
      </c>
      <c r="BT28" s="4">
        <f t="shared" si="425"/>
        <v>4.6013694142124022</v>
      </c>
      <c r="BU28" s="4">
        <f t="shared" ref="BU28:BW28" si="440">+BU17*BU$94/BU$89</f>
        <v>2.7979037704057412</v>
      </c>
      <c r="BV28" s="4">
        <f t="shared" si="440"/>
        <v>1.9835686470410498</v>
      </c>
      <c r="BW28" s="4">
        <f t="shared" si="440"/>
        <v>1.7799848661998772</v>
      </c>
      <c r="BX28" s="4">
        <f t="shared" si="425"/>
        <v>3.5179589736026493</v>
      </c>
      <c r="BY28" s="4">
        <f t="shared" ref="BY28:BZ28" si="441">+BY17*BY$94/BY$89</f>
        <v>2.8679127092367978</v>
      </c>
      <c r="BZ28" s="4">
        <f t="shared" si="441"/>
        <v>2.7054011431453353</v>
      </c>
      <c r="CA28" s="4">
        <f t="shared" si="425"/>
        <v>1.3804108242637207</v>
      </c>
      <c r="CB28" s="4">
        <f t="shared" si="425"/>
        <v>4.155128976013561</v>
      </c>
      <c r="CC28" s="4">
        <f t="shared" si="425"/>
        <v>3.9272653162401721</v>
      </c>
      <c r="CD28" s="4">
        <f t="shared" si="425"/>
        <v>4.47974771924543</v>
      </c>
    </row>
    <row r="29" spans="1:82" x14ac:dyDescent="0.25">
      <c r="A29" s="2" t="s">
        <v>48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x14ac:dyDescent="0.25">
      <c r="A30" s="16" t="s">
        <v>59</v>
      </c>
      <c r="C30" s="4">
        <f t="shared" ref="C30:CD30" si="442">+C19*C$94/C$89</f>
        <v>2.735190187927012</v>
      </c>
      <c r="D30" s="4">
        <f t="shared" ref="D30:F30" si="443">+D19*D$94/D$89</f>
        <v>1.092805029067146</v>
      </c>
      <c r="E30" s="4">
        <f t="shared" si="443"/>
        <v>1.092805029067146</v>
      </c>
      <c r="F30" s="4">
        <f t="shared" si="443"/>
        <v>1.092805029067146</v>
      </c>
      <c r="G30" s="4">
        <f t="shared" si="442"/>
        <v>2.735190187927012</v>
      </c>
      <c r="H30" s="4">
        <f t="shared" ref="H30:I30" si="444">+H19*H$94/H$89</f>
        <v>2.735190187927012</v>
      </c>
      <c r="I30" s="4">
        <f t="shared" si="444"/>
        <v>2.735190187927012</v>
      </c>
      <c r="J30" s="4">
        <f t="shared" si="442"/>
        <v>2.735190187927012</v>
      </c>
      <c r="K30" s="4">
        <f t="shared" si="442"/>
        <v>1.092805029067146</v>
      </c>
      <c r="L30" s="4">
        <f t="shared" si="442"/>
        <v>2.3362235061533534</v>
      </c>
      <c r="M30" s="4">
        <f t="shared" si="442"/>
        <v>1.6565590019088796</v>
      </c>
      <c r="N30" s="4">
        <f t="shared" ref="N30:P30" si="445">+N19*N$94/N$89</f>
        <v>0.85898921950923812</v>
      </c>
      <c r="O30" s="4">
        <f t="shared" si="445"/>
        <v>0.85898921950923812</v>
      </c>
      <c r="P30" s="4">
        <f t="shared" si="445"/>
        <v>0.85898921950923812</v>
      </c>
      <c r="Q30" s="4">
        <f t="shared" si="442"/>
        <v>1.6565590019088796</v>
      </c>
      <c r="R30" s="4">
        <f t="shared" ref="R30:S30" si="446">+R19*R$94/R$89</f>
        <v>1.6565590019088796</v>
      </c>
      <c r="S30" s="4">
        <f t="shared" si="446"/>
        <v>1.6565590019088796</v>
      </c>
      <c r="T30" s="4">
        <f t="shared" si="442"/>
        <v>1.6565590019088796</v>
      </c>
      <c r="U30" s="4">
        <f t="shared" si="442"/>
        <v>0.85898921950923812</v>
      </c>
      <c r="V30" s="4">
        <f t="shared" si="442"/>
        <v>1.3829218627775877</v>
      </c>
      <c r="W30" s="4">
        <f t="shared" si="442"/>
        <v>2.1031892141888022</v>
      </c>
      <c r="X30" s="4">
        <f t="shared" ref="X30:Z30" si="447">+X19*X$94/X$89</f>
        <v>1.0070722495532536</v>
      </c>
      <c r="Y30" s="4">
        <f t="shared" si="447"/>
        <v>1.0070722495532536</v>
      </c>
      <c r="Z30" s="4">
        <f t="shared" si="447"/>
        <v>1.0070722495532536</v>
      </c>
      <c r="AA30" s="4">
        <f t="shared" si="442"/>
        <v>2.1031892141888022</v>
      </c>
      <c r="AB30" s="4">
        <f t="shared" ref="AB30:AC30" si="448">+AB19*AB$94/AB$89</f>
        <v>2.1031892141888022</v>
      </c>
      <c r="AC30" s="4">
        <f t="shared" si="448"/>
        <v>2.1031892141888022</v>
      </c>
      <c r="AD30" s="4">
        <f t="shared" si="442"/>
        <v>2.1031892141888022</v>
      </c>
      <c r="AE30" s="4">
        <f t="shared" si="442"/>
        <v>1.0070722495532536</v>
      </c>
      <c r="AF30" s="4">
        <f t="shared" si="442"/>
        <v>1.764697844553538</v>
      </c>
      <c r="AG30" s="4">
        <f t="shared" si="442"/>
        <v>1.7106758226762031</v>
      </c>
      <c r="AH30" s="4">
        <f t="shared" ref="AH30:AJ30" si="449">+AH19*AH$94/AH$89</f>
        <v>0.92712738133414618</v>
      </c>
      <c r="AI30" s="4">
        <f t="shared" si="449"/>
        <v>0.92712738133414618</v>
      </c>
      <c r="AJ30" s="4">
        <f t="shared" si="449"/>
        <v>0.92712738133414618</v>
      </c>
      <c r="AK30" s="4">
        <f t="shared" si="442"/>
        <v>1.7106758226762031</v>
      </c>
      <c r="AL30" s="4">
        <f t="shared" ref="AL30:AM30" si="450">+AL19*AL$94/AL$89</f>
        <v>1.7106758226762031</v>
      </c>
      <c r="AM30" s="4">
        <f t="shared" si="450"/>
        <v>1.7106758226762031</v>
      </c>
      <c r="AN30" s="4">
        <f t="shared" si="442"/>
        <v>1.7106758226762031</v>
      </c>
      <c r="AO30" s="4">
        <f t="shared" si="442"/>
        <v>0.92712738133414618</v>
      </c>
      <c r="AP30" s="4">
        <f t="shared" si="442"/>
        <v>1.4253352670458483</v>
      </c>
      <c r="AQ30" s="4">
        <f t="shared" si="442"/>
        <v>1.2843555358717027</v>
      </c>
      <c r="AR30" s="4">
        <f t="shared" ref="AR30:AT30" si="451">+AR19*AR$94/AR$89</f>
        <v>0.84605200587358453</v>
      </c>
      <c r="AS30" s="4">
        <f t="shared" si="451"/>
        <v>0.84605200587358453</v>
      </c>
      <c r="AT30" s="4">
        <f t="shared" si="451"/>
        <v>0.84605200587358453</v>
      </c>
      <c r="AU30" s="4">
        <f t="shared" si="442"/>
        <v>1.2843555358717027</v>
      </c>
      <c r="AV30" s="4">
        <f t="shared" ref="AV30:AW30" si="452">+AV19*AV$94/AV$89</f>
        <v>1.2843555358717027</v>
      </c>
      <c r="AW30" s="4">
        <f t="shared" si="452"/>
        <v>1.2843555358717027</v>
      </c>
      <c r="AX30" s="4">
        <f t="shared" si="442"/>
        <v>1.2843555358717027</v>
      </c>
      <c r="AY30" s="4">
        <f t="shared" si="442"/>
        <v>0.84605200587358453</v>
      </c>
      <c r="AZ30" s="4">
        <f t="shared" si="442"/>
        <v>1.0624488247628738</v>
      </c>
      <c r="BA30" s="4">
        <f t="shared" si="442"/>
        <v>2.8407450884837333</v>
      </c>
      <c r="BB30" s="4">
        <f t="shared" ref="BB30:BD30" si="453">+BB19*BB$94/BB$89</f>
        <v>1.4468830146145657</v>
      </c>
      <c r="BC30" s="4">
        <f t="shared" si="453"/>
        <v>1.4468830146145657</v>
      </c>
      <c r="BD30" s="4">
        <f t="shared" si="453"/>
        <v>1.4468830146145657</v>
      </c>
      <c r="BE30" s="4">
        <f t="shared" si="442"/>
        <v>2.8407450884837333</v>
      </c>
      <c r="BF30" s="4">
        <f t="shared" ref="BF30:BG30" si="454">+BF19*BF$94/BF$89</f>
        <v>2.8407450884837333</v>
      </c>
      <c r="BG30" s="4">
        <f t="shared" si="454"/>
        <v>2.8407450884837333</v>
      </c>
      <c r="BH30" s="4">
        <f t="shared" si="442"/>
        <v>2.8407450884837333</v>
      </c>
      <c r="BI30" s="4">
        <f t="shared" si="442"/>
        <v>2.4245521774222847</v>
      </c>
      <c r="BJ30" s="4">
        <f t="shared" si="442"/>
        <v>2.5660483155783602</v>
      </c>
      <c r="BK30" s="4">
        <f t="shared" ref="BK30:BM30" si="455">+BK19*BK$94/BK$89</f>
        <v>1.063604442343087</v>
      </c>
      <c r="BL30" s="4">
        <f t="shared" si="455"/>
        <v>1.063604442343087</v>
      </c>
      <c r="BM30" s="4">
        <f t="shared" si="455"/>
        <v>1.063604442343087</v>
      </c>
      <c r="BN30" s="4">
        <f t="shared" si="442"/>
        <v>2.5660483155783602</v>
      </c>
      <c r="BO30" s="4">
        <f t="shared" ref="BO30:BP30" si="456">+BO19*BO$94/BO$89</f>
        <v>2.5660483155783602</v>
      </c>
      <c r="BP30" s="4">
        <f t="shared" si="456"/>
        <v>2.5660483155783602</v>
      </c>
      <c r="BQ30" s="4">
        <f t="shared" si="442"/>
        <v>2.5660483155783602</v>
      </c>
      <c r="BR30" s="4">
        <f t="shared" si="442"/>
        <v>1.063604442343087</v>
      </c>
      <c r="BS30" s="4">
        <f t="shared" si="442"/>
        <v>2.1771983208149228</v>
      </c>
      <c r="BT30" s="4">
        <f t="shared" si="442"/>
        <v>2.064784431052527</v>
      </c>
      <c r="BU30" s="4">
        <f t="shared" ref="BU30:BW30" si="457">+BU19*BU$94/BU$89</f>
        <v>0.97746246453590002</v>
      </c>
      <c r="BV30" s="4">
        <f t="shared" si="457"/>
        <v>0.97746246453590002</v>
      </c>
      <c r="BW30" s="4">
        <f t="shared" si="457"/>
        <v>0.97746246453590002</v>
      </c>
      <c r="BX30" s="4">
        <f t="shared" si="442"/>
        <v>2.064784431052527</v>
      </c>
      <c r="BY30" s="4">
        <f t="shared" ref="BY30:BZ30" si="458">+BY19*BY$94/BY$89</f>
        <v>2.064784431052527</v>
      </c>
      <c r="BZ30" s="4">
        <f t="shared" si="458"/>
        <v>2.064784431052527</v>
      </c>
      <c r="CA30" s="4">
        <f t="shared" si="442"/>
        <v>2.064784431052527</v>
      </c>
      <c r="CB30" s="4">
        <f t="shared" si="442"/>
        <v>0.97746246453590002</v>
      </c>
      <c r="CC30" s="4">
        <f t="shared" si="442"/>
        <v>0.42224348070172485</v>
      </c>
      <c r="CD30" s="4">
        <f t="shared" si="442"/>
        <v>1.7342867946882583</v>
      </c>
    </row>
    <row r="31" spans="1:82" x14ac:dyDescent="0.25">
      <c r="A31" s="16" t="s">
        <v>60</v>
      </c>
      <c r="C31" s="4">
        <f t="shared" ref="C31:CD31" si="459">+C20*C$94/C$89</f>
        <v>8.55659753114969E-2</v>
      </c>
      <c r="D31" s="4">
        <f t="shared" ref="D31:F31" si="460">+D20*D$94/D$89</f>
        <v>0.1097170364992088</v>
      </c>
      <c r="E31" s="4">
        <f t="shared" si="460"/>
        <v>0.1097170364992088</v>
      </c>
      <c r="F31" s="4">
        <f t="shared" si="460"/>
        <v>0.1097170364992088</v>
      </c>
      <c r="G31" s="4">
        <f t="shared" si="459"/>
        <v>8.55659753114969E-2</v>
      </c>
      <c r="H31" s="4">
        <f t="shared" ref="H31:I31" si="461">+H20*H$94/H$89</f>
        <v>8.55659753114969E-2</v>
      </c>
      <c r="I31" s="4">
        <f t="shared" si="461"/>
        <v>8.55659753114969E-2</v>
      </c>
      <c r="J31" s="4">
        <f t="shared" si="459"/>
        <v>8.55659753114969E-2</v>
      </c>
      <c r="K31" s="4">
        <f t="shared" si="459"/>
        <v>0.1097170364992088</v>
      </c>
      <c r="L31" s="4">
        <f t="shared" si="459"/>
        <v>9.1029325745806175E-2</v>
      </c>
      <c r="M31" s="4">
        <f t="shared" si="459"/>
        <v>0.10142710729504574</v>
      </c>
      <c r="N31" s="4">
        <f t="shared" ref="N31:P31" si="462">+N20*N$94/N$89</f>
        <v>0.11315526771606141</v>
      </c>
      <c r="O31" s="4">
        <f t="shared" si="462"/>
        <v>0.11315526771606141</v>
      </c>
      <c r="P31" s="4">
        <f t="shared" si="462"/>
        <v>0.11315526771606141</v>
      </c>
      <c r="Q31" s="4">
        <f t="shared" si="459"/>
        <v>0.10142710729504574</v>
      </c>
      <c r="R31" s="4">
        <f t="shared" ref="R31:S31" si="463">+R20*R$94/R$89</f>
        <v>0.10142710729504574</v>
      </c>
      <c r="S31" s="4">
        <f t="shared" si="463"/>
        <v>0.10142710729504574</v>
      </c>
      <c r="T31" s="4">
        <f t="shared" si="459"/>
        <v>0.10142710729504574</v>
      </c>
      <c r="U31" s="4">
        <f t="shared" si="459"/>
        <v>0.11315526771606141</v>
      </c>
      <c r="V31" s="4">
        <f t="shared" si="459"/>
        <v>0.10494416621287152</v>
      </c>
      <c r="W31" s="4">
        <f t="shared" si="459"/>
        <v>0.1073755467371531</v>
      </c>
      <c r="X31" s="4">
        <f t="shared" ref="X31:Z31" si="464">+X20*X$94/X$89</f>
        <v>0.12349380483209303</v>
      </c>
      <c r="Y31" s="4">
        <f t="shared" si="464"/>
        <v>0.12349380483209303</v>
      </c>
      <c r="Z31" s="4">
        <f t="shared" si="464"/>
        <v>0.12349380483209303</v>
      </c>
      <c r="AA31" s="4">
        <f t="shared" si="459"/>
        <v>0.1073755467371531</v>
      </c>
      <c r="AB31" s="4">
        <f t="shared" ref="AB31:AC31" si="465">+AB20*AB$94/AB$89</f>
        <v>0.1073755467371531</v>
      </c>
      <c r="AC31" s="4">
        <f t="shared" si="465"/>
        <v>0.1073755467371531</v>
      </c>
      <c r="AD31" s="4">
        <f t="shared" si="459"/>
        <v>0.1073755467371531</v>
      </c>
      <c r="AE31" s="4">
        <f t="shared" si="459"/>
        <v>0.12349380483209303</v>
      </c>
      <c r="AF31" s="4">
        <f t="shared" si="459"/>
        <v>0.1118223247972194</v>
      </c>
      <c r="AG31" s="4">
        <f t="shared" si="459"/>
        <v>0.11314740535647834</v>
      </c>
      <c r="AH31" s="4">
        <f t="shared" ref="AH31:AJ31" si="466">+AH20*AH$94/AH$89</f>
        <v>0.12466938377201935</v>
      </c>
      <c r="AI31" s="4">
        <f t="shared" si="466"/>
        <v>0.12466938377201935</v>
      </c>
      <c r="AJ31" s="4">
        <f t="shared" si="466"/>
        <v>0.12466938377201935</v>
      </c>
      <c r="AK31" s="4">
        <f t="shared" si="459"/>
        <v>0.11314740535647834</v>
      </c>
      <c r="AL31" s="4">
        <f t="shared" ref="AL31:AM31" si="467">+AL20*AL$94/AL$89</f>
        <v>0.11314740535647834</v>
      </c>
      <c r="AM31" s="4">
        <f t="shared" si="467"/>
        <v>0.11314740535647834</v>
      </c>
      <c r="AN31" s="4">
        <f t="shared" si="459"/>
        <v>0.11314740535647834</v>
      </c>
      <c r="AO31" s="4">
        <f t="shared" si="459"/>
        <v>0.12466938377201935</v>
      </c>
      <c r="AP31" s="4">
        <f t="shared" si="459"/>
        <v>0.11677582105868579</v>
      </c>
      <c r="AQ31" s="4">
        <f t="shared" si="459"/>
        <v>0.11941638999545658</v>
      </c>
      <c r="AR31" s="4">
        <f t="shared" ref="AR31:AT31" si="468">+AR20*AR$94/AR$89</f>
        <v>0.12586158667461012</v>
      </c>
      <c r="AS31" s="4">
        <f t="shared" si="468"/>
        <v>0.12586158667461012</v>
      </c>
      <c r="AT31" s="4">
        <f t="shared" si="468"/>
        <v>0.12586158667461012</v>
      </c>
      <c r="AU31" s="4">
        <f t="shared" si="459"/>
        <v>0.11941638999545658</v>
      </c>
      <c r="AV31" s="4">
        <f t="shared" ref="AV31:AW31" si="469">+AV20*AV$94/AV$89</f>
        <v>0.11941638999545658</v>
      </c>
      <c r="AW31" s="4">
        <f t="shared" si="469"/>
        <v>0.11941638999545658</v>
      </c>
      <c r="AX31" s="4">
        <f t="shared" si="459"/>
        <v>0.11941638999545658</v>
      </c>
      <c r="AY31" s="4">
        <f t="shared" si="459"/>
        <v>0.12586158667461012</v>
      </c>
      <c r="AZ31" s="4">
        <f t="shared" si="459"/>
        <v>0.12207268274681586</v>
      </c>
      <c r="BA31" s="4">
        <f t="shared" si="459"/>
        <v>9.0436949335736136E-2</v>
      </c>
      <c r="BB31" s="4">
        <f t="shared" ref="BB31:BD31" si="470">+BB20*BB$94/BB$89</f>
        <v>0.11093351072491363</v>
      </c>
      <c r="BC31" s="4">
        <f t="shared" si="470"/>
        <v>0.11093351072491363</v>
      </c>
      <c r="BD31" s="4">
        <f t="shared" si="470"/>
        <v>0.11093351072491363</v>
      </c>
      <c r="BE31" s="4">
        <f t="shared" si="459"/>
        <v>9.0436949335736136E-2</v>
      </c>
      <c r="BF31" s="4">
        <f t="shared" ref="BF31:BG31" si="471">+BF20*BF$94/BF$89</f>
        <v>9.0436949335736136E-2</v>
      </c>
      <c r="BG31" s="4">
        <f t="shared" si="471"/>
        <v>9.0436949335736136E-2</v>
      </c>
      <c r="BH31" s="4">
        <f t="shared" si="459"/>
        <v>9.0436949335736136E-2</v>
      </c>
      <c r="BI31" s="4">
        <f t="shared" si="459"/>
        <v>9.6129653061372305E-2</v>
      </c>
      <c r="BJ31" s="4">
        <f t="shared" si="459"/>
        <v>9.4476329827404795E-2</v>
      </c>
      <c r="BK31" s="4">
        <f t="shared" ref="BK31:BM31" si="472">+BK20*BK$94/BK$89</f>
        <v>0.11656957252255749</v>
      </c>
      <c r="BL31" s="4">
        <f t="shared" si="472"/>
        <v>0.11656957252255749</v>
      </c>
      <c r="BM31" s="4">
        <f t="shared" si="472"/>
        <v>0.11656957252255749</v>
      </c>
      <c r="BN31" s="4">
        <f t="shared" si="459"/>
        <v>9.4476329827404795E-2</v>
      </c>
      <c r="BO31" s="4">
        <f t="shared" ref="BO31:BP31" si="473">+BO20*BO$94/BO$89</f>
        <v>9.4476329827404795E-2</v>
      </c>
      <c r="BP31" s="4">
        <f t="shared" si="473"/>
        <v>9.4476329827404795E-2</v>
      </c>
      <c r="BQ31" s="4">
        <f t="shared" si="459"/>
        <v>9.4476329827404795E-2</v>
      </c>
      <c r="BR31" s="4">
        <f t="shared" si="459"/>
        <v>0.11656957252255749</v>
      </c>
      <c r="BS31" s="4">
        <f t="shared" si="459"/>
        <v>9.9740146631294865E-2</v>
      </c>
      <c r="BT31" s="4">
        <f t="shared" si="459"/>
        <v>0.10184735037095229</v>
      </c>
      <c r="BU31" s="4">
        <f t="shared" ref="BU31:BW31" si="474">+BU20*BU$94/BU$89</f>
        <v>0.11783627915688685</v>
      </c>
      <c r="BV31" s="4">
        <f t="shared" si="474"/>
        <v>0.11783627915688685</v>
      </c>
      <c r="BW31" s="4">
        <f t="shared" si="474"/>
        <v>0.11783627915688685</v>
      </c>
      <c r="BX31" s="4">
        <f t="shared" si="459"/>
        <v>0.10184735037095229</v>
      </c>
      <c r="BY31" s="4">
        <f t="shared" ref="BY31:BZ31" si="475">+BY20*BY$94/BY$89</f>
        <v>0.10184735037095229</v>
      </c>
      <c r="BZ31" s="4">
        <f t="shared" si="475"/>
        <v>0.10184735037095229</v>
      </c>
      <c r="CA31" s="4">
        <f t="shared" si="459"/>
        <v>0.10184735037095229</v>
      </c>
      <c r="CB31" s="4">
        <f t="shared" si="459"/>
        <v>0.11783627915688685</v>
      </c>
      <c r="CC31" s="4">
        <f t="shared" si="459"/>
        <v>0.12600070245237432</v>
      </c>
      <c r="CD31" s="4">
        <f t="shared" si="459"/>
        <v>0.1062050921917083</v>
      </c>
    </row>
    <row r="32" spans="1:82" x14ac:dyDescent="0.25">
      <c r="A32" s="16" t="s">
        <v>61</v>
      </c>
      <c r="C32" s="4">
        <f t="shared" ref="C32:CD32" si="476">+C21*C$94/C$89</f>
        <v>2.8207561632385092</v>
      </c>
      <c r="D32" s="4">
        <f t="shared" ref="D32:F32" si="477">+D21*D$94/D$89</f>
        <v>1.2025220655663549</v>
      </c>
      <c r="E32" s="4">
        <f t="shared" si="477"/>
        <v>1.2025220655663549</v>
      </c>
      <c r="F32" s="4">
        <f t="shared" si="477"/>
        <v>1.2025220655663549</v>
      </c>
      <c r="G32" s="4">
        <f t="shared" si="476"/>
        <v>2.8207561632385092</v>
      </c>
      <c r="H32" s="4">
        <f t="shared" ref="H32:I32" si="478">+H21*H$94/H$89</f>
        <v>2.8207561632385092</v>
      </c>
      <c r="I32" s="4">
        <f t="shared" si="478"/>
        <v>2.8207561632385092</v>
      </c>
      <c r="J32" s="4">
        <f t="shared" si="476"/>
        <v>2.8207561632385092</v>
      </c>
      <c r="K32" s="4">
        <f t="shared" si="476"/>
        <v>1.2025220655663549</v>
      </c>
      <c r="L32" s="4">
        <f t="shared" si="476"/>
        <v>2.42725283189916</v>
      </c>
      <c r="M32" s="4">
        <f t="shared" si="476"/>
        <v>1.7579861092039255</v>
      </c>
      <c r="N32" s="4">
        <f t="shared" ref="N32:P32" si="479">+N21*N$94/N$89</f>
        <v>0.97214448722529956</v>
      </c>
      <c r="O32" s="4">
        <f t="shared" si="479"/>
        <v>0.97214448722529956</v>
      </c>
      <c r="P32" s="4">
        <f t="shared" si="479"/>
        <v>0.97214448722529956</v>
      </c>
      <c r="Q32" s="4">
        <f t="shared" si="476"/>
        <v>1.7579861092039255</v>
      </c>
      <c r="R32" s="4">
        <f t="shared" ref="R32:S32" si="480">+R21*R$94/R$89</f>
        <v>1.7579861092039255</v>
      </c>
      <c r="S32" s="4">
        <f t="shared" si="480"/>
        <v>1.7579861092039255</v>
      </c>
      <c r="T32" s="4">
        <f t="shared" si="476"/>
        <v>1.7579861092039255</v>
      </c>
      <c r="U32" s="4">
        <f t="shared" si="476"/>
        <v>0.97214448722529956</v>
      </c>
      <c r="V32" s="4">
        <f t="shared" si="476"/>
        <v>1.4878660289904595</v>
      </c>
      <c r="W32" s="4">
        <f t="shared" si="476"/>
        <v>2.2105647609259553</v>
      </c>
      <c r="X32" s="4">
        <f t="shared" ref="X32:Z32" si="481">+X21*X$94/X$89</f>
        <v>1.1305660543853466</v>
      </c>
      <c r="Y32" s="4">
        <f t="shared" si="481"/>
        <v>1.1305660543853466</v>
      </c>
      <c r="Z32" s="4">
        <f t="shared" si="481"/>
        <v>1.1305660543853466</v>
      </c>
      <c r="AA32" s="4">
        <f t="shared" si="476"/>
        <v>2.2105647609259553</v>
      </c>
      <c r="AB32" s="4">
        <f t="shared" ref="AB32:AC32" si="482">+AB21*AB$94/AB$89</f>
        <v>2.2105647609259553</v>
      </c>
      <c r="AC32" s="4">
        <f t="shared" si="482"/>
        <v>2.2105647609259553</v>
      </c>
      <c r="AD32" s="4">
        <f t="shared" si="476"/>
        <v>2.2105647609259553</v>
      </c>
      <c r="AE32" s="4">
        <f t="shared" si="476"/>
        <v>1.1305660543853466</v>
      </c>
      <c r="AF32" s="4">
        <f t="shared" si="476"/>
        <v>1.8765201693507572</v>
      </c>
      <c r="AG32" s="4">
        <f t="shared" si="476"/>
        <v>1.8238232280326814</v>
      </c>
      <c r="AH32" s="4">
        <f t="shared" ref="AH32:AJ32" si="483">+AH21*AH$94/AH$89</f>
        <v>1.0517967651061655</v>
      </c>
      <c r="AI32" s="4">
        <f t="shared" si="483"/>
        <v>1.0517967651061655</v>
      </c>
      <c r="AJ32" s="4">
        <f t="shared" si="483"/>
        <v>1.0517967651061655</v>
      </c>
      <c r="AK32" s="4">
        <f t="shared" si="476"/>
        <v>1.8238232280326814</v>
      </c>
      <c r="AL32" s="4">
        <f t="shared" ref="AL32:AM32" si="484">+AL21*AL$94/AL$89</f>
        <v>1.8238232280326814</v>
      </c>
      <c r="AM32" s="4">
        <f t="shared" si="484"/>
        <v>1.8238232280326814</v>
      </c>
      <c r="AN32" s="4">
        <f t="shared" si="476"/>
        <v>1.8238232280326814</v>
      </c>
      <c r="AO32" s="4">
        <f t="shared" si="476"/>
        <v>1.0517967651061655</v>
      </c>
      <c r="AP32" s="4">
        <f t="shared" si="476"/>
        <v>1.5421110881045343</v>
      </c>
      <c r="AQ32" s="4">
        <f t="shared" si="476"/>
        <v>1.403771925867159</v>
      </c>
      <c r="AR32" s="4">
        <f t="shared" ref="AR32:AT32" si="485">+AR21*AR$94/AR$89</f>
        <v>0.97191359254819465</v>
      </c>
      <c r="AS32" s="4">
        <f t="shared" si="485"/>
        <v>0.97191359254819465</v>
      </c>
      <c r="AT32" s="4">
        <f t="shared" si="485"/>
        <v>0.97191359254819465</v>
      </c>
      <c r="AU32" s="4">
        <f t="shared" si="476"/>
        <v>1.403771925867159</v>
      </c>
      <c r="AV32" s="4">
        <f t="shared" ref="AV32:AW32" si="486">+AV21*AV$94/AV$89</f>
        <v>1.403771925867159</v>
      </c>
      <c r="AW32" s="4">
        <f t="shared" si="486"/>
        <v>1.403771925867159</v>
      </c>
      <c r="AX32" s="4">
        <f t="shared" si="476"/>
        <v>1.403771925867159</v>
      </c>
      <c r="AY32" s="4">
        <f t="shared" si="476"/>
        <v>0.97191359254819465</v>
      </c>
      <c r="AZ32" s="4">
        <f t="shared" si="476"/>
        <v>1.1845215075096898</v>
      </c>
      <c r="BA32" s="4">
        <f t="shared" si="476"/>
        <v>2.9311820378194691</v>
      </c>
      <c r="BB32" s="4">
        <f t="shared" ref="BB32:BD32" si="487">+BB21*BB$94/BB$89</f>
        <v>1.5578165253394793</v>
      </c>
      <c r="BC32" s="4">
        <f t="shared" si="487"/>
        <v>1.5578165253394793</v>
      </c>
      <c r="BD32" s="4">
        <f t="shared" si="487"/>
        <v>1.5578165253394793</v>
      </c>
      <c r="BE32" s="4">
        <f t="shared" si="476"/>
        <v>2.9311820378194691</v>
      </c>
      <c r="BF32" s="4">
        <f t="shared" ref="BF32:BG32" si="488">+BF21*BF$94/BF$89</f>
        <v>2.9311820378194691</v>
      </c>
      <c r="BG32" s="4">
        <f t="shared" si="488"/>
        <v>2.9311820378194691</v>
      </c>
      <c r="BH32" s="4">
        <f t="shared" si="476"/>
        <v>2.9311820378194691</v>
      </c>
      <c r="BI32" s="4">
        <f t="shared" si="476"/>
        <v>2.5206818304836567</v>
      </c>
      <c r="BJ32" s="4">
        <f t="shared" si="476"/>
        <v>2.6605246454057649</v>
      </c>
      <c r="BK32" s="4">
        <f t="shared" ref="BK32:BM32" si="489">+BK21*BK$94/BK$89</f>
        <v>1.1801740148656445</v>
      </c>
      <c r="BL32" s="4">
        <f t="shared" si="489"/>
        <v>1.1801740148656445</v>
      </c>
      <c r="BM32" s="4">
        <f t="shared" si="489"/>
        <v>1.1801740148656445</v>
      </c>
      <c r="BN32" s="4">
        <f t="shared" si="476"/>
        <v>2.6605246454057649</v>
      </c>
      <c r="BO32" s="4">
        <f t="shared" ref="BO32:BP32" si="490">+BO21*BO$94/BO$89</f>
        <v>2.6605246454057649</v>
      </c>
      <c r="BP32" s="4">
        <f t="shared" si="490"/>
        <v>2.6605246454057649</v>
      </c>
      <c r="BQ32" s="4">
        <f t="shared" si="476"/>
        <v>2.6605246454057649</v>
      </c>
      <c r="BR32" s="4">
        <f t="shared" si="476"/>
        <v>1.1801740148656445</v>
      </c>
      <c r="BS32" s="4">
        <f t="shared" si="476"/>
        <v>2.2769384674462176</v>
      </c>
      <c r="BT32" s="4">
        <f t="shared" si="476"/>
        <v>2.1666317814234795</v>
      </c>
      <c r="BU32" s="4">
        <f t="shared" ref="BU32:BW32" si="491">+BU21*BU$94/BU$89</f>
        <v>1.0952987436927868</v>
      </c>
      <c r="BV32" s="4">
        <f t="shared" si="491"/>
        <v>1.0952987436927868</v>
      </c>
      <c r="BW32" s="4">
        <f t="shared" si="491"/>
        <v>1.0952987436927868</v>
      </c>
      <c r="BX32" s="4">
        <f t="shared" si="476"/>
        <v>2.1666317814234795</v>
      </c>
      <c r="BY32" s="4">
        <f t="shared" ref="BY32:BZ32" si="492">+BY21*BY$94/BY$89</f>
        <v>2.1666317814234795</v>
      </c>
      <c r="BZ32" s="4">
        <f t="shared" si="492"/>
        <v>2.1666317814234795</v>
      </c>
      <c r="CA32" s="4">
        <f t="shared" si="476"/>
        <v>2.1666317814234795</v>
      </c>
      <c r="CB32" s="4">
        <f t="shared" si="476"/>
        <v>1.0952987436927868</v>
      </c>
      <c r="CC32" s="4">
        <f t="shared" si="476"/>
        <v>0.54824418315409928</v>
      </c>
      <c r="CD32" s="4">
        <f t="shared" si="476"/>
        <v>1.8404918868799665</v>
      </c>
    </row>
    <row r="33" spans="1:82" x14ac:dyDescent="0.25">
      <c r="A33" s="68" t="s">
        <v>62</v>
      </c>
      <c r="C33" s="4">
        <f t="shared" ref="C33:CD33" si="493">+C22*C$94/C$89</f>
        <v>40.342943198462542</v>
      </c>
      <c r="D33" s="4">
        <f t="shared" ref="D33:F33" si="494">+D22*D$94/D$89</f>
        <v>51.729769400483775</v>
      </c>
      <c r="E33" s="4">
        <f t="shared" si="494"/>
        <v>51.729769400483775</v>
      </c>
      <c r="F33" s="4">
        <f t="shared" si="494"/>
        <v>51.729769400483775</v>
      </c>
      <c r="G33" s="4">
        <f t="shared" si="493"/>
        <v>40.342943198462542</v>
      </c>
      <c r="H33" s="4">
        <f t="shared" ref="H33:I33" si="495">+H22*H$94/H$89</f>
        <v>40.342943198462542</v>
      </c>
      <c r="I33" s="4">
        <f t="shared" si="495"/>
        <v>40.342943198462542</v>
      </c>
      <c r="J33" s="4">
        <f t="shared" si="493"/>
        <v>40.342943198462542</v>
      </c>
      <c r="K33" s="4">
        <f t="shared" si="493"/>
        <v>51.729769400483775</v>
      </c>
      <c r="L33" s="4">
        <f t="shared" si="493"/>
        <v>42.918822634678357</v>
      </c>
      <c r="M33" s="4">
        <f t="shared" si="493"/>
        <v>47.821204789546769</v>
      </c>
      <c r="N33" s="4">
        <f t="shared" ref="N33:P33" si="496">+N22*N$94/N$89</f>
        <v>53.350838595098899</v>
      </c>
      <c r="O33" s="4">
        <f t="shared" si="496"/>
        <v>53.350838595098899</v>
      </c>
      <c r="P33" s="4">
        <f t="shared" si="496"/>
        <v>53.350838595098899</v>
      </c>
      <c r="Q33" s="4">
        <f t="shared" si="493"/>
        <v>47.821204789546769</v>
      </c>
      <c r="R33" s="4">
        <f t="shared" ref="R33:S33" si="497">+R22*R$94/R$89</f>
        <v>47.821204789546769</v>
      </c>
      <c r="S33" s="4">
        <f t="shared" si="497"/>
        <v>47.821204789546769</v>
      </c>
      <c r="T33" s="4">
        <f t="shared" si="493"/>
        <v>47.821204789546769</v>
      </c>
      <c r="U33" s="4">
        <f t="shared" si="493"/>
        <v>53.350838595098899</v>
      </c>
      <c r="V33" s="4">
        <f t="shared" si="493"/>
        <v>49.479439942374235</v>
      </c>
      <c r="W33" s="4">
        <f t="shared" si="493"/>
        <v>50.625795675805122</v>
      </c>
      <c r="X33" s="4">
        <f t="shared" ref="X33:Z33" si="498">+X22*X$94/X$89</f>
        <v>58.225287978850837</v>
      </c>
      <c r="Y33" s="4">
        <f t="shared" si="498"/>
        <v>58.225287978850837</v>
      </c>
      <c r="Z33" s="4">
        <f t="shared" si="498"/>
        <v>58.225287978850837</v>
      </c>
      <c r="AA33" s="4">
        <f t="shared" si="493"/>
        <v>50.625795675805122</v>
      </c>
      <c r="AB33" s="4">
        <f t="shared" ref="AB33:AC33" si="499">+AB22*AB$94/AB$89</f>
        <v>50.625795675805122</v>
      </c>
      <c r="AC33" s="4">
        <f t="shared" si="499"/>
        <v>50.625795675805122</v>
      </c>
      <c r="AD33" s="4">
        <f t="shared" si="493"/>
        <v>50.625795675805122</v>
      </c>
      <c r="AE33" s="4">
        <f t="shared" si="493"/>
        <v>58.225287978850837</v>
      </c>
      <c r="AF33" s="4">
        <f t="shared" si="493"/>
        <v>52.722378038599992</v>
      </c>
      <c r="AG33" s="4">
        <f t="shared" si="493"/>
        <v>53.347131622497791</v>
      </c>
      <c r="AH33" s="4">
        <f t="shared" ref="AH33:AJ33" si="500">+AH22*AH$94/AH$89</f>
        <v>58.779554020067621</v>
      </c>
      <c r="AI33" s="4">
        <f t="shared" si="500"/>
        <v>58.779554020067621</v>
      </c>
      <c r="AJ33" s="4">
        <f t="shared" si="500"/>
        <v>58.779554020067621</v>
      </c>
      <c r="AK33" s="4">
        <f t="shared" si="493"/>
        <v>53.347131622497791</v>
      </c>
      <c r="AL33" s="4">
        <f t="shared" ref="AL33:AM33" si="501">+AL22*AL$94/AL$89</f>
        <v>53.347131622497791</v>
      </c>
      <c r="AM33" s="4">
        <f t="shared" si="501"/>
        <v>53.347131622497791</v>
      </c>
      <c r="AN33" s="4">
        <f t="shared" si="493"/>
        <v>53.347131622497791</v>
      </c>
      <c r="AO33" s="4">
        <f t="shared" si="493"/>
        <v>58.779554020067621</v>
      </c>
      <c r="AP33" s="4">
        <f t="shared" si="493"/>
        <v>55.05786965875199</v>
      </c>
      <c r="AQ33" s="4">
        <f t="shared" si="493"/>
        <v>56.302854271385215</v>
      </c>
      <c r="AR33" s="4">
        <f t="shared" ref="AR33:AT33" si="502">+AR22*AR$94/AR$89</f>
        <v>59.34165798493413</v>
      </c>
      <c r="AS33" s="4">
        <f t="shared" si="502"/>
        <v>59.34165798493413</v>
      </c>
      <c r="AT33" s="4">
        <f t="shared" si="502"/>
        <v>59.34165798493413</v>
      </c>
      <c r="AU33" s="4">
        <f t="shared" si="493"/>
        <v>56.302854271385215</v>
      </c>
      <c r="AV33" s="4">
        <f t="shared" ref="AV33:AW33" si="503">+AV22*AV$94/AV$89</f>
        <v>56.302854271385215</v>
      </c>
      <c r="AW33" s="4">
        <f t="shared" si="503"/>
        <v>56.302854271385215</v>
      </c>
      <c r="AX33" s="4">
        <f t="shared" si="493"/>
        <v>56.302854271385215</v>
      </c>
      <c r="AY33" s="4">
        <f t="shared" si="493"/>
        <v>59.34165798493413</v>
      </c>
      <c r="AZ33" s="4">
        <f t="shared" si="493"/>
        <v>57.555252402727227</v>
      </c>
      <c r="BA33" s="4">
        <f t="shared" si="493"/>
        <v>42.63952694761857</v>
      </c>
      <c r="BB33" s="4">
        <f t="shared" ref="BB33:BD33" si="504">+BB22*BB$94/BB$89</f>
        <v>52.303316893062984</v>
      </c>
      <c r="BC33" s="4">
        <f t="shared" si="504"/>
        <v>52.303316893062984</v>
      </c>
      <c r="BD33" s="4">
        <f t="shared" si="504"/>
        <v>52.303316893062984</v>
      </c>
      <c r="BE33" s="4">
        <f t="shared" si="493"/>
        <v>42.63952694761857</v>
      </c>
      <c r="BF33" s="4">
        <f t="shared" ref="BF33:BG33" si="505">+BF22*BF$94/BF$89</f>
        <v>42.63952694761857</v>
      </c>
      <c r="BG33" s="4">
        <f t="shared" si="505"/>
        <v>42.63952694761857</v>
      </c>
      <c r="BH33" s="4">
        <f t="shared" si="493"/>
        <v>42.63952694761857</v>
      </c>
      <c r="BI33" s="4">
        <f t="shared" si="493"/>
        <v>45.323542670140917</v>
      </c>
      <c r="BJ33" s="4">
        <f t="shared" si="493"/>
        <v>44.544028090030857</v>
      </c>
      <c r="BK33" s="4">
        <f t="shared" ref="BK33:BM33" si="506">+BK22*BK$94/BK$89</f>
        <v>54.960626882666062</v>
      </c>
      <c r="BL33" s="4">
        <f t="shared" si="506"/>
        <v>54.960626882666062</v>
      </c>
      <c r="BM33" s="4">
        <f t="shared" si="506"/>
        <v>54.960626882666062</v>
      </c>
      <c r="BN33" s="4">
        <f t="shared" si="493"/>
        <v>44.544028090030857</v>
      </c>
      <c r="BO33" s="4">
        <f t="shared" ref="BO33:BP33" si="507">+BO22*BO$94/BO$89</f>
        <v>44.544028090030857</v>
      </c>
      <c r="BP33" s="4">
        <f t="shared" si="507"/>
        <v>44.544028090030857</v>
      </c>
      <c r="BQ33" s="4">
        <f t="shared" si="493"/>
        <v>44.544028090030857</v>
      </c>
      <c r="BR33" s="4">
        <f t="shared" si="493"/>
        <v>54.960626882666062</v>
      </c>
      <c r="BS33" s="4">
        <f t="shared" si="493"/>
        <v>47.025830717224373</v>
      </c>
      <c r="BT33" s="4">
        <f t="shared" si="493"/>
        <v>48.019342454420283</v>
      </c>
      <c r="BU33" s="4">
        <f t="shared" ref="BU33:BW33" si="508">+BU22*BU$94/BU$89</f>
        <v>55.557858125713658</v>
      </c>
      <c r="BV33" s="4">
        <f t="shared" si="508"/>
        <v>55.557858125713658</v>
      </c>
      <c r="BW33" s="4">
        <f t="shared" si="508"/>
        <v>55.557858125713658</v>
      </c>
      <c r="BX33" s="4">
        <f t="shared" si="493"/>
        <v>48.019342454420283</v>
      </c>
      <c r="BY33" s="4">
        <f t="shared" ref="BY33:BZ33" si="509">+BY22*BY$94/BY$89</f>
        <v>48.019342454420283</v>
      </c>
      <c r="BZ33" s="4">
        <f t="shared" si="509"/>
        <v>48.019342454420283</v>
      </c>
      <c r="CA33" s="4">
        <f t="shared" si="493"/>
        <v>48.019342454420283</v>
      </c>
      <c r="CB33" s="4">
        <f t="shared" si="493"/>
        <v>55.557858125713658</v>
      </c>
      <c r="CC33" s="4">
        <f t="shared" si="493"/>
        <v>59.407248774963925</v>
      </c>
      <c r="CD33" s="4">
        <f t="shared" si="493"/>
        <v>50.073945701894786</v>
      </c>
    </row>
    <row r="34" spans="1:82" x14ac:dyDescent="0.25">
      <c r="A34" s="68" t="s">
        <v>63</v>
      </c>
      <c r="C34" s="4">
        <f t="shared" ref="C34:CD34" si="510">+C23*C$94/C$89</f>
        <v>9.6901732415547102</v>
      </c>
      <c r="D34" s="4">
        <f t="shared" ref="D34:F34" si="511">+D23*D$94/D$89</f>
        <v>12.425231961149199</v>
      </c>
      <c r="E34" s="4">
        <f t="shared" si="511"/>
        <v>12.425231961149199</v>
      </c>
      <c r="F34" s="4">
        <f t="shared" si="511"/>
        <v>12.425231961149199</v>
      </c>
      <c r="G34" s="4">
        <f t="shared" si="510"/>
        <v>9.6901732415547102</v>
      </c>
      <c r="H34" s="4">
        <f t="shared" ref="H34:I34" si="512">+H23*H$94/H$89</f>
        <v>9.6901732415547102</v>
      </c>
      <c r="I34" s="4">
        <f t="shared" si="512"/>
        <v>9.6901732415547102</v>
      </c>
      <c r="J34" s="4">
        <f t="shared" si="510"/>
        <v>9.6901732415547102</v>
      </c>
      <c r="K34" s="4">
        <f t="shared" si="510"/>
        <v>12.425231961149199</v>
      </c>
      <c r="L34" s="4">
        <f t="shared" si="510"/>
        <v>10.308886602736568</v>
      </c>
      <c r="M34" s="4">
        <f t="shared" si="510"/>
        <v>11.486414284425187</v>
      </c>
      <c r="N34" s="4">
        <f t="shared" ref="N34:P34" si="513">+N23*N$94/N$89</f>
        <v>12.814604676349781</v>
      </c>
      <c r="O34" s="4">
        <f t="shared" si="513"/>
        <v>12.814604676349781</v>
      </c>
      <c r="P34" s="4">
        <f t="shared" si="513"/>
        <v>12.814604676349781</v>
      </c>
      <c r="Q34" s="4">
        <f t="shared" si="510"/>
        <v>11.486414284425187</v>
      </c>
      <c r="R34" s="4">
        <f t="shared" ref="R34:S34" si="514">+R23*R$94/R$89</f>
        <v>11.486414284425187</v>
      </c>
      <c r="S34" s="4">
        <f t="shared" si="514"/>
        <v>11.486414284425187</v>
      </c>
      <c r="T34" s="4">
        <f t="shared" si="510"/>
        <v>11.486414284425187</v>
      </c>
      <c r="U34" s="4">
        <f t="shared" si="510"/>
        <v>12.814604676349781</v>
      </c>
      <c r="V34" s="4">
        <f t="shared" si="510"/>
        <v>11.884714076958579</v>
      </c>
      <c r="W34" s="4">
        <f t="shared" si="510"/>
        <v>12.160062992350012</v>
      </c>
      <c r="X34" s="4">
        <f t="shared" ref="X34:Z34" si="515">+X23*X$94/X$89</f>
        <v>13.985423046080076</v>
      </c>
      <c r="Y34" s="4">
        <f t="shared" si="515"/>
        <v>13.985423046080076</v>
      </c>
      <c r="Z34" s="4">
        <f t="shared" si="515"/>
        <v>13.985423046080076</v>
      </c>
      <c r="AA34" s="4">
        <f t="shared" si="510"/>
        <v>12.160062992350012</v>
      </c>
      <c r="AB34" s="4">
        <f t="shared" ref="AB34:AC34" si="516">+AB23*AB$94/AB$89</f>
        <v>12.160062992350012</v>
      </c>
      <c r="AC34" s="4">
        <f t="shared" si="516"/>
        <v>12.160062992350012</v>
      </c>
      <c r="AD34" s="4">
        <f t="shared" si="510"/>
        <v>12.160062992350012</v>
      </c>
      <c r="AE34" s="4">
        <f t="shared" si="510"/>
        <v>13.985423046080076</v>
      </c>
      <c r="AF34" s="4">
        <f t="shared" si="510"/>
        <v>12.663651592981523</v>
      </c>
      <c r="AG34" s="4">
        <f t="shared" si="510"/>
        <v>12.813714280065856</v>
      </c>
      <c r="AH34" s="4">
        <f t="shared" ref="AH34:AJ34" si="517">+AH23*AH$94/AH$89</f>
        <v>14.118554977850142</v>
      </c>
      <c r="AI34" s="4">
        <f t="shared" si="517"/>
        <v>14.118554977850142</v>
      </c>
      <c r="AJ34" s="4">
        <f t="shared" si="517"/>
        <v>14.118554977850142</v>
      </c>
      <c r="AK34" s="4">
        <f t="shared" si="510"/>
        <v>12.813714280065856</v>
      </c>
      <c r="AL34" s="4">
        <f t="shared" ref="AL34:AM34" si="518">+AL23*AL$94/AL$89</f>
        <v>12.813714280065856</v>
      </c>
      <c r="AM34" s="4">
        <f t="shared" si="518"/>
        <v>12.813714280065856</v>
      </c>
      <c r="AN34" s="4">
        <f t="shared" si="510"/>
        <v>12.813714280065856</v>
      </c>
      <c r="AO34" s="4">
        <f t="shared" si="510"/>
        <v>14.118554977850142</v>
      </c>
      <c r="AP34" s="4">
        <f t="shared" si="510"/>
        <v>13.224625002683933</v>
      </c>
      <c r="AQ34" s="4">
        <f t="shared" si="510"/>
        <v>13.523664081715371</v>
      </c>
      <c r="AR34" s="4">
        <f t="shared" ref="AR34:AT34" si="519">+AR23*AR$94/AR$89</f>
        <v>14.253569539691252</v>
      </c>
      <c r="AS34" s="4">
        <f t="shared" si="519"/>
        <v>14.253569539691252</v>
      </c>
      <c r="AT34" s="4">
        <f t="shared" si="519"/>
        <v>14.253569539691252</v>
      </c>
      <c r="AU34" s="4">
        <f t="shared" si="510"/>
        <v>13.523664081715371</v>
      </c>
      <c r="AV34" s="4">
        <f t="shared" ref="AV34:AW34" si="520">+AV23*AV$94/AV$89</f>
        <v>13.523664081715371</v>
      </c>
      <c r="AW34" s="4">
        <f t="shared" si="520"/>
        <v>13.523664081715371</v>
      </c>
      <c r="AX34" s="4">
        <f t="shared" si="510"/>
        <v>13.523664081715371</v>
      </c>
      <c r="AY34" s="4">
        <f t="shared" si="510"/>
        <v>14.253569539691252</v>
      </c>
      <c r="AZ34" s="4">
        <f t="shared" si="510"/>
        <v>13.824483850873067</v>
      </c>
      <c r="BA34" s="4">
        <f t="shared" si="510"/>
        <v>10.241801175183243</v>
      </c>
      <c r="BB34" s="4">
        <f t="shared" ref="BB34:BD34" si="521">+BB23*BB$94/BB$89</f>
        <v>12.562995201129263</v>
      </c>
      <c r="BC34" s="4">
        <f t="shared" si="521"/>
        <v>12.562995201129263</v>
      </c>
      <c r="BD34" s="4">
        <f t="shared" si="521"/>
        <v>12.562995201129263</v>
      </c>
      <c r="BE34" s="4">
        <f t="shared" si="510"/>
        <v>10.241801175183243</v>
      </c>
      <c r="BF34" s="4">
        <f t="shared" ref="BF34:BG34" si="522">+BF23*BF$94/BF$89</f>
        <v>10.241801175183243</v>
      </c>
      <c r="BG34" s="4">
        <f t="shared" si="522"/>
        <v>10.241801175183243</v>
      </c>
      <c r="BH34" s="4">
        <f t="shared" si="510"/>
        <v>10.241801175183243</v>
      </c>
      <c r="BI34" s="4">
        <f t="shared" si="510"/>
        <v>10.886488331654498</v>
      </c>
      <c r="BJ34" s="4">
        <f t="shared" si="510"/>
        <v>10.69925282708496</v>
      </c>
      <c r="BK34" s="4">
        <f t="shared" ref="BK34:BM34" si="523">+BK23*BK$94/BK$89</f>
        <v>13.201267774081973</v>
      </c>
      <c r="BL34" s="4">
        <f t="shared" si="523"/>
        <v>13.201267774081973</v>
      </c>
      <c r="BM34" s="4">
        <f t="shared" si="523"/>
        <v>13.201267774081973</v>
      </c>
      <c r="BN34" s="4">
        <f t="shared" si="510"/>
        <v>10.69925282708496</v>
      </c>
      <c r="BO34" s="4">
        <f t="shared" ref="BO34:BP34" si="524">+BO23*BO$94/BO$89</f>
        <v>10.69925282708496</v>
      </c>
      <c r="BP34" s="4">
        <f t="shared" si="524"/>
        <v>10.69925282708496</v>
      </c>
      <c r="BQ34" s="4">
        <f t="shared" si="510"/>
        <v>10.69925282708496</v>
      </c>
      <c r="BR34" s="4">
        <f t="shared" si="510"/>
        <v>13.201267774081973</v>
      </c>
      <c r="BS34" s="4">
        <f t="shared" si="510"/>
        <v>11.295369409123708</v>
      </c>
      <c r="BT34" s="4">
        <f t="shared" si="510"/>
        <v>11.53400596083948</v>
      </c>
      <c r="BU34" s="4">
        <f t="shared" ref="BU34:BW34" si="525">+BU23*BU$94/BU$89</f>
        <v>13.344719732505791</v>
      </c>
      <c r="BV34" s="4">
        <f t="shared" si="525"/>
        <v>13.344719732505791</v>
      </c>
      <c r="BW34" s="4">
        <f t="shared" si="525"/>
        <v>13.344719732505791</v>
      </c>
      <c r="BX34" s="4">
        <f t="shared" si="510"/>
        <v>11.53400596083948</v>
      </c>
      <c r="BY34" s="4">
        <f t="shared" ref="BY34:BZ34" si="526">+BY23*BY$94/BY$89</f>
        <v>11.53400596083948</v>
      </c>
      <c r="BZ34" s="4">
        <f t="shared" si="526"/>
        <v>11.53400596083948</v>
      </c>
      <c r="CA34" s="4">
        <f t="shared" si="510"/>
        <v>11.53400596083948</v>
      </c>
      <c r="CB34" s="4">
        <f t="shared" si="510"/>
        <v>13.344719732505791</v>
      </c>
      <c r="CC34" s="4">
        <f t="shared" si="510"/>
        <v>14.26932411950246</v>
      </c>
      <c r="CD34" s="4">
        <f t="shared" si="510"/>
        <v>12.027511387866618</v>
      </c>
    </row>
    <row r="35" spans="1:82" x14ac:dyDescent="0.25">
      <c r="A35" s="6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</row>
    <row r="36" spans="1:82" x14ac:dyDescent="0.25">
      <c r="A36" s="68" t="s">
        <v>64</v>
      </c>
      <c r="C36" s="4">
        <v>1</v>
      </c>
      <c r="D36" s="4">
        <f>1-0.4</f>
        <v>0.6</v>
      </c>
      <c r="E36" s="4">
        <f>1-0.64</f>
        <v>0.36</v>
      </c>
      <c r="F36" s="4">
        <f>1-0.7</f>
        <v>0.30000000000000004</v>
      </c>
      <c r="G36" s="4">
        <f>1-0.4</f>
        <v>0.6</v>
      </c>
      <c r="H36" s="4">
        <f>1-0.64</f>
        <v>0.36</v>
      </c>
      <c r="I36" s="4">
        <f>1-0.7</f>
        <v>0.30000000000000004</v>
      </c>
      <c r="J36" s="4">
        <f>1-0.7</f>
        <v>0.30000000000000004</v>
      </c>
      <c r="K36" s="4">
        <v>1</v>
      </c>
      <c r="L36" s="4">
        <v>1</v>
      </c>
      <c r="M36" s="4">
        <v>1</v>
      </c>
      <c r="N36" s="4">
        <f>1-0.4</f>
        <v>0.6</v>
      </c>
      <c r="O36" s="4">
        <f>1-0.64</f>
        <v>0.36</v>
      </c>
      <c r="P36" s="4">
        <f>1-0.7</f>
        <v>0.30000000000000004</v>
      </c>
      <c r="Q36" s="4">
        <f>1-0.4</f>
        <v>0.6</v>
      </c>
      <c r="R36" s="4">
        <f>1-0.64</f>
        <v>0.36</v>
      </c>
      <c r="S36" s="4">
        <f>1-0.7</f>
        <v>0.30000000000000004</v>
      </c>
      <c r="T36" s="4">
        <f>1-0.7</f>
        <v>0.30000000000000004</v>
      </c>
      <c r="U36" s="4">
        <v>1</v>
      </c>
      <c r="V36" s="4">
        <v>1</v>
      </c>
      <c r="W36" s="4">
        <v>1</v>
      </c>
      <c r="X36" s="4">
        <f>1-0.4</f>
        <v>0.6</v>
      </c>
      <c r="Y36" s="4">
        <f>1-0.64</f>
        <v>0.36</v>
      </c>
      <c r="Z36" s="4">
        <f>1-0.7</f>
        <v>0.30000000000000004</v>
      </c>
      <c r="AA36" s="4">
        <f>1-0.4</f>
        <v>0.6</v>
      </c>
      <c r="AB36" s="4">
        <f>1-0.64</f>
        <v>0.36</v>
      </c>
      <c r="AC36" s="4">
        <f>1-0.7</f>
        <v>0.30000000000000004</v>
      </c>
      <c r="AD36" s="4">
        <f>1-0.7</f>
        <v>0.30000000000000004</v>
      </c>
      <c r="AE36" s="4">
        <v>1</v>
      </c>
      <c r="AF36" s="4">
        <v>1</v>
      </c>
      <c r="AG36" s="4">
        <v>1</v>
      </c>
      <c r="AH36" s="4">
        <f>1-0.4</f>
        <v>0.6</v>
      </c>
      <c r="AI36" s="4">
        <f>1-0.64</f>
        <v>0.36</v>
      </c>
      <c r="AJ36" s="4">
        <f>1-0.7</f>
        <v>0.30000000000000004</v>
      </c>
      <c r="AK36" s="4">
        <f>1-0.4</f>
        <v>0.6</v>
      </c>
      <c r="AL36" s="4">
        <f>1-0.64</f>
        <v>0.36</v>
      </c>
      <c r="AM36" s="4">
        <f>1-0.7</f>
        <v>0.30000000000000004</v>
      </c>
      <c r="AN36" s="4">
        <f>1-0.7</f>
        <v>0.30000000000000004</v>
      </c>
      <c r="AO36" s="4">
        <v>1</v>
      </c>
      <c r="AP36" s="4">
        <v>1</v>
      </c>
      <c r="AQ36" s="4">
        <v>1</v>
      </c>
      <c r="AR36" s="4">
        <f>1-0.4</f>
        <v>0.6</v>
      </c>
      <c r="AS36" s="4">
        <f>1-0.64</f>
        <v>0.36</v>
      </c>
      <c r="AT36" s="4">
        <f>1-0.7</f>
        <v>0.30000000000000004</v>
      </c>
      <c r="AU36" s="4">
        <f>1-0.4</f>
        <v>0.6</v>
      </c>
      <c r="AV36" s="4">
        <f>1-0.64</f>
        <v>0.36</v>
      </c>
      <c r="AW36" s="4">
        <f>1-0.7</f>
        <v>0.30000000000000004</v>
      </c>
      <c r="AX36" s="4">
        <f>1-0.7</f>
        <v>0.30000000000000004</v>
      </c>
      <c r="AY36" s="4">
        <v>1</v>
      </c>
      <c r="AZ36" s="4">
        <v>1</v>
      </c>
      <c r="BA36" s="4">
        <v>1</v>
      </c>
      <c r="BB36" s="4">
        <f>1-0.4</f>
        <v>0.6</v>
      </c>
      <c r="BC36" s="4">
        <f>1-0.64</f>
        <v>0.36</v>
      </c>
      <c r="BD36" s="4">
        <f>1-0.7</f>
        <v>0.30000000000000004</v>
      </c>
      <c r="BE36" s="4">
        <f>1-0.4</f>
        <v>0.6</v>
      </c>
      <c r="BF36" s="4">
        <f>1-0.64</f>
        <v>0.36</v>
      </c>
      <c r="BG36" s="4">
        <f>1-0.7</f>
        <v>0.30000000000000004</v>
      </c>
      <c r="BH36" s="4">
        <f>1-0.7</f>
        <v>0.30000000000000004</v>
      </c>
      <c r="BI36" s="4">
        <v>1</v>
      </c>
      <c r="BJ36" s="4">
        <v>1</v>
      </c>
      <c r="BK36" s="4">
        <f>1-0.4</f>
        <v>0.6</v>
      </c>
      <c r="BL36" s="4">
        <f>1-0.64</f>
        <v>0.36</v>
      </c>
      <c r="BM36" s="4">
        <f>1-0.7</f>
        <v>0.30000000000000004</v>
      </c>
      <c r="BN36" s="4">
        <f>1-0.4</f>
        <v>0.6</v>
      </c>
      <c r="BO36" s="4">
        <f>1-0.64</f>
        <v>0.36</v>
      </c>
      <c r="BP36" s="4">
        <f>1-0.7</f>
        <v>0.30000000000000004</v>
      </c>
      <c r="BQ36" s="4">
        <f>1-0.7</f>
        <v>0.30000000000000004</v>
      </c>
      <c r="BR36" s="4">
        <v>1</v>
      </c>
      <c r="BS36" s="4">
        <v>1</v>
      </c>
      <c r="BT36" s="4">
        <v>1</v>
      </c>
      <c r="BU36" s="4">
        <f>1-0.4</f>
        <v>0.6</v>
      </c>
      <c r="BV36" s="4">
        <f>1-0.64</f>
        <v>0.36</v>
      </c>
      <c r="BW36" s="4">
        <f>1-0.7</f>
        <v>0.30000000000000004</v>
      </c>
      <c r="BX36" s="4">
        <f>1-0.4</f>
        <v>0.6</v>
      </c>
      <c r="BY36" s="4">
        <f>1-0.64</f>
        <v>0.36</v>
      </c>
      <c r="BZ36" s="4">
        <f>1-0.7</f>
        <v>0.30000000000000004</v>
      </c>
      <c r="CA36" s="4">
        <f>1-0.7</f>
        <v>0.30000000000000004</v>
      </c>
      <c r="CB36" s="4">
        <v>1</v>
      </c>
      <c r="CC36" s="4">
        <v>1</v>
      </c>
      <c r="CD36" s="4">
        <v>1</v>
      </c>
    </row>
    <row r="37" spans="1:82" x14ac:dyDescent="0.25">
      <c r="A37" s="6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</row>
    <row r="38" spans="1:82" x14ac:dyDescent="0.25">
      <c r="A38" s="74" t="s">
        <v>65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</row>
    <row r="39" spans="1:82" x14ac:dyDescent="0.25">
      <c r="A39" s="16" t="s">
        <v>245</v>
      </c>
      <c r="C39" s="4">
        <v>0.39</v>
      </c>
      <c r="D39" s="4">
        <v>0.39</v>
      </c>
      <c r="E39" s="4">
        <v>0.39</v>
      </c>
      <c r="F39" s="4">
        <v>0.39</v>
      </c>
      <c r="G39" s="4">
        <v>0.39</v>
      </c>
      <c r="H39" s="4">
        <v>0.39</v>
      </c>
      <c r="I39" s="4">
        <v>0.39</v>
      </c>
      <c r="J39" s="4">
        <v>0.39</v>
      </c>
      <c r="K39" s="4">
        <v>0.39</v>
      </c>
      <c r="L39" s="4">
        <v>0.39</v>
      </c>
      <c r="M39" s="4">
        <v>0.39</v>
      </c>
      <c r="N39" s="4">
        <v>0.39</v>
      </c>
      <c r="O39" s="4">
        <v>0.39</v>
      </c>
      <c r="P39" s="4">
        <v>0.39</v>
      </c>
      <c r="Q39" s="4">
        <v>0.39</v>
      </c>
      <c r="R39" s="4">
        <v>0.39</v>
      </c>
      <c r="S39" s="4">
        <v>0.39</v>
      </c>
      <c r="T39" s="4">
        <v>0.39</v>
      </c>
      <c r="U39" s="4">
        <v>0.39</v>
      </c>
      <c r="V39" s="4">
        <v>0.39</v>
      </c>
      <c r="W39" s="4">
        <v>2.63</v>
      </c>
      <c r="X39" s="4">
        <v>2.63</v>
      </c>
      <c r="Y39" s="4">
        <v>2.63</v>
      </c>
      <c r="Z39" s="4">
        <v>2.63</v>
      </c>
      <c r="AA39" s="4">
        <v>2.63</v>
      </c>
      <c r="AB39" s="4">
        <v>2.63</v>
      </c>
      <c r="AC39" s="4">
        <v>2.63</v>
      </c>
      <c r="AD39" s="4">
        <v>2.63</v>
      </c>
      <c r="AE39" s="4">
        <v>2.63</v>
      </c>
      <c r="AF39" s="4">
        <v>2.63</v>
      </c>
      <c r="AG39" s="4">
        <v>2.63</v>
      </c>
      <c r="AH39" s="4">
        <v>2.63</v>
      </c>
      <c r="AI39" s="4">
        <v>2.63</v>
      </c>
      <c r="AJ39" s="4">
        <v>2.63</v>
      </c>
      <c r="AK39" s="4">
        <v>2.63</v>
      </c>
      <c r="AL39" s="4">
        <v>2.63</v>
      </c>
      <c r="AM39" s="4">
        <v>2.63</v>
      </c>
      <c r="AN39" s="4">
        <v>2.63</v>
      </c>
      <c r="AO39" s="4">
        <v>2.63</v>
      </c>
      <c r="AP39" s="4">
        <v>2.63</v>
      </c>
      <c r="AQ39" s="4">
        <v>2.63</v>
      </c>
      <c r="AR39" s="4">
        <v>2.63</v>
      </c>
      <c r="AS39" s="4">
        <v>2.63</v>
      </c>
      <c r="AT39" s="4">
        <v>2.63</v>
      </c>
      <c r="AU39" s="4">
        <v>2.63</v>
      </c>
      <c r="AV39" s="4">
        <v>2.63</v>
      </c>
      <c r="AW39" s="4">
        <v>2.63</v>
      </c>
      <c r="AX39" s="4">
        <v>2.63</v>
      </c>
      <c r="AY39" s="4">
        <v>2.63</v>
      </c>
      <c r="AZ39" s="4">
        <v>2.63</v>
      </c>
      <c r="BA39" s="4">
        <f>4.04*538/1511</f>
        <v>1.4384645929847784</v>
      </c>
      <c r="BB39" s="4">
        <f t="shared" ref="BB39:BS39" si="527">4.04*538/1511</f>
        <v>1.4384645929847784</v>
      </c>
      <c r="BC39" s="4">
        <f t="shared" si="527"/>
        <v>1.4384645929847784</v>
      </c>
      <c r="BD39" s="4">
        <f t="shared" si="527"/>
        <v>1.4384645929847784</v>
      </c>
      <c r="BE39" s="4">
        <f t="shared" si="527"/>
        <v>1.4384645929847784</v>
      </c>
      <c r="BF39" s="4">
        <f t="shared" si="527"/>
        <v>1.4384645929847784</v>
      </c>
      <c r="BG39" s="4">
        <f t="shared" si="527"/>
        <v>1.4384645929847784</v>
      </c>
      <c r="BH39" s="4">
        <f t="shared" si="527"/>
        <v>1.4384645929847784</v>
      </c>
      <c r="BI39" s="4">
        <f t="shared" si="527"/>
        <v>1.4384645929847784</v>
      </c>
      <c r="BJ39" s="4">
        <f t="shared" si="527"/>
        <v>1.4384645929847784</v>
      </c>
      <c r="BK39" s="4">
        <f t="shared" si="527"/>
        <v>1.4384645929847784</v>
      </c>
      <c r="BL39" s="4">
        <f t="shared" si="527"/>
        <v>1.4384645929847784</v>
      </c>
      <c r="BM39" s="4">
        <f t="shared" si="527"/>
        <v>1.4384645929847784</v>
      </c>
      <c r="BN39" s="4">
        <f t="shared" si="527"/>
        <v>1.4384645929847784</v>
      </c>
      <c r="BO39" s="4">
        <f t="shared" si="527"/>
        <v>1.4384645929847784</v>
      </c>
      <c r="BP39" s="4">
        <f t="shared" si="527"/>
        <v>1.4384645929847784</v>
      </c>
      <c r="BQ39" s="4">
        <f t="shared" si="527"/>
        <v>1.4384645929847784</v>
      </c>
      <c r="BR39" s="4">
        <f t="shared" si="527"/>
        <v>1.4384645929847784</v>
      </c>
      <c r="BS39" s="4">
        <f t="shared" si="527"/>
        <v>1.4384645929847784</v>
      </c>
      <c r="BT39" s="4">
        <f>4.04-1.44</f>
        <v>2.6</v>
      </c>
      <c r="BU39" s="4">
        <f t="shared" ref="BU39:CD39" si="528">4.04-1.44</f>
        <v>2.6</v>
      </c>
      <c r="BV39" s="4">
        <f t="shared" si="528"/>
        <v>2.6</v>
      </c>
      <c r="BW39" s="4">
        <f t="shared" si="528"/>
        <v>2.6</v>
      </c>
      <c r="BX39" s="4">
        <f t="shared" si="528"/>
        <v>2.6</v>
      </c>
      <c r="BY39" s="4">
        <f t="shared" si="528"/>
        <v>2.6</v>
      </c>
      <c r="BZ39" s="4">
        <f t="shared" si="528"/>
        <v>2.6</v>
      </c>
      <c r="CA39" s="4">
        <f t="shared" si="528"/>
        <v>2.6</v>
      </c>
      <c r="CB39" s="4">
        <f t="shared" si="528"/>
        <v>2.6</v>
      </c>
      <c r="CC39" s="4">
        <f t="shared" si="528"/>
        <v>2.6</v>
      </c>
      <c r="CD39" s="4">
        <f t="shared" si="528"/>
        <v>2.6</v>
      </c>
    </row>
    <row r="40" spans="1:82" x14ac:dyDescent="0.25">
      <c r="A40" s="16" t="s">
        <v>280</v>
      </c>
      <c r="C40" s="4">
        <f>C39/(C89/1000)</f>
        <v>4.3601897237463074</v>
      </c>
      <c r="D40" s="4">
        <f t="shared" ref="D40:BO40" si="529">D39/(D89/1000)</f>
        <v>4.3601897237463074</v>
      </c>
      <c r="E40" s="4">
        <f t="shared" si="529"/>
        <v>4.3601897237463074</v>
      </c>
      <c r="F40" s="4">
        <f t="shared" si="529"/>
        <v>4.3601897237463074</v>
      </c>
      <c r="G40" s="4">
        <f t="shared" si="529"/>
        <v>4.3601897237463074</v>
      </c>
      <c r="H40" s="4">
        <f t="shared" si="529"/>
        <v>4.3601897237463074</v>
      </c>
      <c r="I40" s="4">
        <f t="shared" si="529"/>
        <v>4.3601897237463074</v>
      </c>
      <c r="J40" s="4">
        <f t="shared" si="529"/>
        <v>4.3601897237463074</v>
      </c>
      <c r="K40" s="4">
        <f t="shared" si="529"/>
        <v>4.3601897237463074</v>
      </c>
      <c r="L40" s="4">
        <f t="shared" si="529"/>
        <v>4.3601897237463074</v>
      </c>
      <c r="M40" s="4">
        <f t="shared" si="529"/>
        <v>4.3601897237463074</v>
      </c>
      <c r="N40" s="4">
        <f t="shared" si="529"/>
        <v>4.3601897237463074</v>
      </c>
      <c r="O40" s="4">
        <f t="shared" si="529"/>
        <v>4.3601897237463074</v>
      </c>
      <c r="P40" s="4">
        <f t="shared" si="529"/>
        <v>4.3601897237463074</v>
      </c>
      <c r="Q40" s="4">
        <f t="shared" si="529"/>
        <v>4.3601897237463074</v>
      </c>
      <c r="R40" s="4">
        <f t="shared" si="529"/>
        <v>4.3601897237463074</v>
      </c>
      <c r="S40" s="4">
        <f t="shared" si="529"/>
        <v>4.3601897237463074</v>
      </c>
      <c r="T40" s="4">
        <f t="shared" si="529"/>
        <v>4.3601897237463074</v>
      </c>
      <c r="U40" s="4">
        <f t="shared" si="529"/>
        <v>4.3601897237463074</v>
      </c>
      <c r="V40" s="4">
        <f t="shared" si="529"/>
        <v>4.3601897237463074</v>
      </c>
      <c r="W40" s="4">
        <f t="shared" si="529"/>
        <v>5.3303345017975339</v>
      </c>
      <c r="X40" s="4">
        <f t="shared" si="529"/>
        <v>5.3303345017975339</v>
      </c>
      <c r="Y40" s="4">
        <f t="shared" si="529"/>
        <v>5.3303345017975339</v>
      </c>
      <c r="Z40" s="4">
        <f t="shared" si="529"/>
        <v>5.3303345017975339</v>
      </c>
      <c r="AA40" s="4">
        <f t="shared" si="529"/>
        <v>5.3303345017975339</v>
      </c>
      <c r="AB40" s="4">
        <f t="shared" si="529"/>
        <v>5.3303345017975339</v>
      </c>
      <c r="AC40" s="4">
        <f t="shared" si="529"/>
        <v>5.3303345017975339</v>
      </c>
      <c r="AD40" s="4">
        <f t="shared" si="529"/>
        <v>5.3303345017975339</v>
      </c>
      <c r="AE40" s="4">
        <f t="shared" si="529"/>
        <v>5.3303345017975339</v>
      </c>
      <c r="AF40" s="4">
        <f t="shared" si="529"/>
        <v>5.3303345017975339</v>
      </c>
      <c r="AG40" s="4">
        <f t="shared" si="529"/>
        <v>5.3303345017975339</v>
      </c>
      <c r="AH40" s="4">
        <f t="shared" si="529"/>
        <v>5.3303345017975339</v>
      </c>
      <c r="AI40" s="4">
        <f t="shared" si="529"/>
        <v>5.3303345017975339</v>
      </c>
      <c r="AJ40" s="4">
        <f t="shared" si="529"/>
        <v>5.3303345017975339</v>
      </c>
      <c r="AK40" s="4">
        <f t="shared" si="529"/>
        <v>5.3303345017975339</v>
      </c>
      <c r="AL40" s="4">
        <f t="shared" si="529"/>
        <v>5.3303345017975339</v>
      </c>
      <c r="AM40" s="4">
        <f t="shared" si="529"/>
        <v>5.3303345017975339</v>
      </c>
      <c r="AN40" s="4">
        <f t="shared" si="529"/>
        <v>5.3303345017975339</v>
      </c>
      <c r="AO40" s="4">
        <f t="shared" si="529"/>
        <v>5.3303345017975339</v>
      </c>
      <c r="AP40" s="4">
        <f t="shared" si="529"/>
        <v>5.3303345017975339</v>
      </c>
      <c r="AQ40" s="4">
        <f t="shared" si="529"/>
        <v>5.3303345017975339</v>
      </c>
      <c r="AR40" s="4">
        <f t="shared" si="529"/>
        <v>5.3303345017975339</v>
      </c>
      <c r="AS40" s="4">
        <f t="shared" si="529"/>
        <v>5.3303345017975339</v>
      </c>
      <c r="AT40" s="4">
        <f t="shared" si="529"/>
        <v>5.3303345017975339</v>
      </c>
      <c r="AU40" s="4">
        <f t="shared" si="529"/>
        <v>5.3303345017975339</v>
      </c>
      <c r="AV40" s="4">
        <f t="shared" si="529"/>
        <v>5.3303345017975339</v>
      </c>
      <c r="AW40" s="4">
        <f t="shared" si="529"/>
        <v>5.3303345017975339</v>
      </c>
      <c r="AX40" s="4">
        <f t="shared" si="529"/>
        <v>5.3303345017975339</v>
      </c>
      <c r="AY40" s="4">
        <f t="shared" si="529"/>
        <v>5.3303345017975339</v>
      </c>
      <c r="AZ40" s="4">
        <f t="shared" si="529"/>
        <v>5.3303345017975339</v>
      </c>
      <c r="BA40" s="4">
        <f>BA39/(BA89/1000)</f>
        <v>0.99969713040981889</v>
      </c>
      <c r="BB40" s="4">
        <f t="shared" si="529"/>
        <v>0.99969713040981889</v>
      </c>
      <c r="BC40" s="4">
        <f t="shared" si="529"/>
        <v>0.99969713040981889</v>
      </c>
      <c r="BD40" s="4">
        <f t="shared" si="529"/>
        <v>0.99969713040981889</v>
      </c>
      <c r="BE40" s="4">
        <f t="shared" si="529"/>
        <v>0.99969713040981889</v>
      </c>
      <c r="BF40" s="4">
        <f t="shared" si="529"/>
        <v>0.99969713040981889</v>
      </c>
      <c r="BG40" s="4">
        <f t="shared" si="529"/>
        <v>0.99969713040981889</v>
      </c>
      <c r="BH40" s="4">
        <f t="shared" si="529"/>
        <v>0.99969713040981889</v>
      </c>
      <c r="BI40" s="4">
        <f t="shared" si="529"/>
        <v>0.99969713040981889</v>
      </c>
      <c r="BJ40" s="4">
        <f t="shared" si="529"/>
        <v>0.99969713040981889</v>
      </c>
      <c r="BK40" s="4">
        <f t="shared" si="529"/>
        <v>0.99969713040981889</v>
      </c>
      <c r="BL40" s="4">
        <f t="shared" si="529"/>
        <v>0.99969713040981889</v>
      </c>
      <c r="BM40" s="4">
        <f t="shared" si="529"/>
        <v>0.99969713040981889</v>
      </c>
      <c r="BN40" s="4">
        <f t="shared" si="529"/>
        <v>0.99969713040981889</v>
      </c>
      <c r="BO40" s="4">
        <f t="shared" si="529"/>
        <v>0.99969713040981889</v>
      </c>
      <c r="BP40" s="4">
        <f t="shared" ref="BP40:CD40" si="530">BP39/(BP89/1000)</f>
        <v>0.99969713040981889</v>
      </c>
      <c r="BQ40" s="4">
        <f t="shared" si="530"/>
        <v>0.99969713040981889</v>
      </c>
      <c r="BR40" s="4">
        <f t="shared" si="530"/>
        <v>0.99969713040981889</v>
      </c>
      <c r="BS40" s="4">
        <f t="shared" si="530"/>
        <v>0.99969713040981889</v>
      </c>
      <c r="BT40" s="4">
        <f t="shared" si="530"/>
        <v>1.000055508360042</v>
      </c>
      <c r="BU40" s="4">
        <f t="shared" si="530"/>
        <v>1.000055508360042</v>
      </c>
      <c r="BV40" s="4">
        <f t="shared" si="530"/>
        <v>1.000055508360042</v>
      </c>
      <c r="BW40" s="4">
        <f t="shared" si="530"/>
        <v>1.000055508360042</v>
      </c>
      <c r="BX40" s="4">
        <f t="shared" si="530"/>
        <v>1.000055508360042</v>
      </c>
      <c r="BY40" s="4">
        <f t="shared" si="530"/>
        <v>1.000055508360042</v>
      </c>
      <c r="BZ40" s="4">
        <f t="shared" si="530"/>
        <v>1.000055508360042</v>
      </c>
      <c r="CA40" s="4">
        <f t="shared" si="530"/>
        <v>1.000055508360042</v>
      </c>
      <c r="CB40" s="4">
        <f t="shared" si="530"/>
        <v>1.000055508360042</v>
      </c>
      <c r="CC40" s="4">
        <f t="shared" si="530"/>
        <v>1.000055508360042</v>
      </c>
      <c r="CD40" s="4">
        <f t="shared" si="530"/>
        <v>1.000055508360042</v>
      </c>
    </row>
    <row r="41" spans="1:82" x14ac:dyDescent="0.25">
      <c r="A41" s="16" t="s">
        <v>66</v>
      </c>
      <c r="B41" s="2" t="s">
        <v>67</v>
      </c>
      <c r="C41" s="4">
        <v>0.04</v>
      </c>
      <c r="D41" s="4">
        <v>0.04</v>
      </c>
      <c r="E41" s="4">
        <v>0.04</v>
      </c>
      <c r="F41" s="4">
        <v>0.04</v>
      </c>
      <c r="G41" s="4">
        <v>0.04</v>
      </c>
      <c r="H41" s="4">
        <v>0.04</v>
      </c>
      <c r="I41" s="4">
        <v>0.04</v>
      </c>
      <c r="J41" s="4">
        <f>0.04*J51</f>
        <v>1.4800000000000001E-2</v>
      </c>
      <c r="K41" s="4">
        <v>0.04</v>
      </c>
      <c r="L41" s="4">
        <v>0.04</v>
      </c>
      <c r="M41" s="4">
        <v>0.02</v>
      </c>
      <c r="N41" s="4">
        <v>0.02</v>
      </c>
      <c r="O41" s="4">
        <v>0.02</v>
      </c>
      <c r="P41" s="4">
        <v>0.02</v>
      </c>
      <c r="Q41" s="4">
        <v>0.02</v>
      </c>
      <c r="R41" s="4">
        <v>0.02</v>
      </c>
      <c r="S41" s="4">
        <v>0.02</v>
      </c>
      <c r="T41" s="4">
        <f>0.02*T51</f>
        <v>7.4000000000000003E-3</v>
      </c>
      <c r="U41" s="4">
        <v>0.02</v>
      </c>
      <c r="V41" s="4">
        <v>0.02</v>
      </c>
      <c r="W41" s="4">
        <v>0.35</v>
      </c>
      <c r="X41" s="4">
        <v>0.35</v>
      </c>
      <c r="Y41" s="4">
        <v>0.35</v>
      </c>
      <c r="Z41" s="4">
        <v>0.35</v>
      </c>
      <c r="AA41" s="4">
        <v>0.35</v>
      </c>
      <c r="AB41" s="4">
        <v>0.35</v>
      </c>
      <c r="AC41" s="4">
        <v>0.35</v>
      </c>
      <c r="AD41" s="4">
        <f>0.35*AD51</f>
        <v>0.1295</v>
      </c>
      <c r="AE41" s="4">
        <v>0.35</v>
      </c>
      <c r="AF41" s="4">
        <v>0.35</v>
      </c>
      <c r="AG41" s="4">
        <v>0.28000000000000003</v>
      </c>
      <c r="AH41" s="4">
        <v>0.28000000000000003</v>
      </c>
      <c r="AI41" s="4">
        <v>0.28000000000000003</v>
      </c>
      <c r="AJ41" s="4">
        <v>0.28000000000000003</v>
      </c>
      <c r="AK41" s="4">
        <v>0.28000000000000003</v>
      </c>
      <c r="AL41" s="4">
        <v>0.28000000000000003</v>
      </c>
      <c r="AM41" s="4">
        <v>0.28000000000000003</v>
      </c>
      <c r="AN41" s="4">
        <f>0.28*AN51</f>
        <v>0.10360000000000001</v>
      </c>
      <c r="AO41" s="4">
        <v>0.28000000000000003</v>
      </c>
      <c r="AP41" s="4">
        <v>0.28000000000000003</v>
      </c>
      <c r="AQ41" s="4">
        <v>0.22</v>
      </c>
      <c r="AR41" s="4">
        <v>0.22</v>
      </c>
      <c r="AS41" s="4">
        <v>0.22</v>
      </c>
      <c r="AT41" s="4">
        <v>0.22</v>
      </c>
      <c r="AU41" s="4">
        <v>0.22</v>
      </c>
      <c r="AV41" s="4">
        <v>0.22</v>
      </c>
      <c r="AW41" s="4">
        <v>0.22</v>
      </c>
      <c r="AX41" s="4">
        <f>0.22*AX51</f>
        <v>8.14E-2</v>
      </c>
      <c r="AY41" s="4">
        <v>0.22</v>
      </c>
      <c r="AZ41" s="4">
        <v>0.22</v>
      </c>
      <c r="BA41" s="4">
        <v>1.33</v>
      </c>
      <c r="BB41" s="4">
        <v>1.33</v>
      </c>
      <c r="BC41" s="4">
        <v>1.33</v>
      </c>
      <c r="BD41" s="4">
        <v>1.33</v>
      </c>
      <c r="BE41" s="4">
        <v>1.33</v>
      </c>
      <c r="BF41" s="4">
        <v>1.33</v>
      </c>
      <c r="BG41" s="4">
        <v>1.33</v>
      </c>
      <c r="BH41" s="4">
        <f>1.33*BH51</f>
        <v>0.49210000000000004</v>
      </c>
      <c r="BI41" s="4">
        <v>1.33</v>
      </c>
      <c r="BJ41" s="4">
        <v>0.66</v>
      </c>
      <c r="BK41" s="4">
        <v>0.66</v>
      </c>
      <c r="BL41" s="4">
        <v>0.66</v>
      </c>
      <c r="BM41" s="4">
        <v>0.66</v>
      </c>
      <c r="BN41" s="4">
        <v>0.66</v>
      </c>
      <c r="BO41" s="4">
        <v>0.66</v>
      </c>
      <c r="BP41" s="4">
        <v>0.66</v>
      </c>
      <c r="BQ41" s="4">
        <f>0.66*BQ51</f>
        <v>0.2442</v>
      </c>
      <c r="BR41" s="4">
        <v>0.66</v>
      </c>
      <c r="BS41" s="4">
        <v>0.66</v>
      </c>
      <c r="BT41" s="4">
        <v>1.9</v>
      </c>
      <c r="BU41" s="4">
        <v>1.9</v>
      </c>
      <c r="BV41" s="4">
        <v>1.9</v>
      </c>
      <c r="BW41" s="4">
        <v>1.9</v>
      </c>
      <c r="BX41" s="4">
        <v>1.9</v>
      </c>
      <c r="BY41" s="4">
        <v>1.9</v>
      </c>
      <c r="BZ41" s="4">
        <v>1.9</v>
      </c>
      <c r="CA41" s="4">
        <f>1.9*CA51</f>
        <v>0.70299999999999996</v>
      </c>
      <c r="CB41" s="4">
        <v>1.9</v>
      </c>
      <c r="CC41" s="4">
        <v>1.9</v>
      </c>
      <c r="CD41" s="4">
        <v>1.9</v>
      </c>
    </row>
    <row r="42" spans="1:82" x14ac:dyDescent="0.25">
      <c r="A42" s="16" t="s">
        <v>68</v>
      </c>
      <c r="B42" s="2" t="s">
        <v>67</v>
      </c>
      <c r="C42" s="4">
        <v>0</v>
      </c>
      <c r="D42" s="4">
        <v>0</v>
      </c>
      <c r="E42" s="4">
        <v>0</v>
      </c>
      <c r="F42" s="4">
        <f>0*F51</f>
        <v>0</v>
      </c>
      <c r="G42" s="4">
        <v>0</v>
      </c>
      <c r="H42" s="4">
        <v>0</v>
      </c>
      <c r="I42" s="4">
        <f>0*I51</f>
        <v>0</v>
      </c>
      <c r="J42" s="4">
        <f>0*J51</f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f>0*P51</f>
        <v>0</v>
      </c>
      <c r="Q42" s="4">
        <v>0</v>
      </c>
      <c r="R42" s="4">
        <v>0</v>
      </c>
      <c r="S42" s="4">
        <f>0*S51</f>
        <v>0</v>
      </c>
      <c r="T42" s="4">
        <f>0*T51</f>
        <v>0</v>
      </c>
      <c r="U42" s="4">
        <v>0</v>
      </c>
      <c r="V42" s="4">
        <v>0</v>
      </c>
      <c r="W42" s="4">
        <v>0.03</v>
      </c>
      <c r="X42" s="4">
        <v>0.03</v>
      </c>
      <c r="Y42" s="4">
        <v>0.03</v>
      </c>
      <c r="Z42" s="4">
        <f>0.03*Z51</f>
        <v>1.4999999999999999E-2</v>
      </c>
      <c r="AA42" s="4">
        <v>0.03</v>
      </c>
      <c r="AB42" s="4">
        <v>0.03</v>
      </c>
      <c r="AC42" s="4">
        <f>0.03*AC51</f>
        <v>1.4999999999999999E-2</v>
      </c>
      <c r="AD42" s="4">
        <f>0.03*AD51</f>
        <v>1.1099999999999999E-2</v>
      </c>
      <c r="AE42" s="4">
        <v>0.03</v>
      </c>
      <c r="AF42" s="4">
        <v>0.03</v>
      </c>
      <c r="AG42" s="4">
        <v>0.03</v>
      </c>
      <c r="AH42" s="4">
        <v>0.03</v>
      </c>
      <c r="AI42" s="4">
        <v>0.03</v>
      </c>
      <c r="AJ42" s="4">
        <f>0.03*AJ51</f>
        <v>1.4999999999999999E-2</v>
      </c>
      <c r="AK42" s="4">
        <v>0.03</v>
      </c>
      <c r="AL42" s="4">
        <v>0.03</v>
      </c>
      <c r="AM42" s="4">
        <f>0.03*AM51</f>
        <v>1.4999999999999999E-2</v>
      </c>
      <c r="AN42" s="4">
        <f>0.03*AN51</f>
        <v>1.1099999999999999E-2</v>
      </c>
      <c r="AO42" s="4">
        <v>0.03</v>
      </c>
      <c r="AP42" s="4">
        <v>0.03</v>
      </c>
      <c r="AQ42" s="4">
        <v>0.04</v>
      </c>
      <c r="AR42" s="4">
        <v>0.04</v>
      </c>
      <c r="AS42" s="4">
        <v>0.04</v>
      </c>
      <c r="AT42" s="4">
        <f>0.04*AT51</f>
        <v>0.02</v>
      </c>
      <c r="AU42" s="4">
        <v>0.04</v>
      </c>
      <c r="AV42" s="4">
        <v>0.04</v>
      </c>
      <c r="AW42" s="4">
        <f>0.04*AW51</f>
        <v>0.02</v>
      </c>
      <c r="AX42" s="4">
        <f>0.04*AX51</f>
        <v>1.4800000000000001E-2</v>
      </c>
      <c r="AY42" s="4">
        <v>0.04</v>
      </c>
      <c r="AZ42" s="4">
        <v>0.04</v>
      </c>
      <c r="BA42" s="4">
        <v>0.09</v>
      </c>
      <c r="BB42" s="4">
        <v>0.09</v>
      </c>
      <c r="BC42" s="4">
        <v>0.09</v>
      </c>
      <c r="BD42" s="4">
        <f>0.09*BD51</f>
        <v>4.4999999999999998E-2</v>
      </c>
      <c r="BE42" s="4">
        <v>0.09</v>
      </c>
      <c r="BF42" s="4">
        <v>0.09</v>
      </c>
      <c r="BG42" s="4">
        <f>0.09*BG51</f>
        <v>4.4999999999999998E-2</v>
      </c>
      <c r="BH42" s="4">
        <f>0.09*BH51</f>
        <v>3.3299999999999996E-2</v>
      </c>
      <c r="BI42" s="4">
        <v>0.09</v>
      </c>
      <c r="BJ42" s="4">
        <v>0.11</v>
      </c>
      <c r="BK42" s="4">
        <v>0.11</v>
      </c>
      <c r="BL42" s="4">
        <v>0.11</v>
      </c>
      <c r="BM42" s="4">
        <f>0.11*BM51</f>
        <v>5.5E-2</v>
      </c>
      <c r="BN42" s="4">
        <v>0.11</v>
      </c>
      <c r="BO42" s="4">
        <v>0.11</v>
      </c>
      <c r="BP42" s="4">
        <f>0.11*BP51</f>
        <v>5.5E-2</v>
      </c>
      <c r="BQ42" s="4">
        <f>0.11*BQ51</f>
        <v>4.07E-2</v>
      </c>
      <c r="BR42" s="4">
        <v>0.11</v>
      </c>
      <c r="BS42" s="4">
        <v>0.11</v>
      </c>
      <c r="BT42" s="4">
        <v>0.25</v>
      </c>
      <c r="BU42" s="4">
        <v>0.25</v>
      </c>
      <c r="BV42" s="4">
        <v>0.25</v>
      </c>
      <c r="BW42" s="4">
        <f>0.25*BW51</f>
        <v>0.125</v>
      </c>
      <c r="BX42" s="4">
        <v>0.25</v>
      </c>
      <c r="BY42" s="4">
        <v>0.25</v>
      </c>
      <c r="BZ42" s="4">
        <f>0.25*BZ51</f>
        <v>0.125</v>
      </c>
      <c r="CA42" s="4">
        <f>0.25*CA51</f>
        <v>9.2499999999999999E-2</v>
      </c>
      <c r="CB42" s="4">
        <v>0.25</v>
      </c>
      <c r="CC42" s="4">
        <v>0.25</v>
      </c>
      <c r="CD42" s="4">
        <v>0.25</v>
      </c>
    </row>
    <row r="43" spans="1:82" x14ac:dyDescent="0.25">
      <c r="A43" s="16" t="s">
        <v>69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f>1-(0.85*L55-0.004*L55^2)/100</f>
        <v>0.86848959999999997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f>1-(0.85*V55-0.004*V55^2)/100</f>
        <v>0.86848959999999997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f>1-(0.85*AF55-0.004*AF55^2)/100</f>
        <v>0.86848959999999997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f>1-(0.85*AP55-0.004*AP55^2)/100</f>
        <v>0.86848959999999997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f>1-(0.85*AZ55-0.004*AZ55^2)/100</f>
        <v>0.86848959999999997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f>1-(0.85*BI55-0.004*BI55^2)/100</f>
        <v>0.86848959999999997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f>1-(0.85*BS55-0.004*BS55^2)/100</f>
        <v>0.86848959999999997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f>1-(0.85*CD55-0.004*CD55^2)/100</f>
        <v>0.86848959999999997</v>
      </c>
    </row>
    <row r="44" spans="1:82" x14ac:dyDescent="0.25">
      <c r="A44" s="16" t="s">
        <v>70</v>
      </c>
      <c r="B44" s="2" t="s">
        <v>67</v>
      </c>
      <c r="C44" s="4">
        <f t="shared" ref="C44:CD44" si="531">C41*C43</f>
        <v>0.04</v>
      </c>
      <c r="D44" s="4">
        <f t="shared" ref="D44:F44" si="532">D41*D43</f>
        <v>0.04</v>
      </c>
      <c r="E44" s="4">
        <f t="shared" si="532"/>
        <v>0.04</v>
      </c>
      <c r="F44" s="4">
        <f t="shared" si="532"/>
        <v>0.04</v>
      </c>
      <c r="G44" s="4">
        <f t="shared" si="531"/>
        <v>0.04</v>
      </c>
      <c r="H44" s="4">
        <f t="shared" ref="H44:I44" si="533">H41*H43</f>
        <v>0.04</v>
      </c>
      <c r="I44" s="4">
        <f t="shared" si="533"/>
        <v>0.04</v>
      </c>
      <c r="J44" s="4">
        <f t="shared" si="531"/>
        <v>1.4800000000000001E-2</v>
      </c>
      <c r="K44" s="4">
        <f t="shared" si="531"/>
        <v>0.04</v>
      </c>
      <c r="L44" s="4">
        <f t="shared" si="531"/>
        <v>3.4739583999999997E-2</v>
      </c>
      <c r="M44" s="4">
        <f t="shared" si="531"/>
        <v>0.02</v>
      </c>
      <c r="N44" s="4">
        <f t="shared" ref="N44:P44" si="534">N41*N43</f>
        <v>0.02</v>
      </c>
      <c r="O44" s="4">
        <f t="shared" si="534"/>
        <v>0.02</v>
      </c>
      <c r="P44" s="4">
        <f t="shared" si="534"/>
        <v>0.02</v>
      </c>
      <c r="Q44" s="4">
        <f t="shared" si="531"/>
        <v>0.02</v>
      </c>
      <c r="R44" s="4">
        <f t="shared" ref="R44:S44" si="535">R41*R43</f>
        <v>0.02</v>
      </c>
      <c r="S44" s="4">
        <f t="shared" si="535"/>
        <v>0.02</v>
      </c>
      <c r="T44" s="4">
        <f t="shared" si="531"/>
        <v>7.4000000000000003E-3</v>
      </c>
      <c r="U44" s="4">
        <f t="shared" si="531"/>
        <v>0.02</v>
      </c>
      <c r="V44" s="4">
        <f t="shared" si="531"/>
        <v>1.7369791999999998E-2</v>
      </c>
      <c r="W44" s="4">
        <f t="shared" si="531"/>
        <v>0.35</v>
      </c>
      <c r="X44" s="4">
        <f t="shared" ref="X44:Z44" si="536">X41*X43</f>
        <v>0.35</v>
      </c>
      <c r="Y44" s="4">
        <f t="shared" si="536"/>
        <v>0.35</v>
      </c>
      <c r="Z44" s="4">
        <f t="shared" si="536"/>
        <v>0.35</v>
      </c>
      <c r="AA44" s="4">
        <f t="shared" si="531"/>
        <v>0.35</v>
      </c>
      <c r="AB44" s="4">
        <f t="shared" ref="AB44:AC44" si="537">AB41*AB43</f>
        <v>0.35</v>
      </c>
      <c r="AC44" s="4">
        <f t="shared" si="537"/>
        <v>0.35</v>
      </c>
      <c r="AD44" s="4">
        <f t="shared" si="531"/>
        <v>0.1295</v>
      </c>
      <c r="AE44" s="4">
        <f t="shared" si="531"/>
        <v>0.35</v>
      </c>
      <c r="AF44" s="4">
        <f t="shared" si="531"/>
        <v>0.30397135999999997</v>
      </c>
      <c r="AG44" s="4">
        <f t="shared" si="531"/>
        <v>0.28000000000000003</v>
      </c>
      <c r="AH44" s="4">
        <f t="shared" ref="AH44:AJ44" si="538">AH41*AH43</f>
        <v>0.28000000000000003</v>
      </c>
      <c r="AI44" s="4">
        <f t="shared" si="538"/>
        <v>0.28000000000000003</v>
      </c>
      <c r="AJ44" s="4">
        <f t="shared" si="538"/>
        <v>0.28000000000000003</v>
      </c>
      <c r="AK44" s="4">
        <f t="shared" si="531"/>
        <v>0.28000000000000003</v>
      </c>
      <c r="AL44" s="4">
        <f t="shared" ref="AL44:AM44" si="539">AL41*AL43</f>
        <v>0.28000000000000003</v>
      </c>
      <c r="AM44" s="4">
        <f t="shared" si="539"/>
        <v>0.28000000000000003</v>
      </c>
      <c r="AN44" s="4">
        <f t="shared" si="531"/>
        <v>0.10360000000000001</v>
      </c>
      <c r="AO44" s="4">
        <f t="shared" si="531"/>
        <v>0.28000000000000003</v>
      </c>
      <c r="AP44" s="4">
        <f t="shared" si="531"/>
        <v>0.24317708800000001</v>
      </c>
      <c r="AQ44" s="4">
        <f t="shared" si="531"/>
        <v>0.22</v>
      </c>
      <c r="AR44" s="4">
        <f t="shared" ref="AR44:AT44" si="540">AR41*AR43</f>
        <v>0.22</v>
      </c>
      <c r="AS44" s="4">
        <f t="shared" si="540"/>
        <v>0.22</v>
      </c>
      <c r="AT44" s="4">
        <f t="shared" si="540"/>
        <v>0.22</v>
      </c>
      <c r="AU44" s="4">
        <f t="shared" si="531"/>
        <v>0.22</v>
      </c>
      <c r="AV44" s="4">
        <f t="shared" ref="AV44:AW44" si="541">AV41*AV43</f>
        <v>0.22</v>
      </c>
      <c r="AW44" s="4">
        <f t="shared" si="541"/>
        <v>0.22</v>
      </c>
      <c r="AX44" s="4">
        <f t="shared" si="531"/>
        <v>8.14E-2</v>
      </c>
      <c r="AY44" s="4">
        <f t="shared" si="531"/>
        <v>0.22</v>
      </c>
      <c r="AZ44" s="4">
        <f t="shared" si="531"/>
        <v>0.191067712</v>
      </c>
      <c r="BA44" s="4">
        <f t="shared" si="531"/>
        <v>1.33</v>
      </c>
      <c r="BB44" s="4">
        <f t="shared" ref="BB44:BD44" si="542">BB41*BB43</f>
        <v>1.33</v>
      </c>
      <c r="BC44" s="4">
        <f t="shared" si="542"/>
        <v>1.33</v>
      </c>
      <c r="BD44" s="4">
        <f t="shared" si="542"/>
        <v>1.33</v>
      </c>
      <c r="BE44" s="4">
        <f t="shared" si="531"/>
        <v>1.33</v>
      </c>
      <c r="BF44" s="4">
        <f t="shared" ref="BF44:BG44" si="543">BF41*BF43</f>
        <v>1.33</v>
      </c>
      <c r="BG44" s="4">
        <f t="shared" si="543"/>
        <v>1.33</v>
      </c>
      <c r="BH44" s="4">
        <f t="shared" si="531"/>
        <v>0.49210000000000004</v>
      </c>
      <c r="BI44" s="4">
        <f t="shared" si="531"/>
        <v>1.155091168</v>
      </c>
      <c r="BJ44" s="4">
        <f t="shared" si="531"/>
        <v>0.66</v>
      </c>
      <c r="BK44" s="4">
        <f t="shared" ref="BK44:BM44" si="544">BK41*BK43</f>
        <v>0.66</v>
      </c>
      <c r="BL44" s="4">
        <f t="shared" si="544"/>
        <v>0.66</v>
      </c>
      <c r="BM44" s="4">
        <f t="shared" si="544"/>
        <v>0.66</v>
      </c>
      <c r="BN44" s="4">
        <f t="shared" si="531"/>
        <v>0.66</v>
      </c>
      <c r="BO44" s="4">
        <f t="shared" ref="BO44:BP44" si="545">BO41*BO43</f>
        <v>0.66</v>
      </c>
      <c r="BP44" s="4">
        <f t="shared" si="545"/>
        <v>0.66</v>
      </c>
      <c r="BQ44" s="4">
        <f t="shared" si="531"/>
        <v>0.2442</v>
      </c>
      <c r="BR44" s="4">
        <f t="shared" si="531"/>
        <v>0.66</v>
      </c>
      <c r="BS44" s="4">
        <f t="shared" si="531"/>
        <v>0.57320313600000006</v>
      </c>
      <c r="BT44" s="4">
        <f t="shared" si="531"/>
        <v>1.9</v>
      </c>
      <c r="BU44" s="4">
        <f t="shared" ref="BU44:BW44" si="546">BU41*BU43</f>
        <v>1.9</v>
      </c>
      <c r="BV44" s="4">
        <f t="shared" si="546"/>
        <v>1.9</v>
      </c>
      <c r="BW44" s="4">
        <f t="shared" si="546"/>
        <v>1.9</v>
      </c>
      <c r="BX44" s="4">
        <f t="shared" si="531"/>
        <v>1.9</v>
      </c>
      <c r="BY44" s="4">
        <f t="shared" ref="BY44:BZ44" si="547">BY41*BY43</f>
        <v>1.9</v>
      </c>
      <c r="BZ44" s="4">
        <f t="shared" si="547"/>
        <v>1.9</v>
      </c>
      <c r="CA44" s="4">
        <f t="shared" si="531"/>
        <v>0.70299999999999996</v>
      </c>
      <c r="CB44" s="4">
        <f t="shared" si="531"/>
        <v>1.9</v>
      </c>
      <c r="CC44" s="4">
        <f t="shared" si="531"/>
        <v>1.9</v>
      </c>
      <c r="CD44" s="4">
        <f t="shared" si="531"/>
        <v>1.65013024</v>
      </c>
    </row>
    <row r="45" spans="1:82" x14ac:dyDescent="0.25">
      <c r="A45" s="16" t="s">
        <v>71</v>
      </c>
      <c r="B45" s="2" t="s">
        <v>67</v>
      </c>
      <c r="C45" s="4">
        <f t="shared" ref="C45:CD45" si="548">C42</f>
        <v>0</v>
      </c>
      <c r="D45" s="4">
        <f t="shared" ref="D45:F45" si="549">D42</f>
        <v>0</v>
      </c>
      <c r="E45" s="4">
        <f t="shared" si="549"/>
        <v>0</v>
      </c>
      <c r="F45" s="4">
        <f t="shared" si="549"/>
        <v>0</v>
      </c>
      <c r="G45" s="4">
        <f t="shared" si="548"/>
        <v>0</v>
      </c>
      <c r="H45" s="4">
        <f t="shared" ref="H45:I45" si="550">H42</f>
        <v>0</v>
      </c>
      <c r="I45" s="4">
        <f t="shared" si="550"/>
        <v>0</v>
      </c>
      <c r="J45" s="4">
        <f t="shared" si="548"/>
        <v>0</v>
      </c>
      <c r="K45" s="4">
        <f t="shared" si="548"/>
        <v>0</v>
      </c>
      <c r="L45" s="4">
        <f t="shared" si="548"/>
        <v>0</v>
      </c>
      <c r="M45" s="4">
        <f t="shared" si="548"/>
        <v>0</v>
      </c>
      <c r="N45" s="4">
        <f t="shared" ref="N45:P45" si="551">N42</f>
        <v>0</v>
      </c>
      <c r="O45" s="4">
        <f t="shared" si="551"/>
        <v>0</v>
      </c>
      <c r="P45" s="4">
        <f t="shared" si="551"/>
        <v>0</v>
      </c>
      <c r="Q45" s="4">
        <f t="shared" si="548"/>
        <v>0</v>
      </c>
      <c r="R45" s="4">
        <f t="shared" ref="R45:S45" si="552">R42</f>
        <v>0</v>
      </c>
      <c r="S45" s="4">
        <f t="shared" si="552"/>
        <v>0</v>
      </c>
      <c r="T45" s="4">
        <f t="shared" si="548"/>
        <v>0</v>
      </c>
      <c r="U45" s="4">
        <f t="shared" si="548"/>
        <v>0</v>
      </c>
      <c r="V45" s="4">
        <f t="shared" si="548"/>
        <v>0</v>
      </c>
      <c r="W45" s="4">
        <f t="shared" si="548"/>
        <v>0.03</v>
      </c>
      <c r="X45" s="4">
        <f t="shared" ref="X45:Z45" si="553">X42</f>
        <v>0.03</v>
      </c>
      <c r="Y45" s="4">
        <f t="shared" si="553"/>
        <v>0.03</v>
      </c>
      <c r="Z45" s="4">
        <f t="shared" si="553"/>
        <v>1.4999999999999999E-2</v>
      </c>
      <c r="AA45" s="4">
        <f t="shared" si="548"/>
        <v>0.03</v>
      </c>
      <c r="AB45" s="4">
        <f t="shared" ref="AB45:AC45" si="554">AB42</f>
        <v>0.03</v>
      </c>
      <c r="AC45" s="4">
        <f t="shared" si="554"/>
        <v>1.4999999999999999E-2</v>
      </c>
      <c r="AD45" s="4">
        <f t="shared" si="548"/>
        <v>1.1099999999999999E-2</v>
      </c>
      <c r="AE45" s="4">
        <f t="shared" si="548"/>
        <v>0.03</v>
      </c>
      <c r="AF45" s="4">
        <f t="shared" si="548"/>
        <v>0.03</v>
      </c>
      <c r="AG45" s="4">
        <f t="shared" si="548"/>
        <v>0.03</v>
      </c>
      <c r="AH45" s="4">
        <f t="shared" ref="AH45:AJ45" si="555">AH42</f>
        <v>0.03</v>
      </c>
      <c r="AI45" s="4">
        <f t="shared" si="555"/>
        <v>0.03</v>
      </c>
      <c r="AJ45" s="4">
        <f t="shared" si="555"/>
        <v>1.4999999999999999E-2</v>
      </c>
      <c r="AK45" s="4">
        <f t="shared" si="548"/>
        <v>0.03</v>
      </c>
      <c r="AL45" s="4">
        <f t="shared" ref="AL45:AM45" si="556">AL42</f>
        <v>0.03</v>
      </c>
      <c r="AM45" s="4">
        <f t="shared" si="556"/>
        <v>1.4999999999999999E-2</v>
      </c>
      <c r="AN45" s="4">
        <f t="shared" si="548"/>
        <v>1.1099999999999999E-2</v>
      </c>
      <c r="AO45" s="4">
        <f t="shared" si="548"/>
        <v>0.03</v>
      </c>
      <c r="AP45" s="4">
        <f t="shared" si="548"/>
        <v>0.03</v>
      </c>
      <c r="AQ45" s="4">
        <f t="shared" si="548"/>
        <v>0.04</v>
      </c>
      <c r="AR45" s="4">
        <f t="shared" ref="AR45:AT45" si="557">AR42</f>
        <v>0.04</v>
      </c>
      <c r="AS45" s="4">
        <f t="shared" si="557"/>
        <v>0.04</v>
      </c>
      <c r="AT45" s="4">
        <f t="shared" si="557"/>
        <v>0.02</v>
      </c>
      <c r="AU45" s="4">
        <f t="shared" si="548"/>
        <v>0.04</v>
      </c>
      <c r="AV45" s="4">
        <f t="shared" ref="AV45:AW45" si="558">AV42</f>
        <v>0.04</v>
      </c>
      <c r="AW45" s="4">
        <f t="shared" si="558"/>
        <v>0.02</v>
      </c>
      <c r="AX45" s="4">
        <f t="shared" si="548"/>
        <v>1.4800000000000001E-2</v>
      </c>
      <c r="AY45" s="4">
        <f t="shared" si="548"/>
        <v>0.04</v>
      </c>
      <c r="AZ45" s="4">
        <f t="shared" si="548"/>
        <v>0.04</v>
      </c>
      <c r="BA45" s="4">
        <f t="shared" si="548"/>
        <v>0.09</v>
      </c>
      <c r="BB45" s="4">
        <f t="shared" ref="BB45:BD45" si="559">BB42</f>
        <v>0.09</v>
      </c>
      <c r="BC45" s="4">
        <f t="shared" si="559"/>
        <v>0.09</v>
      </c>
      <c r="BD45" s="4">
        <f t="shared" si="559"/>
        <v>4.4999999999999998E-2</v>
      </c>
      <c r="BE45" s="4">
        <f t="shared" si="548"/>
        <v>0.09</v>
      </c>
      <c r="BF45" s="4">
        <f t="shared" ref="BF45:BG45" si="560">BF42</f>
        <v>0.09</v>
      </c>
      <c r="BG45" s="4">
        <f t="shared" si="560"/>
        <v>4.4999999999999998E-2</v>
      </c>
      <c r="BH45" s="4">
        <f t="shared" si="548"/>
        <v>3.3299999999999996E-2</v>
      </c>
      <c r="BI45" s="4">
        <f t="shared" si="548"/>
        <v>0.09</v>
      </c>
      <c r="BJ45" s="4">
        <f t="shared" si="548"/>
        <v>0.11</v>
      </c>
      <c r="BK45" s="4">
        <f t="shared" ref="BK45:BM45" si="561">BK42</f>
        <v>0.11</v>
      </c>
      <c r="BL45" s="4">
        <f t="shared" si="561"/>
        <v>0.11</v>
      </c>
      <c r="BM45" s="4">
        <f t="shared" si="561"/>
        <v>5.5E-2</v>
      </c>
      <c r="BN45" s="4">
        <f t="shared" si="548"/>
        <v>0.11</v>
      </c>
      <c r="BO45" s="4">
        <f t="shared" ref="BO45:BP45" si="562">BO42</f>
        <v>0.11</v>
      </c>
      <c r="BP45" s="4">
        <f t="shared" si="562"/>
        <v>5.5E-2</v>
      </c>
      <c r="BQ45" s="4">
        <f t="shared" si="548"/>
        <v>4.07E-2</v>
      </c>
      <c r="BR45" s="4">
        <f t="shared" si="548"/>
        <v>0.11</v>
      </c>
      <c r="BS45" s="4">
        <f t="shared" si="548"/>
        <v>0.11</v>
      </c>
      <c r="BT45" s="4">
        <f t="shared" si="548"/>
        <v>0.25</v>
      </c>
      <c r="BU45" s="4">
        <f t="shared" ref="BU45:BW45" si="563">BU42</f>
        <v>0.25</v>
      </c>
      <c r="BV45" s="4">
        <f t="shared" si="563"/>
        <v>0.25</v>
      </c>
      <c r="BW45" s="4">
        <f t="shared" si="563"/>
        <v>0.125</v>
      </c>
      <c r="BX45" s="4">
        <f t="shared" si="548"/>
        <v>0.25</v>
      </c>
      <c r="BY45" s="4">
        <f t="shared" ref="BY45:BZ45" si="564">BY42</f>
        <v>0.25</v>
      </c>
      <c r="BZ45" s="4">
        <f t="shared" si="564"/>
        <v>0.125</v>
      </c>
      <c r="CA45" s="4">
        <f t="shared" si="548"/>
        <v>9.2499999999999999E-2</v>
      </c>
      <c r="CB45" s="4">
        <f t="shared" si="548"/>
        <v>0.25</v>
      </c>
      <c r="CC45" s="4">
        <f t="shared" si="548"/>
        <v>0.25</v>
      </c>
      <c r="CD45" s="4">
        <f t="shared" si="548"/>
        <v>0.25</v>
      </c>
    </row>
    <row r="46" spans="1:82" x14ac:dyDescent="0.25">
      <c r="A46" s="16" t="s">
        <v>72</v>
      </c>
      <c r="C46" s="4">
        <f t="shared" ref="C46:J46" si="565">C44/((C88+C89)/1000)</f>
        <v>0.25276462166645258</v>
      </c>
      <c r="D46" s="4">
        <f t="shared" si="565"/>
        <v>0.25276462166645258</v>
      </c>
      <c r="E46" s="4">
        <f t="shared" si="565"/>
        <v>0.25276462166645258</v>
      </c>
      <c r="F46" s="4">
        <f t="shared" si="565"/>
        <v>0.25276462166645258</v>
      </c>
      <c r="G46" s="4">
        <f t="shared" si="565"/>
        <v>0.25276462166645258</v>
      </c>
      <c r="H46" s="4">
        <f t="shared" si="565"/>
        <v>0.25276462166645258</v>
      </c>
      <c r="I46" s="4">
        <f t="shared" si="565"/>
        <v>0.25276462166645258</v>
      </c>
      <c r="J46" s="4">
        <f t="shared" si="565"/>
        <v>9.3522910016587454E-2</v>
      </c>
      <c r="K46" s="4">
        <f t="shared" ref="K46:CC46" si="566">K44/((K88+K89)/1000)</f>
        <v>0.25276462166645258</v>
      </c>
      <c r="L46" s="4">
        <f t="shared" ref="L46" si="567">L44/((L88+L89)/1000)</f>
        <v>0.21952344516524869</v>
      </c>
      <c r="M46" s="4">
        <f t="shared" si="566"/>
        <v>0.12638231083322629</v>
      </c>
      <c r="N46" s="4">
        <f t="shared" ref="N46:P46" si="568">N44/((N88+N89)/1000)</f>
        <v>0.12638231083322629</v>
      </c>
      <c r="O46" s="4">
        <f t="shared" si="568"/>
        <v>0.12638231083322629</v>
      </c>
      <c r="P46" s="4">
        <f t="shared" si="568"/>
        <v>0.12638231083322629</v>
      </c>
      <c r="Q46" s="4">
        <f t="shared" si="566"/>
        <v>0.12638231083322629</v>
      </c>
      <c r="R46" s="4">
        <f t="shared" ref="R46:S46" si="569">R44/((R88+R89)/1000)</f>
        <v>0.12638231083322629</v>
      </c>
      <c r="S46" s="4">
        <f t="shared" si="569"/>
        <v>0.12638231083322629</v>
      </c>
      <c r="T46" s="4">
        <f t="shared" ref="T46" si="570">T44/((T88+T89)/1000)</f>
        <v>4.6761455008293727E-2</v>
      </c>
      <c r="U46" s="4">
        <f t="shared" si="566"/>
        <v>0.12638231083322629</v>
      </c>
      <c r="V46" s="4">
        <f t="shared" ref="V46" si="571">V44/((V88+V89)/1000)</f>
        <v>0.10976172258262434</v>
      </c>
      <c r="W46" s="4">
        <f t="shared" si="566"/>
        <v>0.40621476086949454</v>
      </c>
      <c r="X46" s="4">
        <f t="shared" ref="X46:Z46" si="572">X44/((X88+X89)/1000)</f>
        <v>0.40621476086949454</v>
      </c>
      <c r="Y46" s="4">
        <f t="shared" si="572"/>
        <v>0.40621476086949454</v>
      </c>
      <c r="Z46" s="4">
        <f t="shared" si="572"/>
        <v>0.40621476086949454</v>
      </c>
      <c r="AA46" s="4">
        <f t="shared" si="566"/>
        <v>0.40621476086949454</v>
      </c>
      <c r="AB46" s="4">
        <f t="shared" ref="AB46:AC46" si="573">AB44/((AB88+AB89)/1000)</f>
        <v>0.40621476086949454</v>
      </c>
      <c r="AC46" s="4">
        <f t="shared" si="573"/>
        <v>0.40621476086949454</v>
      </c>
      <c r="AD46" s="4">
        <f t="shared" ref="AD46" si="574">AD44/((AD88+AD89)/1000)</f>
        <v>0.150299461521713</v>
      </c>
      <c r="AE46" s="4">
        <f t="shared" si="566"/>
        <v>0.40621476086949454</v>
      </c>
      <c r="AF46" s="4">
        <f t="shared" ref="AF46" si="575">AF44/((AF88+AF89)/1000)</f>
        <v>0.35279329518164299</v>
      </c>
      <c r="AG46" s="4">
        <f t="shared" si="566"/>
        <v>0.32497180869559572</v>
      </c>
      <c r="AH46" s="4">
        <f t="shared" ref="AH46:AJ46" si="576">AH44/((AH88+AH89)/1000)</f>
        <v>0.32497180869559572</v>
      </c>
      <c r="AI46" s="4">
        <f t="shared" si="576"/>
        <v>0.32497180869559572</v>
      </c>
      <c r="AJ46" s="4">
        <f t="shared" si="576"/>
        <v>0.32497180869559572</v>
      </c>
      <c r="AK46" s="4">
        <f t="shared" si="566"/>
        <v>0.32497180869559572</v>
      </c>
      <c r="AL46" s="4">
        <f t="shared" ref="AL46:AM46" si="577">AL44/((AL88+AL89)/1000)</f>
        <v>0.32497180869559572</v>
      </c>
      <c r="AM46" s="4">
        <f t="shared" si="577"/>
        <v>0.32497180869559572</v>
      </c>
      <c r="AN46" s="4">
        <f t="shared" ref="AN46" si="578">AN44/((AN88+AN89)/1000)</f>
        <v>0.12023956921737042</v>
      </c>
      <c r="AO46" s="4">
        <f t="shared" si="566"/>
        <v>0.32497180869559572</v>
      </c>
      <c r="AP46" s="4">
        <f t="shared" ref="AP46" si="579">AP44/((AP88+AP89)/1000)</f>
        <v>0.28223463614531441</v>
      </c>
      <c r="AQ46" s="4">
        <f t="shared" si="566"/>
        <v>0.25533499254653946</v>
      </c>
      <c r="AR46" s="4">
        <f t="shared" ref="AR46:AT46" si="580">AR44/((AR88+AR89)/1000)</f>
        <v>0.25533499254653946</v>
      </c>
      <c r="AS46" s="4">
        <f t="shared" si="580"/>
        <v>0.25533499254653946</v>
      </c>
      <c r="AT46" s="4">
        <f t="shared" si="580"/>
        <v>0.25533499254653946</v>
      </c>
      <c r="AU46" s="4">
        <f t="shared" si="566"/>
        <v>0.25533499254653946</v>
      </c>
      <c r="AV46" s="4">
        <f t="shared" ref="AV46:AW46" si="581">AV44/((AV88+AV89)/1000)</f>
        <v>0.25533499254653946</v>
      </c>
      <c r="AW46" s="4">
        <f t="shared" si="581"/>
        <v>0.25533499254653946</v>
      </c>
      <c r="AX46" s="4">
        <f t="shared" ref="AX46" si="582">AX44/((AX88+AX89)/1000)</f>
        <v>9.4473947242219594E-2</v>
      </c>
      <c r="AY46" s="4">
        <f t="shared" si="566"/>
        <v>0.25533499254653946</v>
      </c>
      <c r="AZ46" s="4">
        <f t="shared" ref="AZ46" si="583">AZ44/((AZ88+AZ89)/1000)</f>
        <v>0.22175578554274702</v>
      </c>
      <c r="BA46" s="4">
        <f t="shared" si="566"/>
        <v>0.51411711167900076</v>
      </c>
      <c r="BB46" s="4">
        <f t="shared" ref="BB46:BD46" si="584">BB44/((BB88+BB89)/1000)</f>
        <v>0.51411711167900076</v>
      </c>
      <c r="BC46" s="4">
        <f t="shared" si="584"/>
        <v>0.51411711167900076</v>
      </c>
      <c r="BD46" s="4">
        <f t="shared" si="584"/>
        <v>0.51411711167900076</v>
      </c>
      <c r="BE46" s="4">
        <f t="shared" si="566"/>
        <v>0.51411711167900076</v>
      </c>
      <c r="BF46" s="4">
        <f t="shared" ref="BF46:BG46" si="585">BF44/((BF88+BF89)/1000)</f>
        <v>0.51411711167900076</v>
      </c>
      <c r="BG46" s="4">
        <f t="shared" si="585"/>
        <v>0.51411711167900076</v>
      </c>
      <c r="BH46" s="4">
        <f t="shared" ref="BH46" si="586">BH44/((BH88+BH89)/1000)</f>
        <v>0.19022333132123029</v>
      </c>
      <c r="BI46" s="4">
        <f t="shared" ref="BI46" si="587">BI44/((BI88+BI89)/1000)</f>
        <v>0.44650536467525065</v>
      </c>
      <c r="BJ46" s="4">
        <f t="shared" si="566"/>
        <v>0.25512578474296277</v>
      </c>
      <c r="BK46" s="4">
        <f t="shared" ref="BK46:BM46" si="588">BK44/((BK88+BK89)/1000)</f>
        <v>0.25512578474296277</v>
      </c>
      <c r="BL46" s="4">
        <f t="shared" si="588"/>
        <v>0.25512578474296277</v>
      </c>
      <c r="BM46" s="4">
        <f t="shared" si="588"/>
        <v>0.25512578474296277</v>
      </c>
      <c r="BN46" s="4">
        <f t="shared" si="566"/>
        <v>0.25512578474296277</v>
      </c>
      <c r="BO46" s="4">
        <f t="shared" ref="BO46:BP46" si="589">BO44/((BO88+BO89)/1000)</f>
        <v>0.25512578474296277</v>
      </c>
      <c r="BP46" s="4">
        <f t="shared" si="589"/>
        <v>0.25512578474296277</v>
      </c>
      <c r="BQ46" s="4">
        <f t="shared" ref="BQ46" si="590">BQ44/((BQ88+BQ89)/1000)</f>
        <v>9.4396540354896225E-2</v>
      </c>
      <c r="BR46" s="4">
        <f t="shared" si="566"/>
        <v>0.25512578474296277</v>
      </c>
      <c r="BS46" s="4">
        <f t="shared" ref="BS46" si="591">BS44/((BS88+BS89)/1000)</f>
        <v>0.22157409074110185</v>
      </c>
      <c r="BT46" s="4">
        <f t="shared" si="566"/>
        <v>0.40648592124056321</v>
      </c>
      <c r="BU46" s="4">
        <f t="shared" ref="BU46:BW46" si="592">BU44/((BU88+BU89)/1000)</f>
        <v>0.40648592124056321</v>
      </c>
      <c r="BV46" s="4">
        <f t="shared" si="592"/>
        <v>0.40648592124056321</v>
      </c>
      <c r="BW46" s="4">
        <f t="shared" si="592"/>
        <v>0.40648592124056321</v>
      </c>
      <c r="BX46" s="4">
        <f t="shared" si="566"/>
        <v>0.40648592124056321</v>
      </c>
      <c r="BY46" s="4">
        <f t="shared" ref="BY46:BZ46" si="593">BY44/((BY88+BY89)/1000)</f>
        <v>0.40648592124056321</v>
      </c>
      <c r="BZ46" s="4">
        <f t="shared" si="593"/>
        <v>0.40648592124056321</v>
      </c>
      <c r="CA46" s="4">
        <f t="shared" ref="CA46" si="594">CA44/((CA88+CA89)/1000)</f>
        <v>0.1503997908590084</v>
      </c>
      <c r="CB46" s="4">
        <f t="shared" si="566"/>
        <v>0.40648592124056321</v>
      </c>
      <c r="CC46" s="4">
        <f t="shared" si="566"/>
        <v>0.40648592124056321</v>
      </c>
      <c r="CD46" s="4">
        <f t="shared" ref="CD46" si="595">CD44/((CD88+CD89)/1000)</f>
        <v>0.35302879514384827</v>
      </c>
    </row>
    <row r="47" spans="1:82" x14ac:dyDescent="0.25">
      <c r="A47" s="16" t="s">
        <v>73</v>
      </c>
      <c r="C47" s="4">
        <f t="shared" ref="C47:J47" si="596">C45/((C88+C89)/1000)</f>
        <v>0</v>
      </c>
      <c r="D47" s="4">
        <f t="shared" si="596"/>
        <v>0</v>
      </c>
      <c r="E47" s="4">
        <f t="shared" si="596"/>
        <v>0</v>
      </c>
      <c r="F47" s="4">
        <f t="shared" si="596"/>
        <v>0</v>
      </c>
      <c r="G47" s="4">
        <f t="shared" si="596"/>
        <v>0</v>
      </c>
      <c r="H47" s="4">
        <f t="shared" si="596"/>
        <v>0</v>
      </c>
      <c r="I47" s="4">
        <f t="shared" si="596"/>
        <v>0</v>
      </c>
      <c r="J47" s="4">
        <f t="shared" si="596"/>
        <v>0</v>
      </c>
      <c r="K47" s="4">
        <f t="shared" ref="K47:CC47" si="597">K45/((K88+K89)/1000)</f>
        <v>0</v>
      </c>
      <c r="L47" s="4">
        <f t="shared" ref="L47" si="598">L45/((L88+L89)/1000)</f>
        <v>0</v>
      </c>
      <c r="M47" s="4">
        <f t="shared" si="597"/>
        <v>0</v>
      </c>
      <c r="N47" s="4">
        <f t="shared" ref="N47:P47" si="599">N45/((N88+N89)/1000)</f>
        <v>0</v>
      </c>
      <c r="O47" s="4">
        <f t="shared" si="599"/>
        <v>0</v>
      </c>
      <c r="P47" s="4">
        <f t="shared" si="599"/>
        <v>0</v>
      </c>
      <c r="Q47" s="4">
        <f t="shared" si="597"/>
        <v>0</v>
      </c>
      <c r="R47" s="4">
        <f t="shared" ref="R47:S47" si="600">R45/((R88+R89)/1000)</f>
        <v>0</v>
      </c>
      <c r="S47" s="4">
        <f t="shared" si="600"/>
        <v>0</v>
      </c>
      <c r="T47" s="4">
        <f t="shared" ref="T47" si="601">T45/((T88+T89)/1000)</f>
        <v>0</v>
      </c>
      <c r="U47" s="4">
        <f t="shared" si="597"/>
        <v>0</v>
      </c>
      <c r="V47" s="4">
        <f t="shared" ref="V47" si="602">V45/((V88+V89)/1000)</f>
        <v>0</v>
      </c>
      <c r="W47" s="4">
        <f t="shared" si="597"/>
        <v>3.4818408074528108E-2</v>
      </c>
      <c r="X47" s="4">
        <f t="shared" ref="X47:Z47" si="603">X45/((X88+X89)/1000)</f>
        <v>3.4818408074528108E-2</v>
      </c>
      <c r="Y47" s="4">
        <f t="shared" si="603"/>
        <v>3.4818408074528108E-2</v>
      </c>
      <c r="Z47" s="4">
        <f t="shared" si="603"/>
        <v>1.7409204037264054E-2</v>
      </c>
      <c r="AA47" s="4">
        <f t="shared" si="597"/>
        <v>3.4818408074528108E-2</v>
      </c>
      <c r="AB47" s="4">
        <f t="shared" ref="AB47:AC47" si="604">AB45/((AB88+AB89)/1000)</f>
        <v>3.4818408074528108E-2</v>
      </c>
      <c r="AC47" s="4">
        <f t="shared" si="604"/>
        <v>1.7409204037264054E-2</v>
      </c>
      <c r="AD47" s="4">
        <f t="shared" ref="AD47" si="605">AD45/((AD88+AD89)/1000)</f>
        <v>1.2882810987575398E-2</v>
      </c>
      <c r="AE47" s="4">
        <f t="shared" si="597"/>
        <v>3.4818408074528108E-2</v>
      </c>
      <c r="AF47" s="4">
        <f t="shared" ref="AF47" si="606">AF45/((AF88+AF89)/1000)</f>
        <v>3.4818408074528108E-2</v>
      </c>
      <c r="AG47" s="4">
        <f t="shared" si="597"/>
        <v>3.4818408074528108E-2</v>
      </c>
      <c r="AH47" s="4">
        <f t="shared" ref="AH47:AJ47" si="607">AH45/((AH88+AH89)/1000)</f>
        <v>3.4818408074528108E-2</v>
      </c>
      <c r="AI47" s="4">
        <f t="shared" si="607"/>
        <v>3.4818408074528108E-2</v>
      </c>
      <c r="AJ47" s="4">
        <f t="shared" si="607"/>
        <v>1.7409204037264054E-2</v>
      </c>
      <c r="AK47" s="4">
        <f t="shared" si="597"/>
        <v>3.4818408074528108E-2</v>
      </c>
      <c r="AL47" s="4">
        <f t="shared" ref="AL47:AM47" si="608">AL45/((AL88+AL89)/1000)</f>
        <v>3.4818408074528108E-2</v>
      </c>
      <c r="AM47" s="4">
        <f t="shared" si="608"/>
        <v>1.7409204037264054E-2</v>
      </c>
      <c r="AN47" s="4">
        <f t="shared" ref="AN47" si="609">AN45/((AN88+AN89)/1000)</f>
        <v>1.2882810987575398E-2</v>
      </c>
      <c r="AO47" s="4">
        <f t="shared" si="597"/>
        <v>3.4818408074528108E-2</v>
      </c>
      <c r="AP47" s="4">
        <f t="shared" ref="AP47" si="610">AP45/((AP88+AP89)/1000)</f>
        <v>3.4818408074528108E-2</v>
      </c>
      <c r="AQ47" s="4">
        <f t="shared" si="597"/>
        <v>4.6424544099370808E-2</v>
      </c>
      <c r="AR47" s="4">
        <f t="shared" ref="AR47:AT47" si="611">AR45/((AR88+AR89)/1000)</f>
        <v>4.6424544099370808E-2</v>
      </c>
      <c r="AS47" s="4">
        <f t="shared" si="611"/>
        <v>4.6424544099370808E-2</v>
      </c>
      <c r="AT47" s="4">
        <f t="shared" si="611"/>
        <v>2.3212272049685404E-2</v>
      </c>
      <c r="AU47" s="4">
        <f t="shared" si="597"/>
        <v>4.6424544099370808E-2</v>
      </c>
      <c r="AV47" s="4">
        <f t="shared" ref="AV47:AW47" si="612">AV45/((AV88+AV89)/1000)</f>
        <v>4.6424544099370808E-2</v>
      </c>
      <c r="AW47" s="4">
        <f t="shared" si="612"/>
        <v>2.3212272049685404E-2</v>
      </c>
      <c r="AX47" s="4">
        <f t="shared" ref="AX47" si="613">AX45/((AX88+AX89)/1000)</f>
        <v>1.71770813167672E-2</v>
      </c>
      <c r="AY47" s="4">
        <f t="shared" si="597"/>
        <v>4.6424544099370808E-2</v>
      </c>
      <c r="AZ47" s="4">
        <f t="shared" ref="AZ47" si="614">AZ45/((AZ88+AZ89)/1000)</f>
        <v>4.6424544099370808E-2</v>
      </c>
      <c r="BA47" s="4">
        <f t="shared" si="597"/>
        <v>3.4789879737676742E-2</v>
      </c>
      <c r="BB47" s="4">
        <f t="shared" ref="BB47:BD47" si="615">BB45/((BB88+BB89)/1000)</f>
        <v>3.4789879737676742E-2</v>
      </c>
      <c r="BC47" s="4">
        <f t="shared" si="615"/>
        <v>3.4789879737676742E-2</v>
      </c>
      <c r="BD47" s="4">
        <f t="shared" si="615"/>
        <v>1.7394939868838371E-2</v>
      </c>
      <c r="BE47" s="4">
        <f t="shared" si="597"/>
        <v>3.4789879737676742E-2</v>
      </c>
      <c r="BF47" s="4">
        <f t="shared" ref="BF47:BG47" si="616">BF45/((BF88+BF89)/1000)</f>
        <v>3.4789879737676742E-2</v>
      </c>
      <c r="BG47" s="4">
        <f t="shared" si="616"/>
        <v>1.7394939868838371E-2</v>
      </c>
      <c r="BH47" s="4">
        <f t="shared" ref="BH47" si="617">BH45/((BH88+BH89)/1000)</f>
        <v>1.2872255502940393E-2</v>
      </c>
      <c r="BI47" s="4">
        <f t="shared" ref="BI47" si="618">BI45/((BI88+BI89)/1000)</f>
        <v>3.4789879737676742E-2</v>
      </c>
      <c r="BJ47" s="4">
        <f t="shared" si="597"/>
        <v>4.252096412382713E-2</v>
      </c>
      <c r="BK47" s="4">
        <f t="shared" ref="BK47:BM47" si="619">BK45/((BK88+BK89)/1000)</f>
        <v>4.252096412382713E-2</v>
      </c>
      <c r="BL47" s="4">
        <f t="shared" si="619"/>
        <v>4.252096412382713E-2</v>
      </c>
      <c r="BM47" s="4">
        <f t="shared" si="619"/>
        <v>2.1260482061913565E-2</v>
      </c>
      <c r="BN47" s="4">
        <f t="shared" si="597"/>
        <v>4.252096412382713E-2</v>
      </c>
      <c r="BO47" s="4">
        <f t="shared" ref="BO47:BP47" si="620">BO45/((BO88+BO89)/1000)</f>
        <v>4.252096412382713E-2</v>
      </c>
      <c r="BP47" s="4">
        <f t="shared" si="620"/>
        <v>2.1260482061913565E-2</v>
      </c>
      <c r="BQ47" s="4">
        <f t="shared" ref="BQ47" si="621">BQ45/((BQ88+BQ89)/1000)</f>
        <v>1.5732756725816036E-2</v>
      </c>
      <c r="BR47" s="4">
        <f t="shared" si="597"/>
        <v>4.252096412382713E-2</v>
      </c>
      <c r="BS47" s="4">
        <f t="shared" ref="BS47" si="622">BS45/((BS88+BS89)/1000)</f>
        <v>4.252096412382713E-2</v>
      </c>
      <c r="BT47" s="4">
        <f t="shared" si="597"/>
        <v>5.3484989636916218E-2</v>
      </c>
      <c r="BU47" s="4">
        <f t="shared" ref="BU47:BW47" si="623">BU45/((BU88+BU89)/1000)</f>
        <v>5.3484989636916218E-2</v>
      </c>
      <c r="BV47" s="4">
        <f t="shared" si="623"/>
        <v>5.3484989636916218E-2</v>
      </c>
      <c r="BW47" s="4">
        <f t="shared" si="623"/>
        <v>2.6742494818458109E-2</v>
      </c>
      <c r="BX47" s="4">
        <f t="shared" si="597"/>
        <v>5.3484989636916218E-2</v>
      </c>
      <c r="BY47" s="4">
        <f t="shared" ref="BY47:BZ47" si="624">BY45/((BY88+BY89)/1000)</f>
        <v>5.3484989636916218E-2</v>
      </c>
      <c r="BZ47" s="4">
        <f t="shared" si="624"/>
        <v>2.6742494818458109E-2</v>
      </c>
      <c r="CA47" s="4">
        <f t="shared" ref="CA47" si="625">CA45/((CA88+CA89)/1000)</f>
        <v>1.9789446165658999E-2</v>
      </c>
      <c r="CB47" s="4">
        <f t="shared" si="597"/>
        <v>5.3484989636916218E-2</v>
      </c>
      <c r="CC47" s="4">
        <f t="shared" si="597"/>
        <v>5.3484989636916218E-2</v>
      </c>
      <c r="CD47" s="4">
        <f t="shared" ref="CD47" si="626">CD45/((CD88+CD89)/1000)</f>
        <v>5.3484989636916218E-2</v>
      </c>
    </row>
    <row r="48" spans="1:82" x14ac:dyDescent="0.25">
      <c r="A48" s="16" t="s">
        <v>278</v>
      </c>
      <c r="C48" s="75">
        <v>4.7499999999999999E-3</v>
      </c>
      <c r="D48" s="75">
        <v>4.7499999999999999E-3</v>
      </c>
      <c r="E48" s="75">
        <v>4.7499999999999999E-3</v>
      </c>
      <c r="F48" s="75">
        <v>4.7499999999999999E-3</v>
      </c>
      <c r="G48" s="75">
        <v>4.7499999999999999E-3</v>
      </c>
      <c r="H48" s="75">
        <v>4.7499999999999999E-3</v>
      </c>
      <c r="I48" s="75">
        <v>4.7499999999999999E-3</v>
      </c>
      <c r="J48" s="75">
        <v>4.7499999999999999E-3</v>
      </c>
      <c r="K48" s="75">
        <v>4.7499999999999999E-3</v>
      </c>
      <c r="L48" s="75">
        <v>4.7499999999999999E-3</v>
      </c>
      <c r="M48" s="75">
        <v>4.7499999999999999E-3</v>
      </c>
      <c r="N48" s="75">
        <v>4.7499999999999999E-3</v>
      </c>
      <c r="O48" s="75">
        <v>4.7499999999999999E-3</v>
      </c>
      <c r="P48" s="75">
        <v>4.7499999999999999E-3</v>
      </c>
      <c r="Q48" s="75">
        <v>4.7499999999999999E-3</v>
      </c>
      <c r="R48" s="75">
        <v>4.7499999999999999E-3</v>
      </c>
      <c r="S48" s="75">
        <v>4.7499999999999999E-3</v>
      </c>
      <c r="T48" s="75">
        <v>4.7499999999999999E-3</v>
      </c>
      <c r="U48" s="75">
        <v>4.7499999999999999E-3</v>
      </c>
      <c r="V48" s="75">
        <v>4.7499999999999999E-3</v>
      </c>
      <c r="W48" s="75">
        <v>4.7499999999999999E-3</v>
      </c>
      <c r="X48" s="75">
        <v>4.7499999999999999E-3</v>
      </c>
      <c r="Y48" s="75">
        <v>4.7499999999999999E-3</v>
      </c>
      <c r="Z48" s="75">
        <v>4.7499999999999999E-3</v>
      </c>
      <c r="AA48" s="75">
        <v>4.7499999999999999E-3</v>
      </c>
      <c r="AB48" s="75">
        <v>4.7499999999999999E-3</v>
      </c>
      <c r="AC48" s="75">
        <v>4.7499999999999999E-3</v>
      </c>
      <c r="AD48" s="75">
        <v>4.7499999999999999E-3</v>
      </c>
      <c r="AE48" s="75">
        <v>4.7499999999999999E-3</v>
      </c>
      <c r="AF48" s="75">
        <v>4.7499999999999999E-3</v>
      </c>
      <c r="AG48" s="75">
        <v>4.7499999999999999E-3</v>
      </c>
      <c r="AH48" s="75">
        <v>4.7499999999999999E-3</v>
      </c>
      <c r="AI48" s="75">
        <v>4.7499999999999999E-3</v>
      </c>
      <c r="AJ48" s="75">
        <v>4.7499999999999999E-3</v>
      </c>
      <c r="AK48" s="75">
        <v>4.7499999999999999E-3</v>
      </c>
      <c r="AL48" s="75">
        <v>4.7499999999999999E-3</v>
      </c>
      <c r="AM48" s="75">
        <v>4.7499999999999999E-3</v>
      </c>
      <c r="AN48" s="75">
        <v>4.7499999999999999E-3</v>
      </c>
      <c r="AO48" s="75">
        <v>4.7499999999999999E-3</v>
      </c>
      <c r="AP48" s="75">
        <v>4.7499999999999999E-3</v>
      </c>
      <c r="AQ48" s="75">
        <v>4.7499999999999999E-3</v>
      </c>
      <c r="AR48" s="75">
        <v>4.7499999999999999E-3</v>
      </c>
      <c r="AS48" s="75">
        <v>4.7499999999999999E-3</v>
      </c>
      <c r="AT48" s="75">
        <v>4.7499999999999999E-3</v>
      </c>
      <c r="AU48" s="75">
        <v>4.7499999999999999E-3</v>
      </c>
      <c r="AV48" s="75">
        <v>4.7499999999999999E-3</v>
      </c>
      <c r="AW48" s="75">
        <v>4.7499999999999999E-3</v>
      </c>
      <c r="AX48" s="75">
        <v>4.7499999999999999E-3</v>
      </c>
      <c r="AY48" s="75">
        <v>4.7499999999999999E-3</v>
      </c>
      <c r="AZ48" s="75">
        <v>4.7499999999999999E-3</v>
      </c>
      <c r="BA48" s="75">
        <v>4.7499999999999999E-3</v>
      </c>
      <c r="BB48" s="75">
        <v>4.7499999999999999E-3</v>
      </c>
      <c r="BC48" s="75">
        <v>4.7499999999999999E-3</v>
      </c>
      <c r="BD48" s="75">
        <v>4.7499999999999999E-3</v>
      </c>
      <c r="BE48" s="75">
        <v>4.7499999999999999E-3</v>
      </c>
      <c r="BF48" s="75">
        <v>4.7499999999999999E-3</v>
      </c>
      <c r="BG48" s="75">
        <v>4.7499999999999999E-3</v>
      </c>
      <c r="BH48" s="75">
        <v>4.7499999999999999E-3</v>
      </c>
      <c r="BI48" s="75">
        <v>4.7499999999999999E-3</v>
      </c>
      <c r="BJ48" s="75">
        <v>4.7499999999999999E-3</v>
      </c>
      <c r="BK48" s="75">
        <v>4.7499999999999999E-3</v>
      </c>
      <c r="BL48" s="75">
        <v>4.7499999999999999E-3</v>
      </c>
      <c r="BM48" s="75">
        <v>4.7499999999999999E-3</v>
      </c>
      <c r="BN48" s="75">
        <v>4.7499999999999999E-3</v>
      </c>
      <c r="BO48" s="75">
        <v>4.7499999999999999E-3</v>
      </c>
      <c r="BP48" s="75">
        <v>4.7499999999999999E-3</v>
      </c>
      <c r="BQ48" s="75">
        <v>4.7499999999999999E-3</v>
      </c>
      <c r="BR48" s="75">
        <v>4.7499999999999999E-3</v>
      </c>
      <c r="BS48" s="75">
        <v>4.7499999999999999E-3</v>
      </c>
      <c r="BT48" s="75">
        <v>4.7499999999999999E-3</v>
      </c>
      <c r="BU48" s="75">
        <v>4.7499999999999999E-3</v>
      </c>
      <c r="BV48" s="75">
        <v>4.7499999999999999E-3</v>
      </c>
      <c r="BW48" s="75">
        <v>4.7499999999999999E-3</v>
      </c>
      <c r="BX48" s="75">
        <v>4.7499999999999999E-3</v>
      </c>
      <c r="BY48" s="75">
        <v>4.7499999999999999E-3</v>
      </c>
      <c r="BZ48" s="75">
        <v>4.7499999999999999E-3</v>
      </c>
      <c r="CA48" s="75">
        <v>4.7499999999999999E-3</v>
      </c>
      <c r="CB48" s="75">
        <v>4.7499999999999999E-3</v>
      </c>
      <c r="CC48" s="75">
        <v>4.7499999999999999E-3</v>
      </c>
      <c r="CD48" s="75">
        <v>4.7499999999999999E-3</v>
      </c>
    </row>
    <row r="49" spans="1:82" x14ac:dyDescent="0.25">
      <c r="A49" s="16" t="s">
        <v>279</v>
      </c>
      <c r="C49" s="75">
        <f>C48* C40*44/28</f>
        <v>3.2545701866534937E-2</v>
      </c>
      <c r="D49" s="75">
        <f t="shared" ref="D49:BO49" si="627">D48* D40*44/28</f>
        <v>3.2545701866534937E-2</v>
      </c>
      <c r="E49" s="75">
        <f t="shared" si="627"/>
        <v>3.2545701866534937E-2</v>
      </c>
      <c r="F49" s="75">
        <f t="shared" si="627"/>
        <v>3.2545701866534937E-2</v>
      </c>
      <c r="G49" s="75">
        <f t="shared" si="627"/>
        <v>3.2545701866534937E-2</v>
      </c>
      <c r="H49" s="75">
        <f t="shared" si="627"/>
        <v>3.2545701866534937E-2</v>
      </c>
      <c r="I49" s="75">
        <f t="shared" si="627"/>
        <v>3.2545701866534937E-2</v>
      </c>
      <c r="J49" s="75">
        <f t="shared" si="627"/>
        <v>3.2545701866534937E-2</v>
      </c>
      <c r="K49" s="75">
        <f t="shared" si="627"/>
        <v>3.2545701866534937E-2</v>
      </c>
      <c r="L49" s="75">
        <f t="shared" si="627"/>
        <v>3.2545701866534937E-2</v>
      </c>
      <c r="M49" s="75">
        <f t="shared" si="627"/>
        <v>3.2545701866534937E-2</v>
      </c>
      <c r="N49" s="75">
        <f t="shared" si="627"/>
        <v>3.2545701866534937E-2</v>
      </c>
      <c r="O49" s="75">
        <f t="shared" si="627"/>
        <v>3.2545701866534937E-2</v>
      </c>
      <c r="P49" s="75">
        <f t="shared" si="627"/>
        <v>3.2545701866534937E-2</v>
      </c>
      <c r="Q49" s="75">
        <f t="shared" si="627"/>
        <v>3.2545701866534937E-2</v>
      </c>
      <c r="R49" s="75">
        <f t="shared" si="627"/>
        <v>3.2545701866534937E-2</v>
      </c>
      <c r="S49" s="75">
        <f t="shared" si="627"/>
        <v>3.2545701866534937E-2</v>
      </c>
      <c r="T49" s="75">
        <f t="shared" si="627"/>
        <v>3.2545701866534937E-2</v>
      </c>
      <c r="U49" s="75">
        <f t="shared" si="627"/>
        <v>3.2545701866534937E-2</v>
      </c>
      <c r="V49" s="75">
        <f t="shared" si="627"/>
        <v>3.2545701866534937E-2</v>
      </c>
      <c r="W49" s="75">
        <f t="shared" si="627"/>
        <v>3.978713967413159E-2</v>
      </c>
      <c r="X49" s="75">
        <f t="shared" si="627"/>
        <v>3.978713967413159E-2</v>
      </c>
      <c r="Y49" s="75">
        <f t="shared" si="627"/>
        <v>3.978713967413159E-2</v>
      </c>
      <c r="Z49" s="75">
        <f t="shared" si="627"/>
        <v>3.978713967413159E-2</v>
      </c>
      <c r="AA49" s="75">
        <f t="shared" si="627"/>
        <v>3.978713967413159E-2</v>
      </c>
      <c r="AB49" s="75">
        <f t="shared" si="627"/>
        <v>3.978713967413159E-2</v>
      </c>
      <c r="AC49" s="75">
        <f t="shared" si="627"/>
        <v>3.978713967413159E-2</v>
      </c>
      <c r="AD49" s="75">
        <f t="shared" si="627"/>
        <v>3.978713967413159E-2</v>
      </c>
      <c r="AE49" s="75">
        <f t="shared" si="627"/>
        <v>3.978713967413159E-2</v>
      </c>
      <c r="AF49" s="75">
        <f t="shared" si="627"/>
        <v>3.978713967413159E-2</v>
      </c>
      <c r="AG49" s="75">
        <f t="shared" si="627"/>
        <v>3.978713967413159E-2</v>
      </c>
      <c r="AH49" s="75">
        <f t="shared" si="627"/>
        <v>3.978713967413159E-2</v>
      </c>
      <c r="AI49" s="75">
        <f t="shared" si="627"/>
        <v>3.978713967413159E-2</v>
      </c>
      <c r="AJ49" s="75">
        <f t="shared" si="627"/>
        <v>3.978713967413159E-2</v>
      </c>
      <c r="AK49" s="75">
        <f t="shared" si="627"/>
        <v>3.978713967413159E-2</v>
      </c>
      <c r="AL49" s="75">
        <f t="shared" si="627"/>
        <v>3.978713967413159E-2</v>
      </c>
      <c r="AM49" s="75">
        <f t="shared" si="627"/>
        <v>3.978713967413159E-2</v>
      </c>
      <c r="AN49" s="75">
        <f t="shared" si="627"/>
        <v>3.978713967413159E-2</v>
      </c>
      <c r="AO49" s="75">
        <f t="shared" si="627"/>
        <v>3.978713967413159E-2</v>
      </c>
      <c r="AP49" s="75">
        <f t="shared" si="627"/>
        <v>3.978713967413159E-2</v>
      </c>
      <c r="AQ49" s="75">
        <f t="shared" si="627"/>
        <v>3.978713967413159E-2</v>
      </c>
      <c r="AR49" s="75">
        <f t="shared" si="627"/>
        <v>3.978713967413159E-2</v>
      </c>
      <c r="AS49" s="75">
        <f t="shared" si="627"/>
        <v>3.978713967413159E-2</v>
      </c>
      <c r="AT49" s="75">
        <f t="shared" si="627"/>
        <v>3.978713967413159E-2</v>
      </c>
      <c r="AU49" s="75">
        <f t="shared" si="627"/>
        <v>3.978713967413159E-2</v>
      </c>
      <c r="AV49" s="75">
        <f t="shared" si="627"/>
        <v>3.978713967413159E-2</v>
      </c>
      <c r="AW49" s="75">
        <f t="shared" si="627"/>
        <v>3.978713967413159E-2</v>
      </c>
      <c r="AX49" s="75">
        <f t="shared" si="627"/>
        <v>3.978713967413159E-2</v>
      </c>
      <c r="AY49" s="75">
        <f t="shared" si="627"/>
        <v>3.978713967413159E-2</v>
      </c>
      <c r="AZ49" s="75">
        <f t="shared" si="627"/>
        <v>3.978713967413159E-2</v>
      </c>
      <c r="BA49" s="75">
        <f t="shared" si="627"/>
        <v>7.4620250091304323E-3</v>
      </c>
      <c r="BB49" s="75">
        <f t="shared" si="627"/>
        <v>7.4620250091304323E-3</v>
      </c>
      <c r="BC49" s="75">
        <f t="shared" si="627"/>
        <v>7.4620250091304323E-3</v>
      </c>
      <c r="BD49" s="75">
        <f t="shared" si="627"/>
        <v>7.4620250091304323E-3</v>
      </c>
      <c r="BE49" s="75">
        <f t="shared" si="627"/>
        <v>7.4620250091304323E-3</v>
      </c>
      <c r="BF49" s="75">
        <f t="shared" si="627"/>
        <v>7.4620250091304323E-3</v>
      </c>
      <c r="BG49" s="75">
        <f t="shared" si="627"/>
        <v>7.4620250091304323E-3</v>
      </c>
      <c r="BH49" s="75">
        <f t="shared" si="627"/>
        <v>7.4620250091304323E-3</v>
      </c>
      <c r="BI49" s="75">
        <f t="shared" si="627"/>
        <v>7.4620250091304323E-3</v>
      </c>
      <c r="BJ49" s="75">
        <f t="shared" si="627"/>
        <v>7.4620250091304323E-3</v>
      </c>
      <c r="BK49" s="75">
        <f t="shared" si="627"/>
        <v>7.4620250091304323E-3</v>
      </c>
      <c r="BL49" s="75">
        <f t="shared" si="627"/>
        <v>7.4620250091304323E-3</v>
      </c>
      <c r="BM49" s="75">
        <f t="shared" si="627"/>
        <v>7.4620250091304323E-3</v>
      </c>
      <c r="BN49" s="75">
        <f t="shared" si="627"/>
        <v>7.4620250091304323E-3</v>
      </c>
      <c r="BO49" s="75">
        <f t="shared" si="627"/>
        <v>7.4620250091304323E-3</v>
      </c>
      <c r="BP49" s="75">
        <f t="shared" ref="BP49:CD49" si="628">BP48* BP40*44/28</f>
        <v>7.4620250091304323E-3</v>
      </c>
      <c r="BQ49" s="75">
        <f t="shared" si="628"/>
        <v>7.4620250091304323E-3</v>
      </c>
      <c r="BR49" s="75">
        <f t="shared" si="628"/>
        <v>7.4620250091304323E-3</v>
      </c>
      <c r="BS49" s="75">
        <f t="shared" si="628"/>
        <v>7.4620250091304323E-3</v>
      </c>
      <c r="BT49" s="75">
        <f t="shared" si="628"/>
        <v>7.4647000445445992E-3</v>
      </c>
      <c r="BU49" s="75">
        <f t="shared" si="628"/>
        <v>7.4647000445445992E-3</v>
      </c>
      <c r="BV49" s="75">
        <f t="shared" si="628"/>
        <v>7.4647000445445992E-3</v>
      </c>
      <c r="BW49" s="75">
        <f t="shared" si="628"/>
        <v>7.4647000445445992E-3</v>
      </c>
      <c r="BX49" s="75">
        <f t="shared" si="628"/>
        <v>7.4647000445445992E-3</v>
      </c>
      <c r="BY49" s="75">
        <f t="shared" si="628"/>
        <v>7.4647000445445992E-3</v>
      </c>
      <c r="BZ49" s="75">
        <f t="shared" si="628"/>
        <v>7.4647000445445992E-3</v>
      </c>
      <c r="CA49" s="75">
        <f t="shared" si="628"/>
        <v>7.4647000445445992E-3</v>
      </c>
      <c r="CB49" s="75">
        <f t="shared" si="628"/>
        <v>7.4647000445445992E-3</v>
      </c>
      <c r="CC49" s="75">
        <f t="shared" si="628"/>
        <v>7.4647000445445992E-3</v>
      </c>
      <c r="CD49" s="75">
        <f t="shared" si="628"/>
        <v>7.4647000445445992E-3</v>
      </c>
    </row>
    <row r="50" spans="1:82" x14ac:dyDescent="0.25">
      <c r="A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</row>
    <row r="51" spans="1:82" x14ac:dyDescent="0.25">
      <c r="A51" s="68" t="s">
        <v>74</v>
      </c>
      <c r="C51" s="4">
        <v>1</v>
      </c>
      <c r="D51" s="4">
        <v>1</v>
      </c>
      <c r="E51" s="4">
        <v>1</v>
      </c>
      <c r="F51" s="4">
        <f>1-0.5</f>
        <v>0.5</v>
      </c>
      <c r="G51" s="4">
        <v>1</v>
      </c>
      <c r="H51" s="4">
        <v>1</v>
      </c>
      <c r="I51" s="4">
        <f>1-0.5</f>
        <v>0.5</v>
      </c>
      <c r="J51" s="4">
        <f>1-0.63</f>
        <v>0.37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f>1-0.5</f>
        <v>0.5</v>
      </c>
      <c r="Q51" s="4">
        <v>1</v>
      </c>
      <c r="R51" s="4">
        <v>1</v>
      </c>
      <c r="S51" s="4">
        <f>1-0.5</f>
        <v>0.5</v>
      </c>
      <c r="T51" s="4">
        <f>1-0.63</f>
        <v>0.37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f>1-0.5</f>
        <v>0.5</v>
      </c>
      <c r="AA51" s="4">
        <v>1</v>
      </c>
      <c r="AB51" s="4">
        <v>1</v>
      </c>
      <c r="AC51" s="4">
        <f>1-0.5</f>
        <v>0.5</v>
      </c>
      <c r="AD51" s="4">
        <f>1-0.63</f>
        <v>0.37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f>1-0.5</f>
        <v>0.5</v>
      </c>
      <c r="AK51" s="4">
        <v>1</v>
      </c>
      <c r="AL51" s="4">
        <v>1</v>
      </c>
      <c r="AM51" s="4">
        <f>1-0.5</f>
        <v>0.5</v>
      </c>
      <c r="AN51" s="4">
        <f>1-0.63</f>
        <v>0.37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f>1-0.5</f>
        <v>0.5</v>
      </c>
      <c r="AU51" s="4">
        <v>1</v>
      </c>
      <c r="AV51" s="4">
        <v>1</v>
      </c>
      <c r="AW51" s="4">
        <f>1-0.5</f>
        <v>0.5</v>
      </c>
      <c r="AX51" s="4">
        <f>1-0.63</f>
        <v>0.37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f>1-0.5</f>
        <v>0.5</v>
      </c>
      <c r="BE51" s="4">
        <v>1</v>
      </c>
      <c r="BF51" s="4">
        <v>1</v>
      </c>
      <c r="BG51" s="4">
        <f>1-0.5</f>
        <v>0.5</v>
      </c>
      <c r="BH51" s="4">
        <f>1-0.63</f>
        <v>0.37</v>
      </c>
      <c r="BI51" s="4">
        <v>1</v>
      </c>
      <c r="BJ51" s="4">
        <v>1</v>
      </c>
      <c r="BK51" s="4">
        <v>1</v>
      </c>
      <c r="BL51" s="4">
        <v>1</v>
      </c>
      <c r="BM51" s="4">
        <f>1-0.5</f>
        <v>0.5</v>
      </c>
      <c r="BN51" s="4">
        <v>1</v>
      </c>
      <c r="BO51" s="4">
        <v>1</v>
      </c>
      <c r="BP51" s="4">
        <f>1-0.5</f>
        <v>0.5</v>
      </c>
      <c r="BQ51" s="4">
        <f>1-0.63</f>
        <v>0.37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f>1-0.5</f>
        <v>0.5</v>
      </c>
      <c r="BX51" s="4">
        <v>1</v>
      </c>
      <c r="BY51" s="4">
        <v>1</v>
      </c>
      <c r="BZ51" s="4">
        <f>1-0.5</f>
        <v>0.5</v>
      </c>
      <c r="CA51" s="4">
        <f>1-0.63</f>
        <v>0.37</v>
      </c>
      <c r="CB51" s="4">
        <v>1</v>
      </c>
      <c r="CC51" s="4">
        <v>1</v>
      </c>
      <c r="CD51" s="4">
        <v>1</v>
      </c>
    </row>
    <row r="52" spans="1:82" x14ac:dyDescent="0.25">
      <c r="A52" s="6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</row>
    <row r="53" spans="1:82" x14ac:dyDescent="0.25">
      <c r="A53" s="2" t="s">
        <v>75</v>
      </c>
      <c r="B53" t="s">
        <v>76</v>
      </c>
      <c r="C53" s="1">
        <v>19.2</v>
      </c>
      <c r="D53" s="1">
        <v>19.2</v>
      </c>
      <c r="E53" s="1">
        <v>19.2</v>
      </c>
      <c r="F53" s="1">
        <v>19.2</v>
      </c>
      <c r="G53" s="1">
        <v>19.2</v>
      </c>
      <c r="H53" s="1">
        <v>19.2</v>
      </c>
      <c r="I53" s="1">
        <v>19.2</v>
      </c>
      <c r="J53" s="1">
        <v>19.2</v>
      </c>
      <c r="K53" s="1">
        <v>19.2</v>
      </c>
      <c r="L53" s="1">
        <v>19.2</v>
      </c>
      <c r="M53" s="1">
        <v>78.599999999999994</v>
      </c>
      <c r="N53" s="1">
        <v>78.599999999999994</v>
      </c>
      <c r="O53" s="1">
        <v>78.599999999999994</v>
      </c>
      <c r="P53" s="1">
        <v>78.599999999999994</v>
      </c>
      <c r="Q53" s="1">
        <v>78.599999999999994</v>
      </c>
      <c r="R53" s="1">
        <v>78.599999999999994</v>
      </c>
      <c r="S53" s="1">
        <v>78.599999999999994</v>
      </c>
      <c r="T53" s="1">
        <v>78.599999999999994</v>
      </c>
      <c r="U53" s="1">
        <v>78.599999999999994</v>
      </c>
      <c r="V53" s="1">
        <v>78.599999999999994</v>
      </c>
      <c r="W53" s="1">
        <v>49.2</v>
      </c>
      <c r="X53" s="1">
        <v>49.2</v>
      </c>
      <c r="Y53" s="1">
        <v>49.2</v>
      </c>
      <c r="Z53" s="1">
        <v>49.2</v>
      </c>
      <c r="AA53" s="1">
        <v>49.2</v>
      </c>
      <c r="AB53" s="1">
        <v>49.2</v>
      </c>
      <c r="AC53" s="1">
        <v>49.2</v>
      </c>
      <c r="AD53" s="1">
        <v>49.2</v>
      </c>
      <c r="AE53" s="1">
        <v>49.2</v>
      </c>
      <c r="AF53" s="1">
        <v>49.2</v>
      </c>
      <c r="AG53" s="1">
        <f t="shared" ref="AG53:AP53" si="629">17.6+20.7</f>
        <v>38.299999999999997</v>
      </c>
      <c r="AH53" s="1">
        <f t="shared" si="629"/>
        <v>38.299999999999997</v>
      </c>
      <c r="AI53" s="1">
        <f t="shared" si="629"/>
        <v>38.299999999999997</v>
      </c>
      <c r="AJ53" s="1">
        <f t="shared" si="629"/>
        <v>38.299999999999997</v>
      </c>
      <c r="AK53" s="1">
        <f t="shared" si="629"/>
        <v>38.299999999999997</v>
      </c>
      <c r="AL53" s="1">
        <f t="shared" si="629"/>
        <v>38.299999999999997</v>
      </c>
      <c r="AM53" s="1">
        <f t="shared" si="629"/>
        <v>38.299999999999997</v>
      </c>
      <c r="AN53" s="1">
        <f t="shared" si="629"/>
        <v>38.299999999999997</v>
      </c>
      <c r="AO53" s="1">
        <f t="shared" si="629"/>
        <v>38.299999999999997</v>
      </c>
      <c r="AP53" s="1">
        <f t="shared" si="629"/>
        <v>38.299999999999997</v>
      </c>
      <c r="AQ53" s="1">
        <v>10.6</v>
      </c>
      <c r="AR53" s="1">
        <v>10.6</v>
      </c>
      <c r="AS53" s="1">
        <v>10.6</v>
      </c>
      <c r="AT53" s="1">
        <v>10.6</v>
      </c>
      <c r="AU53" s="1">
        <v>10.6</v>
      </c>
      <c r="AV53" s="1">
        <v>10.6</v>
      </c>
      <c r="AW53" s="1">
        <v>10.6</v>
      </c>
      <c r="AX53" s="1">
        <v>10.6</v>
      </c>
      <c r="AY53" s="1">
        <v>10.6</v>
      </c>
      <c r="AZ53" s="1">
        <v>10.6</v>
      </c>
      <c r="BA53" s="1">
        <v>16.8</v>
      </c>
      <c r="BB53" s="1">
        <v>16.8</v>
      </c>
      <c r="BC53" s="1">
        <v>16.8</v>
      </c>
      <c r="BD53" s="1">
        <v>16.8</v>
      </c>
      <c r="BE53" s="1">
        <v>16.8</v>
      </c>
      <c r="BF53" s="1">
        <v>16.8</v>
      </c>
      <c r="BG53" s="1">
        <v>16.8</v>
      </c>
      <c r="BH53" s="1">
        <v>16.8</v>
      </c>
      <c r="BI53" s="1">
        <v>16.8</v>
      </c>
      <c r="BJ53" s="1">
        <v>83.3</v>
      </c>
      <c r="BK53" s="1">
        <v>83.3</v>
      </c>
      <c r="BL53" s="1">
        <v>83.3</v>
      </c>
      <c r="BM53" s="1">
        <v>83.3</v>
      </c>
      <c r="BN53" s="1">
        <v>83.3</v>
      </c>
      <c r="BO53" s="1">
        <v>83.3</v>
      </c>
      <c r="BP53" s="1">
        <v>83.3</v>
      </c>
      <c r="BQ53" s="1">
        <v>83.3</v>
      </c>
      <c r="BR53" s="1">
        <v>83.3</v>
      </c>
      <c r="BS53" s="1">
        <v>83.3</v>
      </c>
      <c r="BT53" s="1">
        <f t="shared" ref="BT53:CD53" si="630">57.9+31.8</f>
        <v>89.7</v>
      </c>
      <c r="BU53" s="1">
        <f t="shared" si="630"/>
        <v>89.7</v>
      </c>
      <c r="BV53" s="1">
        <f t="shared" si="630"/>
        <v>89.7</v>
      </c>
      <c r="BW53" s="1">
        <f t="shared" si="630"/>
        <v>89.7</v>
      </c>
      <c r="BX53" s="1">
        <f t="shared" si="630"/>
        <v>89.7</v>
      </c>
      <c r="BY53" s="1">
        <f t="shared" si="630"/>
        <v>89.7</v>
      </c>
      <c r="BZ53" s="1">
        <f t="shared" si="630"/>
        <v>89.7</v>
      </c>
      <c r="CA53" s="1">
        <f t="shared" si="630"/>
        <v>89.7</v>
      </c>
      <c r="CB53" s="1">
        <f t="shared" si="630"/>
        <v>89.7</v>
      </c>
      <c r="CC53" s="1">
        <f t="shared" si="630"/>
        <v>89.7</v>
      </c>
      <c r="CD53" s="1">
        <f t="shared" si="630"/>
        <v>89.7</v>
      </c>
    </row>
    <row r="54" spans="1:8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1:82" x14ac:dyDescent="0.25">
      <c r="A55" s="2" t="s">
        <v>77</v>
      </c>
      <c r="B55" s="2" t="s">
        <v>78</v>
      </c>
      <c r="C55" s="3">
        <v>18.600000000000001</v>
      </c>
      <c r="D55" s="3">
        <v>18.600000000000001</v>
      </c>
      <c r="E55" s="3">
        <v>18.600000000000001</v>
      </c>
      <c r="F55" s="3">
        <v>18.600000000000001</v>
      </c>
      <c r="G55" s="3">
        <v>18.600000000000001</v>
      </c>
      <c r="H55" s="3">
        <v>18.600000000000001</v>
      </c>
      <c r="I55" s="3">
        <v>18.600000000000001</v>
      </c>
      <c r="J55" s="3">
        <v>18.600000000000001</v>
      </c>
      <c r="K55" s="3">
        <v>18.600000000000001</v>
      </c>
      <c r="L55" s="3">
        <f>18.6-1.8</f>
        <v>16.8</v>
      </c>
      <c r="M55" s="3">
        <v>18.600000000000001</v>
      </c>
      <c r="N55" s="3">
        <v>18.600000000000001</v>
      </c>
      <c r="O55" s="3">
        <v>18.600000000000001</v>
      </c>
      <c r="P55" s="3">
        <v>18.600000000000001</v>
      </c>
      <c r="Q55" s="3">
        <v>18.600000000000001</v>
      </c>
      <c r="R55" s="3">
        <v>18.600000000000001</v>
      </c>
      <c r="S55" s="3">
        <v>18.600000000000001</v>
      </c>
      <c r="T55" s="3">
        <v>18.600000000000001</v>
      </c>
      <c r="U55" s="3">
        <v>18.600000000000001</v>
      </c>
      <c r="V55" s="3">
        <f>18.6-1.8</f>
        <v>16.8</v>
      </c>
      <c r="W55" s="3">
        <v>18.600000000000001</v>
      </c>
      <c r="X55" s="3">
        <v>18.600000000000001</v>
      </c>
      <c r="Y55" s="3">
        <v>18.600000000000001</v>
      </c>
      <c r="Z55" s="3">
        <v>18.600000000000001</v>
      </c>
      <c r="AA55" s="3">
        <v>18.600000000000001</v>
      </c>
      <c r="AB55" s="3">
        <v>18.600000000000001</v>
      </c>
      <c r="AC55" s="3">
        <v>18.600000000000001</v>
      </c>
      <c r="AD55" s="3">
        <v>18.600000000000001</v>
      </c>
      <c r="AE55" s="3">
        <v>18.600000000000001</v>
      </c>
      <c r="AF55" s="3">
        <f>18.6-1.8</f>
        <v>16.8</v>
      </c>
      <c r="AG55" s="3">
        <v>18.600000000000001</v>
      </c>
      <c r="AH55" s="3">
        <v>18.600000000000001</v>
      </c>
      <c r="AI55" s="3">
        <v>18.600000000000001</v>
      </c>
      <c r="AJ55" s="3">
        <v>18.600000000000001</v>
      </c>
      <c r="AK55" s="3">
        <v>18.600000000000001</v>
      </c>
      <c r="AL55" s="3">
        <v>18.600000000000001</v>
      </c>
      <c r="AM55" s="3">
        <v>18.600000000000001</v>
      </c>
      <c r="AN55" s="3">
        <v>18.600000000000001</v>
      </c>
      <c r="AO55" s="3">
        <v>18.600000000000001</v>
      </c>
      <c r="AP55" s="3">
        <v>16.8</v>
      </c>
      <c r="AQ55" s="3">
        <v>18.600000000000001</v>
      </c>
      <c r="AR55" s="3">
        <v>18.600000000000001</v>
      </c>
      <c r="AS55" s="3">
        <v>18.600000000000001</v>
      </c>
      <c r="AT55" s="3">
        <v>18.600000000000001</v>
      </c>
      <c r="AU55" s="3">
        <v>18.600000000000001</v>
      </c>
      <c r="AV55" s="3">
        <v>18.600000000000001</v>
      </c>
      <c r="AW55" s="3">
        <v>18.600000000000001</v>
      </c>
      <c r="AX55" s="3">
        <v>18.600000000000001</v>
      </c>
      <c r="AY55" s="3">
        <v>18.600000000000001</v>
      </c>
      <c r="AZ55" s="3">
        <v>16.8</v>
      </c>
      <c r="BA55" s="3">
        <v>18.600000000000001</v>
      </c>
      <c r="BB55" s="3">
        <v>18.600000000000001</v>
      </c>
      <c r="BC55" s="3">
        <v>18.600000000000001</v>
      </c>
      <c r="BD55" s="3">
        <v>18.600000000000001</v>
      </c>
      <c r="BE55" s="3">
        <v>18.600000000000001</v>
      </c>
      <c r="BF55" s="3">
        <v>18.600000000000001</v>
      </c>
      <c r="BG55" s="3">
        <v>18.600000000000001</v>
      </c>
      <c r="BH55" s="3">
        <v>18.600000000000001</v>
      </c>
      <c r="BI55" s="3">
        <v>16.8</v>
      </c>
      <c r="BJ55" s="3">
        <v>18.600000000000001</v>
      </c>
      <c r="BK55" s="3">
        <v>18.600000000000001</v>
      </c>
      <c r="BL55" s="3">
        <v>18.600000000000001</v>
      </c>
      <c r="BM55" s="3">
        <v>18.600000000000001</v>
      </c>
      <c r="BN55" s="3">
        <v>18.600000000000001</v>
      </c>
      <c r="BO55" s="3">
        <v>18.600000000000001</v>
      </c>
      <c r="BP55" s="3">
        <v>18.600000000000001</v>
      </c>
      <c r="BQ55" s="3">
        <v>18.600000000000001</v>
      </c>
      <c r="BR55" s="3">
        <v>18.600000000000001</v>
      </c>
      <c r="BS55" s="3">
        <v>16.8</v>
      </c>
      <c r="BT55" s="3">
        <v>18.600000000000001</v>
      </c>
      <c r="BU55" s="3">
        <v>18.600000000000001</v>
      </c>
      <c r="BV55" s="3">
        <v>18.600000000000001</v>
      </c>
      <c r="BW55" s="3">
        <v>18.600000000000001</v>
      </c>
      <c r="BX55" s="3">
        <v>18.600000000000001</v>
      </c>
      <c r="BY55" s="3">
        <v>18.600000000000001</v>
      </c>
      <c r="BZ55" s="3">
        <v>18.600000000000001</v>
      </c>
      <c r="CA55" s="3">
        <v>18.600000000000001</v>
      </c>
      <c r="CB55" s="3">
        <v>18.600000000000001</v>
      </c>
      <c r="CC55" s="3">
        <v>18.600000000000001</v>
      </c>
      <c r="CD55" s="3">
        <v>16.8</v>
      </c>
    </row>
    <row r="56" spans="1:82" x14ac:dyDescent="0.25">
      <c r="A56" s="2" t="s">
        <v>79</v>
      </c>
      <c r="C56" s="4">
        <f t="shared" ref="C56:J56" si="631">+C55+273.15</f>
        <v>291.75</v>
      </c>
      <c r="D56" s="4">
        <f t="shared" si="631"/>
        <v>291.75</v>
      </c>
      <c r="E56" s="4">
        <f t="shared" si="631"/>
        <v>291.75</v>
      </c>
      <c r="F56" s="4">
        <f t="shared" si="631"/>
        <v>291.75</v>
      </c>
      <c r="G56" s="4">
        <f t="shared" si="631"/>
        <v>291.75</v>
      </c>
      <c r="H56" s="4">
        <f t="shared" si="631"/>
        <v>291.75</v>
      </c>
      <c r="I56" s="4">
        <f t="shared" si="631"/>
        <v>291.75</v>
      </c>
      <c r="J56" s="4">
        <f t="shared" si="631"/>
        <v>291.75</v>
      </c>
      <c r="K56" s="4">
        <f t="shared" ref="K56:BX56" si="632">+K55+273.15</f>
        <v>291.75</v>
      </c>
      <c r="L56" s="4">
        <f t="shared" ref="L56" si="633">+L55+273.15</f>
        <v>289.95</v>
      </c>
      <c r="M56" s="4">
        <f t="shared" si="632"/>
        <v>291.75</v>
      </c>
      <c r="N56" s="4">
        <f t="shared" ref="N56:P56" si="634">+N55+273.15</f>
        <v>291.75</v>
      </c>
      <c r="O56" s="4">
        <f t="shared" si="634"/>
        <v>291.75</v>
      </c>
      <c r="P56" s="4">
        <f t="shared" si="634"/>
        <v>291.75</v>
      </c>
      <c r="Q56" s="4">
        <f t="shared" si="632"/>
        <v>291.75</v>
      </c>
      <c r="R56" s="4">
        <f t="shared" ref="R56:S56" si="635">+R55+273.15</f>
        <v>291.75</v>
      </c>
      <c r="S56" s="4">
        <f t="shared" si="635"/>
        <v>291.75</v>
      </c>
      <c r="T56" s="4">
        <f t="shared" ref="T56" si="636">+T55+273.15</f>
        <v>291.75</v>
      </c>
      <c r="U56" s="4">
        <f t="shared" ref="U56:V56" si="637">+U55+273.15</f>
        <v>291.75</v>
      </c>
      <c r="V56" s="4">
        <f t="shared" si="637"/>
        <v>289.95</v>
      </c>
      <c r="W56" s="4">
        <f t="shared" si="632"/>
        <v>291.75</v>
      </c>
      <c r="X56" s="4">
        <f t="shared" ref="X56:Z56" si="638">+X55+273.15</f>
        <v>291.75</v>
      </c>
      <c r="Y56" s="4">
        <f t="shared" si="638"/>
        <v>291.75</v>
      </c>
      <c r="Z56" s="4">
        <f t="shared" si="638"/>
        <v>291.75</v>
      </c>
      <c r="AA56" s="4">
        <f t="shared" si="632"/>
        <v>291.75</v>
      </c>
      <c r="AB56" s="4">
        <f t="shared" ref="AB56:AC56" si="639">+AB55+273.15</f>
        <v>291.75</v>
      </c>
      <c r="AC56" s="4">
        <f t="shared" si="639"/>
        <v>291.75</v>
      </c>
      <c r="AD56" s="4">
        <f t="shared" ref="AD56" si="640">+AD55+273.15</f>
        <v>291.75</v>
      </c>
      <c r="AE56" s="4">
        <f t="shared" ref="AE56:AF56" si="641">+AE55+273.15</f>
        <v>291.75</v>
      </c>
      <c r="AF56" s="4">
        <f t="shared" si="641"/>
        <v>289.95</v>
      </c>
      <c r="AG56" s="4">
        <f t="shared" si="632"/>
        <v>291.75</v>
      </c>
      <c r="AH56" s="4">
        <f t="shared" ref="AH56:AJ56" si="642">+AH55+273.15</f>
        <v>291.75</v>
      </c>
      <c r="AI56" s="4">
        <f t="shared" si="642"/>
        <v>291.75</v>
      </c>
      <c r="AJ56" s="4">
        <f t="shared" si="642"/>
        <v>291.75</v>
      </c>
      <c r="AK56" s="4">
        <f t="shared" si="632"/>
        <v>291.75</v>
      </c>
      <c r="AL56" s="4">
        <f t="shared" ref="AL56:AM56" si="643">+AL55+273.15</f>
        <v>291.75</v>
      </c>
      <c r="AM56" s="4">
        <f t="shared" si="643"/>
        <v>291.75</v>
      </c>
      <c r="AN56" s="4">
        <f t="shared" ref="AN56" si="644">+AN55+273.15</f>
        <v>291.75</v>
      </c>
      <c r="AO56" s="4">
        <f t="shared" ref="AO56:AP56" si="645">+AO55+273.15</f>
        <v>291.75</v>
      </c>
      <c r="AP56" s="4">
        <f t="shared" si="645"/>
        <v>289.95</v>
      </c>
      <c r="AQ56" s="4">
        <f t="shared" si="632"/>
        <v>291.75</v>
      </c>
      <c r="AR56" s="4">
        <f t="shared" ref="AR56:AT56" si="646">+AR55+273.15</f>
        <v>291.75</v>
      </c>
      <c r="AS56" s="4">
        <f t="shared" si="646"/>
        <v>291.75</v>
      </c>
      <c r="AT56" s="4">
        <f t="shared" si="646"/>
        <v>291.75</v>
      </c>
      <c r="AU56" s="4">
        <f t="shared" si="632"/>
        <v>291.75</v>
      </c>
      <c r="AV56" s="4">
        <f t="shared" ref="AV56:AW56" si="647">+AV55+273.15</f>
        <v>291.75</v>
      </c>
      <c r="AW56" s="4">
        <f t="shared" si="647"/>
        <v>291.75</v>
      </c>
      <c r="AX56" s="4">
        <f t="shared" ref="AX56" si="648">+AX55+273.15</f>
        <v>291.75</v>
      </c>
      <c r="AY56" s="4">
        <f t="shared" ref="AY56:AZ56" si="649">+AY55+273.15</f>
        <v>291.75</v>
      </c>
      <c r="AZ56" s="4">
        <f t="shared" si="649"/>
        <v>289.95</v>
      </c>
      <c r="BA56" s="4">
        <f t="shared" si="632"/>
        <v>291.75</v>
      </c>
      <c r="BB56" s="4">
        <f t="shared" ref="BB56:BD56" si="650">+BB55+273.15</f>
        <v>291.75</v>
      </c>
      <c r="BC56" s="4">
        <f t="shared" si="650"/>
        <v>291.75</v>
      </c>
      <c r="BD56" s="4">
        <f t="shared" si="650"/>
        <v>291.75</v>
      </c>
      <c r="BE56" s="4">
        <f t="shared" si="632"/>
        <v>291.75</v>
      </c>
      <c r="BF56" s="4">
        <f t="shared" ref="BF56:BG56" si="651">+BF55+273.15</f>
        <v>291.75</v>
      </c>
      <c r="BG56" s="4">
        <f t="shared" si="651"/>
        <v>291.75</v>
      </c>
      <c r="BH56" s="4">
        <f t="shared" ref="BH56" si="652">+BH55+273.15</f>
        <v>291.75</v>
      </c>
      <c r="BI56" s="4">
        <f t="shared" ref="BI56" si="653">+BI55+273.15</f>
        <v>289.95</v>
      </c>
      <c r="BJ56" s="4">
        <f t="shared" si="632"/>
        <v>291.75</v>
      </c>
      <c r="BK56" s="4">
        <f t="shared" ref="BK56:BM56" si="654">+BK55+273.15</f>
        <v>291.75</v>
      </c>
      <c r="BL56" s="4">
        <f t="shared" si="654"/>
        <v>291.75</v>
      </c>
      <c r="BM56" s="4">
        <f t="shared" si="654"/>
        <v>291.75</v>
      </c>
      <c r="BN56" s="4">
        <f t="shared" si="632"/>
        <v>291.75</v>
      </c>
      <c r="BO56" s="4">
        <f t="shared" ref="BO56:BP56" si="655">+BO55+273.15</f>
        <v>291.75</v>
      </c>
      <c r="BP56" s="4">
        <f t="shared" si="655"/>
        <v>291.75</v>
      </c>
      <c r="BQ56" s="4">
        <f t="shared" ref="BQ56" si="656">+BQ55+273.15</f>
        <v>291.75</v>
      </c>
      <c r="BR56" s="4">
        <f t="shared" ref="BR56" si="657">+BR55+273.15</f>
        <v>291.75</v>
      </c>
      <c r="BS56" s="4">
        <f t="shared" ref="BS56" si="658">+BS55+273.15</f>
        <v>289.95</v>
      </c>
      <c r="BT56" s="4">
        <f t="shared" si="632"/>
        <v>291.75</v>
      </c>
      <c r="BU56" s="4">
        <f t="shared" ref="BU56:BW56" si="659">+BU55+273.15</f>
        <v>291.75</v>
      </c>
      <c r="BV56" s="4">
        <f t="shared" si="659"/>
        <v>291.75</v>
      </c>
      <c r="BW56" s="4">
        <f t="shared" si="659"/>
        <v>291.75</v>
      </c>
      <c r="BX56" s="4">
        <f t="shared" si="632"/>
        <v>291.75</v>
      </c>
      <c r="BY56" s="4">
        <f t="shared" ref="BY56:BZ56" si="660">+BY55+273.15</f>
        <v>291.75</v>
      </c>
      <c r="BZ56" s="4">
        <f t="shared" si="660"/>
        <v>291.75</v>
      </c>
      <c r="CA56" s="4">
        <f t="shared" ref="CA56" si="661">+CA55+273.15</f>
        <v>291.75</v>
      </c>
      <c r="CB56" s="4">
        <f t="shared" ref="CB56" si="662">+CB55+273.15</f>
        <v>291.75</v>
      </c>
      <c r="CC56" s="4">
        <f t="shared" ref="CC56:CD56" si="663">+CC55+273.15</f>
        <v>291.75</v>
      </c>
      <c r="CD56" s="4">
        <f t="shared" si="663"/>
        <v>289.95</v>
      </c>
    </row>
    <row r="57" spans="1:82" x14ac:dyDescent="0.25">
      <c r="A57" s="2" t="s">
        <v>80</v>
      </c>
      <c r="B57" s="2" t="s">
        <v>81</v>
      </c>
      <c r="C57" s="3">
        <v>31.3</v>
      </c>
      <c r="D57" s="3">
        <v>31.3</v>
      </c>
      <c r="E57" s="3">
        <v>31.3</v>
      </c>
      <c r="F57" s="3">
        <v>31.3</v>
      </c>
      <c r="G57" s="3">
        <v>31.3</v>
      </c>
      <c r="H57" s="3">
        <v>31.3</v>
      </c>
      <c r="I57" s="3">
        <v>31.3</v>
      </c>
      <c r="J57" s="3">
        <v>31.3</v>
      </c>
      <c r="K57" s="3">
        <v>31.3</v>
      </c>
      <c r="L57" s="3">
        <v>31.3</v>
      </c>
      <c r="M57" s="3">
        <v>31.3</v>
      </c>
      <c r="N57" s="3">
        <v>31.3</v>
      </c>
      <c r="O57" s="3">
        <v>31.3</v>
      </c>
      <c r="P57" s="3">
        <v>31.3</v>
      </c>
      <c r="Q57" s="3">
        <v>31.3</v>
      </c>
      <c r="R57" s="3">
        <v>31.3</v>
      </c>
      <c r="S57" s="3">
        <v>31.3</v>
      </c>
      <c r="T57" s="3">
        <v>31.3</v>
      </c>
      <c r="U57" s="3">
        <v>31.3</v>
      </c>
      <c r="V57" s="3">
        <v>31.3</v>
      </c>
      <c r="W57" s="3">
        <v>31.3</v>
      </c>
      <c r="X57" s="3">
        <v>31.3</v>
      </c>
      <c r="Y57" s="3">
        <v>31.3</v>
      </c>
      <c r="Z57" s="3">
        <v>31.3</v>
      </c>
      <c r="AA57" s="3">
        <v>31.3</v>
      </c>
      <c r="AB57" s="3">
        <v>31.3</v>
      </c>
      <c r="AC57" s="3">
        <v>31.3</v>
      </c>
      <c r="AD57" s="3">
        <v>31.3</v>
      </c>
      <c r="AE57" s="3">
        <v>31.3</v>
      </c>
      <c r="AF57" s="3">
        <v>31.3</v>
      </c>
      <c r="AG57" s="3">
        <v>31.3</v>
      </c>
      <c r="AH57" s="3">
        <v>31.3</v>
      </c>
      <c r="AI57" s="3">
        <v>31.3</v>
      </c>
      <c r="AJ57" s="3">
        <v>31.3</v>
      </c>
      <c r="AK57" s="3">
        <v>31.3</v>
      </c>
      <c r="AL57" s="3">
        <v>31.3</v>
      </c>
      <c r="AM57" s="3">
        <v>31.3</v>
      </c>
      <c r="AN57" s="3">
        <v>31.3</v>
      </c>
      <c r="AO57" s="3">
        <v>31.3</v>
      </c>
      <c r="AP57" s="3">
        <v>31.3</v>
      </c>
      <c r="AQ57" s="3">
        <v>31.3</v>
      </c>
      <c r="AR57" s="3">
        <v>31.3</v>
      </c>
      <c r="AS57" s="3">
        <v>31.3</v>
      </c>
      <c r="AT57" s="3">
        <v>31.3</v>
      </c>
      <c r="AU57" s="3">
        <v>31.3</v>
      </c>
      <c r="AV57" s="3">
        <v>31.3</v>
      </c>
      <c r="AW57" s="3">
        <v>31.3</v>
      </c>
      <c r="AX57" s="3">
        <v>31.3</v>
      </c>
      <c r="AY57" s="3">
        <v>31.3</v>
      </c>
      <c r="AZ57" s="3">
        <v>31.3</v>
      </c>
      <c r="BA57" s="3">
        <v>31.3</v>
      </c>
      <c r="BB57" s="3">
        <v>31.3</v>
      </c>
      <c r="BC57" s="3">
        <v>31.3</v>
      </c>
      <c r="BD57" s="3">
        <v>31.3</v>
      </c>
      <c r="BE57" s="3">
        <v>31.3</v>
      </c>
      <c r="BF57" s="3">
        <v>31.3</v>
      </c>
      <c r="BG57" s="3">
        <v>31.3</v>
      </c>
      <c r="BH57" s="3">
        <v>31.3</v>
      </c>
      <c r="BI57" s="3">
        <v>31.3</v>
      </c>
      <c r="BJ57" s="3">
        <v>31.3</v>
      </c>
      <c r="BK57" s="3">
        <v>31.3</v>
      </c>
      <c r="BL57" s="3">
        <v>31.3</v>
      </c>
      <c r="BM57" s="3">
        <v>31.3</v>
      </c>
      <c r="BN57" s="3">
        <v>31.3</v>
      </c>
      <c r="BO57" s="3">
        <v>31.3</v>
      </c>
      <c r="BP57" s="3">
        <v>31.3</v>
      </c>
      <c r="BQ57" s="3">
        <v>31.3</v>
      </c>
      <c r="BR57" s="3">
        <v>31.3</v>
      </c>
      <c r="BS57" s="3">
        <v>31.3</v>
      </c>
      <c r="BT57" s="3">
        <v>31.3</v>
      </c>
      <c r="BU57" s="3">
        <v>31.3</v>
      </c>
      <c r="BV57" s="3">
        <v>31.3</v>
      </c>
      <c r="BW57" s="3">
        <v>31.3</v>
      </c>
      <c r="BX57" s="3">
        <v>31.3</v>
      </c>
      <c r="BY57" s="3">
        <v>31.3</v>
      </c>
      <c r="BZ57" s="3">
        <v>31.3</v>
      </c>
      <c r="CA57" s="3">
        <v>31.3</v>
      </c>
      <c r="CB57" s="3">
        <v>31.3</v>
      </c>
      <c r="CC57" s="3">
        <v>31.3</v>
      </c>
      <c r="CD57" s="3">
        <v>31.3</v>
      </c>
    </row>
    <row r="58" spans="1:82" x14ac:dyDescent="0.25">
      <c r="A58" s="2" t="s">
        <v>82</v>
      </c>
      <c r="B58" s="2" t="s">
        <v>83</v>
      </c>
      <c r="C58" s="4">
        <f t="shared" ref="C58:CD58" si="664">+Ln_A</f>
        <v>31.3</v>
      </c>
      <c r="D58" s="4">
        <f t="shared" si="664"/>
        <v>31.3</v>
      </c>
      <c r="E58" s="4">
        <f t="shared" si="664"/>
        <v>31.3</v>
      </c>
      <c r="F58" s="4">
        <f t="shared" si="664"/>
        <v>31.3</v>
      </c>
      <c r="G58" s="4">
        <f t="shared" si="664"/>
        <v>31.3</v>
      </c>
      <c r="H58" s="4">
        <f t="shared" si="664"/>
        <v>31.3</v>
      </c>
      <c r="I58" s="4">
        <f t="shared" si="664"/>
        <v>31.3</v>
      </c>
      <c r="J58" s="4">
        <f t="shared" si="664"/>
        <v>31.3</v>
      </c>
      <c r="K58" s="4">
        <f t="shared" si="664"/>
        <v>31.3</v>
      </c>
      <c r="L58" s="4">
        <f t="shared" si="664"/>
        <v>31.3</v>
      </c>
      <c r="M58" s="4">
        <f t="shared" si="664"/>
        <v>31.3</v>
      </c>
      <c r="N58" s="4">
        <f t="shared" si="664"/>
        <v>31.3</v>
      </c>
      <c r="O58" s="4">
        <f t="shared" si="664"/>
        <v>31.3</v>
      </c>
      <c r="P58" s="4">
        <f t="shared" si="664"/>
        <v>31.3</v>
      </c>
      <c r="Q58" s="4">
        <f t="shared" si="664"/>
        <v>31.3</v>
      </c>
      <c r="R58" s="4">
        <f t="shared" si="664"/>
        <v>31.3</v>
      </c>
      <c r="S58" s="4">
        <f t="shared" si="664"/>
        <v>31.3</v>
      </c>
      <c r="T58" s="4">
        <f t="shared" si="664"/>
        <v>31.3</v>
      </c>
      <c r="U58" s="4">
        <f t="shared" si="664"/>
        <v>31.3</v>
      </c>
      <c r="V58" s="4">
        <f t="shared" si="664"/>
        <v>31.3</v>
      </c>
      <c r="W58" s="4">
        <f t="shared" si="664"/>
        <v>31.3</v>
      </c>
      <c r="X58" s="4">
        <f t="shared" si="664"/>
        <v>31.3</v>
      </c>
      <c r="Y58" s="4">
        <f t="shared" si="664"/>
        <v>31.3</v>
      </c>
      <c r="Z58" s="4">
        <f t="shared" si="664"/>
        <v>31.3</v>
      </c>
      <c r="AA58" s="4">
        <f t="shared" si="664"/>
        <v>31.3</v>
      </c>
      <c r="AB58" s="4">
        <f t="shared" si="664"/>
        <v>31.3</v>
      </c>
      <c r="AC58" s="4">
        <f t="shared" si="664"/>
        <v>31.3</v>
      </c>
      <c r="AD58" s="4">
        <f t="shared" si="664"/>
        <v>31.3</v>
      </c>
      <c r="AE58" s="4">
        <f t="shared" si="664"/>
        <v>31.3</v>
      </c>
      <c r="AF58" s="4">
        <f t="shared" si="664"/>
        <v>31.3</v>
      </c>
      <c r="AG58" s="4">
        <f t="shared" si="664"/>
        <v>31.3</v>
      </c>
      <c r="AH58" s="4">
        <f t="shared" si="664"/>
        <v>31.3</v>
      </c>
      <c r="AI58" s="4">
        <f t="shared" si="664"/>
        <v>31.3</v>
      </c>
      <c r="AJ58" s="4">
        <f t="shared" si="664"/>
        <v>31.3</v>
      </c>
      <c r="AK58" s="4">
        <f t="shared" si="664"/>
        <v>31.3</v>
      </c>
      <c r="AL58" s="4">
        <f t="shared" si="664"/>
        <v>31.3</v>
      </c>
      <c r="AM58" s="4">
        <f t="shared" si="664"/>
        <v>31.3</v>
      </c>
      <c r="AN58" s="4">
        <f t="shared" si="664"/>
        <v>31.3</v>
      </c>
      <c r="AO58" s="4">
        <f t="shared" si="664"/>
        <v>31.3</v>
      </c>
      <c r="AP58" s="4">
        <f t="shared" si="664"/>
        <v>31.3</v>
      </c>
      <c r="AQ58" s="4">
        <f t="shared" si="664"/>
        <v>31.3</v>
      </c>
      <c r="AR58" s="4">
        <f t="shared" si="664"/>
        <v>31.3</v>
      </c>
      <c r="AS58" s="4">
        <f t="shared" si="664"/>
        <v>31.3</v>
      </c>
      <c r="AT58" s="4">
        <f t="shared" si="664"/>
        <v>31.3</v>
      </c>
      <c r="AU58" s="4">
        <f t="shared" si="664"/>
        <v>31.3</v>
      </c>
      <c r="AV58" s="4">
        <f t="shared" si="664"/>
        <v>31.3</v>
      </c>
      <c r="AW58" s="4">
        <f t="shared" si="664"/>
        <v>31.3</v>
      </c>
      <c r="AX58" s="4">
        <f t="shared" si="664"/>
        <v>31.3</v>
      </c>
      <c r="AY58" s="4">
        <f t="shared" si="664"/>
        <v>31.3</v>
      </c>
      <c r="AZ58" s="4">
        <f t="shared" si="664"/>
        <v>31.3</v>
      </c>
      <c r="BA58" s="4">
        <f t="shared" si="664"/>
        <v>31.3</v>
      </c>
      <c r="BB58" s="4">
        <f t="shared" si="664"/>
        <v>31.3</v>
      </c>
      <c r="BC58" s="4">
        <f t="shared" si="664"/>
        <v>31.3</v>
      </c>
      <c r="BD58" s="4">
        <f t="shared" si="664"/>
        <v>31.3</v>
      </c>
      <c r="BE58" s="4">
        <f t="shared" si="664"/>
        <v>31.3</v>
      </c>
      <c r="BF58" s="4">
        <f t="shared" si="664"/>
        <v>31.3</v>
      </c>
      <c r="BG58" s="4">
        <f t="shared" si="664"/>
        <v>31.3</v>
      </c>
      <c r="BH58" s="4">
        <f t="shared" si="664"/>
        <v>31.3</v>
      </c>
      <c r="BI58" s="4">
        <f t="shared" si="664"/>
        <v>31.3</v>
      </c>
      <c r="BJ58" s="4">
        <f t="shared" si="664"/>
        <v>31.3</v>
      </c>
      <c r="BK58" s="4">
        <f t="shared" si="664"/>
        <v>31.3</v>
      </c>
      <c r="BL58" s="4">
        <f t="shared" si="664"/>
        <v>31.3</v>
      </c>
      <c r="BM58" s="4">
        <f t="shared" si="664"/>
        <v>31.3</v>
      </c>
      <c r="BN58" s="4">
        <f t="shared" si="664"/>
        <v>31.3</v>
      </c>
      <c r="BO58" s="4">
        <f t="shared" si="664"/>
        <v>31.3</v>
      </c>
      <c r="BP58" s="4">
        <f t="shared" si="664"/>
        <v>31.3</v>
      </c>
      <c r="BQ58" s="4">
        <f t="shared" si="664"/>
        <v>31.3</v>
      </c>
      <c r="BR58" s="4">
        <f t="shared" si="664"/>
        <v>31.3</v>
      </c>
      <c r="BS58" s="4">
        <f t="shared" si="664"/>
        <v>31.3</v>
      </c>
      <c r="BT58" s="4">
        <f t="shared" si="664"/>
        <v>31.3</v>
      </c>
      <c r="BU58" s="4">
        <f t="shared" si="664"/>
        <v>31.3</v>
      </c>
      <c r="BV58" s="4">
        <f t="shared" si="664"/>
        <v>31.3</v>
      </c>
      <c r="BW58" s="4">
        <f t="shared" si="664"/>
        <v>31.3</v>
      </c>
      <c r="BX58" s="4">
        <f t="shared" si="664"/>
        <v>31.3</v>
      </c>
      <c r="BY58" s="4">
        <f t="shared" si="664"/>
        <v>31.3</v>
      </c>
      <c r="BZ58" s="4">
        <f t="shared" si="664"/>
        <v>31.3</v>
      </c>
      <c r="CA58" s="4">
        <f t="shared" si="664"/>
        <v>31.3</v>
      </c>
      <c r="CB58" s="4">
        <f t="shared" si="664"/>
        <v>31.3</v>
      </c>
      <c r="CC58" s="4">
        <f t="shared" si="664"/>
        <v>31.3</v>
      </c>
      <c r="CD58" s="4">
        <f t="shared" si="664"/>
        <v>31.3</v>
      </c>
    </row>
    <row r="59" spans="1:82" x14ac:dyDescent="0.25">
      <c r="A59" s="2" t="s">
        <v>84</v>
      </c>
      <c r="B59" s="2" t="s">
        <v>85</v>
      </c>
      <c r="C59" s="3">
        <v>27.9</v>
      </c>
      <c r="D59" s="3">
        <v>27.9</v>
      </c>
      <c r="E59" s="3">
        <v>27.9</v>
      </c>
      <c r="F59" s="3">
        <v>27.9</v>
      </c>
      <c r="G59" s="3">
        <v>27.9</v>
      </c>
      <c r="H59" s="3">
        <v>27.9</v>
      </c>
      <c r="I59" s="3">
        <v>27.9</v>
      </c>
      <c r="J59" s="3">
        <v>27.9</v>
      </c>
      <c r="K59" s="3">
        <v>27.9</v>
      </c>
      <c r="L59" s="3">
        <v>27.9</v>
      </c>
      <c r="M59" s="3">
        <v>27.9</v>
      </c>
      <c r="N59" s="3">
        <v>27.9</v>
      </c>
      <c r="O59" s="3">
        <v>27.9</v>
      </c>
      <c r="P59" s="3">
        <v>27.9</v>
      </c>
      <c r="Q59" s="3">
        <v>27.9</v>
      </c>
      <c r="R59" s="3">
        <v>27.9</v>
      </c>
      <c r="S59" s="3">
        <v>27.9</v>
      </c>
      <c r="T59" s="3">
        <v>27.9</v>
      </c>
      <c r="U59" s="3">
        <v>27.9</v>
      </c>
      <c r="V59" s="3">
        <v>27.9</v>
      </c>
      <c r="W59" s="3">
        <v>27.9</v>
      </c>
      <c r="X59" s="3">
        <v>27.9</v>
      </c>
      <c r="Y59" s="3">
        <v>27.9</v>
      </c>
      <c r="Z59" s="3">
        <v>27.9</v>
      </c>
      <c r="AA59" s="3">
        <v>27.9</v>
      </c>
      <c r="AB59" s="3">
        <v>27.9</v>
      </c>
      <c r="AC59" s="3">
        <v>27.9</v>
      </c>
      <c r="AD59" s="3">
        <v>27.9</v>
      </c>
      <c r="AE59" s="3">
        <v>27.9</v>
      </c>
      <c r="AF59" s="3">
        <v>27.9</v>
      </c>
      <c r="AG59" s="3">
        <v>27.9</v>
      </c>
      <c r="AH59" s="3">
        <v>27.9</v>
      </c>
      <c r="AI59" s="3">
        <v>27.9</v>
      </c>
      <c r="AJ59" s="3">
        <v>27.9</v>
      </c>
      <c r="AK59" s="3">
        <v>27.9</v>
      </c>
      <c r="AL59" s="3">
        <v>27.9</v>
      </c>
      <c r="AM59" s="3">
        <v>27.9</v>
      </c>
      <c r="AN59" s="3">
        <v>27.9</v>
      </c>
      <c r="AO59" s="3">
        <v>27.9</v>
      </c>
      <c r="AP59" s="3">
        <v>27.9</v>
      </c>
      <c r="AQ59" s="3">
        <v>27.9</v>
      </c>
      <c r="AR59" s="3">
        <v>27.9</v>
      </c>
      <c r="AS59" s="3">
        <v>27.9</v>
      </c>
      <c r="AT59" s="3">
        <v>27.9</v>
      </c>
      <c r="AU59" s="3">
        <v>27.9</v>
      </c>
      <c r="AV59" s="3">
        <v>27.9</v>
      </c>
      <c r="AW59" s="3">
        <v>27.9</v>
      </c>
      <c r="AX59" s="3">
        <v>27.9</v>
      </c>
      <c r="AY59" s="3">
        <v>27.9</v>
      </c>
      <c r="AZ59" s="3">
        <v>27.9</v>
      </c>
      <c r="BA59" s="3">
        <v>27.9</v>
      </c>
      <c r="BB59" s="3">
        <v>27.9</v>
      </c>
      <c r="BC59" s="3">
        <v>27.9</v>
      </c>
      <c r="BD59" s="3">
        <v>27.9</v>
      </c>
      <c r="BE59" s="3">
        <v>27.9</v>
      </c>
      <c r="BF59" s="3">
        <v>27.9</v>
      </c>
      <c r="BG59" s="3">
        <v>27.9</v>
      </c>
      <c r="BH59" s="3">
        <v>27.9</v>
      </c>
      <c r="BI59" s="3">
        <v>27.9</v>
      </c>
      <c r="BJ59" s="3">
        <v>27.9</v>
      </c>
      <c r="BK59" s="3">
        <v>27.9</v>
      </c>
      <c r="BL59" s="3">
        <v>27.9</v>
      </c>
      <c r="BM59" s="3">
        <v>27.9</v>
      </c>
      <c r="BN59" s="3">
        <v>27.9</v>
      </c>
      <c r="BO59" s="3">
        <v>27.9</v>
      </c>
      <c r="BP59" s="3">
        <v>27.9</v>
      </c>
      <c r="BQ59" s="3">
        <v>27.9</v>
      </c>
      <c r="BR59" s="3">
        <v>27.9</v>
      </c>
      <c r="BS59" s="3">
        <v>27.9</v>
      </c>
      <c r="BT59" s="3">
        <v>27.9</v>
      </c>
      <c r="BU59" s="3">
        <v>27.9</v>
      </c>
      <c r="BV59" s="3">
        <v>27.9</v>
      </c>
      <c r="BW59" s="3">
        <v>27.9</v>
      </c>
      <c r="BX59" s="3">
        <v>27.9</v>
      </c>
      <c r="BY59" s="3">
        <v>27.9</v>
      </c>
      <c r="BZ59" s="3">
        <v>27.9</v>
      </c>
      <c r="CA59" s="3">
        <v>27.9</v>
      </c>
      <c r="CB59" s="3">
        <v>27.9</v>
      </c>
      <c r="CC59" s="3">
        <v>27.9</v>
      </c>
      <c r="CD59" s="3">
        <v>27.9</v>
      </c>
    </row>
    <row r="60" spans="1:82" x14ac:dyDescent="0.25">
      <c r="A60" s="2" t="s">
        <v>86</v>
      </c>
      <c r="B60" s="2" t="s">
        <v>87</v>
      </c>
      <c r="C60" s="10">
        <v>81000</v>
      </c>
      <c r="D60" s="10">
        <v>81000</v>
      </c>
      <c r="E60" s="10">
        <v>81000</v>
      </c>
      <c r="F60" s="10">
        <v>81000</v>
      </c>
      <c r="G60" s="10">
        <v>81000</v>
      </c>
      <c r="H60" s="10">
        <v>81000</v>
      </c>
      <c r="I60" s="10">
        <v>81000</v>
      </c>
      <c r="J60" s="10">
        <v>81000</v>
      </c>
      <c r="K60" s="10">
        <v>81000</v>
      </c>
      <c r="L60" s="10">
        <v>81000</v>
      </c>
      <c r="M60" s="10">
        <v>81000</v>
      </c>
      <c r="N60" s="10">
        <v>81000</v>
      </c>
      <c r="O60" s="10">
        <v>81000</v>
      </c>
      <c r="P60" s="10">
        <v>81000</v>
      </c>
      <c r="Q60" s="10">
        <v>81000</v>
      </c>
      <c r="R60" s="10">
        <v>81000</v>
      </c>
      <c r="S60" s="10">
        <v>81000</v>
      </c>
      <c r="T60" s="10">
        <v>81000</v>
      </c>
      <c r="U60" s="10">
        <v>81000</v>
      </c>
      <c r="V60" s="10">
        <v>81000</v>
      </c>
      <c r="W60" s="10">
        <v>81000</v>
      </c>
      <c r="X60" s="10">
        <v>81000</v>
      </c>
      <c r="Y60" s="10">
        <v>81000</v>
      </c>
      <c r="Z60" s="10">
        <v>81000</v>
      </c>
      <c r="AA60" s="10">
        <v>81000</v>
      </c>
      <c r="AB60" s="10">
        <v>81000</v>
      </c>
      <c r="AC60" s="10">
        <v>81000</v>
      </c>
      <c r="AD60" s="10">
        <v>81000</v>
      </c>
      <c r="AE60" s="10">
        <v>81000</v>
      </c>
      <c r="AF60" s="10">
        <v>81000</v>
      </c>
      <c r="AG60" s="10">
        <v>81000</v>
      </c>
      <c r="AH60" s="10">
        <v>81000</v>
      </c>
      <c r="AI60" s="10">
        <v>81000</v>
      </c>
      <c r="AJ60" s="10">
        <v>81000</v>
      </c>
      <c r="AK60" s="10">
        <v>81000</v>
      </c>
      <c r="AL60" s="10">
        <v>81000</v>
      </c>
      <c r="AM60" s="10">
        <v>81000</v>
      </c>
      <c r="AN60" s="10">
        <v>81000</v>
      </c>
      <c r="AO60" s="10">
        <v>81000</v>
      </c>
      <c r="AP60" s="10">
        <v>81000</v>
      </c>
      <c r="AQ60" s="10">
        <v>81000</v>
      </c>
      <c r="AR60" s="10">
        <v>81000</v>
      </c>
      <c r="AS60" s="10">
        <v>81000</v>
      </c>
      <c r="AT60" s="10">
        <v>81000</v>
      </c>
      <c r="AU60" s="10">
        <v>81000</v>
      </c>
      <c r="AV60" s="10">
        <v>81000</v>
      </c>
      <c r="AW60" s="10">
        <v>81000</v>
      </c>
      <c r="AX60" s="10">
        <v>81000</v>
      </c>
      <c r="AY60" s="10">
        <v>81000</v>
      </c>
      <c r="AZ60" s="10">
        <v>81000</v>
      </c>
      <c r="BA60" s="10">
        <v>81000</v>
      </c>
      <c r="BB60" s="10">
        <v>81000</v>
      </c>
      <c r="BC60" s="10">
        <v>81000</v>
      </c>
      <c r="BD60" s="10">
        <v>81000</v>
      </c>
      <c r="BE60" s="10">
        <v>81000</v>
      </c>
      <c r="BF60" s="10">
        <v>81000</v>
      </c>
      <c r="BG60" s="10">
        <v>81000</v>
      </c>
      <c r="BH60" s="10">
        <v>81000</v>
      </c>
      <c r="BI60" s="10">
        <v>81000</v>
      </c>
      <c r="BJ60" s="10">
        <v>81000</v>
      </c>
      <c r="BK60" s="10">
        <v>81000</v>
      </c>
      <c r="BL60" s="10">
        <v>81000</v>
      </c>
      <c r="BM60" s="10">
        <v>81000</v>
      </c>
      <c r="BN60" s="10">
        <v>81000</v>
      </c>
      <c r="BO60" s="10">
        <v>81000</v>
      </c>
      <c r="BP60" s="10">
        <v>81000</v>
      </c>
      <c r="BQ60" s="10">
        <v>81000</v>
      </c>
      <c r="BR60" s="10">
        <v>81000</v>
      </c>
      <c r="BS60" s="10">
        <v>81000</v>
      </c>
      <c r="BT60" s="10">
        <v>81000</v>
      </c>
      <c r="BU60" s="10">
        <v>81000</v>
      </c>
      <c r="BV60" s="10">
        <v>81000</v>
      </c>
      <c r="BW60" s="10">
        <v>81000</v>
      </c>
      <c r="BX60" s="10">
        <v>81000</v>
      </c>
      <c r="BY60" s="10">
        <v>81000</v>
      </c>
      <c r="BZ60" s="10">
        <v>81000</v>
      </c>
      <c r="CA60" s="10">
        <v>81000</v>
      </c>
      <c r="CB60" s="10">
        <v>81000</v>
      </c>
      <c r="CC60" s="10">
        <v>81000</v>
      </c>
      <c r="CD60" s="10">
        <v>81000</v>
      </c>
    </row>
    <row r="61" spans="1:82" x14ac:dyDescent="0.25">
      <c r="A61" s="2" t="s">
        <v>88</v>
      </c>
      <c r="B61" s="2" t="s">
        <v>89</v>
      </c>
      <c r="C61" s="3">
        <v>8.31</v>
      </c>
      <c r="D61" s="3">
        <v>8.31</v>
      </c>
      <c r="E61" s="3">
        <v>8.31</v>
      </c>
      <c r="F61" s="3">
        <v>8.31</v>
      </c>
      <c r="G61" s="3">
        <v>8.31</v>
      </c>
      <c r="H61" s="3">
        <v>8.31</v>
      </c>
      <c r="I61" s="3">
        <v>8.31</v>
      </c>
      <c r="J61" s="3">
        <v>8.31</v>
      </c>
      <c r="K61" s="3">
        <v>8.31</v>
      </c>
      <c r="L61" s="3">
        <v>8.31</v>
      </c>
      <c r="M61" s="3">
        <v>8.31</v>
      </c>
      <c r="N61" s="3">
        <v>8.31</v>
      </c>
      <c r="O61" s="3">
        <v>8.31</v>
      </c>
      <c r="P61" s="3">
        <v>8.31</v>
      </c>
      <c r="Q61" s="3">
        <v>8.31</v>
      </c>
      <c r="R61" s="3">
        <v>8.31</v>
      </c>
      <c r="S61" s="3">
        <v>8.31</v>
      </c>
      <c r="T61" s="3">
        <v>8.31</v>
      </c>
      <c r="U61" s="3">
        <v>8.31</v>
      </c>
      <c r="V61" s="3">
        <v>8.31</v>
      </c>
      <c r="W61" s="3">
        <v>8.31</v>
      </c>
      <c r="X61" s="3">
        <v>8.31</v>
      </c>
      <c r="Y61" s="3">
        <v>8.31</v>
      </c>
      <c r="Z61" s="3">
        <v>8.31</v>
      </c>
      <c r="AA61" s="3">
        <v>8.31</v>
      </c>
      <c r="AB61" s="3">
        <v>8.31</v>
      </c>
      <c r="AC61" s="3">
        <v>8.31</v>
      </c>
      <c r="AD61" s="3">
        <v>8.31</v>
      </c>
      <c r="AE61" s="3">
        <v>8.31</v>
      </c>
      <c r="AF61" s="3">
        <v>8.31</v>
      </c>
      <c r="AG61" s="3">
        <v>8.31</v>
      </c>
      <c r="AH61" s="3">
        <v>8.31</v>
      </c>
      <c r="AI61" s="3">
        <v>8.31</v>
      </c>
      <c r="AJ61" s="3">
        <v>8.31</v>
      </c>
      <c r="AK61" s="3">
        <v>8.31</v>
      </c>
      <c r="AL61" s="3">
        <v>8.31</v>
      </c>
      <c r="AM61" s="3">
        <v>8.31</v>
      </c>
      <c r="AN61" s="3">
        <v>8.31</v>
      </c>
      <c r="AO61" s="3">
        <v>8.31</v>
      </c>
      <c r="AP61" s="3">
        <v>8.31</v>
      </c>
      <c r="AQ61" s="3">
        <v>8.31</v>
      </c>
      <c r="AR61" s="3">
        <v>8.31</v>
      </c>
      <c r="AS61" s="3">
        <v>8.31</v>
      </c>
      <c r="AT61" s="3">
        <v>8.31</v>
      </c>
      <c r="AU61" s="3">
        <v>8.31</v>
      </c>
      <c r="AV61" s="3">
        <v>8.31</v>
      </c>
      <c r="AW61" s="3">
        <v>8.31</v>
      </c>
      <c r="AX61" s="3">
        <v>8.31</v>
      </c>
      <c r="AY61" s="3">
        <v>8.31</v>
      </c>
      <c r="AZ61" s="3">
        <v>8.31</v>
      </c>
      <c r="BA61" s="3">
        <v>8.31</v>
      </c>
      <c r="BB61" s="3">
        <v>8.31</v>
      </c>
      <c r="BC61" s="3">
        <v>8.31</v>
      </c>
      <c r="BD61" s="3">
        <v>8.31</v>
      </c>
      <c r="BE61" s="3">
        <v>8.31</v>
      </c>
      <c r="BF61" s="3">
        <v>8.31</v>
      </c>
      <c r="BG61" s="3">
        <v>8.31</v>
      </c>
      <c r="BH61" s="3">
        <v>8.31</v>
      </c>
      <c r="BI61" s="3">
        <v>8.31</v>
      </c>
      <c r="BJ61" s="3">
        <v>8.31</v>
      </c>
      <c r="BK61" s="3">
        <v>8.31</v>
      </c>
      <c r="BL61" s="3">
        <v>8.31</v>
      </c>
      <c r="BM61" s="3">
        <v>8.31</v>
      </c>
      <c r="BN61" s="3">
        <v>8.31</v>
      </c>
      <c r="BO61" s="3">
        <v>8.31</v>
      </c>
      <c r="BP61" s="3">
        <v>8.31</v>
      </c>
      <c r="BQ61" s="3">
        <v>8.31</v>
      </c>
      <c r="BR61" s="3">
        <v>8.31</v>
      </c>
      <c r="BS61" s="3">
        <v>8.31</v>
      </c>
      <c r="BT61" s="3">
        <v>8.31</v>
      </c>
      <c r="BU61" s="3">
        <v>8.31</v>
      </c>
      <c r="BV61" s="3">
        <v>8.31</v>
      </c>
      <c r="BW61" s="3">
        <v>8.31</v>
      </c>
      <c r="BX61" s="3">
        <v>8.31</v>
      </c>
      <c r="BY61" s="3">
        <v>8.31</v>
      </c>
      <c r="BZ61" s="3">
        <v>8.31</v>
      </c>
      <c r="CA61" s="3">
        <v>8.31</v>
      </c>
      <c r="CB61" s="3">
        <v>8.31</v>
      </c>
      <c r="CC61" s="3">
        <v>8.31</v>
      </c>
      <c r="CD61" s="3">
        <v>8.31</v>
      </c>
    </row>
    <row r="62" spans="1:82" x14ac:dyDescent="0.25">
      <c r="A62" s="2" t="s">
        <v>90</v>
      </c>
      <c r="B62" s="2" t="s">
        <v>91</v>
      </c>
      <c r="C62" s="3">
        <v>4</v>
      </c>
      <c r="D62" s="3">
        <v>4</v>
      </c>
      <c r="E62" s="3">
        <v>4</v>
      </c>
      <c r="F62" s="3">
        <v>4</v>
      </c>
      <c r="G62" s="3">
        <v>4</v>
      </c>
      <c r="H62" s="3">
        <v>4</v>
      </c>
      <c r="I62" s="3">
        <v>4</v>
      </c>
      <c r="J62" s="3">
        <v>4</v>
      </c>
      <c r="K62" s="3">
        <v>4</v>
      </c>
      <c r="L62" s="3">
        <v>4</v>
      </c>
      <c r="M62" s="3">
        <v>4</v>
      </c>
      <c r="N62" s="3">
        <v>4</v>
      </c>
      <c r="O62" s="3">
        <v>4</v>
      </c>
      <c r="P62" s="3">
        <v>4</v>
      </c>
      <c r="Q62" s="3">
        <v>4</v>
      </c>
      <c r="R62" s="3">
        <v>4</v>
      </c>
      <c r="S62" s="3">
        <v>4</v>
      </c>
      <c r="T62" s="3">
        <v>4</v>
      </c>
      <c r="U62" s="3">
        <v>4</v>
      </c>
      <c r="V62" s="3">
        <v>4</v>
      </c>
      <c r="W62" s="3">
        <v>4</v>
      </c>
      <c r="X62" s="3">
        <v>4</v>
      </c>
      <c r="Y62" s="3">
        <v>4</v>
      </c>
      <c r="Z62" s="3">
        <v>4</v>
      </c>
      <c r="AA62" s="3">
        <v>4</v>
      </c>
      <c r="AB62" s="3">
        <v>4</v>
      </c>
      <c r="AC62" s="3">
        <v>4</v>
      </c>
      <c r="AD62" s="3">
        <v>4</v>
      </c>
      <c r="AE62" s="3">
        <v>4</v>
      </c>
      <c r="AF62" s="3">
        <v>4</v>
      </c>
      <c r="AG62" s="3">
        <v>4</v>
      </c>
      <c r="AH62" s="3">
        <v>4</v>
      </c>
      <c r="AI62" s="3">
        <v>4</v>
      </c>
      <c r="AJ62" s="3">
        <v>4</v>
      </c>
      <c r="AK62" s="3">
        <v>4</v>
      </c>
      <c r="AL62" s="3">
        <v>4</v>
      </c>
      <c r="AM62" s="3">
        <v>4</v>
      </c>
      <c r="AN62" s="3">
        <v>4</v>
      </c>
      <c r="AO62" s="3">
        <v>4</v>
      </c>
      <c r="AP62" s="3">
        <v>4</v>
      </c>
      <c r="AQ62" s="3">
        <v>4</v>
      </c>
      <c r="AR62" s="3">
        <v>4</v>
      </c>
      <c r="AS62" s="3">
        <v>4</v>
      </c>
      <c r="AT62" s="3">
        <v>4</v>
      </c>
      <c r="AU62" s="3">
        <v>4</v>
      </c>
      <c r="AV62" s="3">
        <v>4</v>
      </c>
      <c r="AW62" s="3">
        <v>4</v>
      </c>
      <c r="AX62" s="3">
        <v>4</v>
      </c>
      <c r="AY62" s="3">
        <v>4</v>
      </c>
      <c r="AZ62" s="3">
        <v>4</v>
      </c>
      <c r="BA62" s="3">
        <v>4</v>
      </c>
      <c r="BB62" s="3">
        <v>4</v>
      </c>
      <c r="BC62" s="3">
        <v>4</v>
      </c>
      <c r="BD62" s="3">
        <v>4</v>
      </c>
      <c r="BE62" s="3">
        <v>4</v>
      </c>
      <c r="BF62" s="3">
        <v>4</v>
      </c>
      <c r="BG62" s="3">
        <v>4</v>
      </c>
      <c r="BH62" s="3">
        <v>4</v>
      </c>
      <c r="BI62" s="3">
        <v>4</v>
      </c>
      <c r="BJ62" s="3">
        <v>4</v>
      </c>
      <c r="BK62" s="3">
        <v>4</v>
      </c>
      <c r="BL62" s="3">
        <v>4</v>
      </c>
      <c r="BM62" s="3">
        <v>4</v>
      </c>
      <c r="BN62" s="3">
        <v>4</v>
      </c>
      <c r="BO62" s="3">
        <v>4</v>
      </c>
      <c r="BP62" s="3">
        <v>4</v>
      </c>
      <c r="BQ62" s="3">
        <v>4</v>
      </c>
      <c r="BR62" s="3">
        <v>4</v>
      </c>
      <c r="BS62" s="3">
        <v>4</v>
      </c>
      <c r="BT62" s="3">
        <v>4</v>
      </c>
      <c r="BU62" s="3">
        <v>4</v>
      </c>
      <c r="BV62" s="3">
        <v>4</v>
      </c>
      <c r="BW62" s="3">
        <v>4</v>
      </c>
      <c r="BX62" s="3">
        <v>4</v>
      </c>
      <c r="BY62" s="3">
        <v>4</v>
      </c>
      <c r="BZ62" s="3">
        <v>4</v>
      </c>
      <c r="CA62" s="3">
        <v>4</v>
      </c>
      <c r="CB62" s="3">
        <v>4</v>
      </c>
      <c r="CC62" s="3">
        <v>4</v>
      </c>
      <c r="CD62" s="3">
        <v>4</v>
      </c>
    </row>
    <row r="63" spans="1:82" x14ac:dyDescent="0.25">
      <c r="A63" s="2" t="s">
        <v>92</v>
      </c>
      <c r="B63" s="2" t="s">
        <v>93</v>
      </c>
      <c r="C63" s="3">
        <v>0.45</v>
      </c>
      <c r="D63" s="3">
        <v>0.45</v>
      </c>
      <c r="E63" s="3">
        <v>0.45</v>
      </c>
      <c r="F63" s="3">
        <v>0.45</v>
      </c>
      <c r="G63" s="3">
        <v>0.45</v>
      </c>
      <c r="H63" s="3">
        <v>0.45</v>
      </c>
      <c r="I63" s="3">
        <v>0.45</v>
      </c>
      <c r="J63" s="3">
        <v>0.45</v>
      </c>
      <c r="K63" s="3">
        <v>0.45</v>
      </c>
      <c r="L63" s="3">
        <v>0.45</v>
      </c>
      <c r="M63" s="3">
        <v>0.45</v>
      </c>
      <c r="N63" s="3">
        <v>0.45</v>
      </c>
      <c r="O63" s="3">
        <v>0.45</v>
      </c>
      <c r="P63" s="3">
        <v>0.45</v>
      </c>
      <c r="Q63" s="3">
        <v>0.45</v>
      </c>
      <c r="R63" s="3">
        <v>0.45</v>
      </c>
      <c r="S63" s="3">
        <v>0.45</v>
      </c>
      <c r="T63" s="3">
        <v>0.45</v>
      </c>
      <c r="U63" s="3">
        <v>0.45</v>
      </c>
      <c r="V63" s="3">
        <v>0.45</v>
      </c>
      <c r="W63" s="3">
        <v>0.45</v>
      </c>
      <c r="X63" s="3">
        <v>0.45</v>
      </c>
      <c r="Y63" s="3">
        <v>0.45</v>
      </c>
      <c r="Z63" s="3">
        <v>0.45</v>
      </c>
      <c r="AA63" s="3">
        <v>0.45</v>
      </c>
      <c r="AB63" s="3">
        <v>0.45</v>
      </c>
      <c r="AC63" s="3">
        <v>0.45</v>
      </c>
      <c r="AD63" s="3">
        <v>0.45</v>
      </c>
      <c r="AE63" s="3">
        <v>0.45</v>
      </c>
      <c r="AF63" s="3">
        <v>0.45</v>
      </c>
      <c r="AG63" s="3">
        <v>0.45</v>
      </c>
      <c r="AH63" s="3">
        <v>0.45</v>
      </c>
      <c r="AI63" s="3">
        <v>0.45</v>
      </c>
      <c r="AJ63" s="3">
        <v>0.45</v>
      </c>
      <c r="AK63" s="3">
        <v>0.45</v>
      </c>
      <c r="AL63" s="3">
        <v>0.45</v>
      </c>
      <c r="AM63" s="3">
        <v>0.45</v>
      </c>
      <c r="AN63" s="3">
        <v>0.45</v>
      </c>
      <c r="AO63" s="3">
        <v>0.45</v>
      </c>
      <c r="AP63" s="3">
        <v>0.45</v>
      </c>
      <c r="AQ63" s="3">
        <v>0.45</v>
      </c>
      <c r="AR63" s="3">
        <v>0.45</v>
      </c>
      <c r="AS63" s="3">
        <v>0.45</v>
      </c>
      <c r="AT63" s="3">
        <v>0.45</v>
      </c>
      <c r="AU63" s="3">
        <v>0.45</v>
      </c>
      <c r="AV63" s="3">
        <v>0.45</v>
      </c>
      <c r="AW63" s="3">
        <v>0.45</v>
      </c>
      <c r="AX63" s="3">
        <v>0.45</v>
      </c>
      <c r="AY63" s="3">
        <v>0.45</v>
      </c>
      <c r="AZ63" s="3">
        <v>0.45</v>
      </c>
      <c r="BA63" s="3">
        <v>0.45</v>
      </c>
      <c r="BB63" s="3">
        <v>0.45</v>
      </c>
      <c r="BC63" s="3">
        <v>0.45</v>
      </c>
      <c r="BD63" s="3">
        <v>0.45</v>
      </c>
      <c r="BE63" s="3">
        <v>0.45</v>
      </c>
      <c r="BF63" s="3">
        <v>0.45</v>
      </c>
      <c r="BG63" s="3">
        <v>0.45</v>
      </c>
      <c r="BH63" s="3">
        <v>0.45</v>
      </c>
      <c r="BI63" s="3">
        <v>0.45</v>
      </c>
      <c r="BJ63" s="3">
        <v>0.45</v>
      </c>
      <c r="BK63" s="3">
        <v>0.45</v>
      </c>
      <c r="BL63" s="3">
        <v>0.45</v>
      </c>
      <c r="BM63" s="3">
        <v>0.45</v>
      </c>
      <c r="BN63" s="3">
        <v>0.45</v>
      </c>
      <c r="BO63" s="3">
        <v>0.45</v>
      </c>
      <c r="BP63" s="3">
        <v>0.45</v>
      </c>
      <c r="BQ63" s="3">
        <v>0.45</v>
      </c>
      <c r="BR63" s="3">
        <v>0.45</v>
      </c>
      <c r="BS63" s="3">
        <v>0.45</v>
      </c>
      <c r="BT63" s="3">
        <v>0.45</v>
      </c>
      <c r="BU63" s="3">
        <v>0.45</v>
      </c>
      <c r="BV63" s="3">
        <v>0.45</v>
      </c>
      <c r="BW63" s="3">
        <v>0.45</v>
      </c>
      <c r="BX63" s="3">
        <v>0.45</v>
      </c>
      <c r="BY63" s="3">
        <v>0.45</v>
      </c>
      <c r="BZ63" s="3">
        <v>0.45</v>
      </c>
      <c r="CA63" s="3">
        <v>0.45</v>
      </c>
      <c r="CB63" s="3">
        <v>0.45</v>
      </c>
      <c r="CC63" s="3">
        <v>0.45</v>
      </c>
      <c r="CD63" s="3">
        <v>0.45</v>
      </c>
    </row>
    <row r="64" spans="1:82" x14ac:dyDescent="0.25">
      <c r="A64" s="2" t="s">
        <v>94</v>
      </c>
      <c r="C64" s="3">
        <v>10</v>
      </c>
      <c r="D64" s="3">
        <v>10</v>
      </c>
      <c r="E64" s="3">
        <v>10</v>
      </c>
      <c r="F64" s="3">
        <v>10</v>
      </c>
      <c r="G64" s="3">
        <v>10</v>
      </c>
      <c r="H64" s="3">
        <v>10</v>
      </c>
      <c r="I64" s="3">
        <v>10</v>
      </c>
      <c r="J64" s="3">
        <v>10</v>
      </c>
      <c r="K64" s="3">
        <v>10</v>
      </c>
      <c r="L64" s="3">
        <v>10</v>
      </c>
      <c r="M64" s="3">
        <v>10</v>
      </c>
      <c r="N64" s="3">
        <v>10</v>
      </c>
      <c r="O64" s="3">
        <v>10</v>
      </c>
      <c r="P64" s="3">
        <v>10</v>
      </c>
      <c r="Q64" s="3">
        <v>10</v>
      </c>
      <c r="R64" s="3">
        <v>10</v>
      </c>
      <c r="S64" s="3">
        <v>10</v>
      </c>
      <c r="T64" s="3">
        <v>10</v>
      </c>
      <c r="U64" s="3">
        <v>10</v>
      </c>
      <c r="V64" s="3">
        <v>10</v>
      </c>
      <c r="W64" s="3">
        <v>10</v>
      </c>
      <c r="X64" s="3">
        <v>10</v>
      </c>
      <c r="Y64" s="3">
        <v>10</v>
      </c>
      <c r="Z64" s="3">
        <v>10</v>
      </c>
      <c r="AA64" s="3">
        <v>10</v>
      </c>
      <c r="AB64" s="3">
        <v>10</v>
      </c>
      <c r="AC64" s="3">
        <v>10</v>
      </c>
      <c r="AD64" s="3">
        <v>10</v>
      </c>
      <c r="AE64" s="3">
        <v>10</v>
      </c>
      <c r="AF64" s="3">
        <v>10</v>
      </c>
      <c r="AG64" s="3">
        <v>10</v>
      </c>
      <c r="AH64" s="3">
        <v>10</v>
      </c>
      <c r="AI64" s="3">
        <v>10</v>
      </c>
      <c r="AJ64" s="3">
        <v>10</v>
      </c>
      <c r="AK64" s="3">
        <v>10</v>
      </c>
      <c r="AL64" s="3">
        <v>10</v>
      </c>
      <c r="AM64" s="3">
        <v>10</v>
      </c>
      <c r="AN64" s="3">
        <v>10</v>
      </c>
      <c r="AO64" s="3">
        <v>10</v>
      </c>
      <c r="AP64" s="3">
        <v>10</v>
      </c>
      <c r="AQ64" s="3">
        <v>10</v>
      </c>
      <c r="AR64" s="3">
        <v>10</v>
      </c>
      <c r="AS64" s="3">
        <v>10</v>
      </c>
      <c r="AT64" s="3">
        <v>10</v>
      </c>
      <c r="AU64" s="3">
        <v>10</v>
      </c>
      <c r="AV64" s="3">
        <v>10</v>
      </c>
      <c r="AW64" s="3">
        <v>10</v>
      </c>
      <c r="AX64" s="3">
        <v>10</v>
      </c>
      <c r="AY64" s="3">
        <v>10</v>
      </c>
      <c r="AZ64" s="3">
        <v>10</v>
      </c>
      <c r="BA64" s="3">
        <v>10</v>
      </c>
      <c r="BB64" s="3">
        <v>10</v>
      </c>
      <c r="BC64" s="3">
        <v>10</v>
      </c>
      <c r="BD64" s="3">
        <v>10</v>
      </c>
      <c r="BE64" s="3">
        <v>10</v>
      </c>
      <c r="BF64" s="3">
        <v>10</v>
      </c>
      <c r="BG64" s="3">
        <v>10</v>
      </c>
      <c r="BH64" s="3">
        <v>10</v>
      </c>
      <c r="BI64" s="3">
        <v>10</v>
      </c>
      <c r="BJ64" s="3">
        <v>10</v>
      </c>
      <c r="BK64" s="3">
        <v>10</v>
      </c>
      <c r="BL64" s="3">
        <v>10</v>
      </c>
      <c r="BM64" s="3">
        <v>10</v>
      </c>
      <c r="BN64" s="3">
        <v>10</v>
      </c>
      <c r="BO64" s="3">
        <v>10</v>
      </c>
      <c r="BP64" s="3">
        <v>10</v>
      </c>
      <c r="BQ64" s="3">
        <v>10</v>
      </c>
      <c r="BR64" s="3">
        <v>10</v>
      </c>
      <c r="BS64" s="3">
        <v>10</v>
      </c>
      <c r="BT64" s="3">
        <v>10</v>
      </c>
      <c r="BU64" s="3">
        <v>10</v>
      </c>
      <c r="BV64" s="3">
        <v>10</v>
      </c>
      <c r="BW64" s="3">
        <v>10</v>
      </c>
      <c r="BX64" s="3">
        <v>10</v>
      </c>
      <c r="BY64" s="3">
        <v>10</v>
      </c>
      <c r="BZ64" s="3">
        <v>10</v>
      </c>
      <c r="CA64" s="3">
        <v>10</v>
      </c>
      <c r="CB64" s="3">
        <v>10</v>
      </c>
      <c r="CC64" s="3">
        <v>10</v>
      </c>
      <c r="CD64" s="3">
        <v>10</v>
      </c>
    </row>
    <row r="65" spans="1:82" x14ac:dyDescent="0.25">
      <c r="A65" s="2" t="s">
        <v>95</v>
      </c>
      <c r="B65" s="2" t="s">
        <v>96</v>
      </c>
      <c r="C65" s="4">
        <f t="shared" ref="C65:J65" si="665">+C62/C63*12/16</f>
        <v>6.666666666666667</v>
      </c>
      <c r="D65" s="4">
        <f t="shared" si="665"/>
        <v>6.666666666666667</v>
      </c>
      <c r="E65" s="4">
        <f t="shared" si="665"/>
        <v>6.666666666666667</v>
      </c>
      <c r="F65" s="4">
        <f t="shared" si="665"/>
        <v>6.666666666666667</v>
      </c>
      <c r="G65" s="4">
        <f t="shared" si="665"/>
        <v>6.666666666666667</v>
      </c>
      <c r="H65" s="4">
        <f t="shared" si="665"/>
        <v>6.666666666666667</v>
      </c>
      <c r="I65" s="4">
        <f t="shared" si="665"/>
        <v>6.666666666666667</v>
      </c>
      <c r="J65" s="4">
        <f t="shared" si="665"/>
        <v>6.666666666666667</v>
      </c>
      <c r="K65" s="4">
        <f t="shared" ref="K65:L65" si="666">+K62/K63*12/16</f>
        <v>6.666666666666667</v>
      </c>
      <c r="L65" s="4">
        <f t="shared" si="666"/>
        <v>6.666666666666667</v>
      </c>
      <c r="M65" s="4">
        <f t="shared" ref="M65:U65" si="667">+M62/M63*12/16</f>
        <v>6.666666666666667</v>
      </c>
      <c r="N65" s="4">
        <f t="shared" ref="N65:P65" si="668">+N62/N63*12/16</f>
        <v>6.666666666666667</v>
      </c>
      <c r="O65" s="4">
        <f t="shared" si="668"/>
        <v>6.666666666666667</v>
      </c>
      <c r="P65" s="4">
        <f t="shared" si="668"/>
        <v>6.666666666666667</v>
      </c>
      <c r="Q65" s="4">
        <f t="shared" si="667"/>
        <v>6.666666666666667</v>
      </c>
      <c r="R65" s="4">
        <f t="shared" ref="R65:S65" si="669">+R62/R63*12/16</f>
        <v>6.666666666666667</v>
      </c>
      <c r="S65" s="4">
        <f t="shared" si="669"/>
        <v>6.666666666666667</v>
      </c>
      <c r="T65" s="4">
        <f t="shared" ref="T65" si="670">+T62/T63*12/16</f>
        <v>6.666666666666667</v>
      </c>
      <c r="U65" s="4">
        <f t="shared" si="667"/>
        <v>6.666666666666667</v>
      </c>
      <c r="V65" s="4">
        <f t="shared" ref="V65" si="671">+V62/V63*12/16</f>
        <v>6.666666666666667</v>
      </c>
      <c r="W65" s="4">
        <f t="shared" ref="W65:AE65" si="672">+W62/W63*12/16</f>
        <v>6.666666666666667</v>
      </c>
      <c r="X65" s="4">
        <f t="shared" ref="X65:Z65" si="673">+X62/X63*12/16</f>
        <v>6.666666666666667</v>
      </c>
      <c r="Y65" s="4">
        <f t="shared" si="673"/>
        <v>6.666666666666667</v>
      </c>
      <c r="Z65" s="4">
        <f t="shared" si="673"/>
        <v>6.666666666666667</v>
      </c>
      <c r="AA65" s="4">
        <f t="shared" si="672"/>
        <v>6.666666666666667</v>
      </c>
      <c r="AB65" s="4">
        <f t="shared" ref="AB65:AC65" si="674">+AB62/AB63*12/16</f>
        <v>6.666666666666667</v>
      </c>
      <c r="AC65" s="4">
        <f t="shared" si="674"/>
        <v>6.666666666666667</v>
      </c>
      <c r="AD65" s="4">
        <f t="shared" ref="AD65" si="675">+AD62/AD63*12/16</f>
        <v>6.666666666666667</v>
      </c>
      <c r="AE65" s="4">
        <f t="shared" si="672"/>
        <v>6.666666666666667</v>
      </c>
      <c r="AF65" s="4">
        <f t="shared" ref="AF65" si="676">+AF62/AF63*12/16</f>
        <v>6.666666666666667</v>
      </c>
      <c r="AG65" s="4">
        <f t="shared" ref="AG65:AO65" si="677">+AG62/AG63*12/16</f>
        <v>6.666666666666667</v>
      </c>
      <c r="AH65" s="4">
        <f t="shared" ref="AH65:AJ65" si="678">+AH62/AH63*12/16</f>
        <v>6.666666666666667</v>
      </c>
      <c r="AI65" s="4">
        <f t="shared" si="678"/>
        <v>6.666666666666667</v>
      </c>
      <c r="AJ65" s="4">
        <f t="shared" si="678"/>
        <v>6.666666666666667</v>
      </c>
      <c r="AK65" s="4">
        <f t="shared" si="677"/>
        <v>6.666666666666667</v>
      </c>
      <c r="AL65" s="4">
        <f t="shared" ref="AL65:AM65" si="679">+AL62/AL63*12/16</f>
        <v>6.666666666666667</v>
      </c>
      <c r="AM65" s="4">
        <f t="shared" si="679"/>
        <v>6.666666666666667</v>
      </c>
      <c r="AN65" s="4">
        <f t="shared" ref="AN65" si="680">+AN62/AN63*12/16</f>
        <v>6.666666666666667</v>
      </c>
      <c r="AO65" s="4">
        <f t="shared" si="677"/>
        <v>6.666666666666667</v>
      </c>
      <c r="AP65" s="4">
        <f t="shared" ref="AP65" si="681">+AP62/AP63*12/16</f>
        <v>6.666666666666667</v>
      </c>
      <c r="AQ65" s="4">
        <f t="shared" ref="AQ65:AY65" si="682">+AQ62/AQ63*12/16</f>
        <v>6.666666666666667</v>
      </c>
      <c r="AR65" s="4">
        <f t="shared" ref="AR65:AT65" si="683">+AR62/AR63*12/16</f>
        <v>6.666666666666667</v>
      </c>
      <c r="AS65" s="4">
        <f t="shared" si="683"/>
        <v>6.666666666666667</v>
      </c>
      <c r="AT65" s="4">
        <f t="shared" si="683"/>
        <v>6.666666666666667</v>
      </c>
      <c r="AU65" s="4">
        <f t="shared" si="682"/>
        <v>6.666666666666667</v>
      </c>
      <c r="AV65" s="4">
        <f t="shared" ref="AV65:AW65" si="684">+AV62/AV63*12/16</f>
        <v>6.666666666666667</v>
      </c>
      <c r="AW65" s="4">
        <f t="shared" si="684"/>
        <v>6.666666666666667</v>
      </c>
      <c r="AX65" s="4">
        <f t="shared" ref="AX65" si="685">+AX62/AX63*12/16</f>
        <v>6.666666666666667</v>
      </c>
      <c r="AY65" s="4">
        <f t="shared" si="682"/>
        <v>6.666666666666667</v>
      </c>
      <c r="AZ65" s="4">
        <f t="shared" ref="AZ65" si="686">+AZ62/AZ63*12/16</f>
        <v>6.666666666666667</v>
      </c>
      <c r="BA65" s="4">
        <f t="shared" ref="BA65:BN65" si="687">+BA62/BA63*12/16</f>
        <v>6.666666666666667</v>
      </c>
      <c r="BB65" s="4">
        <f t="shared" ref="BB65:BD65" si="688">+BB62/BB63*12/16</f>
        <v>6.666666666666667</v>
      </c>
      <c r="BC65" s="4">
        <f t="shared" si="688"/>
        <v>6.666666666666667</v>
      </c>
      <c r="BD65" s="4">
        <f t="shared" si="688"/>
        <v>6.666666666666667</v>
      </c>
      <c r="BE65" s="4">
        <f t="shared" si="687"/>
        <v>6.666666666666667</v>
      </c>
      <c r="BF65" s="4">
        <f t="shared" ref="BF65:BG65" si="689">+BF62/BF63*12/16</f>
        <v>6.666666666666667</v>
      </c>
      <c r="BG65" s="4">
        <f t="shared" si="689"/>
        <v>6.666666666666667</v>
      </c>
      <c r="BH65" s="4">
        <f t="shared" ref="BH65" si="690">+BH62/BH63*12/16</f>
        <v>6.666666666666667</v>
      </c>
      <c r="BI65" s="4">
        <f t="shared" ref="BI65" si="691">+BI62/BI63*12/16</f>
        <v>6.666666666666667</v>
      </c>
      <c r="BJ65" s="4">
        <f t="shared" si="687"/>
        <v>6.666666666666667</v>
      </c>
      <c r="BK65" s="4">
        <f t="shared" ref="BK65:BM65" si="692">+BK62/BK63*12/16</f>
        <v>6.666666666666667</v>
      </c>
      <c r="BL65" s="4">
        <f t="shared" si="692"/>
        <v>6.666666666666667</v>
      </c>
      <c r="BM65" s="4">
        <f t="shared" si="692"/>
        <v>6.666666666666667</v>
      </c>
      <c r="BN65" s="4">
        <f t="shared" si="687"/>
        <v>6.666666666666667</v>
      </c>
      <c r="BO65" s="4">
        <f t="shared" ref="BO65:BP65" si="693">+BO62/BO63*12/16</f>
        <v>6.666666666666667</v>
      </c>
      <c r="BP65" s="4">
        <f t="shared" si="693"/>
        <v>6.666666666666667</v>
      </c>
      <c r="BQ65" s="4">
        <f t="shared" ref="BQ65" si="694">+BQ62/BQ63*12/16</f>
        <v>6.666666666666667</v>
      </c>
      <c r="BR65" s="4">
        <f t="shared" ref="BR65" si="695">+BR62/BR63*12/16</f>
        <v>6.666666666666667</v>
      </c>
      <c r="BS65" s="4">
        <f t="shared" ref="BS65" si="696">+BS62/BS63*12/16</f>
        <v>6.666666666666667</v>
      </c>
      <c r="BT65" s="4">
        <f t="shared" ref="BT65:CC65" si="697">+BT62/BT63*12/16</f>
        <v>6.666666666666667</v>
      </c>
      <c r="BU65" s="4">
        <f t="shared" ref="BU65:BW65" si="698">+BU62/BU63*12/16</f>
        <v>6.666666666666667</v>
      </c>
      <c r="BV65" s="4">
        <f t="shared" si="698"/>
        <v>6.666666666666667</v>
      </c>
      <c r="BW65" s="4">
        <f t="shared" si="698"/>
        <v>6.666666666666667</v>
      </c>
      <c r="BX65" s="4">
        <f t="shared" si="697"/>
        <v>6.666666666666667</v>
      </c>
      <c r="BY65" s="4">
        <f t="shared" ref="BY65:BZ65" si="699">+BY62/BY63*12/16</f>
        <v>6.666666666666667</v>
      </c>
      <c r="BZ65" s="4">
        <f t="shared" si="699"/>
        <v>6.666666666666667</v>
      </c>
      <c r="CA65" s="4">
        <f t="shared" ref="CA65" si="700">+CA62/CA63*12/16</f>
        <v>6.666666666666667</v>
      </c>
      <c r="CB65" s="4">
        <f t="shared" ref="CB65" si="701">+CB62/CB63*12/16</f>
        <v>6.666666666666667</v>
      </c>
      <c r="CC65" s="4">
        <f t="shared" si="697"/>
        <v>6.666666666666667</v>
      </c>
      <c r="CD65" s="4">
        <f t="shared" ref="CD65" si="702">+CD62/CD63*12/16</f>
        <v>6.666666666666667</v>
      </c>
    </row>
    <row r="66" spans="1:82" x14ac:dyDescent="0.25">
      <c r="A66" s="2" t="s">
        <v>97</v>
      </c>
      <c r="C66" s="4">
        <f t="shared" ref="C66:J66" si="703">+C64/16*12/C63</f>
        <v>16.666666666666668</v>
      </c>
      <c r="D66" s="4">
        <f t="shared" si="703"/>
        <v>16.666666666666668</v>
      </c>
      <c r="E66" s="4">
        <f t="shared" si="703"/>
        <v>16.666666666666668</v>
      </c>
      <c r="F66" s="4">
        <f t="shared" si="703"/>
        <v>16.666666666666668</v>
      </c>
      <c r="G66" s="4">
        <f t="shared" si="703"/>
        <v>16.666666666666668</v>
      </c>
      <c r="H66" s="4">
        <f t="shared" si="703"/>
        <v>16.666666666666668</v>
      </c>
      <c r="I66" s="4">
        <f t="shared" si="703"/>
        <v>16.666666666666668</v>
      </c>
      <c r="J66" s="4">
        <f t="shared" si="703"/>
        <v>16.666666666666668</v>
      </c>
      <c r="K66" s="4">
        <f t="shared" ref="K66:L66" si="704">+K64/16*12/K63</f>
        <v>16.666666666666668</v>
      </c>
      <c r="L66" s="4">
        <f t="shared" si="704"/>
        <v>16.666666666666668</v>
      </c>
      <c r="M66" s="4">
        <f t="shared" ref="M66:AA66" si="705">+M64/16*12/M63</f>
        <v>16.666666666666668</v>
      </c>
      <c r="N66" s="4">
        <f t="shared" ref="N66:P66" si="706">+N64/16*12/N63</f>
        <v>16.666666666666668</v>
      </c>
      <c r="O66" s="4">
        <f t="shared" si="706"/>
        <v>16.666666666666668</v>
      </c>
      <c r="P66" s="4">
        <f t="shared" si="706"/>
        <v>16.666666666666668</v>
      </c>
      <c r="Q66" s="4">
        <f t="shared" si="705"/>
        <v>16.666666666666668</v>
      </c>
      <c r="R66" s="4">
        <f t="shared" ref="R66:S66" si="707">+R64/16*12/R63</f>
        <v>16.666666666666668</v>
      </c>
      <c r="S66" s="4">
        <f t="shared" si="707"/>
        <v>16.666666666666668</v>
      </c>
      <c r="T66" s="4">
        <f t="shared" ref="T66" si="708">+T64/16*12/T63</f>
        <v>16.666666666666668</v>
      </c>
      <c r="U66" s="4">
        <f t="shared" ref="U66:V66" si="709">+U64/16*12/U63</f>
        <v>16.666666666666668</v>
      </c>
      <c r="V66" s="4">
        <f t="shared" si="709"/>
        <v>16.666666666666668</v>
      </c>
      <c r="W66" s="4">
        <f t="shared" si="705"/>
        <v>16.666666666666668</v>
      </c>
      <c r="X66" s="4">
        <f t="shared" ref="X66:Z66" si="710">+X64/16*12/X63</f>
        <v>16.666666666666668</v>
      </c>
      <c r="Y66" s="4">
        <f t="shared" si="710"/>
        <v>16.666666666666668</v>
      </c>
      <c r="Z66" s="4">
        <f t="shared" si="710"/>
        <v>16.666666666666668</v>
      </c>
      <c r="AA66" s="4">
        <f t="shared" si="705"/>
        <v>16.666666666666668</v>
      </c>
      <c r="AB66" s="4">
        <f t="shared" ref="AB66:AC66" si="711">+AB64/16*12/AB63</f>
        <v>16.666666666666668</v>
      </c>
      <c r="AC66" s="4">
        <f t="shared" si="711"/>
        <v>16.666666666666668</v>
      </c>
      <c r="AD66" s="4">
        <f t="shared" ref="AD66" si="712">+AD64/16*12/AD63</f>
        <v>16.666666666666668</v>
      </c>
      <c r="AE66" s="4">
        <f t="shared" ref="AE66:AF66" si="713">+AE64/16*12/AE63</f>
        <v>16.666666666666668</v>
      </c>
      <c r="AF66" s="4">
        <f t="shared" si="713"/>
        <v>16.666666666666668</v>
      </c>
      <c r="AG66" s="4">
        <f t="shared" ref="AG66:AO66" si="714">+AG64/16*12/AG63</f>
        <v>16.666666666666668</v>
      </c>
      <c r="AH66" s="4">
        <f t="shared" ref="AH66:AJ66" si="715">+AH64/16*12/AH63</f>
        <v>16.666666666666668</v>
      </c>
      <c r="AI66" s="4">
        <f t="shared" si="715"/>
        <v>16.666666666666668</v>
      </c>
      <c r="AJ66" s="4">
        <f t="shared" si="715"/>
        <v>16.666666666666668</v>
      </c>
      <c r="AK66" s="4">
        <f t="shared" si="714"/>
        <v>16.666666666666668</v>
      </c>
      <c r="AL66" s="4">
        <f t="shared" ref="AL66:AM66" si="716">+AL64/16*12/AL63</f>
        <v>16.666666666666668</v>
      </c>
      <c r="AM66" s="4">
        <f t="shared" si="716"/>
        <v>16.666666666666668</v>
      </c>
      <c r="AN66" s="4">
        <f t="shared" ref="AN66" si="717">+AN64/16*12/AN63</f>
        <v>16.666666666666668</v>
      </c>
      <c r="AO66" s="4">
        <f t="shared" si="714"/>
        <v>16.666666666666668</v>
      </c>
      <c r="AP66" s="4">
        <f t="shared" ref="AP66" si="718">+AP64/16*12/AP63</f>
        <v>16.666666666666668</v>
      </c>
      <c r="AQ66" s="4">
        <f t="shared" ref="AQ66:AY66" si="719">+AQ64/16*12/AQ63</f>
        <v>16.666666666666668</v>
      </c>
      <c r="AR66" s="4">
        <f t="shared" ref="AR66:AT66" si="720">+AR64/16*12/AR63</f>
        <v>16.666666666666668</v>
      </c>
      <c r="AS66" s="4">
        <f t="shared" si="720"/>
        <v>16.666666666666668</v>
      </c>
      <c r="AT66" s="4">
        <f t="shared" si="720"/>
        <v>16.666666666666668</v>
      </c>
      <c r="AU66" s="4">
        <f t="shared" si="719"/>
        <v>16.666666666666668</v>
      </c>
      <c r="AV66" s="4">
        <f t="shared" ref="AV66:AW66" si="721">+AV64/16*12/AV63</f>
        <v>16.666666666666668</v>
      </c>
      <c r="AW66" s="4">
        <f t="shared" si="721"/>
        <v>16.666666666666668</v>
      </c>
      <c r="AX66" s="4">
        <f t="shared" ref="AX66" si="722">+AX64/16*12/AX63</f>
        <v>16.666666666666668</v>
      </c>
      <c r="AY66" s="4">
        <f t="shared" si="719"/>
        <v>16.666666666666668</v>
      </c>
      <c r="AZ66" s="4">
        <f t="shared" ref="AZ66" si="723">+AZ64/16*12/AZ63</f>
        <v>16.666666666666668</v>
      </c>
      <c r="BA66" s="4">
        <f t="shared" ref="BA66:BN66" si="724">+BA64/16*12/BA63</f>
        <v>16.666666666666668</v>
      </c>
      <c r="BB66" s="4">
        <f t="shared" ref="BB66:BD66" si="725">+BB64/16*12/BB63</f>
        <v>16.666666666666668</v>
      </c>
      <c r="BC66" s="4">
        <f t="shared" si="725"/>
        <v>16.666666666666668</v>
      </c>
      <c r="BD66" s="4">
        <f t="shared" si="725"/>
        <v>16.666666666666668</v>
      </c>
      <c r="BE66" s="4">
        <f t="shared" si="724"/>
        <v>16.666666666666668</v>
      </c>
      <c r="BF66" s="4">
        <f t="shared" ref="BF66:BG66" si="726">+BF64/16*12/BF63</f>
        <v>16.666666666666668</v>
      </c>
      <c r="BG66" s="4">
        <f t="shared" si="726"/>
        <v>16.666666666666668</v>
      </c>
      <c r="BH66" s="4">
        <f t="shared" ref="BH66" si="727">+BH64/16*12/BH63</f>
        <v>16.666666666666668</v>
      </c>
      <c r="BI66" s="4">
        <f t="shared" ref="BI66" si="728">+BI64/16*12/BI63</f>
        <v>16.666666666666668</v>
      </c>
      <c r="BJ66" s="4">
        <f t="shared" si="724"/>
        <v>16.666666666666668</v>
      </c>
      <c r="BK66" s="4">
        <f t="shared" ref="BK66:BM66" si="729">+BK64/16*12/BK63</f>
        <v>16.666666666666668</v>
      </c>
      <c r="BL66" s="4">
        <f t="shared" si="729"/>
        <v>16.666666666666668</v>
      </c>
      <c r="BM66" s="4">
        <f t="shared" si="729"/>
        <v>16.666666666666668</v>
      </c>
      <c r="BN66" s="4">
        <f t="shared" si="724"/>
        <v>16.666666666666668</v>
      </c>
      <c r="BO66" s="4">
        <f t="shared" ref="BO66:BP66" si="730">+BO64/16*12/BO63</f>
        <v>16.666666666666668</v>
      </c>
      <c r="BP66" s="4">
        <f t="shared" si="730"/>
        <v>16.666666666666668</v>
      </c>
      <c r="BQ66" s="4">
        <f t="shared" ref="BQ66" si="731">+BQ64/16*12/BQ63</f>
        <v>16.666666666666668</v>
      </c>
      <c r="BR66" s="4">
        <f t="shared" ref="BR66" si="732">+BR64/16*12/BR63</f>
        <v>16.666666666666668</v>
      </c>
      <c r="BS66" s="4">
        <f t="shared" ref="BS66" si="733">+BS64/16*12/BS63</f>
        <v>16.666666666666668</v>
      </c>
      <c r="BT66" s="4">
        <f t="shared" ref="BT66:CC66" si="734">+BT64/16*12/BT63</f>
        <v>16.666666666666668</v>
      </c>
      <c r="BU66" s="4">
        <f t="shared" ref="BU66:BW66" si="735">+BU64/16*12/BU63</f>
        <v>16.666666666666668</v>
      </c>
      <c r="BV66" s="4">
        <f t="shared" si="735"/>
        <v>16.666666666666668</v>
      </c>
      <c r="BW66" s="4">
        <f t="shared" si="735"/>
        <v>16.666666666666668</v>
      </c>
      <c r="BX66" s="4">
        <f t="shared" si="734"/>
        <v>16.666666666666668</v>
      </c>
      <c r="BY66" s="4">
        <f t="shared" ref="BY66:BZ66" si="736">+BY64/16*12/BY63</f>
        <v>16.666666666666668</v>
      </c>
      <c r="BZ66" s="4">
        <f t="shared" si="736"/>
        <v>16.666666666666668</v>
      </c>
      <c r="CA66" s="4">
        <f t="shared" ref="CA66" si="737">+CA64/16*12/CA63</f>
        <v>16.666666666666668</v>
      </c>
      <c r="CB66" s="4">
        <f t="shared" ref="CB66" si="738">+CB64/16*12/CB63</f>
        <v>16.666666666666668</v>
      </c>
      <c r="CC66" s="4">
        <f t="shared" si="734"/>
        <v>16.666666666666668</v>
      </c>
      <c r="CD66" s="4">
        <f t="shared" ref="CD66" si="739">+CD64/16*12/CD63</f>
        <v>16.666666666666668</v>
      </c>
    </row>
    <row r="68" spans="1:82" x14ac:dyDescent="0.25">
      <c r="A68" s="2" t="s">
        <v>98</v>
      </c>
    </row>
    <row r="69" spans="1:82" x14ac:dyDescent="0.25">
      <c r="A69" s="2" t="s">
        <v>99</v>
      </c>
      <c r="B69" s="2" t="s">
        <v>100</v>
      </c>
      <c r="C69" s="4">
        <f t="shared" ref="C69:CD69" si="740">+C9</f>
        <v>3</v>
      </c>
      <c r="D69" s="4">
        <f t="shared" ref="D69:F69" si="741">+D9</f>
        <v>3</v>
      </c>
      <c r="E69" s="4">
        <f t="shared" si="741"/>
        <v>3</v>
      </c>
      <c r="F69" s="4">
        <f t="shared" si="741"/>
        <v>3</v>
      </c>
      <c r="G69" s="4">
        <f t="shared" si="740"/>
        <v>3</v>
      </c>
      <c r="H69" s="4">
        <f t="shared" ref="H69:I69" si="742">+H9</f>
        <v>3</v>
      </c>
      <c r="I69" s="4">
        <f t="shared" si="742"/>
        <v>3</v>
      </c>
      <c r="J69" s="4">
        <f t="shared" si="740"/>
        <v>3</v>
      </c>
      <c r="K69" s="4">
        <f t="shared" si="740"/>
        <v>3</v>
      </c>
      <c r="L69" s="4">
        <f t="shared" si="740"/>
        <v>3</v>
      </c>
      <c r="M69" s="4">
        <f t="shared" si="740"/>
        <v>3</v>
      </c>
      <c r="N69" s="4">
        <f t="shared" ref="N69:P69" si="743">+N9</f>
        <v>3</v>
      </c>
      <c r="O69" s="4">
        <f t="shared" si="743"/>
        <v>3</v>
      </c>
      <c r="P69" s="4">
        <f t="shared" si="743"/>
        <v>3</v>
      </c>
      <c r="Q69" s="4">
        <f t="shared" si="740"/>
        <v>3</v>
      </c>
      <c r="R69" s="4">
        <f t="shared" ref="R69:S69" si="744">+R9</f>
        <v>3</v>
      </c>
      <c r="S69" s="4">
        <f t="shared" si="744"/>
        <v>3</v>
      </c>
      <c r="T69" s="4">
        <f t="shared" si="740"/>
        <v>3</v>
      </c>
      <c r="U69" s="4">
        <f t="shared" si="740"/>
        <v>3</v>
      </c>
      <c r="V69" s="4">
        <f t="shared" si="740"/>
        <v>3</v>
      </c>
      <c r="W69" s="4">
        <f t="shared" si="740"/>
        <v>3</v>
      </c>
      <c r="X69" s="4">
        <f t="shared" ref="X69:Z69" si="745">+X9</f>
        <v>3</v>
      </c>
      <c r="Y69" s="4">
        <f t="shared" si="745"/>
        <v>3</v>
      </c>
      <c r="Z69" s="4">
        <f t="shared" si="745"/>
        <v>3</v>
      </c>
      <c r="AA69" s="4">
        <f t="shared" si="740"/>
        <v>3</v>
      </c>
      <c r="AB69" s="4">
        <f t="shared" ref="AB69:AC69" si="746">+AB9</f>
        <v>3</v>
      </c>
      <c r="AC69" s="4">
        <f t="shared" si="746"/>
        <v>3</v>
      </c>
      <c r="AD69" s="4">
        <f t="shared" si="740"/>
        <v>3</v>
      </c>
      <c r="AE69" s="4">
        <f t="shared" si="740"/>
        <v>3</v>
      </c>
      <c r="AF69" s="4">
        <f t="shared" si="740"/>
        <v>3</v>
      </c>
      <c r="AG69" s="4">
        <f t="shared" si="740"/>
        <v>3</v>
      </c>
      <c r="AH69" s="4">
        <f t="shared" ref="AH69:AJ69" si="747">+AH9</f>
        <v>3</v>
      </c>
      <c r="AI69" s="4">
        <f t="shared" si="747"/>
        <v>3</v>
      </c>
      <c r="AJ69" s="4">
        <f t="shared" si="747"/>
        <v>3</v>
      </c>
      <c r="AK69" s="4">
        <f t="shared" si="740"/>
        <v>3</v>
      </c>
      <c r="AL69" s="4">
        <f t="shared" ref="AL69:AM69" si="748">+AL9</f>
        <v>3</v>
      </c>
      <c r="AM69" s="4">
        <f t="shared" si="748"/>
        <v>3</v>
      </c>
      <c r="AN69" s="4">
        <f t="shared" si="740"/>
        <v>3</v>
      </c>
      <c r="AO69" s="4">
        <f t="shared" si="740"/>
        <v>3</v>
      </c>
      <c r="AP69" s="4">
        <f t="shared" si="740"/>
        <v>3</v>
      </c>
      <c r="AQ69" s="4">
        <f t="shared" si="740"/>
        <v>3</v>
      </c>
      <c r="AR69" s="4">
        <f t="shared" ref="AR69:AT69" si="749">+AR9</f>
        <v>3</v>
      </c>
      <c r="AS69" s="4">
        <f t="shared" si="749"/>
        <v>3</v>
      </c>
      <c r="AT69" s="4">
        <f t="shared" si="749"/>
        <v>3</v>
      </c>
      <c r="AU69" s="4">
        <f t="shared" si="740"/>
        <v>3</v>
      </c>
      <c r="AV69" s="4">
        <f t="shared" ref="AV69:AW69" si="750">+AV9</f>
        <v>3</v>
      </c>
      <c r="AW69" s="4">
        <f t="shared" si="750"/>
        <v>3</v>
      </c>
      <c r="AX69" s="4">
        <f t="shared" si="740"/>
        <v>3</v>
      </c>
      <c r="AY69" s="4">
        <f t="shared" si="740"/>
        <v>3</v>
      </c>
      <c r="AZ69" s="4">
        <f t="shared" si="740"/>
        <v>3</v>
      </c>
      <c r="BA69" s="4">
        <f t="shared" si="740"/>
        <v>3</v>
      </c>
      <c r="BB69" s="4">
        <f t="shared" ref="BB69:BD69" si="751">+BB9</f>
        <v>3</v>
      </c>
      <c r="BC69" s="4">
        <f t="shared" si="751"/>
        <v>3</v>
      </c>
      <c r="BD69" s="4">
        <f t="shared" si="751"/>
        <v>3</v>
      </c>
      <c r="BE69" s="4">
        <f t="shared" si="740"/>
        <v>3</v>
      </c>
      <c r="BF69" s="4">
        <f t="shared" ref="BF69:BG69" si="752">+BF9</f>
        <v>3</v>
      </c>
      <c r="BG69" s="4">
        <f t="shared" si="752"/>
        <v>3</v>
      </c>
      <c r="BH69" s="4">
        <f t="shared" si="740"/>
        <v>3</v>
      </c>
      <c r="BI69" s="4">
        <f t="shared" si="740"/>
        <v>3</v>
      </c>
      <c r="BJ69" s="4">
        <f t="shared" si="740"/>
        <v>3</v>
      </c>
      <c r="BK69" s="4">
        <f t="shared" ref="BK69:BM69" si="753">+BK9</f>
        <v>3</v>
      </c>
      <c r="BL69" s="4">
        <f t="shared" si="753"/>
        <v>3</v>
      </c>
      <c r="BM69" s="4">
        <f t="shared" si="753"/>
        <v>3</v>
      </c>
      <c r="BN69" s="4">
        <f t="shared" si="740"/>
        <v>3</v>
      </c>
      <c r="BO69" s="4">
        <f t="shared" ref="BO69:BP69" si="754">+BO9</f>
        <v>3</v>
      </c>
      <c r="BP69" s="4">
        <f t="shared" si="754"/>
        <v>3</v>
      </c>
      <c r="BQ69" s="4">
        <f t="shared" si="740"/>
        <v>3</v>
      </c>
      <c r="BR69" s="4">
        <f t="shared" si="740"/>
        <v>3</v>
      </c>
      <c r="BS69" s="4">
        <f t="shared" si="740"/>
        <v>3</v>
      </c>
      <c r="BT69" s="4">
        <f t="shared" si="740"/>
        <v>3</v>
      </c>
      <c r="BU69" s="4">
        <f t="shared" ref="BU69:BW69" si="755">+BU9</f>
        <v>3</v>
      </c>
      <c r="BV69" s="4">
        <f t="shared" si="755"/>
        <v>3</v>
      </c>
      <c r="BW69" s="4">
        <f t="shared" si="755"/>
        <v>3</v>
      </c>
      <c r="BX69" s="4">
        <f t="shared" si="740"/>
        <v>3</v>
      </c>
      <c r="BY69" s="4">
        <f t="shared" ref="BY69:BZ69" si="756">+BY9</f>
        <v>3</v>
      </c>
      <c r="BZ69" s="4">
        <f t="shared" si="756"/>
        <v>3</v>
      </c>
      <c r="CA69" s="4">
        <f t="shared" si="740"/>
        <v>3</v>
      </c>
      <c r="CB69" s="4">
        <f t="shared" si="740"/>
        <v>3</v>
      </c>
      <c r="CC69" s="4">
        <f t="shared" si="740"/>
        <v>1</v>
      </c>
      <c r="CD69" s="4">
        <f t="shared" si="740"/>
        <v>3</v>
      </c>
    </row>
    <row r="70" spans="1:82" x14ac:dyDescent="0.25">
      <c r="A70" s="2" t="s">
        <v>101</v>
      </c>
      <c r="C70" s="4">
        <f t="shared" ref="C70:CD70" si="757">+C8</f>
        <v>35</v>
      </c>
      <c r="D70" s="4">
        <f t="shared" ref="D70:F70" si="758">+D8</f>
        <v>35</v>
      </c>
      <c r="E70" s="4">
        <f t="shared" si="758"/>
        <v>35</v>
      </c>
      <c r="F70" s="4">
        <f t="shared" si="758"/>
        <v>35</v>
      </c>
      <c r="G70" s="4">
        <f t="shared" si="757"/>
        <v>35</v>
      </c>
      <c r="H70" s="4">
        <f t="shared" ref="H70:I70" si="759">+H8</f>
        <v>35</v>
      </c>
      <c r="I70" s="4">
        <f t="shared" si="759"/>
        <v>35</v>
      </c>
      <c r="J70" s="4">
        <f t="shared" si="757"/>
        <v>35</v>
      </c>
      <c r="K70" s="4">
        <f t="shared" si="757"/>
        <v>35</v>
      </c>
      <c r="L70" s="4">
        <f t="shared" si="757"/>
        <v>35</v>
      </c>
      <c r="M70" s="4">
        <f t="shared" si="757"/>
        <v>35</v>
      </c>
      <c r="N70" s="4">
        <f t="shared" ref="N70:P70" si="760">+N8</f>
        <v>35</v>
      </c>
      <c r="O70" s="4">
        <f t="shared" si="760"/>
        <v>35</v>
      </c>
      <c r="P70" s="4">
        <f t="shared" si="760"/>
        <v>35</v>
      </c>
      <c r="Q70" s="4">
        <f t="shared" si="757"/>
        <v>35</v>
      </c>
      <c r="R70" s="4">
        <f t="shared" ref="R70:S70" si="761">+R8</f>
        <v>35</v>
      </c>
      <c r="S70" s="4">
        <f t="shared" si="761"/>
        <v>35</v>
      </c>
      <c r="T70" s="4">
        <f t="shared" si="757"/>
        <v>35</v>
      </c>
      <c r="U70" s="4">
        <f t="shared" si="757"/>
        <v>35</v>
      </c>
      <c r="V70" s="4">
        <f t="shared" si="757"/>
        <v>35</v>
      </c>
      <c r="W70" s="4">
        <f t="shared" si="757"/>
        <v>35</v>
      </c>
      <c r="X70" s="4">
        <f t="shared" ref="X70:Z70" si="762">+X8</f>
        <v>35</v>
      </c>
      <c r="Y70" s="4">
        <f t="shared" si="762"/>
        <v>35</v>
      </c>
      <c r="Z70" s="4">
        <f t="shared" si="762"/>
        <v>35</v>
      </c>
      <c r="AA70" s="4">
        <f t="shared" si="757"/>
        <v>35</v>
      </c>
      <c r="AB70" s="4">
        <f t="shared" ref="AB70:AC70" si="763">+AB8</f>
        <v>35</v>
      </c>
      <c r="AC70" s="4">
        <f t="shared" si="763"/>
        <v>35</v>
      </c>
      <c r="AD70" s="4">
        <f t="shared" si="757"/>
        <v>35</v>
      </c>
      <c r="AE70" s="4">
        <f t="shared" si="757"/>
        <v>35</v>
      </c>
      <c r="AF70" s="4">
        <f t="shared" si="757"/>
        <v>35</v>
      </c>
      <c r="AG70" s="4">
        <f t="shared" si="757"/>
        <v>35</v>
      </c>
      <c r="AH70" s="4">
        <f t="shared" ref="AH70:AJ70" si="764">+AH8</f>
        <v>35</v>
      </c>
      <c r="AI70" s="4">
        <f t="shared" si="764"/>
        <v>35</v>
      </c>
      <c r="AJ70" s="4">
        <f t="shared" si="764"/>
        <v>35</v>
      </c>
      <c r="AK70" s="4">
        <f t="shared" si="757"/>
        <v>35</v>
      </c>
      <c r="AL70" s="4">
        <f t="shared" ref="AL70:AM70" si="765">+AL8</f>
        <v>35</v>
      </c>
      <c r="AM70" s="4">
        <f t="shared" si="765"/>
        <v>35</v>
      </c>
      <c r="AN70" s="4">
        <f t="shared" si="757"/>
        <v>35</v>
      </c>
      <c r="AO70" s="4">
        <f t="shared" si="757"/>
        <v>35</v>
      </c>
      <c r="AP70" s="4">
        <f t="shared" si="757"/>
        <v>35</v>
      </c>
      <c r="AQ70" s="4">
        <f t="shared" si="757"/>
        <v>35</v>
      </c>
      <c r="AR70" s="4">
        <f t="shared" ref="AR70:AT70" si="766">+AR8</f>
        <v>35</v>
      </c>
      <c r="AS70" s="4">
        <f t="shared" si="766"/>
        <v>35</v>
      </c>
      <c r="AT70" s="4">
        <f t="shared" si="766"/>
        <v>35</v>
      </c>
      <c r="AU70" s="4">
        <f t="shared" si="757"/>
        <v>35</v>
      </c>
      <c r="AV70" s="4">
        <f t="shared" ref="AV70:AW70" si="767">+AV8</f>
        <v>35</v>
      </c>
      <c r="AW70" s="4">
        <f t="shared" si="767"/>
        <v>35</v>
      </c>
      <c r="AX70" s="4">
        <f t="shared" si="757"/>
        <v>35</v>
      </c>
      <c r="AY70" s="4">
        <f t="shared" si="757"/>
        <v>35</v>
      </c>
      <c r="AZ70" s="4">
        <f t="shared" si="757"/>
        <v>35</v>
      </c>
      <c r="BA70" s="4">
        <f t="shared" si="757"/>
        <v>35</v>
      </c>
      <c r="BB70" s="4">
        <f t="shared" ref="BB70:BD70" si="768">+BB8</f>
        <v>35</v>
      </c>
      <c r="BC70" s="4">
        <f t="shared" si="768"/>
        <v>35</v>
      </c>
      <c r="BD70" s="4">
        <f t="shared" si="768"/>
        <v>35</v>
      </c>
      <c r="BE70" s="4">
        <f t="shared" si="757"/>
        <v>35</v>
      </c>
      <c r="BF70" s="4">
        <f t="shared" ref="BF70:BG70" si="769">+BF8</f>
        <v>35</v>
      </c>
      <c r="BG70" s="4">
        <f t="shared" si="769"/>
        <v>35</v>
      </c>
      <c r="BH70" s="4">
        <f t="shared" si="757"/>
        <v>35</v>
      </c>
      <c r="BI70" s="4">
        <f t="shared" si="757"/>
        <v>35</v>
      </c>
      <c r="BJ70" s="4">
        <f t="shared" si="757"/>
        <v>35</v>
      </c>
      <c r="BK70" s="4">
        <f t="shared" ref="BK70:BM70" si="770">+BK8</f>
        <v>35</v>
      </c>
      <c r="BL70" s="4">
        <f t="shared" si="770"/>
        <v>35</v>
      </c>
      <c r="BM70" s="4">
        <f t="shared" si="770"/>
        <v>35</v>
      </c>
      <c r="BN70" s="4">
        <f t="shared" si="757"/>
        <v>35</v>
      </c>
      <c r="BO70" s="4">
        <f t="shared" ref="BO70:BP70" si="771">+BO8</f>
        <v>35</v>
      </c>
      <c r="BP70" s="4">
        <f t="shared" si="771"/>
        <v>35</v>
      </c>
      <c r="BQ70" s="4">
        <f t="shared" si="757"/>
        <v>35</v>
      </c>
      <c r="BR70" s="4">
        <f t="shared" si="757"/>
        <v>35</v>
      </c>
      <c r="BS70" s="4">
        <f t="shared" si="757"/>
        <v>35</v>
      </c>
      <c r="BT70" s="4">
        <f t="shared" si="757"/>
        <v>35</v>
      </c>
      <c r="BU70" s="4">
        <f t="shared" ref="BU70:BW70" si="772">+BU8</f>
        <v>35</v>
      </c>
      <c r="BV70" s="4">
        <f t="shared" si="772"/>
        <v>35</v>
      </c>
      <c r="BW70" s="4">
        <f t="shared" si="772"/>
        <v>35</v>
      </c>
      <c r="BX70" s="4">
        <f t="shared" si="757"/>
        <v>35</v>
      </c>
      <c r="BY70" s="4">
        <f t="shared" ref="BY70:BZ70" si="773">+BY8</f>
        <v>35</v>
      </c>
      <c r="BZ70" s="4">
        <f t="shared" si="773"/>
        <v>35</v>
      </c>
      <c r="CA70" s="4">
        <f t="shared" si="757"/>
        <v>35</v>
      </c>
      <c r="CB70" s="4">
        <f t="shared" si="757"/>
        <v>35</v>
      </c>
      <c r="CC70" s="4">
        <f t="shared" si="757"/>
        <v>35</v>
      </c>
      <c r="CD70" s="4">
        <f t="shared" si="757"/>
        <v>35</v>
      </c>
    </row>
    <row r="71" spans="1:82" x14ac:dyDescent="0.25">
      <c r="A71" s="2" t="s">
        <v>102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0.5</v>
      </c>
      <c r="N71" s="5">
        <v>0.5</v>
      </c>
      <c r="O71" s="5">
        <v>0.5</v>
      </c>
      <c r="P71" s="5">
        <v>0.5</v>
      </c>
      <c r="Q71" s="5">
        <v>0.5</v>
      </c>
      <c r="R71" s="5">
        <v>0.5</v>
      </c>
      <c r="S71" s="5">
        <v>0.5</v>
      </c>
      <c r="T71" s="5">
        <v>0.5</v>
      </c>
      <c r="U71" s="5">
        <v>0.5</v>
      </c>
      <c r="V71" s="5">
        <v>0.5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0.75</v>
      </c>
      <c r="AH71" s="5">
        <v>0.75</v>
      </c>
      <c r="AI71" s="5">
        <v>0.75</v>
      </c>
      <c r="AJ71" s="5">
        <v>0.75</v>
      </c>
      <c r="AK71" s="5">
        <v>0.75</v>
      </c>
      <c r="AL71" s="5">
        <v>0.75</v>
      </c>
      <c r="AM71" s="5">
        <v>0.75</v>
      </c>
      <c r="AN71" s="5">
        <v>0.75</v>
      </c>
      <c r="AO71" s="5">
        <v>0.75</v>
      </c>
      <c r="AP71" s="5">
        <v>0.75</v>
      </c>
      <c r="AQ71" s="5">
        <v>0.5</v>
      </c>
      <c r="AR71" s="5">
        <v>0.5</v>
      </c>
      <c r="AS71" s="5">
        <v>0.5</v>
      </c>
      <c r="AT71" s="5">
        <v>0.5</v>
      </c>
      <c r="AU71" s="5">
        <v>0.5</v>
      </c>
      <c r="AV71" s="5">
        <v>0.5</v>
      </c>
      <c r="AW71" s="5">
        <v>0.5</v>
      </c>
      <c r="AX71" s="5">
        <v>0.5</v>
      </c>
      <c r="AY71" s="5">
        <v>0.5</v>
      </c>
      <c r="AZ71" s="5">
        <v>0.5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  <c r="BI71" s="5">
        <v>1</v>
      </c>
      <c r="BJ71" s="5">
        <v>0.5</v>
      </c>
      <c r="BK71" s="5">
        <v>0.5</v>
      </c>
      <c r="BL71" s="5">
        <v>0.5</v>
      </c>
      <c r="BM71" s="5">
        <v>0.5</v>
      </c>
      <c r="BN71" s="5">
        <v>0.5</v>
      </c>
      <c r="BO71" s="5">
        <v>0.5</v>
      </c>
      <c r="BP71" s="5">
        <v>0.5</v>
      </c>
      <c r="BQ71" s="5">
        <v>0.5</v>
      </c>
      <c r="BR71" s="5">
        <v>0.5</v>
      </c>
      <c r="BS71" s="5">
        <v>0.5</v>
      </c>
      <c r="BT71" s="5">
        <v>0.39</v>
      </c>
      <c r="BU71" s="5">
        <v>0.39</v>
      </c>
      <c r="BV71" s="5">
        <v>0.39</v>
      </c>
      <c r="BW71" s="5">
        <v>0.39</v>
      </c>
      <c r="BX71" s="5">
        <v>0.39</v>
      </c>
      <c r="BY71" s="5">
        <v>0.39</v>
      </c>
      <c r="BZ71" s="5">
        <v>0.39</v>
      </c>
      <c r="CA71" s="5">
        <v>0.39</v>
      </c>
      <c r="CB71" s="5">
        <v>0.39</v>
      </c>
      <c r="CC71" s="5">
        <v>0.39</v>
      </c>
      <c r="CD71" s="5">
        <v>0.39</v>
      </c>
    </row>
    <row r="72" spans="1:82" x14ac:dyDescent="0.25">
      <c r="A72" s="2" t="s">
        <v>103</v>
      </c>
      <c r="C72" s="3">
        <v>0.3</v>
      </c>
      <c r="D72" s="3">
        <v>0.3</v>
      </c>
      <c r="E72" s="3">
        <v>0.3</v>
      </c>
      <c r="F72" s="3">
        <v>0.3</v>
      </c>
      <c r="G72" s="3">
        <v>0.3</v>
      </c>
      <c r="H72" s="3">
        <v>0.3</v>
      </c>
      <c r="I72" s="3">
        <v>0.3</v>
      </c>
      <c r="J72" s="3">
        <v>0.3</v>
      </c>
      <c r="K72" s="3">
        <v>0.3</v>
      </c>
      <c r="L72" s="3">
        <v>0.3</v>
      </c>
      <c r="M72" s="3">
        <v>0.3</v>
      </c>
      <c r="N72" s="3">
        <v>0.3</v>
      </c>
      <c r="O72" s="3">
        <v>0.3</v>
      </c>
      <c r="P72" s="3">
        <v>0.3</v>
      </c>
      <c r="Q72" s="3">
        <v>0.3</v>
      </c>
      <c r="R72" s="3">
        <v>0.3</v>
      </c>
      <c r="S72" s="3">
        <v>0.3</v>
      </c>
      <c r="T72" s="3">
        <v>0.3</v>
      </c>
      <c r="U72" s="3">
        <v>0.3</v>
      </c>
      <c r="V72" s="3">
        <v>0.3</v>
      </c>
      <c r="W72" s="3">
        <v>0.65</v>
      </c>
      <c r="X72" s="3">
        <v>0.65</v>
      </c>
      <c r="Y72" s="3">
        <v>0.65</v>
      </c>
      <c r="Z72" s="3">
        <v>0.65</v>
      </c>
      <c r="AA72" s="3">
        <v>0.65</v>
      </c>
      <c r="AB72" s="3">
        <v>0.65</v>
      </c>
      <c r="AC72" s="3">
        <v>0.65</v>
      </c>
      <c r="AD72" s="3">
        <v>0.65</v>
      </c>
      <c r="AE72" s="3">
        <v>0.65</v>
      </c>
      <c r="AF72" s="3">
        <v>0.65</v>
      </c>
      <c r="AG72" s="3">
        <v>0.65</v>
      </c>
      <c r="AH72" s="3">
        <v>0.65</v>
      </c>
      <c r="AI72" s="3">
        <v>0.65</v>
      </c>
      <c r="AJ72" s="3">
        <v>0.65</v>
      </c>
      <c r="AK72" s="3">
        <v>0.65</v>
      </c>
      <c r="AL72" s="3">
        <v>0.65</v>
      </c>
      <c r="AM72" s="3">
        <v>0.65</v>
      </c>
      <c r="AN72" s="3">
        <v>0.65</v>
      </c>
      <c r="AO72" s="3">
        <v>0.65</v>
      </c>
      <c r="AP72" s="3">
        <v>0.65</v>
      </c>
      <c r="AQ72" s="3">
        <v>0.65</v>
      </c>
      <c r="AR72" s="3">
        <v>0.65</v>
      </c>
      <c r="AS72" s="3">
        <v>0.65</v>
      </c>
      <c r="AT72" s="3">
        <v>0.65</v>
      </c>
      <c r="AU72" s="3">
        <v>0.65</v>
      </c>
      <c r="AV72" s="3">
        <v>0.65</v>
      </c>
      <c r="AW72" s="3">
        <v>0.65</v>
      </c>
      <c r="AX72" s="3">
        <v>0.65</v>
      </c>
      <c r="AY72" s="3">
        <v>0.65</v>
      </c>
      <c r="AZ72" s="3">
        <v>0.65</v>
      </c>
      <c r="BA72" s="3">
        <v>4.9000000000000004</v>
      </c>
      <c r="BB72" s="3">
        <v>4.9000000000000004</v>
      </c>
      <c r="BC72" s="3">
        <v>4.9000000000000004</v>
      </c>
      <c r="BD72" s="3">
        <v>4.9000000000000004</v>
      </c>
      <c r="BE72" s="3">
        <v>4.9000000000000004</v>
      </c>
      <c r="BF72" s="3">
        <v>4.9000000000000004</v>
      </c>
      <c r="BG72" s="3">
        <v>4.9000000000000004</v>
      </c>
      <c r="BH72" s="3">
        <v>4.9000000000000004</v>
      </c>
      <c r="BI72" s="3">
        <v>4.9000000000000004</v>
      </c>
      <c r="BJ72" s="3">
        <v>4.9000000000000004</v>
      </c>
      <c r="BK72" s="3">
        <v>4.9000000000000004</v>
      </c>
      <c r="BL72" s="3">
        <v>4.9000000000000004</v>
      </c>
      <c r="BM72" s="3">
        <v>4.9000000000000004</v>
      </c>
      <c r="BN72" s="3">
        <v>4.9000000000000004</v>
      </c>
      <c r="BO72" s="3">
        <v>4.9000000000000004</v>
      </c>
      <c r="BP72" s="3">
        <v>4.9000000000000004</v>
      </c>
      <c r="BQ72" s="3">
        <v>4.9000000000000004</v>
      </c>
      <c r="BR72" s="3">
        <v>4.9000000000000004</v>
      </c>
      <c r="BS72" s="3">
        <v>4.9000000000000004</v>
      </c>
      <c r="BT72" s="3">
        <v>2.5</v>
      </c>
      <c r="BU72" s="3">
        <v>2.5</v>
      </c>
      <c r="BV72" s="3">
        <v>2.5</v>
      </c>
      <c r="BW72" s="3">
        <v>2.5</v>
      </c>
      <c r="BX72" s="3">
        <v>2.5</v>
      </c>
      <c r="BY72" s="3">
        <v>2.5</v>
      </c>
      <c r="BZ72" s="3">
        <v>2.5</v>
      </c>
      <c r="CA72" s="3">
        <v>2.5</v>
      </c>
      <c r="CB72" s="3">
        <v>2.5</v>
      </c>
      <c r="CC72" s="3">
        <v>2.5</v>
      </c>
      <c r="CD72" s="3">
        <v>2.5</v>
      </c>
    </row>
    <row r="73" spans="1:82" x14ac:dyDescent="0.25">
      <c r="A73" s="2" t="s">
        <v>104</v>
      </c>
      <c r="C73" s="4">
        <f t="shared" ref="C73:J73" si="774">+C71*C72</f>
        <v>0.3</v>
      </c>
      <c r="D73" s="4">
        <f t="shared" si="774"/>
        <v>0.3</v>
      </c>
      <c r="E73" s="4">
        <f t="shared" si="774"/>
        <v>0.3</v>
      </c>
      <c r="F73" s="4">
        <f t="shared" si="774"/>
        <v>0.3</v>
      </c>
      <c r="G73" s="4">
        <f t="shared" si="774"/>
        <v>0.3</v>
      </c>
      <c r="H73" s="4">
        <f t="shared" si="774"/>
        <v>0.3</v>
      </c>
      <c r="I73" s="4">
        <f t="shared" si="774"/>
        <v>0.3</v>
      </c>
      <c r="J73" s="4">
        <f t="shared" si="774"/>
        <v>0.3</v>
      </c>
      <c r="K73" s="4">
        <f t="shared" ref="K73:L73" si="775">+K71*K72</f>
        <v>0.3</v>
      </c>
      <c r="L73" s="4">
        <f t="shared" si="775"/>
        <v>0.3</v>
      </c>
      <c r="M73" s="4">
        <f t="shared" ref="M73:U73" si="776">+M71*M72</f>
        <v>0.15</v>
      </c>
      <c r="N73" s="4">
        <f t="shared" ref="N73:P73" si="777">+N71*N72</f>
        <v>0.15</v>
      </c>
      <c r="O73" s="4">
        <f t="shared" si="777"/>
        <v>0.15</v>
      </c>
      <c r="P73" s="4">
        <f t="shared" si="777"/>
        <v>0.15</v>
      </c>
      <c r="Q73" s="4">
        <f t="shared" si="776"/>
        <v>0.15</v>
      </c>
      <c r="R73" s="4">
        <f t="shared" ref="R73:S73" si="778">+R71*R72</f>
        <v>0.15</v>
      </c>
      <c r="S73" s="4">
        <f t="shared" si="778"/>
        <v>0.15</v>
      </c>
      <c r="T73" s="4">
        <f t="shared" ref="T73" si="779">+T71*T72</f>
        <v>0.15</v>
      </c>
      <c r="U73" s="4">
        <f t="shared" si="776"/>
        <v>0.15</v>
      </c>
      <c r="V73" s="4">
        <f t="shared" ref="V73" si="780">+V71*V72</f>
        <v>0.15</v>
      </c>
      <c r="W73" s="4">
        <f t="shared" ref="W73:AE73" si="781">+W71*W72</f>
        <v>0.65</v>
      </c>
      <c r="X73" s="4">
        <f t="shared" ref="X73:Z73" si="782">+X71*X72</f>
        <v>0.65</v>
      </c>
      <c r="Y73" s="4">
        <f t="shared" si="782"/>
        <v>0.65</v>
      </c>
      <c r="Z73" s="4">
        <f t="shared" si="782"/>
        <v>0.65</v>
      </c>
      <c r="AA73" s="4">
        <f t="shared" si="781"/>
        <v>0.65</v>
      </c>
      <c r="AB73" s="4">
        <f t="shared" ref="AB73:AC73" si="783">+AB71*AB72</f>
        <v>0.65</v>
      </c>
      <c r="AC73" s="4">
        <f t="shared" si="783"/>
        <v>0.65</v>
      </c>
      <c r="AD73" s="4">
        <f t="shared" ref="AD73" si="784">+AD71*AD72</f>
        <v>0.65</v>
      </c>
      <c r="AE73" s="4">
        <f t="shared" si="781"/>
        <v>0.65</v>
      </c>
      <c r="AF73" s="4">
        <f t="shared" ref="AF73" si="785">+AF71*AF72</f>
        <v>0.65</v>
      </c>
      <c r="AG73" s="4">
        <f t="shared" ref="AG73:AO73" si="786">+AG71*AG72</f>
        <v>0.48750000000000004</v>
      </c>
      <c r="AH73" s="4">
        <f t="shared" ref="AH73:AJ73" si="787">+AH71*AH72</f>
        <v>0.48750000000000004</v>
      </c>
      <c r="AI73" s="4">
        <f t="shared" si="787"/>
        <v>0.48750000000000004</v>
      </c>
      <c r="AJ73" s="4">
        <f t="shared" si="787"/>
        <v>0.48750000000000004</v>
      </c>
      <c r="AK73" s="4">
        <f t="shared" si="786"/>
        <v>0.48750000000000004</v>
      </c>
      <c r="AL73" s="4">
        <f t="shared" ref="AL73:AM73" si="788">+AL71*AL72</f>
        <v>0.48750000000000004</v>
      </c>
      <c r="AM73" s="4">
        <f t="shared" si="788"/>
        <v>0.48750000000000004</v>
      </c>
      <c r="AN73" s="4">
        <f t="shared" ref="AN73" si="789">+AN71*AN72</f>
        <v>0.48750000000000004</v>
      </c>
      <c r="AO73" s="4">
        <f t="shared" si="786"/>
        <v>0.48750000000000004</v>
      </c>
      <c r="AP73" s="4">
        <f t="shared" ref="AP73" si="790">+AP71*AP72</f>
        <v>0.48750000000000004</v>
      </c>
      <c r="AQ73" s="4">
        <f t="shared" ref="AQ73:AY73" si="791">+AQ71*AQ72</f>
        <v>0.32500000000000001</v>
      </c>
      <c r="AR73" s="4">
        <f t="shared" ref="AR73:AT73" si="792">+AR71*AR72</f>
        <v>0.32500000000000001</v>
      </c>
      <c r="AS73" s="4">
        <f t="shared" si="792"/>
        <v>0.32500000000000001</v>
      </c>
      <c r="AT73" s="4">
        <f t="shared" si="792"/>
        <v>0.32500000000000001</v>
      </c>
      <c r="AU73" s="4">
        <f t="shared" si="791"/>
        <v>0.32500000000000001</v>
      </c>
      <c r="AV73" s="4">
        <f t="shared" ref="AV73:AW73" si="793">+AV71*AV72</f>
        <v>0.32500000000000001</v>
      </c>
      <c r="AW73" s="4">
        <f t="shared" si="793"/>
        <v>0.32500000000000001</v>
      </c>
      <c r="AX73" s="4">
        <f t="shared" ref="AX73" si="794">+AX71*AX72</f>
        <v>0.32500000000000001</v>
      </c>
      <c r="AY73" s="4">
        <f t="shared" si="791"/>
        <v>0.32500000000000001</v>
      </c>
      <c r="AZ73" s="4">
        <f t="shared" ref="AZ73" si="795">+AZ71*AZ72</f>
        <v>0.32500000000000001</v>
      </c>
      <c r="BA73" s="4">
        <f t="shared" ref="BA73:BN73" si="796">+BA71*BA72</f>
        <v>4.9000000000000004</v>
      </c>
      <c r="BB73" s="4">
        <f t="shared" ref="BB73:BD73" si="797">+BB71*BB72</f>
        <v>4.9000000000000004</v>
      </c>
      <c r="BC73" s="4">
        <f t="shared" si="797"/>
        <v>4.9000000000000004</v>
      </c>
      <c r="BD73" s="4">
        <f t="shared" si="797"/>
        <v>4.9000000000000004</v>
      </c>
      <c r="BE73" s="4">
        <f t="shared" si="796"/>
        <v>4.9000000000000004</v>
      </c>
      <c r="BF73" s="4">
        <f t="shared" ref="BF73:BG73" si="798">+BF71*BF72</f>
        <v>4.9000000000000004</v>
      </c>
      <c r="BG73" s="4">
        <f t="shared" si="798"/>
        <v>4.9000000000000004</v>
      </c>
      <c r="BH73" s="4">
        <f t="shared" ref="BH73" si="799">+BH71*BH72</f>
        <v>4.9000000000000004</v>
      </c>
      <c r="BI73" s="4">
        <f t="shared" ref="BI73" si="800">+BI71*BI72</f>
        <v>4.9000000000000004</v>
      </c>
      <c r="BJ73" s="4">
        <f t="shared" si="796"/>
        <v>2.4500000000000002</v>
      </c>
      <c r="BK73" s="4">
        <f t="shared" ref="BK73:BM73" si="801">+BK71*BK72</f>
        <v>2.4500000000000002</v>
      </c>
      <c r="BL73" s="4">
        <f t="shared" si="801"/>
        <v>2.4500000000000002</v>
      </c>
      <c r="BM73" s="4">
        <f t="shared" si="801"/>
        <v>2.4500000000000002</v>
      </c>
      <c r="BN73" s="4">
        <f t="shared" si="796"/>
        <v>2.4500000000000002</v>
      </c>
      <c r="BO73" s="4">
        <f t="shared" ref="BO73:BP73" si="802">+BO71*BO72</f>
        <v>2.4500000000000002</v>
      </c>
      <c r="BP73" s="4">
        <f t="shared" si="802"/>
        <v>2.4500000000000002</v>
      </c>
      <c r="BQ73" s="4">
        <f t="shared" ref="BQ73" si="803">+BQ71*BQ72</f>
        <v>2.4500000000000002</v>
      </c>
      <c r="BR73" s="4">
        <f t="shared" ref="BR73" si="804">+BR71*BR72</f>
        <v>2.4500000000000002</v>
      </c>
      <c r="BS73" s="4">
        <f t="shared" ref="BS73" si="805">+BS71*BS72</f>
        <v>2.4500000000000002</v>
      </c>
      <c r="BT73" s="4">
        <f t="shared" ref="BT73:CC73" si="806">+BT71*BT72</f>
        <v>0.97500000000000009</v>
      </c>
      <c r="BU73" s="4">
        <f t="shared" ref="BU73:BW73" si="807">+BU71*BU72</f>
        <v>0.97500000000000009</v>
      </c>
      <c r="BV73" s="4">
        <f t="shared" si="807"/>
        <v>0.97500000000000009</v>
      </c>
      <c r="BW73" s="4">
        <f t="shared" si="807"/>
        <v>0.97500000000000009</v>
      </c>
      <c r="BX73" s="4">
        <f t="shared" si="806"/>
        <v>0.97500000000000009</v>
      </c>
      <c r="BY73" s="4">
        <f t="shared" ref="BY73:BZ73" si="808">+BY71*BY72</f>
        <v>0.97500000000000009</v>
      </c>
      <c r="BZ73" s="4">
        <f t="shared" si="808"/>
        <v>0.97500000000000009</v>
      </c>
      <c r="CA73" s="4">
        <f t="shared" ref="CA73" si="809">+CA71*CA72</f>
        <v>0.97500000000000009</v>
      </c>
      <c r="CB73" s="4">
        <f t="shared" ref="CB73" si="810">+CB71*CB72</f>
        <v>0.97500000000000009</v>
      </c>
      <c r="CC73" s="4">
        <f t="shared" si="806"/>
        <v>0.97500000000000009</v>
      </c>
      <c r="CD73" s="4">
        <f t="shared" ref="CD73" si="811">+CD71*CD72</f>
        <v>0.97500000000000009</v>
      </c>
    </row>
    <row r="74" spans="1:82" x14ac:dyDescent="0.25">
      <c r="A74" s="2" t="s">
        <v>105</v>
      </c>
      <c r="C74" s="3">
        <v>54</v>
      </c>
      <c r="D74" s="3">
        <v>54</v>
      </c>
      <c r="E74" s="3">
        <v>54</v>
      </c>
      <c r="F74" s="3">
        <v>54</v>
      </c>
      <c r="G74" s="3">
        <v>54</v>
      </c>
      <c r="H74" s="3">
        <v>54</v>
      </c>
      <c r="I74" s="3">
        <v>54</v>
      </c>
      <c r="J74" s="3">
        <v>54</v>
      </c>
      <c r="K74" s="3">
        <v>54</v>
      </c>
      <c r="L74" s="3">
        <v>54</v>
      </c>
      <c r="M74" s="3">
        <v>54</v>
      </c>
      <c r="N74" s="3">
        <v>54</v>
      </c>
      <c r="O74" s="3">
        <v>54</v>
      </c>
      <c r="P74" s="3">
        <v>54</v>
      </c>
      <c r="Q74" s="3">
        <v>54</v>
      </c>
      <c r="R74" s="3">
        <v>54</v>
      </c>
      <c r="S74" s="3">
        <v>54</v>
      </c>
      <c r="T74" s="3">
        <v>54</v>
      </c>
      <c r="U74" s="3">
        <v>54</v>
      </c>
      <c r="V74" s="3">
        <v>54</v>
      </c>
      <c r="W74" s="3">
        <v>84</v>
      </c>
      <c r="X74" s="3">
        <v>84</v>
      </c>
      <c r="Y74" s="3">
        <v>84</v>
      </c>
      <c r="Z74" s="3">
        <v>84</v>
      </c>
      <c r="AA74" s="3">
        <v>84</v>
      </c>
      <c r="AB74" s="3">
        <v>84</v>
      </c>
      <c r="AC74" s="3">
        <v>84</v>
      </c>
      <c r="AD74" s="3">
        <v>84</v>
      </c>
      <c r="AE74" s="3">
        <v>84</v>
      </c>
      <c r="AF74" s="3">
        <v>84</v>
      </c>
      <c r="AG74" s="3">
        <v>84</v>
      </c>
      <c r="AH74" s="3">
        <v>84</v>
      </c>
      <c r="AI74" s="3">
        <v>84</v>
      </c>
      <c r="AJ74" s="3">
        <v>84</v>
      </c>
      <c r="AK74" s="3">
        <v>84</v>
      </c>
      <c r="AL74" s="3">
        <v>84</v>
      </c>
      <c r="AM74" s="3">
        <v>84</v>
      </c>
      <c r="AN74" s="3">
        <v>84</v>
      </c>
      <c r="AO74" s="3">
        <v>84</v>
      </c>
      <c r="AP74" s="3">
        <v>84</v>
      </c>
      <c r="AQ74" s="3">
        <v>84</v>
      </c>
      <c r="AR74" s="3">
        <v>84</v>
      </c>
      <c r="AS74" s="3">
        <v>84</v>
      </c>
      <c r="AT74" s="3">
        <v>84</v>
      </c>
      <c r="AU74" s="3">
        <v>84</v>
      </c>
      <c r="AV74" s="3">
        <v>84</v>
      </c>
      <c r="AW74" s="3">
        <v>84</v>
      </c>
      <c r="AX74" s="3">
        <v>84</v>
      </c>
      <c r="AY74" s="3">
        <v>84</v>
      </c>
      <c r="AZ74" s="3">
        <v>84</v>
      </c>
      <c r="BA74" s="3">
        <f t="shared" ref="BA74:BI74" si="812">+(7+31+3)*2.26</f>
        <v>92.66</v>
      </c>
      <c r="BB74" s="3">
        <f t="shared" si="812"/>
        <v>92.66</v>
      </c>
      <c r="BC74" s="3">
        <f t="shared" si="812"/>
        <v>92.66</v>
      </c>
      <c r="BD74" s="3">
        <f t="shared" si="812"/>
        <v>92.66</v>
      </c>
      <c r="BE74" s="3">
        <f t="shared" si="812"/>
        <v>92.66</v>
      </c>
      <c r="BF74" s="3">
        <f t="shared" si="812"/>
        <v>92.66</v>
      </c>
      <c r="BG74" s="3">
        <f t="shared" si="812"/>
        <v>92.66</v>
      </c>
      <c r="BH74" s="3">
        <f t="shared" si="812"/>
        <v>92.66</v>
      </c>
      <c r="BI74" s="3">
        <f t="shared" si="812"/>
        <v>92.66</v>
      </c>
      <c r="BJ74" s="3">
        <f t="shared" ref="BJ74:BS74" si="813">+(7+31+3)*2.26</f>
        <v>92.66</v>
      </c>
      <c r="BK74" s="3">
        <f t="shared" si="813"/>
        <v>92.66</v>
      </c>
      <c r="BL74" s="3">
        <f t="shared" si="813"/>
        <v>92.66</v>
      </c>
      <c r="BM74" s="3">
        <f t="shared" si="813"/>
        <v>92.66</v>
      </c>
      <c r="BN74" s="3">
        <f t="shared" si="813"/>
        <v>92.66</v>
      </c>
      <c r="BO74" s="3">
        <f t="shared" si="813"/>
        <v>92.66</v>
      </c>
      <c r="BP74" s="3">
        <f t="shared" si="813"/>
        <v>92.66</v>
      </c>
      <c r="BQ74" s="3">
        <f t="shared" si="813"/>
        <v>92.66</v>
      </c>
      <c r="BR74" s="3">
        <f t="shared" si="813"/>
        <v>92.66</v>
      </c>
      <c r="BS74" s="3">
        <f t="shared" si="813"/>
        <v>92.66</v>
      </c>
      <c r="BT74" s="3">
        <f t="shared" ref="BT74:CD74" si="814">365-(7+31+3)*2.26</f>
        <v>272.34000000000003</v>
      </c>
      <c r="BU74" s="3">
        <f t="shared" si="814"/>
        <v>272.34000000000003</v>
      </c>
      <c r="BV74" s="3">
        <f t="shared" si="814"/>
        <v>272.34000000000003</v>
      </c>
      <c r="BW74" s="3">
        <f t="shared" si="814"/>
        <v>272.34000000000003</v>
      </c>
      <c r="BX74" s="3">
        <f t="shared" si="814"/>
        <v>272.34000000000003</v>
      </c>
      <c r="BY74" s="3">
        <f t="shared" si="814"/>
        <v>272.34000000000003</v>
      </c>
      <c r="BZ74" s="3">
        <f t="shared" si="814"/>
        <v>272.34000000000003</v>
      </c>
      <c r="CA74" s="3">
        <f t="shared" si="814"/>
        <v>272.34000000000003</v>
      </c>
      <c r="CB74" s="3">
        <f t="shared" si="814"/>
        <v>272.34000000000003</v>
      </c>
      <c r="CC74" s="3">
        <f t="shared" si="814"/>
        <v>272.34000000000003</v>
      </c>
      <c r="CD74" s="3">
        <f t="shared" si="814"/>
        <v>272.34000000000003</v>
      </c>
    </row>
    <row r="75" spans="1:82" x14ac:dyDescent="0.25">
      <c r="A75" s="2" t="s">
        <v>106</v>
      </c>
      <c r="B75" s="2" t="s">
        <v>107</v>
      </c>
      <c r="C75" s="3">
        <v>24.3</v>
      </c>
      <c r="D75" s="3">
        <v>24.3</v>
      </c>
      <c r="E75" s="3">
        <v>24.3</v>
      </c>
      <c r="F75" s="3">
        <v>24.3</v>
      </c>
      <c r="G75" s="3">
        <v>24.3</v>
      </c>
      <c r="H75" s="3">
        <v>24.3</v>
      </c>
      <c r="I75" s="3">
        <v>24.3</v>
      </c>
      <c r="J75" s="3">
        <v>24.3</v>
      </c>
      <c r="K75" s="3">
        <v>24.3</v>
      </c>
      <c r="L75" s="3">
        <v>24.3</v>
      </c>
      <c r="M75" s="3">
        <v>24.3</v>
      </c>
      <c r="N75" s="3">
        <v>24.3</v>
      </c>
      <c r="O75" s="3">
        <v>24.3</v>
      </c>
      <c r="P75" s="3">
        <v>24.3</v>
      </c>
      <c r="Q75" s="3">
        <v>24.3</v>
      </c>
      <c r="R75" s="3">
        <v>24.3</v>
      </c>
      <c r="S75" s="3">
        <v>24.3</v>
      </c>
      <c r="T75" s="3">
        <v>24.3</v>
      </c>
      <c r="U75" s="3">
        <v>24.3</v>
      </c>
      <c r="V75" s="3">
        <v>24.3</v>
      </c>
      <c r="W75" s="3">
        <v>84</v>
      </c>
      <c r="X75" s="3">
        <v>84</v>
      </c>
      <c r="Y75" s="3">
        <v>84</v>
      </c>
      <c r="Z75" s="3">
        <v>84</v>
      </c>
      <c r="AA75" s="3">
        <v>84</v>
      </c>
      <c r="AB75" s="3">
        <v>84</v>
      </c>
      <c r="AC75" s="3">
        <v>84</v>
      </c>
      <c r="AD75" s="3">
        <v>84</v>
      </c>
      <c r="AE75" s="3">
        <v>84</v>
      </c>
      <c r="AF75" s="3">
        <v>84</v>
      </c>
      <c r="AG75" s="3">
        <v>84</v>
      </c>
      <c r="AH75" s="3">
        <v>84</v>
      </c>
      <c r="AI75" s="3">
        <v>84</v>
      </c>
      <c r="AJ75" s="3">
        <v>84</v>
      </c>
      <c r="AK75" s="3">
        <v>84</v>
      </c>
      <c r="AL75" s="3">
        <v>84</v>
      </c>
      <c r="AM75" s="3">
        <v>84</v>
      </c>
      <c r="AN75" s="3">
        <v>84</v>
      </c>
      <c r="AO75" s="3">
        <v>84</v>
      </c>
      <c r="AP75" s="3">
        <v>84</v>
      </c>
      <c r="AQ75" s="3">
        <v>84</v>
      </c>
      <c r="AR75" s="3">
        <v>84</v>
      </c>
      <c r="AS75" s="3">
        <v>84</v>
      </c>
      <c r="AT75" s="3">
        <v>84</v>
      </c>
      <c r="AU75" s="3">
        <v>84</v>
      </c>
      <c r="AV75" s="3">
        <v>84</v>
      </c>
      <c r="AW75" s="3">
        <v>84</v>
      </c>
      <c r="AX75" s="3">
        <v>84</v>
      </c>
      <c r="AY75" s="3">
        <v>84</v>
      </c>
      <c r="AZ75" s="3">
        <v>84</v>
      </c>
      <c r="BA75" s="3">
        <v>1</v>
      </c>
      <c r="BB75" s="3">
        <v>1</v>
      </c>
      <c r="BC75" s="3">
        <v>1</v>
      </c>
      <c r="BD75" s="3">
        <v>1</v>
      </c>
      <c r="BE75" s="3">
        <v>1</v>
      </c>
      <c r="BF75" s="3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</row>
    <row r="76" spans="1:82" x14ac:dyDescent="0.25">
      <c r="A76" s="2" t="s">
        <v>108</v>
      </c>
      <c r="B76" s="2" t="s">
        <v>109</v>
      </c>
      <c r="C76" s="3">
        <v>1.79</v>
      </c>
      <c r="D76" s="3">
        <v>1.79</v>
      </c>
      <c r="E76" s="3">
        <v>1.79</v>
      </c>
      <c r="F76" s="3">
        <v>1.79</v>
      </c>
      <c r="G76" s="3">
        <v>1.79</v>
      </c>
      <c r="H76" s="3">
        <v>1.79</v>
      </c>
      <c r="I76" s="3">
        <v>1.79</v>
      </c>
      <c r="J76" s="3">
        <v>1.79</v>
      </c>
      <c r="K76" s="3">
        <v>1.79</v>
      </c>
      <c r="L76" s="3">
        <v>1.79</v>
      </c>
      <c r="M76" s="3">
        <v>1.79</v>
      </c>
      <c r="N76" s="3">
        <v>1.79</v>
      </c>
      <c r="O76" s="3">
        <v>1.79</v>
      </c>
      <c r="P76" s="3">
        <v>1.79</v>
      </c>
      <c r="Q76" s="3">
        <v>1.79</v>
      </c>
      <c r="R76" s="3">
        <v>1.79</v>
      </c>
      <c r="S76" s="3">
        <v>1.79</v>
      </c>
      <c r="T76" s="3">
        <v>1.79</v>
      </c>
      <c r="U76" s="3">
        <v>1.79</v>
      </c>
      <c r="V76" s="3">
        <v>1.79</v>
      </c>
      <c r="W76" s="3">
        <v>2.62</v>
      </c>
      <c r="X76" s="3">
        <v>2.62</v>
      </c>
      <c r="Y76" s="3">
        <v>2.62</v>
      </c>
      <c r="Z76" s="3">
        <v>2.62</v>
      </c>
      <c r="AA76" s="3">
        <v>2.62</v>
      </c>
      <c r="AB76" s="3">
        <v>2.62</v>
      </c>
      <c r="AC76" s="3">
        <v>2.62</v>
      </c>
      <c r="AD76" s="3">
        <v>2.62</v>
      </c>
      <c r="AE76" s="3">
        <v>2.62</v>
      </c>
      <c r="AF76" s="3">
        <v>2.62</v>
      </c>
      <c r="AG76" s="3">
        <v>2.62</v>
      </c>
      <c r="AH76" s="3">
        <v>2.62</v>
      </c>
      <c r="AI76" s="3">
        <v>2.62</v>
      </c>
      <c r="AJ76" s="3">
        <v>2.62</v>
      </c>
      <c r="AK76" s="3">
        <v>2.62</v>
      </c>
      <c r="AL76" s="3">
        <v>2.62</v>
      </c>
      <c r="AM76" s="3">
        <v>2.62</v>
      </c>
      <c r="AN76" s="3">
        <v>2.62</v>
      </c>
      <c r="AO76" s="3">
        <v>2.62</v>
      </c>
      <c r="AP76" s="3">
        <v>2.62</v>
      </c>
      <c r="AQ76" s="3">
        <v>2.62</v>
      </c>
      <c r="AR76" s="3">
        <v>2.62</v>
      </c>
      <c r="AS76" s="3">
        <v>2.62</v>
      </c>
      <c r="AT76" s="3">
        <v>2.62</v>
      </c>
      <c r="AU76" s="3">
        <v>2.62</v>
      </c>
      <c r="AV76" s="3">
        <v>2.62</v>
      </c>
      <c r="AW76" s="3">
        <v>2.62</v>
      </c>
      <c r="AX76" s="3">
        <v>2.62</v>
      </c>
      <c r="AY76" s="3">
        <v>2.62</v>
      </c>
      <c r="AZ76" s="3">
        <v>2.62</v>
      </c>
      <c r="BA76" s="3">
        <v>538.4</v>
      </c>
      <c r="BB76" s="3">
        <v>538.4</v>
      </c>
      <c r="BC76" s="3">
        <v>538.4</v>
      </c>
      <c r="BD76" s="3">
        <v>538.4</v>
      </c>
      <c r="BE76" s="3">
        <v>538.4</v>
      </c>
      <c r="BF76" s="3">
        <v>538.4</v>
      </c>
      <c r="BG76" s="3">
        <v>538.4</v>
      </c>
      <c r="BH76" s="3">
        <v>538.4</v>
      </c>
      <c r="BI76" s="3">
        <v>538.4</v>
      </c>
      <c r="BJ76" s="3">
        <v>538.4</v>
      </c>
      <c r="BK76" s="3">
        <v>538.4</v>
      </c>
      <c r="BL76" s="3">
        <v>538.4</v>
      </c>
      <c r="BM76" s="3">
        <v>538.4</v>
      </c>
      <c r="BN76" s="3">
        <v>538.4</v>
      </c>
      <c r="BO76" s="3">
        <v>538.4</v>
      </c>
      <c r="BP76" s="3">
        <v>538.4</v>
      </c>
      <c r="BQ76" s="3">
        <v>538.4</v>
      </c>
      <c r="BR76" s="3">
        <v>538.4</v>
      </c>
      <c r="BS76" s="3">
        <v>538.4</v>
      </c>
      <c r="BT76" s="3">
        <v>972.8</v>
      </c>
      <c r="BU76" s="3">
        <v>972.8</v>
      </c>
      <c r="BV76" s="3">
        <v>972.8</v>
      </c>
      <c r="BW76" s="3">
        <v>972.8</v>
      </c>
      <c r="BX76" s="3">
        <v>972.8</v>
      </c>
      <c r="BY76" s="3">
        <v>972.8</v>
      </c>
      <c r="BZ76" s="3">
        <v>972.8</v>
      </c>
      <c r="CA76" s="3">
        <v>972.8</v>
      </c>
      <c r="CB76" s="3">
        <v>972.8</v>
      </c>
      <c r="CC76" s="3">
        <v>972.8</v>
      </c>
      <c r="CD76" s="3">
        <v>972.8</v>
      </c>
    </row>
    <row r="77" spans="1:82" x14ac:dyDescent="0.25">
      <c r="A77" s="2" t="s">
        <v>110</v>
      </c>
      <c r="B77" s="2" t="s">
        <v>109</v>
      </c>
      <c r="C77" s="3">
        <v>1.1000000000000001</v>
      </c>
      <c r="D77" s="3">
        <v>1.1000000000000001</v>
      </c>
      <c r="E77" s="3">
        <v>1.1000000000000001</v>
      </c>
      <c r="F77" s="3">
        <v>1.1000000000000001</v>
      </c>
      <c r="G77" s="3">
        <v>1.1000000000000001</v>
      </c>
      <c r="H77" s="3">
        <v>1.1000000000000001</v>
      </c>
      <c r="I77" s="3">
        <v>1.1000000000000001</v>
      </c>
      <c r="J77" s="3">
        <v>1.1000000000000001</v>
      </c>
      <c r="K77" s="3">
        <v>1.1000000000000001</v>
      </c>
      <c r="L77" s="3">
        <v>1.1000000000000001</v>
      </c>
      <c r="M77" s="3">
        <v>1.1000000000000001</v>
      </c>
      <c r="N77" s="3">
        <v>1.1000000000000001</v>
      </c>
      <c r="O77" s="3">
        <v>1.1000000000000001</v>
      </c>
      <c r="P77" s="3">
        <v>1.1000000000000001</v>
      </c>
      <c r="Q77" s="3">
        <v>1.1000000000000001</v>
      </c>
      <c r="R77" s="3">
        <v>1.1000000000000001</v>
      </c>
      <c r="S77" s="3">
        <v>1.1000000000000001</v>
      </c>
      <c r="T77" s="3">
        <v>1.1000000000000001</v>
      </c>
      <c r="U77" s="3">
        <v>1.1000000000000001</v>
      </c>
      <c r="V77" s="3">
        <v>1.1000000000000001</v>
      </c>
      <c r="W77" s="3">
        <v>1.04</v>
      </c>
      <c r="X77" s="3">
        <v>1.04</v>
      </c>
      <c r="Y77" s="3">
        <v>1.04</v>
      </c>
      <c r="Z77" s="3">
        <v>1.04</v>
      </c>
      <c r="AA77" s="3">
        <v>1.04</v>
      </c>
      <c r="AB77" s="3">
        <v>1.04</v>
      </c>
      <c r="AC77" s="3">
        <v>1.04</v>
      </c>
      <c r="AD77" s="3">
        <v>1.04</v>
      </c>
      <c r="AE77" s="3">
        <v>1.04</v>
      </c>
      <c r="AF77" s="3">
        <v>1.04</v>
      </c>
      <c r="AG77" s="3">
        <v>1.04</v>
      </c>
      <c r="AH77" s="3">
        <v>1.04</v>
      </c>
      <c r="AI77" s="3">
        <v>1.04</v>
      </c>
      <c r="AJ77" s="3">
        <v>1.04</v>
      </c>
      <c r="AK77" s="3">
        <v>1.04</v>
      </c>
      <c r="AL77" s="3">
        <v>1.04</v>
      </c>
      <c r="AM77" s="3">
        <v>1.04</v>
      </c>
      <c r="AN77" s="3">
        <v>1.04</v>
      </c>
      <c r="AO77" s="3">
        <v>1.04</v>
      </c>
      <c r="AP77" s="3">
        <v>1.04</v>
      </c>
      <c r="AQ77" s="3">
        <v>1.04</v>
      </c>
      <c r="AR77" s="3">
        <v>1.04</v>
      </c>
      <c r="AS77" s="3">
        <v>1.04</v>
      </c>
      <c r="AT77" s="3">
        <v>1.04</v>
      </c>
      <c r="AU77" s="3">
        <v>1.04</v>
      </c>
      <c r="AV77" s="3">
        <v>1.04</v>
      </c>
      <c r="AW77" s="3">
        <v>1.04</v>
      </c>
      <c r="AX77" s="3">
        <v>1.04</v>
      </c>
      <c r="AY77" s="3">
        <v>1.04</v>
      </c>
      <c r="AZ77" s="3">
        <v>1.04</v>
      </c>
      <c r="BA77" s="3">
        <v>1.02</v>
      </c>
      <c r="BB77" s="3">
        <v>1.02</v>
      </c>
      <c r="BC77" s="3">
        <v>1.02</v>
      </c>
      <c r="BD77" s="3">
        <v>1.02</v>
      </c>
      <c r="BE77" s="3">
        <v>1.02</v>
      </c>
      <c r="BF77" s="3">
        <v>1.02</v>
      </c>
      <c r="BG77" s="3">
        <v>1.02</v>
      </c>
      <c r="BH77" s="3">
        <v>1.02</v>
      </c>
      <c r="BI77" s="3">
        <v>1.02</v>
      </c>
      <c r="BJ77" s="3">
        <v>1.02</v>
      </c>
      <c r="BK77" s="3">
        <v>1.02</v>
      </c>
      <c r="BL77" s="3">
        <v>1.02</v>
      </c>
      <c r="BM77" s="3">
        <v>1.02</v>
      </c>
      <c r="BN77" s="3">
        <v>1.02</v>
      </c>
      <c r="BO77" s="3">
        <v>1.02</v>
      </c>
      <c r="BP77" s="3">
        <v>1.02</v>
      </c>
      <c r="BQ77" s="3">
        <v>1.02</v>
      </c>
      <c r="BR77" s="3">
        <v>1.02</v>
      </c>
      <c r="BS77" s="3">
        <v>1.02</v>
      </c>
      <c r="BT77" s="3">
        <v>1.02</v>
      </c>
      <c r="BU77" s="3">
        <v>1.02</v>
      </c>
      <c r="BV77" s="3">
        <v>1.02</v>
      </c>
      <c r="BW77" s="3">
        <v>1.02</v>
      </c>
      <c r="BX77" s="3">
        <v>1.02</v>
      </c>
      <c r="BY77" s="3">
        <v>1.02</v>
      </c>
      <c r="BZ77" s="3">
        <v>1.02</v>
      </c>
      <c r="CA77" s="3">
        <v>1.02</v>
      </c>
      <c r="CB77" s="3">
        <v>1.02</v>
      </c>
      <c r="CC77" s="3">
        <v>1.02</v>
      </c>
      <c r="CD77" s="3">
        <v>1.02</v>
      </c>
    </row>
    <row r="78" spans="1:82" x14ac:dyDescent="0.25">
      <c r="A78" s="2" t="s">
        <v>111</v>
      </c>
      <c r="B78" s="2" t="s">
        <v>112</v>
      </c>
      <c r="C78" s="3">
        <v>0.87</v>
      </c>
      <c r="D78" s="3">
        <v>0.87</v>
      </c>
      <c r="E78" s="3">
        <v>0.87</v>
      </c>
      <c r="F78" s="3">
        <v>0.87</v>
      </c>
      <c r="G78" s="3">
        <v>0.87</v>
      </c>
      <c r="H78" s="3">
        <v>0.87</v>
      </c>
      <c r="I78" s="3">
        <v>0.87</v>
      </c>
      <c r="J78" s="3">
        <v>0.87</v>
      </c>
      <c r="K78" s="3">
        <v>0.87</v>
      </c>
      <c r="L78" s="3">
        <v>0.87</v>
      </c>
      <c r="M78" s="3">
        <v>0.87</v>
      </c>
      <c r="N78" s="3">
        <v>0.87</v>
      </c>
      <c r="O78" s="3">
        <v>0.87</v>
      </c>
      <c r="P78" s="3">
        <v>0.87</v>
      </c>
      <c r="Q78" s="3">
        <v>0.87</v>
      </c>
      <c r="R78" s="3">
        <v>0.87</v>
      </c>
      <c r="S78" s="3">
        <v>0.87</v>
      </c>
      <c r="T78" s="3">
        <v>0.87</v>
      </c>
      <c r="U78" s="3">
        <v>0.87</v>
      </c>
      <c r="V78" s="3">
        <v>0.87</v>
      </c>
      <c r="W78" s="3">
        <v>0.87</v>
      </c>
      <c r="X78" s="3">
        <v>0.87</v>
      </c>
      <c r="Y78" s="3">
        <v>0.87</v>
      </c>
      <c r="Z78" s="3">
        <v>0.87</v>
      </c>
      <c r="AA78" s="3">
        <v>0.87</v>
      </c>
      <c r="AB78" s="3">
        <v>0.87</v>
      </c>
      <c r="AC78" s="3">
        <v>0.87</v>
      </c>
      <c r="AD78" s="3">
        <v>0.87</v>
      </c>
      <c r="AE78" s="3">
        <v>0.87</v>
      </c>
      <c r="AF78" s="3">
        <v>0.87</v>
      </c>
      <c r="AG78" s="3">
        <v>0.87</v>
      </c>
      <c r="AH78" s="3">
        <v>0.87</v>
      </c>
      <c r="AI78" s="3">
        <v>0.87</v>
      </c>
      <c r="AJ78" s="3">
        <v>0.87</v>
      </c>
      <c r="AK78" s="3">
        <v>0.87</v>
      </c>
      <c r="AL78" s="3">
        <v>0.87</v>
      </c>
      <c r="AM78" s="3">
        <v>0.87</v>
      </c>
      <c r="AN78" s="3">
        <v>0.87</v>
      </c>
      <c r="AO78" s="3">
        <v>0.87</v>
      </c>
      <c r="AP78" s="3">
        <v>0.87</v>
      </c>
      <c r="AQ78" s="3">
        <v>0.87</v>
      </c>
      <c r="AR78" s="3">
        <v>0.87</v>
      </c>
      <c r="AS78" s="3">
        <v>0.87</v>
      </c>
      <c r="AT78" s="3">
        <v>0.87</v>
      </c>
      <c r="AU78" s="3">
        <v>0.87</v>
      </c>
      <c r="AV78" s="3">
        <v>0.87</v>
      </c>
      <c r="AW78" s="3">
        <v>0.87</v>
      </c>
      <c r="AX78" s="3">
        <v>0.87</v>
      </c>
      <c r="AY78" s="3">
        <v>0.87</v>
      </c>
      <c r="AZ78" s="3">
        <v>0.87</v>
      </c>
      <c r="BA78" s="3">
        <v>0.87</v>
      </c>
      <c r="BB78" s="3">
        <v>0.87</v>
      </c>
      <c r="BC78" s="3">
        <v>0.87</v>
      </c>
      <c r="BD78" s="3">
        <v>0.87</v>
      </c>
      <c r="BE78" s="3">
        <v>0.87</v>
      </c>
      <c r="BF78" s="3">
        <v>0.87</v>
      </c>
      <c r="BG78" s="3">
        <v>0.87</v>
      </c>
      <c r="BH78" s="3">
        <v>0.87</v>
      </c>
      <c r="BI78" s="3">
        <v>0.87</v>
      </c>
      <c r="BJ78" s="3">
        <v>0.87</v>
      </c>
      <c r="BK78" s="3">
        <v>0.87</v>
      </c>
      <c r="BL78" s="3">
        <v>0.87</v>
      </c>
      <c r="BM78" s="3">
        <v>0.87</v>
      </c>
      <c r="BN78" s="3">
        <v>0.87</v>
      </c>
      <c r="BO78" s="3">
        <v>0.87</v>
      </c>
      <c r="BP78" s="3">
        <v>0.87</v>
      </c>
      <c r="BQ78" s="3">
        <v>0.87</v>
      </c>
      <c r="BR78" s="3">
        <v>0.87</v>
      </c>
      <c r="BS78" s="3">
        <v>0.87</v>
      </c>
      <c r="BT78" s="3">
        <v>0.87</v>
      </c>
      <c r="BU78" s="3">
        <v>0.87</v>
      </c>
      <c r="BV78" s="3">
        <v>0.87</v>
      </c>
      <c r="BW78" s="3">
        <v>0.87</v>
      </c>
      <c r="BX78" s="3">
        <v>0.87</v>
      </c>
      <c r="BY78" s="3">
        <v>0.87</v>
      </c>
      <c r="BZ78" s="3">
        <v>0.87</v>
      </c>
      <c r="CA78" s="3">
        <v>0.87</v>
      </c>
      <c r="CB78" s="3">
        <v>0.87</v>
      </c>
      <c r="CC78" s="3">
        <v>0.87</v>
      </c>
      <c r="CD78" s="3">
        <v>0.87</v>
      </c>
    </row>
    <row r="79" spans="1:82" x14ac:dyDescent="0.25">
      <c r="A79" s="2" t="s">
        <v>113</v>
      </c>
      <c r="C79" s="19">
        <f t="shared" ref="C79:BX79" si="815">+C75*C76/C77</f>
        <v>39.542727272727269</v>
      </c>
      <c r="D79" s="19">
        <f t="shared" ref="D79:F79" si="816">+D75*D76/D77</f>
        <v>39.542727272727269</v>
      </c>
      <c r="E79" s="19">
        <f t="shared" si="816"/>
        <v>39.542727272727269</v>
      </c>
      <c r="F79" s="19">
        <f t="shared" si="816"/>
        <v>39.542727272727269</v>
      </c>
      <c r="G79" s="19">
        <f t="shared" si="815"/>
        <v>39.542727272727269</v>
      </c>
      <c r="H79" s="19">
        <f t="shared" ref="H79:I79" si="817">+H75*H76/H77</f>
        <v>39.542727272727269</v>
      </c>
      <c r="I79" s="19">
        <f t="shared" si="817"/>
        <v>39.542727272727269</v>
      </c>
      <c r="J79" s="19">
        <f t="shared" ref="J79" si="818">+J75*J76/J77</f>
        <v>39.542727272727269</v>
      </c>
      <c r="K79" s="19">
        <f t="shared" si="815"/>
        <v>39.542727272727269</v>
      </c>
      <c r="L79" s="19">
        <f t="shared" ref="L79" si="819">+L75*L76/L77</f>
        <v>39.542727272727269</v>
      </c>
      <c r="M79" s="19">
        <f t="shared" si="815"/>
        <v>39.542727272727269</v>
      </c>
      <c r="N79" s="19">
        <f t="shared" ref="N79:P79" si="820">+N75*N76/N77</f>
        <v>39.542727272727269</v>
      </c>
      <c r="O79" s="19">
        <f t="shared" si="820"/>
        <v>39.542727272727269</v>
      </c>
      <c r="P79" s="19">
        <f t="shared" si="820"/>
        <v>39.542727272727269</v>
      </c>
      <c r="Q79" s="19">
        <f t="shared" si="815"/>
        <v>39.542727272727269</v>
      </c>
      <c r="R79" s="19">
        <f t="shared" ref="R79:S79" si="821">+R75*R76/R77</f>
        <v>39.542727272727269</v>
      </c>
      <c r="S79" s="19">
        <f t="shared" si="821"/>
        <v>39.542727272727269</v>
      </c>
      <c r="T79" s="19">
        <f t="shared" ref="T79" si="822">+T75*T76/T77</f>
        <v>39.542727272727269</v>
      </c>
      <c r="U79" s="19">
        <f t="shared" ref="U79:V79" si="823">+U75*U76/U77</f>
        <v>39.542727272727269</v>
      </c>
      <c r="V79" s="19">
        <f t="shared" si="823"/>
        <v>39.542727272727269</v>
      </c>
      <c r="W79" s="19">
        <f t="shared" si="815"/>
        <v>211.61538461538461</v>
      </c>
      <c r="X79" s="19">
        <f t="shared" ref="X79:Z79" si="824">+X75*X76/X77</f>
        <v>211.61538461538461</v>
      </c>
      <c r="Y79" s="19">
        <f t="shared" si="824"/>
        <v>211.61538461538461</v>
      </c>
      <c r="Z79" s="19">
        <f t="shared" si="824"/>
        <v>211.61538461538461</v>
      </c>
      <c r="AA79" s="19">
        <f t="shared" si="815"/>
        <v>211.61538461538461</v>
      </c>
      <c r="AB79" s="19">
        <f t="shared" ref="AB79:AC79" si="825">+AB75*AB76/AB77</f>
        <v>211.61538461538461</v>
      </c>
      <c r="AC79" s="19">
        <f t="shared" si="825"/>
        <v>211.61538461538461</v>
      </c>
      <c r="AD79" s="19">
        <f t="shared" ref="AD79" si="826">+AD75*AD76/AD77</f>
        <v>211.61538461538461</v>
      </c>
      <c r="AE79" s="19">
        <f t="shared" ref="AE79:AF79" si="827">+AE75*AE76/AE77</f>
        <v>211.61538461538461</v>
      </c>
      <c r="AF79" s="19">
        <f t="shared" si="827"/>
        <v>211.61538461538461</v>
      </c>
      <c r="AG79" s="19">
        <f t="shared" si="815"/>
        <v>211.61538461538461</v>
      </c>
      <c r="AH79" s="19">
        <f t="shared" ref="AH79:AJ79" si="828">+AH75*AH76/AH77</f>
        <v>211.61538461538461</v>
      </c>
      <c r="AI79" s="19">
        <f t="shared" si="828"/>
        <v>211.61538461538461</v>
      </c>
      <c r="AJ79" s="19">
        <f t="shared" si="828"/>
        <v>211.61538461538461</v>
      </c>
      <c r="AK79" s="19">
        <f t="shared" si="815"/>
        <v>211.61538461538461</v>
      </c>
      <c r="AL79" s="19">
        <f t="shared" ref="AL79:AM79" si="829">+AL75*AL76/AL77</f>
        <v>211.61538461538461</v>
      </c>
      <c r="AM79" s="19">
        <f t="shared" si="829"/>
        <v>211.61538461538461</v>
      </c>
      <c r="AN79" s="19">
        <f t="shared" ref="AN79" si="830">+AN75*AN76/AN77</f>
        <v>211.61538461538461</v>
      </c>
      <c r="AO79" s="19">
        <f t="shared" ref="AO79:AP79" si="831">+AO75*AO76/AO77</f>
        <v>211.61538461538461</v>
      </c>
      <c r="AP79" s="19">
        <f t="shared" si="831"/>
        <v>211.61538461538461</v>
      </c>
      <c r="AQ79" s="19">
        <f t="shared" si="815"/>
        <v>211.61538461538461</v>
      </c>
      <c r="AR79" s="19">
        <f t="shared" ref="AR79:AT79" si="832">+AR75*AR76/AR77</f>
        <v>211.61538461538461</v>
      </c>
      <c r="AS79" s="19">
        <f t="shared" si="832"/>
        <v>211.61538461538461</v>
      </c>
      <c r="AT79" s="19">
        <f t="shared" si="832"/>
        <v>211.61538461538461</v>
      </c>
      <c r="AU79" s="19">
        <f t="shared" si="815"/>
        <v>211.61538461538461</v>
      </c>
      <c r="AV79" s="19">
        <f t="shared" ref="AV79:AW79" si="833">+AV75*AV76/AV77</f>
        <v>211.61538461538461</v>
      </c>
      <c r="AW79" s="19">
        <f t="shared" si="833"/>
        <v>211.61538461538461</v>
      </c>
      <c r="AX79" s="19">
        <f t="shared" ref="AX79" si="834">+AX75*AX76/AX77</f>
        <v>211.61538461538461</v>
      </c>
      <c r="AY79" s="19">
        <f t="shared" ref="AY79:AZ79" si="835">+AY75*AY76/AY77</f>
        <v>211.61538461538461</v>
      </c>
      <c r="AZ79" s="19">
        <f t="shared" si="835"/>
        <v>211.61538461538461</v>
      </c>
      <c r="BA79" s="19">
        <f t="shared" si="815"/>
        <v>527.84313725490188</v>
      </c>
      <c r="BB79" s="19">
        <f t="shared" ref="BB79:BD79" si="836">+BB75*BB76/BB77</f>
        <v>527.84313725490188</v>
      </c>
      <c r="BC79" s="19">
        <f t="shared" si="836"/>
        <v>527.84313725490188</v>
      </c>
      <c r="BD79" s="19">
        <f t="shared" si="836"/>
        <v>527.84313725490188</v>
      </c>
      <c r="BE79" s="19">
        <f t="shared" si="815"/>
        <v>527.84313725490188</v>
      </c>
      <c r="BF79" s="19">
        <f t="shared" ref="BF79:BG79" si="837">+BF75*BF76/BF77</f>
        <v>527.84313725490188</v>
      </c>
      <c r="BG79" s="19">
        <f t="shared" si="837"/>
        <v>527.84313725490188</v>
      </c>
      <c r="BH79" s="19">
        <f t="shared" ref="BH79" si="838">+BH75*BH76/BH77</f>
        <v>527.84313725490188</v>
      </c>
      <c r="BI79" s="19">
        <f t="shared" ref="BI79" si="839">+BI75*BI76/BI77</f>
        <v>527.84313725490188</v>
      </c>
      <c r="BJ79" s="19">
        <f t="shared" si="815"/>
        <v>527.84313725490188</v>
      </c>
      <c r="BK79" s="19">
        <f t="shared" ref="BK79:BM79" si="840">+BK75*BK76/BK77</f>
        <v>527.84313725490188</v>
      </c>
      <c r="BL79" s="19">
        <f t="shared" si="840"/>
        <v>527.84313725490188</v>
      </c>
      <c r="BM79" s="19">
        <f t="shared" si="840"/>
        <v>527.84313725490188</v>
      </c>
      <c r="BN79" s="19">
        <f t="shared" si="815"/>
        <v>527.84313725490188</v>
      </c>
      <c r="BO79" s="19">
        <f t="shared" ref="BO79:BP79" si="841">+BO75*BO76/BO77</f>
        <v>527.84313725490188</v>
      </c>
      <c r="BP79" s="19">
        <f t="shared" si="841"/>
        <v>527.84313725490188</v>
      </c>
      <c r="BQ79" s="19">
        <f t="shared" ref="BQ79" si="842">+BQ75*BQ76/BQ77</f>
        <v>527.84313725490188</v>
      </c>
      <c r="BR79" s="19">
        <f t="shared" ref="BR79" si="843">+BR75*BR76/BR77</f>
        <v>527.84313725490188</v>
      </c>
      <c r="BS79" s="19">
        <f t="shared" ref="BS79" si="844">+BS75*BS76/BS77</f>
        <v>527.84313725490188</v>
      </c>
      <c r="BT79" s="19">
        <f t="shared" si="815"/>
        <v>953.72549019607834</v>
      </c>
      <c r="BU79" s="19">
        <f t="shared" ref="BU79:BW79" si="845">+BU75*BU76/BU77</f>
        <v>953.72549019607834</v>
      </c>
      <c r="BV79" s="19">
        <f t="shared" si="845"/>
        <v>953.72549019607834</v>
      </c>
      <c r="BW79" s="19">
        <f t="shared" si="845"/>
        <v>953.72549019607834</v>
      </c>
      <c r="BX79" s="19">
        <f t="shared" si="815"/>
        <v>953.72549019607834</v>
      </c>
      <c r="BY79" s="19">
        <f t="shared" ref="BY79:BZ79" si="846">+BY75*BY76/BY77</f>
        <v>953.72549019607834</v>
      </c>
      <c r="BZ79" s="19">
        <f t="shared" si="846"/>
        <v>953.72549019607834</v>
      </c>
      <c r="CA79" s="19">
        <f t="shared" ref="CA79" si="847">+CA75*CA76/CA77</f>
        <v>953.72549019607834</v>
      </c>
      <c r="CB79" s="19">
        <f t="shared" ref="CB79" si="848">+CB75*CB76/CB77</f>
        <v>953.72549019607834</v>
      </c>
      <c r="CC79" s="19">
        <f t="shared" ref="CC79:CD79" si="849">+CC75*CC76/CC77</f>
        <v>953.72549019607834</v>
      </c>
      <c r="CD79" s="19">
        <f t="shared" si="849"/>
        <v>953.72549019607834</v>
      </c>
    </row>
    <row r="80" spans="1:82" x14ac:dyDescent="0.25">
      <c r="A80" s="2" t="s">
        <v>114</v>
      </c>
      <c r="B80" s="2" t="s">
        <v>115</v>
      </c>
      <c r="C80" s="19">
        <f t="shared" ref="C80:BX80" si="850">+C78*C79</f>
        <v>34.402172727272728</v>
      </c>
      <c r="D80" s="19">
        <f t="shared" ref="D80:F80" si="851">+D78*D79</f>
        <v>34.402172727272728</v>
      </c>
      <c r="E80" s="19">
        <f t="shared" si="851"/>
        <v>34.402172727272728</v>
      </c>
      <c r="F80" s="19">
        <f t="shared" si="851"/>
        <v>34.402172727272728</v>
      </c>
      <c r="G80" s="19">
        <f t="shared" si="850"/>
        <v>34.402172727272728</v>
      </c>
      <c r="H80" s="19">
        <f t="shared" ref="H80:I80" si="852">+H78*H79</f>
        <v>34.402172727272728</v>
      </c>
      <c r="I80" s="19">
        <f t="shared" si="852"/>
        <v>34.402172727272728</v>
      </c>
      <c r="J80" s="19">
        <f t="shared" ref="J80" si="853">+J78*J79</f>
        <v>34.402172727272728</v>
      </c>
      <c r="K80" s="19">
        <f t="shared" si="850"/>
        <v>34.402172727272728</v>
      </c>
      <c r="L80" s="19">
        <f t="shared" ref="L80" si="854">+L78*L79</f>
        <v>34.402172727272728</v>
      </c>
      <c r="M80" s="19">
        <f t="shared" si="850"/>
        <v>34.402172727272728</v>
      </c>
      <c r="N80" s="19">
        <f t="shared" ref="N80:P80" si="855">+N78*N79</f>
        <v>34.402172727272728</v>
      </c>
      <c r="O80" s="19">
        <f t="shared" si="855"/>
        <v>34.402172727272728</v>
      </c>
      <c r="P80" s="19">
        <f t="shared" si="855"/>
        <v>34.402172727272728</v>
      </c>
      <c r="Q80" s="19">
        <f t="shared" si="850"/>
        <v>34.402172727272728</v>
      </c>
      <c r="R80" s="19">
        <f t="shared" ref="R80:S80" si="856">+R78*R79</f>
        <v>34.402172727272728</v>
      </c>
      <c r="S80" s="19">
        <f t="shared" si="856"/>
        <v>34.402172727272728</v>
      </c>
      <c r="T80" s="19">
        <f t="shared" ref="T80" si="857">+T78*T79</f>
        <v>34.402172727272728</v>
      </c>
      <c r="U80" s="19">
        <f t="shared" ref="U80:V80" si="858">+U78*U79</f>
        <v>34.402172727272728</v>
      </c>
      <c r="V80" s="19">
        <f t="shared" si="858"/>
        <v>34.402172727272728</v>
      </c>
      <c r="W80" s="19">
        <f t="shared" si="850"/>
        <v>184.10538461538462</v>
      </c>
      <c r="X80" s="19">
        <f t="shared" ref="X80:Z80" si="859">+X78*X79</f>
        <v>184.10538461538462</v>
      </c>
      <c r="Y80" s="19">
        <f t="shared" si="859"/>
        <v>184.10538461538462</v>
      </c>
      <c r="Z80" s="19">
        <f t="shared" si="859"/>
        <v>184.10538461538462</v>
      </c>
      <c r="AA80" s="19">
        <f t="shared" si="850"/>
        <v>184.10538461538462</v>
      </c>
      <c r="AB80" s="19">
        <f t="shared" ref="AB80:AC80" si="860">+AB78*AB79</f>
        <v>184.10538461538462</v>
      </c>
      <c r="AC80" s="19">
        <f t="shared" si="860"/>
        <v>184.10538461538462</v>
      </c>
      <c r="AD80" s="19">
        <f t="shared" ref="AD80" si="861">+AD78*AD79</f>
        <v>184.10538461538462</v>
      </c>
      <c r="AE80" s="19">
        <f t="shared" ref="AE80:AF80" si="862">+AE78*AE79</f>
        <v>184.10538461538462</v>
      </c>
      <c r="AF80" s="19">
        <f t="shared" si="862"/>
        <v>184.10538461538462</v>
      </c>
      <c r="AG80" s="19">
        <f t="shared" si="850"/>
        <v>184.10538461538462</v>
      </c>
      <c r="AH80" s="19">
        <f t="shared" ref="AH80:AJ80" si="863">+AH78*AH79</f>
        <v>184.10538461538462</v>
      </c>
      <c r="AI80" s="19">
        <f t="shared" si="863"/>
        <v>184.10538461538462</v>
      </c>
      <c r="AJ80" s="19">
        <f t="shared" si="863"/>
        <v>184.10538461538462</v>
      </c>
      <c r="AK80" s="19">
        <f t="shared" si="850"/>
        <v>184.10538461538462</v>
      </c>
      <c r="AL80" s="19">
        <f t="shared" ref="AL80:AM80" si="864">+AL78*AL79</f>
        <v>184.10538461538462</v>
      </c>
      <c r="AM80" s="19">
        <f t="shared" si="864"/>
        <v>184.10538461538462</v>
      </c>
      <c r="AN80" s="19">
        <f t="shared" ref="AN80" si="865">+AN78*AN79</f>
        <v>184.10538461538462</v>
      </c>
      <c r="AO80" s="19">
        <f t="shared" ref="AO80:AP80" si="866">+AO78*AO79</f>
        <v>184.10538461538462</v>
      </c>
      <c r="AP80" s="19">
        <f t="shared" si="866"/>
        <v>184.10538461538462</v>
      </c>
      <c r="AQ80" s="19">
        <f t="shared" si="850"/>
        <v>184.10538461538462</v>
      </c>
      <c r="AR80" s="19">
        <f t="shared" ref="AR80:AT80" si="867">+AR78*AR79</f>
        <v>184.10538461538462</v>
      </c>
      <c r="AS80" s="19">
        <f t="shared" si="867"/>
        <v>184.10538461538462</v>
      </c>
      <c r="AT80" s="19">
        <f t="shared" si="867"/>
        <v>184.10538461538462</v>
      </c>
      <c r="AU80" s="19">
        <f t="shared" si="850"/>
        <v>184.10538461538462</v>
      </c>
      <c r="AV80" s="19">
        <f t="shared" ref="AV80:AW80" si="868">+AV78*AV79</f>
        <v>184.10538461538462</v>
      </c>
      <c r="AW80" s="19">
        <f t="shared" si="868"/>
        <v>184.10538461538462</v>
      </c>
      <c r="AX80" s="19">
        <f t="shared" ref="AX80" si="869">+AX78*AX79</f>
        <v>184.10538461538462</v>
      </c>
      <c r="AY80" s="19">
        <f t="shared" ref="AY80:AZ80" si="870">+AY78*AY79</f>
        <v>184.10538461538462</v>
      </c>
      <c r="AZ80" s="19">
        <f t="shared" si="870"/>
        <v>184.10538461538462</v>
      </c>
      <c r="BA80" s="19">
        <f t="shared" si="850"/>
        <v>459.22352941176462</v>
      </c>
      <c r="BB80" s="19">
        <f t="shared" ref="BB80:BD80" si="871">+BB78*BB79</f>
        <v>459.22352941176462</v>
      </c>
      <c r="BC80" s="19">
        <f t="shared" si="871"/>
        <v>459.22352941176462</v>
      </c>
      <c r="BD80" s="19">
        <f t="shared" si="871"/>
        <v>459.22352941176462</v>
      </c>
      <c r="BE80" s="19">
        <f t="shared" si="850"/>
        <v>459.22352941176462</v>
      </c>
      <c r="BF80" s="19">
        <f t="shared" ref="BF80:BG80" si="872">+BF78*BF79</f>
        <v>459.22352941176462</v>
      </c>
      <c r="BG80" s="19">
        <f t="shared" si="872"/>
        <v>459.22352941176462</v>
      </c>
      <c r="BH80" s="19">
        <f t="shared" ref="BH80" si="873">+BH78*BH79</f>
        <v>459.22352941176462</v>
      </c>
      <c r="BI80" s="19">
        <f t="shared" ref="BI80" si="874">+BI78*BI79</f>
        <v>459.22352941176462</v>
      </c>
      <c r="BJ80" s="19">
        <f t="shared" si="850"/>
        <v>459.22352941176462</v>
      </c>
      <c r="BK80" s="19">
        <f t="shared" ref="BK80:BM80" si="875">+BK78*BK79</f>
        <v>459.22352941176462</v>
      </c>
      <c r="BL80" s="19">
        <f t="shared" si="875"/>
        <v>459.22352941176462</v>
      </c>
      <c r="BM80" s="19">
        <f t="shared" si="875"/>
        <v>459.22352941176462</v>
      </c>
      <c r="BN80" s="19">
        <f t="shared" si="850"/>
        <v>459.22352941176462</v>
      </c>
      <c r="BO80" s="19">
        <f t="shared" ref="BO80:BP80" si="876">+BO78*BO79</f>
        <v>459.22352941176462</v>
      </c>
      <c r="BP80" s="19">
        <f t="shared" si="876"/>
        <v>459.22352941176462</v>
      </c>
      <c r="BQ80" s="19">
        <f t="shared" ref="BQ80" si="877">+BQ78*BQ79</f>
        <v>459.22352941176462</v>
      </c>
      <c r="BR80" s="19">
        <f t="shared" ref="BR80" si="878">+BR78*BR79</f>
        <v>459.22352941176462</v>
      </c>
      <c r="BS80" s="19">
        <f t="shared" ref="BS80" si="879">+BS78*BS79</f>
        <v>459.22352941176462</v>
      </c>
      <c r="BT80" s="19">
        <f t="shared" si="850"/>
        <v>829.74117647058813</v>
      </c>
      <c r="BU80" s="19">
        <f t="shared" ref="BU80:BW80" si="880">+BU78*BU79</f>
        <v>829.74117647058813</v>
      </c>
      <c r="BV80" s="19">
        <f t="shared" si="880"/>
        <v>829.74117647058813</v>
      </c>
      <c r="BW80" s="19">
        <f t="shared" si="880"/>
        <v>829.74117647058813</v>
      </c>
      <c r="BX80" s="19">
        <f t="shared" si="850"/>
        <v>829.74117647058813</v>
      </c>
      <c r="BY80" s="19">
        <f t="shared" ref="BY80:BZ80" si="881">+BY78*BY79</f>
        <v>829.74117647058813</v>
      </c>
      <c r="BZ80" s="19">
        <f t="shared" si="881"/>
        <v>829.74117647058813</v>
      </c>
      <c r="CA80" s="19">
        <f t="shared" ref="CA80" si="882">+CA78*CA79</f>
        <v>829.74117647058813</v>
      </c>
      <c r="CB80" s="19">
        <f t="shared" ref="CB80" si="883">+CB78*CB79</f>
        <v>829.74117647058813</v>
      </c>
      <c r="CC80" s="19">
        <f t="shared" ref="CC80:CD80" si="884">+CC78*CC79</f>
        <v>829.74117647058813</v>
      </c>
      <c r="CD80" s="19">
        <f t="shared" si="884"/>
        <v>829.74117647058813</v>
      </c>
    </row>
    <row r="81" spans="1:82" x14ac:dyDescent="0.25">
      <c r="A81" s="2" t="s">
        <v>116</v>
      </c>
      <c r="B81" s="2" t="s">
        <v>117</v>
      </c>
      <c r="C81" s="3">
        <v>0.85</v>
      </c>
      <c r="D81" s="3">
        <v>0.85</v>
      </c>
      <c r="E81" s="3">
        <v>0.85</v>
      </c>
      <c r="F81" s="3">
        <v>0.85</v>
      </c>
      <c r="G81" s="3">
        <v>0.85</v>
      </c>
      <c r="H81" s="3">
        <v>0.85</v>
      </c>
      <c r="I81" s="3">
        <v>0.85</v>
      </c>
      <c r="J81" s="3">
        <v>0.85</v>
      </c>
      <c r="K81" s="3">
        <v>0.85</v>
      </c>
      <c r="L81" s="3">
        <v>0.85</v>
      </c>
      <c r="M81" s="3">
        <v>0.85</v>
      </c>
      <c r="N81" s="3">
        <v>0.85</v>
      </c>
      <c r="O81" s="3">
        <v>0.85</v>
      </c>
      <c r="P81" s="3">
        <v>0.85</v>
      </c>
      <c r="Q81" s="3">
        <v>0.85</v>
      </c>
      <c r="R81" s="3">
        <v>0.85</v>
      </c>
      <c r="S81" s="3">
        <v>0.85</v>
      </c>
      <c r="T81" s="3">
        <v>0.85</v>
      </c>
      <c r="U81" s="3">
        <v>0.85</v>
      </c>
      <c r="V81" s="3">
        <v>0.85</v>
      </c>
      <c r="W81" s="3">
        <v>0.83</v>
      </c>
      <c r="X81" s="3">
        <v>0.83</v>
      </c>
      <c r="Y81" s="3">
        <v>0.83</v>
      </c>
      <c r="Z81" s="3">
        <v>0.83</v>
      </c>
      <c r="AA81" s="3">
        <v>0.83</v>
      </c>
      <c r="AB81" s="3">
        <v>0.83</v>
      </c>
      <c r="AC81" s="3">
        <v>0.83</v>
      </c>
      <c r="AD81" s="3">
        <v>0.83</v>
      </c>
      <c r="AE81" s="3">
        <v>0.83</v>
      </c>
      <c r="AF81" s="3">
        <v>0.83</v>
      </c>
      <c r="AG81" s="3">
        <v>0.83</v>
      </c>
      <c r="AH81" s="3">
        <v>0.83</v>
      </c>
      <c r="AI81" s="3">
        <v>0.83</v>
      </c>
      <c r="AJ81" s="3">
        <v>0.83</v>
      </c>
      <c r="AK81" s="3">
        <v>0.83</v>
      </c>
      <c r="AL81" s="3">
        <v>0.83</v>
      </c>
      <c r="AM81" s="3">
        <v>0.83</v>
      </c>
      <c r="AN81" s="3">
        <v>0.83</v>
      </c>
      <c r="AO81" s="3">
        <v>0.83</v>
      </c>
      <c r="AP81" s="3">
        <v>0.83</v>
      </c>
      <c r="AQ81" s="3">
        <v>0.83</v>
      </c>
      <c r="AR81" s="3">
        <v>0.83</v>
      </c>
      <c r="AS81" s="3">
        <v>0.83</v>
      </c>
      <c r="AT81" s="3">
        <v>0.83</v>
      </c>
      <c r="AU81" s="3">
        <v>0.83</v>
      </c>
      <c r="AV81" s="3">
        <v>0.83</v>
      </c>
      <c r="AW81" s="3">
        <v>0.83</v>
      </c>
      <c r="AX81" s="3">
        <v>0.83</v>
      </c>
      <c r="AY81" s="3">
        <v>0.83</v>
      </c>
      <c r="AZ81" s="3">
        <v>0.83</v>
      </c>
      <c r="BA81" s="3">
        <v>0.81</v>
      </c>
      <c r="BB81" s="3">
        <v>0.81</v>
      </c>
      <c r="BC81" s="3">
        <v>0.81</v>
      </c>
      <c r="BD81" s="3">
        <v>0.81</v>
      </c>
      <c r="BE81" s="3">
        <v>0.81</v>
      </c>
      <c r="BF81" s="3">
        <v>0.81</v>
      </c>
      <c r="BG81" s="3">
        <v>0.81</v>
      </c>
      <c r="BH81" s="3">
        <v>0.81</v>
      </c>
      <c r="BI81" s="3">
        <v>0.81</v>
      </c>
      <c r="BJ81" s="3">
        <v>0.81</v>
      </c>
      <c r="BK81" s="3">
        <v>0.81</v>
      </c>
      <c r="BL81" s="3">
        <v>0.81</v>
      </c>
      <c r="BM81" s="3">
        <v>0.81</v>
      </c>
      <c r="BN81" s="3">
        <v>0.81</v>
      </c>
      <c r="BO81" s="3">
        <v>0.81</v>
      </c>
      <c r="BP81" s="3">
        <v>0.81</v>
      </c>
      <c r="BQ81" s="3">
        <v>0.81</v>
      </c>
      <c r="BR81" s="3">
        <v>0.81</v>
      </c>
      <c r="BS81" s="3">
        <v>0.81</v>
      </c>
      <c r="BT81" s="3">
        <v>0.81</v>
      </c>
      <c r="BU81" s="3">
        <v>0.81</v>
      </c>
      <c r="BV81" s="3">
        <v>0.81</v>
      </c>
      <c r="BW81" s="3">
        <v>0.81</v>
      </c>
      <c r="BX81" s="3">
        <v>0.81</v>
      </c>
      <c r="BY81" s="3">
        <v>0.81</v>
      </c>
      <c r="BZ81" s="3">
        <v>0.81</v>
      </c>
      <c r="CA81" s="3">
        <v>0.81</v>
      </c>
      <c r="CB81" s="3">
        <v>0.81</v>
      </c>
      <c r="CC81" s="3">
        <v>0.81</v>
      </c>
      <c r="CD81" s="3">
        <v>0.81</v>
      </c>
    </row>
    <row r="82" spans="1:82" x14ac:dyDescent="0.25">
      <c r="A82" s="2" t="s">
        <v>118</v>
      </c>
      <c r="B82" s="2" t="s">
        <v>119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1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1</v>
      </c>
      <c r="CD82" s="3">
        <v>1</v>
      </c>
    </row>
    <row r="83" spans="1:82" x14ac:dyDescent="0.25">
      <c r="A83" s="2" t="s">
        <v>120</v>
      </c>
      <c r="C83" s="4">
        <f t="shared" ref="C83:BX83" si="885">+C80*C82*(1-C81)</f>
        <v>5.1603259090909095</v>
      </c>
      <c r="D83" s="4">
        <f t="shared" ref="D83:F83" si="886">+D80*D82*(1-D81)</f>
        <v>5.1603259090909095</v>
      </c>
      <c r="E83" s="4">
        <f t="shared" si="886"/>
        <v>5.1603259090909095</v>
      </c>
      <c r="F83" s="4">
        <f t="shared" si="886"/>
        <v>5.1603259090909095</v>
      </c>
      <c r="G83" s="4">
        <f t="shared" si="885"/>
        <v>5.1603259090909095</v>
      </c>
      <c r="H83" s="4">
        <f t="shared" ref="H83:I83" si="887">+H80*H82*(1-H81)</f>
        <v>5.1603259090909095</v>
      </c>
      <c r="I83" s="4">
        <f t="shared" si="887"/>
        <v>5.1603259090909095</v>
      </c>
      <c r="J83" s="4">
        <f t="shared" ref="J83" si="888">+J80*J82*(1-J81)</f>
        <v>5.1603259090909095</v>
      </c>
      <c r="K83" s="4">
        <f t="shared" si="885"/>
        <v>5.1603259090909095</v>
      </c>
      <c r="L83" s="4">
        <f t="shared" ref="L83" si="889">+L80*L82*(1-L81)</f>
        <v>5.1603259090909095</v>
      </c>
      <c r="M83" s="4">
        <f t="shared" si="885"/>
        <v>5.1603259090909095</v>
      </c>
      <c r="N83" s="4">
        <f t="shared" ref="N83:P83" si="890">+N80*N82*(1-N81)</f>
        <v>5.1603259090909095</v>
      </c>
      <c r="O83" s="4">
        <f t="shared" si="890"/>
        <v>5.1603259090909095</v>
      </c>
      <c r="P83" s="4">
        <f t="shared" si="890"/>
        <v>5.1603259090909095</v>
      </c>
      <c r="Q83" s="4">
        <f t="shared" si="885"/>
        <v>5.1603259090909095</v>
      </c>
      <c r="R83" s="4">
        <f t="shared" ref="R83:S83" si="891">+R80*R82*(1-R81)</f>
        <v>5.1603259090909095</v>
      </c>
      <c r="S83" s="4">
        <f t="shared" si="891"/>
        <v>5.1603259090909095</v>
      </c>
      <c r="T83" s="4">
        <f t="shared" ref="T83" si="892">+T80*T82*(1-T81)</f>
        <v>5.1603259090909095</v>
      </c>
      <c r="U83" s="4">
        <f t="shared" ref="U83:V83" si="893">+U80*U82*(1-U81)</f>
        <v>5.1603259090909095</v>
      </c>
      <c r="V83" s="4">
        <f t="shared" si="893"/>
        <v>5.1603259090909095</v>
      </c>
      <c r="W83" s="4">
        <f t="shared" si="885"/>
        <v>31.297915384615393</v>
      </c>
      <c r="X83" s="4">
        <f t="shared" ref="X83:Z83" si="894">+X80*X82*(1-X81)</f>
        <v>31.297915384615393</v>
      </c>
      <c r="Y83" s="4">
        <f t="shared" si="894"/>
        <v>31.297915384615393</v>
      </c>
      <c r="Z83" s="4">
        <f t="shared" si="894"/>
        <v>31.297915384615393</v>
      </c>
      <c r="AA83" s="4">
        <f t="shared" si="885"/>
        <v>31.297915384615393</v>
      </c>
      <c r="AB83" s="4">
        <f t="shared" ref="AB83:AC83" si="895">+AB80*AB82*(1-AB81)</f>
        <v>31.297915384615393</v>
      </c>
      <c r="AC83" s="4">
        <f t="shared" si="895"/>
        <v>31.297915384615393</v>
      </c>
      <c r="AD83" s="4">
        <f t="shared" ref="AD83" si="896">+AD80*AD82*(1-AD81)</f>
        <v>31.297915384615393</v>
      </c>
      <c r="AE83" s="4">
        <f t="shared" ref="AE83:AF83" si="897">+AE80*AE82*(1-AE81)</f>
        <v>31.297915384615393</v>
      </c>
      <c r="AF83" s="4">
        <f t="shared" si="897"/>
        <v>31.297915384615393</v>
      </c>
      <c r="AG83" s="4">
        <f t="shared" si="885"/>
        <v>31.297915384615393</v>
      </c>
      <c r="AH83" s="4">
        <f t="shared" ref="AH83:AJ83" si="898">+AH80*AH82*(1-AH81)</f>
        <v>31.297915384615393</v>
      </c>
      <c r="AI83" s="4">
        <f t="shared" si="898"/>
        <v>31.297915384615393</v>
      </c>
      <c r="AJ83" s="4">
        <f t="shared" si="898"/>
        <v>31.297915384615393</v>
      </c>
      <c r="AK83" s="4">
        <f t="shared" si="885"/>
        <v>31.297915384615393</v>
      </c>
      <c r="AL83" s="4">
        <f t="shared" ref="AL83:AM83" si="899">+AL80*AL82*(1-AL81)</f>
        <v>31.297915384615393</v>
      </c>
      <c r="AM83" s="4">
        <f t="shared" si="899"/>
        <v>31.297915384615393</v>
      </c>
      <c r="AN83" s="4">
        <f t="shared" ref="AN83" si="900">+AN80*AN82*(1-AN81)</f>
        <v>31.297915384615393</v>
      </c>
      <c r="AO83" s="4">
        <f t="shared" ref="AO83:AP83" si="901">+AO80*AO82*(1-AO81)</f>
        <v>31.297915384615393</v>
      </c>
      <c r="AP83" s="4">
        <f t="shared" si="901"/>
        <v>31.297915384615393</v>
      </c>
      <c r="AQ83" s="4">
        <f t="shared" si="885"/>
        <v>31.297915384615393</v>
      </c>
      <c r="AR83" s="4">
        <f t="shared" ref="AR83:AT83" si="902">+AR80*AR82*(1-AR81)</f>
        <v>31.297915384615393</v>
      </c>
      <c r="AS83" s="4">
        <f t="shared" si="902"/>
        <v>31.297915384615393</v>
      </c>
      <c r="AT83" s="4">
        <f t="shared" si="902"/>
        <v>31.297915384615393</v>
      </c>
      <c r="AU83" s="4">
        <f t="shared" si="885"/>
        <v>31.297915384615393</v>
      </c>
      <c r="AV83" s="4">
        <f t="shared" ref="AV83:AW83" si="903">+AV80*AV82*(1-AV81)</f>
        <v>31.297915384615393</v>
      </c>
      <c r="AW83" s="4">
        <f t="shared" si="903"/>
        <v>31.297915384615393</v>
      </c>
      <c r="AX83" s="4">
        <f t="shared" ref="AX83" si="904">+AX80*AX82*(1-AX81)</f>
        <v>31.297915384615393</v>
      </c>
      <c r="AY83" s="4">
        <f t="shared" ref="AY83:AZ83" si="905">+AY80*AY82*(1-AY81)</f>
        <v>31.297915384615393</v>
      </c>
      <c r="AZ83" s="4">
        <f t="shared" si="905"/>
        <v>31.297915384615393</v>
      </c>
      <c r="BA83" s="4">
        <f t="shared" si="885"/>
        <v>87.252470588235255</v>
      </c>
      <c r="BB83" s="4">
        <f t="shared" ref="BB83:BD83" si="906">+BB80*BB82*(1-BB81)</f>
        <v>87.252470588235255</v>
      </c>
      <c r="BC83" s="4">
        <f t="shared" si="906"/>
        <v>87.252470588235255</v>
      </c>
      <c r="BD83" s="4">
        <f t="shared" si="906"/>
        <v>87.252470588235255</v>
      </c>
      <c r="BE83" s="4">
        <f t="shared" si="885"/>
        <v>87.252470588235255</v>
      </c>
      <c r="BF83" s="4">
        <f t="shared" ref="BF83:BG83" si="907">+BF80*BF82*(1-BF81)</f>
        <v>87.252470588235255</v>
      </c>
      <c r="BG83" s="4">
        <f t="shared" si="907"/>
        <v>87.252470588235255</v>
      </c>
      <c r="BH83" s="4">
        <f t="shared" ref="BH83" si="908">+BH80*BH82*(1-BH81)</f>
        <v>87.252470588235255</v>
      </c>
      <c r="BI83" s="4">
        <f t="shared" ref="BI83" si="909">+BI80*BI82*(1-BI81)</f>
        <v>87.252470588235255</v>
      </c>
      <c r="BJ83" s="4">
        <f t="shared" si="885"/>
        <v>87.252470588235255</v>
      </c>
      <c r="BK83" s="4">
        <f t="shared" ref="BK83:BM83" si="910">+BK80*BK82*(1-BK81)</f>
        <v>87.252470588235255</v>
      </c>
      <c r="BL83" s="4">
        <f t="shared" si="910"/>
        <v>87.252470588235255</v>
      </c>
      <c r="BM83" s="4">
        <f t="shared" si="910"/>
        <v>87.252470588235255</v>
      </c>
      <c r="BN83" s="4">
        <f t="shared" si="885"/>
        <v>87.252470588235255</v>
      </c>
      <c r="BO83" s="4">
        <f t="shared" ref="BO83:BP83" si="911">+BO80*BO82*(1-BO81)</f>
        <v>87.252470588235255</v>
      </c>
      <c r="BP83" s="4">
        <f t="shared" si="911"/>
        <v>87.252470588235255</v>
      </c>
      <c r="BQ83" s="4">
        <f t="shared" ref="BQ83" si="912">+BQ80*BQ82*(1-BQ81)</f>
        <v>87.252470588235255</v>
      </c>
      <c r="BR83" s="4">
        <f t="shared" ref="BR83" si="913">+BR80*BR82*(1-BR81)</f>
        <v>87.252470588235255</v>
      </c>
      <c r="BS83" s="4">
        <f t="shared" ref="BS83" si="914">+BS80*BS82*(1-BS81)</f>
        <v>87.252470588235255</v>
      </c>
      <c r="BT83" s="4">
        <f t="shared" si="885"/>
        <v>157.6508235294117</v>
      </c>
      <c r="BU83" s="4">
        <f t="shared" ref="BU83:BW83" si="915">+BU80*BU82*(1-BU81)</f>
        <v>157.6508235294117</v>
      </c>
      <c r="BV83" s="4">
        <f t="shared" si="915"/>
        <v>157.6508235294117</v>
      </c>
      <c r="BW83" s="4">
        <f t="shared" si="915"/>
        <v>157.6508235294117</v>
      </c>
      <c r="BX83" s="4">
        <f t="shared" si="885"/>
        <v>157.6508235294117</v>
      </c>
      <c r="BY83" s="4">
        <f t="shared" ref="BY83:BZ83" si="916">+BY80*BY82*(1-BY81)</f>
        <v>157.6508235294117</v>
      </c>
      <c r="BZ83" s="4">
        <f t="shared" si="916"/>
        <v>157.6508235294117</v>
      </c>
      <c r="CA83" s="4">
        <f t="shared" ref="CA83" si="917">+CA80*CA82*(1-CA81)</f>
        <v>157.6508235294117</v>
      </c>
      <c r="CB83" s="4">
        <f t="shared" ref="CB83" si="918">+CB80*CB82*(1-CB81)</f>
        <v>157.6508235294117</v>
      </c>
      <c r="CC83" s="4">
        <f t="shared" ref="CC83:CD83" si="919">+CC80*CC82*(1-CC81)</f>
        <v>157.6508235294117</v>
      </c>
      <c r="CD83" s="4">
        <f t="shared" si="919"/>
        <v>157.6508235294117</v>
      </c>
    </row>
    <row r="84" spans="1:82" x14ac:dyDescent="0.25">
      <c r="A84" s="2" t="s">
        <v>121</v>
      </c>
      <c r="B84" s="2" t="s">
        <v>122</v>
      </c>
      <c r="C84" s="3">
        <v>0.25</v>
      </c>
      <c r="D84" s="3">
        <v>0.25</v>
      </c>
      <c r="E84" s="3">
        <v>0.25</v>
      </c>
      <c r="F84" s="3">
        <v>0.25</v>
      </c>
      <c r="G84" s="3">
        <v>0.25</v>
      </c>
      <c r="H84" s="3">
        <v>0.25</v>
      </c>
      <c r="I84" s="3">
        <v>0.25</v>
      </c>
      <c r="J84" s="3">
        <v>0.25</v>
      </c>
      <c r="K84" s="3">
        <v>0.25</v>
      </c>
      <c r="L84" s="3">
        <v>0.25</v>
      </c>
      <c r="M84" s="3">
        <v>0.25</v>
      </c>
      <c r="N84" s="3">
        <v>0.25</v>
      </c>
      <c r="O84" s="3">
        <v>0.25</v>
      </c>
      <c r="P84" s="3">
        <v>0.25</v>
      </c>
      <c r="Q84" s="3">
        <v>0.25</v>
      </c>
      <c r="R84" s="3">
        <v>0.25</v>
      </c>
      <c r="S84" s="3">
        <v>0.25</v>
      </c>
      <c r="T84" s="3">
        <v>0.25</v>
      </c>
      <c r="U84" s="3">
        <v>0.25</v>
      </c>
      <c r="V84" s="3">
        <v>0.25</v>
      </c>
      <c r="W84" s="3">
        <v>0.25</v>
      </c>
      <c r="X84" s="3">
        <v>0.25</v>
      </c>
      <c r="Y84" s="3">
        <v>0.25</v>
      </c>
      <c r="Z84" s="3">
        <v>0.25</v>
      </c>
      <c r="AA84" s="3">
        <v>0.25</v>
      </c>
      <c r="AB84" s="3">
        <v>0.25</v>
      </c>
      <c r="AC84" s="3">
        <v>0.25</v>
      </c>
      <c r="AD84" s="3">
        <v>0.25</v>
      </c>
      <c r="AE84" s="3">
        <v>0.25</v>
      </c>
      <c r="AF84" s="3">
        <v>0.25</v>
      </c>
      <c r="AG84" s="3">
        <v>0.25</v>
      </c>
      <c r="AH84" s="3">
        <v>0.25</v>
      </c>
      <c r="AI84" s="3">
        <v>0.25</v>
      </c>
      <c r="AJ84" s="3">
        <v>0.25</v>
      </c>
      <c r="AK84" s="3">
        <v>0.25</v>
      </c>
      <c r="AL84" s="3">
        <v>0.25</v>
      </c>
      <c r="AM84" s="3">
        <v>0.25</v>
      </c>
      <c r="AN84" s="3">
        <v>0.25</v>
      </c>
      <c r="AO84" s="3">
        <v>0.25</v>
      </c>
      <c r="AP84" s="3">
        <v>0.25</v>
      </c>
      <c r="AQ84" s="3">
        <v>0.25</v>
      </c>
      <c r="AR84" s="3">
        <v>0.25</v>
      </c>
      <c r="AS84" s="3">
        <v>0.25</v>
      </c>
      <c r="AT84" s="3">
        <v>0.25</v>
      </c>
      <c r="AU84" s="3">
        <v>0.25</v>
      </c>
      <c r="AV84" s="3">
        <v>0.25</v>
      </c>
      <c r="AW84" s="3">
        <v>0.25</v>
      </c>
      <c r="AX84" s="3">
        <v>0.25</v>
      </c>
      <c r="AY84" s="3">
        <v>0.25</v>
      </c>
      <c r="AZ84" s="3">
        <v>0.25</v>
      </c>
      <c r="BA84" s="3">
        <v>0.3</v>
      </c>
      <c r="BB84" s="3">
        <v>0.3</v>
      </c>
      <c r="BC84" s="3">
        <v>0.3</v>
      </c>
      <c r="BD84" s="3">
        <v>0.3</v>
      </c>
      <c r="BE84" s="3">
        <v>0.3</v>
      </c>
      <c r="BF84" s="3">
        <v>0.3</v>
      </c>
      <c r="BG84" s="3">
        <v>0.3</v>
      </c>
      <c r="BH84" s="3">
        <v>0.3</v>
      </c>
      <c r="BI84" s="3">
        <v>0.3</v>
      </c>
      <c r="BJ84" s="3">
        <v>0.3</v>
      </c>
      <c r="BK84" s="3">
        <v>0.3</v>
      </c>
      <c r="BL84" s="3">
        <v>0.3</v>
      </c>
      <c r="BM84" s="3">
        <v>0.3</v>
      </c>
      <c r="BN84" s="3">
        <v>0.3</v>
      </c>
      <c r="BO84" s="3">
        <v>0.3</v>
      </c>
      <c r="BP84" s="3">
        <v>0.3</v>
      </c>
      <c r="BQ84" s="3">
        <v>0.3</v>
      </c>
      <c r="BR84" s="3">
        <v>0.3</v>
      </c>
      <c r="BS84" s="3">
        <v>0.3</v>
      </c>
      <c r="BT84" s="3">
        <v>0.3</v>
      </c>
      <c r="BU84" s="3">
        <v>0.3</v>
      </c>
      <c r="BV84" s="3">
        <v>0.3</v>
      </c>
      <c r="BW84" s="3">
        <v>0.3</v>
      </c>
      <c r="BX84" s="3">
        <v>0.3</v>
      </c>
      <c r="BY84" s="3">
        <v>0.3</v>
      </c>
      <c r="BZ84" s="3">
        <v>0.3</v>
      </c>
      <c r="CA84" s="3">
        <v>0.3</v>
      </c>
      <c r="CB84" s="3">
        <v>0.3</v>
      </c>
      <c r="CC84" s="3">
        <v>0.3</v>
      </c>
      <c r="CD84" s="3">
        <v>0.3</v>
      </c>
    </row>
    <row r="85" spans="1:82" x14ac:dyDescent="0.25">
      <c r="A85" s="2" t="s">
        <v>123</v>
      </c>
      <c r="C85" s="19">
        <f t="shared" ref="C85:BX85" si="920">+C80*(1-C81)/C84</f>
        <v>20.641303636363638</v>
      </c>
      <c r="D85" s="19">
        <f t="shared" ref="D85:F85" si="921">+D80*(1-D81)/D84</f>
        <v>20.641303636363638</v>
      </c>
      <c r="E85" s="19">
        <f t="shared" si="921"/>
        <v>20.641303636363638</v>
      </c>
      <c r="F85" s="19">
        <f t="shared" si="921"/>
        <v>20.641303636363638</v>
      </c>
      <c r="G85" s="19">
        <f t="shared" si="920"/>
        <v>20.641303636363638</v>
      </c>
      <c r="H85" s="19">
        <f t="shared" ref="H85:I85" si="922">+H80*(1-H81)/H84</f>
        <v>20.641303636363638</v>
      </c>
      <c r="I85" s="19">
        <f t="shared" si="922"/>
        <v>20.641303636363638</v>
      </c>
      <c r="J85" s="19">
        <f t="shared" ref="J85" si="923">+J80*(1-J81)/J84</f>
        <v>20.641303636363638</v>
      </c>
      <c r="K85" s="19">
        <f t="shared" si="920"/>
        <v>20.641303636363638</v>
      </c>
      <c r="L85" s="19">
        <f t="shared" ref="L85" si="924">+L80*(1-L81)/L84</f>
        <v>20.641303636363638</v>
      </c>
      <c r="M85" s="19">
        <f t="shared" si="920"/>
        <v>20.641303636363638</v>
      </c>
      <c r="N85" s="19">
        <f t="shared" ref="N85:P85" si="925">+N80*(1-N81)/N84</f>
        <v>20.641303636363638</v>
      </c>
      <c r="O85" s="19">
        <f t="shared" si="925"/>
        <v>20.641303636363638</v>
      </c>
      <c r="P85" s="19">
        <f t="shared" si="925"/>
        <v>20.641303636363638</v>
      </c>
      <c r="Q85" s="19">
        <f t="shared" si="920"/>
        <v>20.641303636363638</v>
      </c>
      <c r="R85" s="19">
        <f t="shared" ref="R85:S85" si="926">+R80*(1-R81)/R84</f>
        <v>20.641303636363638</v>
      </c>
      <c r="S85" s="19">
        <f t="shared" si="926"/>
        <v>20.641303636363638</v>
      </c>
      <c r="T85" s="19">
        <f t="shared" ref="T85" si="927">+T80*(1-T81)/T84</f>
        <v>20.641303636363638</v>
      </c>
      <c r="U85" s="19">
        <f t="shared" ref="U85:V85" si="928">+U80*(1-U81)/U84</f>
        <v>20.641303636363638</v>
      </c>
      <c r="V85" s="19">
        <f t="shared" si="928"/>
        <v>20.641303636363638</v>
      </c>
      <c r="W85" s="19">
        <f t="shared" ref="W85:AF85" si="929">+W80*(1-W81)/W84</f>
        <v>125.19166153846157</v>
      </c>
      <c r="X85" s="19">
        <f t="shared" si="929"/>
        <v>125.19166153846157</v>
      </c>
      <c r="Y85" s="19">
        <f t="shared" si="929"/>
        <v>125.19166153846157</v>
      </c>
      <c r="Z85" s="19">
        <f t="shared" si="929"/>
        <v>125.19166153846157</v>
      </c>
      <c r="AA85" s="19">
        <f t="shared" si="929"/>
        <v>125.19166153846157</v>
      </c>
      <c r="AB85" s="19">
        <f t="shared" si="929"/>
        <v>125.19166153846157</v>
      </c>
      <c r="AC85" s="19">
        <f t="shared" si="929"/>
        <v>125.19166153846157</v>
      </c>
      <c r="AD85" s="19">
        <f t="shared" si="929"/>
        <v>125.19166153846157</v>
      </c>
      <c r="AE85" s="19">
        <f t="shared" si="929"/>
        <v>125.19166153846157</v>
      </c>
      <c r="AF85" s="19">
        <f t="shared" si="929"/>
        <v>125.19166153846157</v>
      </c>
      <c r="AG85" s="19">
        <f t="shared" si="920"/>
        <v>125.19166153846157</v>
      </c>
      <c r="AH85" s="19">
        <f t="shared" ref="AH85:AJ85" si="930">+AH80*(1-AH81)/AH84</f>
        <v>125.19166153846157</v>
      </c>
      <c r="AI85" s="19">
        <f t="shared" si="930"/>
        <v>125.19166153846157</v>
      </c>
      <c r="AJ85" s="19">
        <f t="shared" si="930"/>
        <v>125.19166153846157</v>
      </c>
      <c r="AK85" s="19">
        <f t="shared" si="920"/>
        <v>125.19166153846157</v>
      </c>
      <c r="AL85" s="19">
        <f t="shared" ref="AL85:AM85" si="931">+AL80*(1-AL81)/AL84</f>
        <v>125.19166153846157</v>
      </c>
      <c r="AM85" s="19">
        <f t="shared" si="931"/>
        <v>125.19166153846157</v>
      </c>
      <c r="AN85" s="19">
        <f t="shared" ref="AN85" si="932">+AN80*(1-AN81)/AN84</f>
        <v>125.19166153846157</v>
      </c>
      <c r="AO85" s="19">
        <f t="shared" ref="AO85:AP85" si="933">+AO80*(1-AO81)/AO84</f>
        <v>125.19166153846157</v>
      </c>
      <c r="AP85" s="19">
        <f t="shared" si="933"/>
        <v>125.19166153846157</v>
      </c>
      <c r="AQ85" s="19">
        <f t="shared" si="920"/>
        <v>125.19166153846157</v>
      </c>
      <c r="AR85" s="19">
        <f t="shared" ref="AR85:AT85" si="934">+AR80*(1-AR81)/AR84</f>
        <v>125.19166153846157</v>
      </c>
      <c r="AS85" s="19">
        <f t="shared" si="934"/>
        <v>125.19166153846157</v>
      </c>
      <c r="AT85" s="19">
        <f t="shared" si="934"/>
        <v>125.19166153846157</v>
      </c>
      <c r="AU85" s="19">
        <f t="shared" si="920"/>
        <v>125.19166153846157</v>
      </c>
      <c r="AV85" s="19">
        <f t="shared" ref="AV85:AW85" si="935">+AV80*(1-AV81)/AV84</f>
        <v>125.19166153846157</v>
      </c>
      <c r="AW85" s="19">
        <f t="shared" si="935"/>
        <v>125.19166153846157</v>
      </c>
      <c r="AX85" s="19">
        <f t="shared" ref="AX85" si="936">+AX80*(1-AX81)/AX84</f>
        <v>125.19166153846157</v>
      </c>
      <c r="AY85" s="19">
        <f t="shared" ref="AY85:AZ85" si="937">+AY80*(1-AY81)/AY84</f>
        <v>125.19166153846157</v>
      </c>
      <c r="AZ85" s="19">
        <f t="shared" si="937"/>
        <v>125.19166153846157</v>
      </c>
      <c r="BA85" s="19">
        <f t="shared" si="920"/>
        <v>290.84156862745084</v>
      </c>
      <c r="BB85" s="19">
        <f t="shared" ref="BB85:BD85" si="938">+BB80*(1-BB81)/BB84</f>
        <v>290.84156862745084</v>
      </c>
      <c r="BC85" s="19">
        <f t="shared" si="938"/>
        <v>290.84156862745084</v>
      </c>
      <c r="BD85" s="19">
        <f t="shared" si="938"/>
        <v>290.84156862745084</v>
      </c>
      <c r="BE85" s="19">
        <f t="shared" si="920"/>
        <v>290.84156862745084</v>
      </c>
      <c r="BF85" s="19">
        <f t="shared" ref="BF85:BG85" si="939">+BF80*(1-BF81)/BF84</f>
        <v>290.84156862745084</v>
      </c>
      <c r="BG85" s="19">
        <f t="shared" si="939"/>
        <v>290.84156862745084</v>
      </c>
      <c r="BH85" s="19">
        <f t="shared" ref="BH85" si="940">+BH80*(1-BH81)/BH84</f>
        <v>290.84156862745084</v>
      </c>
      <c r="BI85" s="19">
        <f t="shared" ref="BI85" si="941">+BI80*(1-BI81)/BI84</f>
        <v>290.84156862745084</v>
      </c>
      <c r="BJ85" s="19">
        <f t="shared" si="920"/>
        <v>290.84156862745084</v>
      </c>
      <c r="BK85" s="19">
        <f t="shared" ref="BK85:BM85" si="942">+BK80*(1-BK81)/BK84</f>
        <v>290.84156862745084</v>
      </c>
      <c r="BL85" s="19">
        <f t="shared" si="942"/>
        <v>290.84156862745084</v>
      </c>
      <c r="BM85" s="19">
        <f t="shared" si="942"/>
        <v>290.84156862745084</v>
      </c>
      <c r="BN85" s="19">
        <f t="shared" si="920"/>
        <v>290.84156862745084</v>
      </c>
      <c r="BO85" s="19">
        <f t="shared" ref="BO85:BP85" si="943">+BO80*(1-BO81)/BO84</f>
        <v>290.84156862745084</v>
      </c>
      <c r="BP85" s="19">
        <f t="shared" si="943"/>
        <v>290.84156862745084</v>
      </c>
      <c r="BQ85" s="19">
        <f t="shared" ref="BQ85" si="944">+BQ80*(1-BQ81)/BQ84</f>
        <v>290.84156862745084</v>
      </c>
      <c r="BR85" s="19">
        <f t="shared" ref="BR85" si="945">+BR80*(1-BR81)/BR84</f>
        <v>290.84156862745084</v>
      </c>
      <c r="BS85" s="19">
        <f t="shared" ref="BS85" si="946">+BS80*(1-BS81)/BS84</f>
        <v>290.84156862745084</v>
      </c>
      <c r="BT85" s="19">
        <f t="shared" si="920"/>
        <v>525.50274509803899</v>
      </c>
      <c r="BU85" s="19">
        <f t="shared" ref="BU85:BW85" si="947">+BU80*(1-BU81)/BU84</f>
        <v>525.50274509803899</v>
      </c>
      <c r="BV85" s="19">
        <f t="shared" si="947"/>
        <v>525.50274509803899</v>
      </c>
      <c r="BW85" s="19">
        <f t="shared" si="947"/>
        <v>525.50274509803899</v>
      </c>
      <c r="BX85" s="19">
        <f t="shared" si="920"/>
        <v>525.50274509803899</v>
      </c>
      <c r="BY85" s="19">
        <f t="shared" ref="BY85:BZ85" si="948">+BY80*(1-BY81)/BY84</f>
        <v>525.50274509803899</v>
      </c>
      <c r="BZ85" s="19">
        <f t="shared" si="948"/>
        <v>525.50274509803899</v>
      </c>
      <c r="CA85" s="19">
        <f t="shared" ref="CA85" si="949">+CA80*(1-CA81)/CA84</f>
        <v>525.50274509803899</v>
      </c>
      <c r="CB85" s="19">
        <f t="shared" ref="CB85" si="950">+CB80*(1-CB81)/CB84</f>
        <v>525.50274509803899</v>
      </c>
      <c r="CC85" s="19">
        <f t="shared" ref="CC85:CD85" si="951">+CC80*(1-CC81)/CC84</f>
        <v>525.50274509803899</v>
      </c>
      <c r="CD85" s="19">
        <f t="shared" si="951"/>
        <v>525.50274509803899</v>
      </c>
    </row>
    <row r="86" spans="1:82" x14ac:dyDescent="0.25">
      <c r="A86" s="2" t="s">
        <v>124</v>
      </c>
      <c r="B86" s="2" t="s">
        <v>125</v>
      </c>
      <c r="C86" s="3">
        <v>2</v>
      </c>
      <c r="D86" s="3">
        <v>2</v>
      </c>
      <c r="E86" s="3">
        <v>2</v>
      </c>
      <c r="F86" s="3">
        <v>2</v>
      </c>
      <c r="G86" s="3">
        <v>2</v>
      </c>
      <c r="H86" s="3">
        <v>2</v>
      </c>
      <c r="I86" s="3">
        <v>2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2</v>
      </c>
      <c r="S86" s="3">
        <v>2</v>
      </c>
      <c r="T86" s="3">
        <v>2</v>
      </c>
      <c r="U86" s="3">
        <v>2</v>
      </c>
      <c r="V86" s="3">
        <v>2</v>
      </c>
      <c r="W86" s="3">
        <v>2</v>
      </c>
      <c r="X86" s="3">
        <v>2</v>
      </c>
      <c r="Y86" s="3">
        <v>2</v>
      </c>
      <c r="Z86" s="3">
        <v>2</v>
      </c>
      <c r="AA86" s="3">
        <v>2</v>
      </c>
      <c r="AB86" s="3">
        <v>2</v>
      </c>
      <c r="AC86" s="3">
        <v>2</v>
      </c>
      <c r="AD86" s="3">
        <v>2</v>
      </c>
      <c r="AE86" s="3">
        <v>2</v>
      </c>
      <c r="AF86" s="3">
        <v>2</v>
      </c>
      <c r="AG86" s="3">
        <v>2</v>
      </c>
      <c r="AH86" s="3">
        <v>2</v>
      </c>
      <c r="AI86" s="3">
        <v>2</v>
      </c>
      <c r="AJ86" s="3">
        <v>2</v>
      </c>
      <c r="AK86" s="3">
        <v>2</v>
      </c>
      <c r="AL86" s="3">
        <v>2</v>
      </c>
      <c r="AM86" s="3">
        <v>2</v>
      </c>
      <c r="AN86" s="3">
        <v>2</v>
      </c>
      <c r="AO86" s="3">
        <v>2</v>
      </c>
      <c r="AP86" s="3">
        <v>2</v>
      </c>
      <c r="AQ86" s="3">
        <v>2</v>
      </c>
      <c r="AR86" s="3">
        <v>2</v>
      </c>
      <c r="AS86" s="3">
        <v>2</v>
      </c>
      <c r="AT86" s="3">
        <v>2</v>
      </c>
      <c r="AU86" s="3">
        <v>2</v>
      </c>
      <c r="AV86" s="3">
        <v>2</v>
      </c>
      <c r="AW86" s="3">
        <v>2</v>
      </c>
      <c r="AX86" s="3">
        <v>2</v>
      </c>
      <c r="AY86" s="3">
        <v>2</v>
      </c>
      <c r="AZ86" s="3">
        <v>2</v>
      </c>
      <c r="BA86" s="3">
        <v>2.5</v>
      </c>
      <c r="BB86" s="3">
        <v>2.5</v>
      </c>
      <c r="BC86" s="3">
        <v>2.5</v>
      </c>
      <c r="BD86" s="3">
        <v>2.5</v>
      </c>
      <c r="BE86" s="3">
        <v>2.5</v>
      </c>
      <c r="BF86" s="3">
        <v>2.5</v>
      </c>
      <c r="BG86" s="3">
        <v>2.5</v>
      </c>
      <c r="BH86" s="3">
        <v>2.5</v>
      </c>
      <c r="BI86" s="3">
        <v>2.5</v>
      </c>
      <c r="BJ86" s="3">
        <v>2.5</v>
      </c>
      <c r="BK86" s="3">
        <v>2.5</v>
      </c>
      <c r="BL86" s="3">
        <v>2.5</v>
      </c>
      <c r="BM86" s="3">
        <v>2.5</v>
      </c>
      <c r="BN86" s="3">
        <v>2.5</v>
      </c>
      <c r="BO86" s="3">
        <v>2.5</v>
      </c>
      <c r="BP86" s="3">
        <v>2.5</v>
      </c>
      <c r="BQ86" s="3">
        <v>2.5</v>
      </c>
      <c r="BR86" s="3">
        <v>2.5</v>
      </c>
      <c r="BS86" s="3">
        <v>2.5</v>
      </c>
      <c r="BT86" s="3">
        <v>2.5</v>
      </c>
      <c r="BU86" s="3">
        <v>2.5</v>
      </c>
      <c r="BV86" s="3">
        <v>2.5</v>
      </c>
      <c r="BW86" s="3">
        <v>2.5</v>
      </c>
      <c r="BX86" s="3">
        <v>2.5</v>
      </c>
      <c r="BY86" s="3">
        <v>2.5</v>
      </c>
      <c r="BZ86" s="3">
        <v>2.5</v>
      </c>
      <c r="CA86" s="3">
        <v>2.5</v>
      </c>
      <c r="CB86" s="3">
        <v>2.5</v>
      </c>
      <c r="CC86" s="3">
        <v>2.5</v>
      </c>
      <c r="CD86" s="3">
        <v>2.5</v>
      </c>
    </row>
    <row r="87" spans="1:82" x14ac:dyDescent="0.25">
      <c r="A87" s="2" t="s">
        <v>126</v>
      </c>
      <c r="B87" s="2" t="s">
        <v>127</v>
      </c>
      <c r="C87" s="3">
        <v>0.02</v>
      </c>
      <c r="D87" s="3">
        <v>0.02</v>
      </c>
      <c r="E87" s="3">
        <v>0.02</v>
      </c>
      <c r="F87" s="3">
        <v>0.02</v>
      </c>
      <c r="G87" s="3">
        <v>0.02</v>
      </c>
      <c r="H87" s="3">
        <v>0.02</v>
      </c>
      <c r="I87" s="3">
        <v>0.02</v>
      </c>
      <c r="J87" s="3">
        <v>0.02</v>
      </c>
      <c r="K87" s="3">
        <v>0.02</v>
      </c>
      <c r="L87" s="3">
        <v>0.02</v>
      </c>
      <c r="M87" s="3">
        <v>0.02</v>
      </c>
      <c r="N87" s="3">
        <v>0.02</v>
      </c>
      <c r="O87" s="3">
        <v>0.02</v>
      </c>
      <c r="P87" s="3">
        <v>0.02</v>
      </c>
      <c r="Q87" s="3">
        <v>0.02</v>
      </c>
      <c r="R87" s="3">
        <v>0.02</v>
      </c>
      <c r="S87" s="3">
        <v>0.02</v>
      </c>
      <c r="T87" s="3">
        <v>0.02</v>
      </c>
      <c r="U87" s="3">
        <v>0.02</v>
      </c>
      <c r="V87" s="3">
        <v>0.02</v>
      </c>
      <c r="W87" s="3">
        <v>0.02</v>
      </c>
      <c r="X87" s="3">
        <v>0.02</v>
      </c>
      <c r="Y87" s="3">
        <v>0.02</v>
      </c>
      <c r="Z87" s="3">
        <v>0.02</v>
      </c>
      <c r="AA87" s="3">
        <v>0.02</v>
      </c>
      <c r="AB87" s="3">
        <v>0.02</v>
      </c>
      <c r="AC87" s="3">
        <v>0.02</v>
      </c>
      <c r="AD87" s="3">
        <v>0.02</v>
      </c>
      <c r="AE87" s="3">
        <v>0.02</v>
      </c>
      <c r="AF87" s="3">
        <v>0.02</v>
      </c>
      <c r="AG87" s="3">
        <v>0.02</v>
      </c>
      <c r="AH87" s="3">
        <v>0.02</v>
      </c>
      <c r="AI87" s="3">
        <v>0.02</v>
      </c>
      <c r="AJ87" s="3">
        <v>0.02</v>
      </c>
      <c r="AK87" s="3">
        <v>0.02</v>
      </c>
      <c r="AL87" s="3">
        <v>0.02</v>
      </c>
      <c r="AM87" s="3">
        <v>0.02</v>
      </c>
      <c r="AN87" s="3">
        <v>0.02</v>
      </c>
      <c r="AO87" s="3">
        <v>0.02</v>
      </c>
      <c r="AP87" s="3">
        <v>0.02</v>
      </c>
      <c r="AQ87" s="3">
        <v>0.02</v>
      </c>
      <c r="AR87" s="3">
        <v>0.02</v>
      </c>
      <c r="AS87" s="3">
        <v>0.02</v>
      </c>
      <c r="AT87" s="3">
        <v>0.02</v>
      </c>
      <c r="AU87" s="3">
        <v>0.02</v>
      </c>
      <c r="AV87" s="3">
        <v>0.02</v>
      </c>
      <c r="AW87" s="3">
        <v>0.02</v>
      </c>
      <c r="AX87" s="3">
        <v>0.02</v>
      </c>
      <c r="AY87" s="3">
        <v>0.02</v>
      </c>
      <c r="AZ87" s="3">
        <v>0.02</v>
      </c>
      <c r="BA87" s="3">
        <v>0.02</v>
      </c>
      <c r="BB87" s="3">
        <v>0.02</v>
      </c>
      <c r="BC87" s="3">
        <v>0.02</v>
      </c>
      <c r="BD87" s="3">
        <v>0.02</v>
      </c>
      <c r="BE87" s="3">
        <v>0.02</v>
      </c>
      <c r="BF87" s="3">
        <v>0.02</v>
      </c>
      <c r="BG87" s="3">
        <v>0.02</v>
      </c>
      <c r="BH87" s="3">
        <v>0.02</v>
      </c>
      <c r="BI87" s="3">
        <v>0.02</v>
      </c>
      <c r="BJ87" s="3">
        <v>0.02</v>
      </c>
      <c r="BK87" s="3">
        <v>0.02</v>
      </c>
      <c r="BL87" s="3">
        <v>0.02</v>
      </c>
      <c r="BM87" s="3">
        <v>0.02</v>
      </c>
      <c r="BN87" s="3">
        <v>0.02</v>
      </c>
      <c r="BO87" s="3">
        <v>0.02</v>
      </c>
      <c r="BP87" s="3">
        <v>0.02</v>
      </c>
      <c r="BQ87" s="3">
        <v>0.02</v>
      </c>
      <c r="BR87" s="3">
        <v>0.02</v>
      </c>
      <c r="BS87" s="3">
        <v>0.02</v>
      </c>
      <c r="BT87" s="3">
        <v>0.02</v>
      </c>
      <c r="BU87" s="3">
        <v>0.02</v>
      </c>
      <c r="BV87" s="3">
        <v>0.02</v>
      </c>
      <c r="BW87" s="3">
        <v>0.02</v>
      </c>
      <c r="BX87" s="3">
        <v>0.02</v>
      </c>
      <c r="BY87" s="3">
        <v>0.02</v>
      </c>
      <c r="BZ87" s="3">
        <v>0.02</v>
      </c>
      <c r="CA87" s="3">
        <v>0.02</v>
      </c>
      <c r="CB87" s="3">
        <v>0.02</v>
      </c>
      <c r="CC87" s="3">
        <v>0.02</v>
      </c>
      <c r="CD87" s="3">
        <v>0.02</v>
      </c>
    </row>
    <row r="88" spans="1:82" x14ac:dyDescent="0.25">
      <c r="A88" s="2" t="s">
        <v>128</v>
      </c>
      <c r="B88" s="2" t="s">
        <v>129</v>
      </c>
      <c r="C88" s="19">
        <f t="shared" ref="C88:BX88" si="952">+C80*C86</f>
        <v>68.804345454545455</v>
      </c>
      <c r="D88" s="19">
        <f t="shared" ref="D88:F88" si="953">+D80*D86</f>
        <v>68.804345454545455</v>
      </c>
      <c r="E88" s="19">
        <f t="shared" si="953"/>
        <v>68.804345454545455</v>
      </c>
      <c r="F88" s="19">
        <f t="shared" si="953"/>
        <v>68.804345454545455</v>
      </c>
      <c r="G88" s="19">
        <f t="shared" si="952"/>
        <v>68.804345454545455</v>
      </c>
      <c r="H88" s="19">
        <f t="shared" ref="H88:I88" si="954">+H80*H86</f>
        <v>68.804345454545455</v>
      </c>
      <c r="I88" s="19">
        <f t="shared" si="954"/>
        <v>68.804345454545455</v>
      </c>
      <c r="J88" s="19">
        <f t="shared" ref="J88" si="955">+J80*J86</f>
        <v>68.804345454545455</v>
      </c>
      <c r="K88" s="19">
        <f t="shared" si="952"/>
        <v>68.804345454545455</v>
      </c>
      <c r="L88" s="19">
        <f t="shared" ref="L88" si="956">+L80*L86</f>
        <v>68.804345454545455</v>
      </c>
      <c r="M88" s="19">
        <f t="shared" si="952"/>
        <v>68.804345454545455</v>
      </c>
      <c r="N88" s="19">
        <f t="shared" ref="N88:P88" si="957">+N80*N86</f>
        <v>68.804345454545455</v>
      </c>
      <c r="O88" s="19">
        <f t="shared" si="957"/>
        <v>68.804345454545455</v>
      </c>
      <c r="P88" s="19">
        <f t="shared" si="957"/>
        <v>68.804345454545455</v>
      </c>
      <c r="Q88" s="19">
        <f t="shared" si="952"/>
        <v>68.804345454545455</v>
      </c>
      <c r="R88" s="19">
        <f t="shared" ref="R88:S88" si="958">+R80*R86</f>
        <v>68.804345454545455</v>
      </c>
      <c r="S88" s="19">
        <f t="shared" si="958"/>
        <v>68.804345454545455</v>
      </c>
      <c r="T88" s="19">
        <f t="shared" ref="T88" si="959">+T80*T86</f>
        <v>68.804345454545455</v>
      </c>
      <c r="U88" s="19">
        <f t="shared" ref="U88:V88" si="960">+U80*U86</f>
        <v>68.804345454545455</v>
      </c>
      <c r="V88" s="19">
        <f t="shared" si="960"/>
        <v>68.804345454545455</v>
      </c>
      <c r="W88" s="19">
        <f t="shared" si="952"/>
        <v>368.21076923076924</v>
      </c>
      <c r="X88" s="19">
        <f t="shared" ref="X88:Z88" si="961">+X80*X86</f>
        <v>368.21076923076924</v>
      </c>
      <c r="Y88" s="19">
        <f t="shared" si="961"/>
        <v>368.21076923076924</v>
      </c>
      <c r="Z88" s="19">
        <f t="shared" si="961"/>
        <v>368.21076923076924</v>
      </c>
      <c r="AA88" s="19">
        <f t="shared" si="952"/>
        <v>368.21076923076924</v>
      </c>
      <c r="AB88" s="19">
        <f t="shared" ref="AB88:AC88" si="962">+AB80*AB86</f>
        <v>368.21076923076924</v>
      </c>
      <c r="AC88" s="19">
        <f t="shared" si="962"/>
        <v>368.21076923076924</v>
      </c>
      <c r="AD88" s="19">
        <f t="shared" ref="AD88" si="963">+AD80*AD86</f>
        <v>368.21076923076924</v>
      </c>
      <c r="AE88" s="19">
        <f t="shared" ref="AE88:AF88" si="964">+AE80*AE86</f>
        <v>368.21076923076924</v>
      </c>
      <c r="AF88" s="19">
        <f t="shared" si="964"/>
        <v>368.21076923076924</v>
      </c>
      <c r="AG88" s="19">
        <f t="shared" si="952"/>
        <v>368.21076923076924</v>
      </c>
      <c r="AH88" s="19">
        <f t="shared" ref="AH88:AJ88" si="965">+AH80*AH86</f>
        <v>368.21076923076924</v>
      </c>
      <c r="AI88" s="19">
        <f t="shared" si="965"/>
        <v>368.21076923076924</v>
      </c>
      <c r="AJ88" s="19">
        <f t="shared" si="965"/>
        <v>368.21076923076924</v>
      </c>
      <c r="AK88" s="19">
        <f t="shared" si="952"/>
        <v>368.21076923076924</v>
      </c>
      <c r="AL88" s="19">
        <f t="shared" ref="AL88:AM88" si="966">+AL80*AL86</f>
        <v>368.21076923076924</v>
      </c>
      <c r="AM88" s="19">
        <f t="shared" si="966"/>
        <v>368.21076923076924</v>
      </c>
      <c r="AN88" s="19">
        <f t="shared" ref="AN88" si="967">+AN80*AN86</f>
        <v>368.21076923076924</v>
      </c>
      <c r="AO88" s="19">
        <f t="shared" ref="AO88:AP88" si="968">+AO80*AO86</f>
        <v>368.21076923076924</v>
      </c>
      <c r="AP88" s="19">
        <f t="shared" si="968"/>
        <v>368.21076923076924</v>
      </c>
      <c r="AQ88" s="19">
        <f t="shared" si="952"/>
        <v>368.21076923076924</v>
      </c>
      <c r="AR88" s="19">
        <f t="shared" ref="AR88:AT88" si="969">+AR80*AR86</f>
        <v>368.21076923076924</v>
      </c>
      <c r="AS88" s="19">
        <f t="shared" si="969"/>
        <v>368.21076923076924</v>
      </c>
      <c r="AT88" s="19">
        <f t="shared" si="969"/>
        <v>368.21076923076924</v>
      </c>
      <c r="AU88" s="19">
        <f t="shared" si="952"/>
        <v>368.21076923076924</v>
      </c>
      <c r="AV88" s="19">
        <f t="shared" ref="AV88:AW88" si="970">+AV80*AV86</f>
        <v>368.21076923076924</v>
      </c>
      <c r="AW88" s="19">
        <f t="shared" si="970"/>
        <v>368.21076923076924</v>
      </c>
      <c r="AX88" s="19">
        <f t="shared" ref="AX88" si="971">+AX80*AX86</f>
        <v>368.21076923076924</v>
      </c>
      <c r="AY88" s="19">
        <f t="shared" ref="AY88:AZ88" si="972">+AY80*AY86</f>
        <v>368.21076923076924</v>
      </c>
      <c r="AZ88" s="19">
        <f t="shared" si="972"/>
        <v>368.21076923076924</v>
      </c>
      <c r="BA88" s="19">
        <f t="shared" si="952"/>
        <v>1148.0588235294115</v>
      </c>
      <c r="BB88" s="19">
        <f t="shared" ref="BB88:BD88" si="973">+BB80*BB86</f>
        <v>1148.0588235294115</v>
      </c>
      <c r="BC88" s="19">
        <f t="shared" si="973"/>
        <v>1148.0588235294115</v>
      </c>
      <c r="BD88" s="19">
        <f t="shared" si="973"/>
        <v>1148.0588235294115</v>
      </c>
      <c r="BE88" s="19">
        <f t="shared" si="952"/>
        <v>1148.0588235294115</v>
      </c>
      <c r="BF88" s="19">
        <f t="shared" ref="BF88:BG88" si="974">+BF80*BF86</f>
        <v>1148.0588235294115</v>
      </c>
      <c r="BG88" s="19">
        <f t="shared" si="974"/>
        <v>1148.0588235294115</v>
      </c>
      <c r="BH88" s="19">
        <f t="shared" ref="BH88" si="975">+BH80*BH86</f>
        <v>1148.0588235294115</v>
      </c>
      <c r="BI88" s="19">
        <f t="shared" ref="BI88" si="976">+BI80*BI86</f>
        <v>1148.0588235294115</v>
      </c>
      <c r="BJ88" s="19">
        <f t="shared" si="952"/>
        <v>1148.0588235294115</v>
      </c>
      <c r="BK88" s="19">
        <f t="shared" ref="BK88:BM88" si="977">+BK80*BK86</f>
        <v>1148.0588235294115</v>
      </c>
      <c r="BL88" s="19">
        <f t="shared" si="977"/>
        <v>1148.0588235294115</v>
      </c>
      <c r="BM88" s="19">
        <f t="shared" si="977"/>
        <v>1148.0588235294115</v>
      </c>
      <c r="BN88" s="19">
        <f t="shared" si="952"/>
        <v>1148.0588235294115</v>
      </c>
      <c r="BO88" s="19">
        <f t="shared" ref="BO88:BP88" si="978">+BO80*BO86</f>
        <v>1148.0588235294115</v>
      </c>
      <c r="BP88" s="19">
        <f t="shared" si="978"/>
        <v>1148.0588235294115</v>
      </c>
      <c r="BQ88" s="19">
        <f t="shared" ref="BQ88" si="979">+BQ80*BQ86</f>
        <v>1148.0588235294115</v>
      </c>
      <c r="BR88" s="19">
        <f t="shared" ref="BR88" si="980">+BR80*BR86</f>
        <v>1148.0588235294115</v>
      </c>
      <c r="BS88" s="19">
        <f t="shared" ref="BS88" si="981">+BS80*BS86</f>
        <v>1148.0588235294115</v>
      </c>
      <c r="BT88" s="19">
        <f t="shared" si="952"/>
        <v>2074.3529411764703</v>
      </c>
      <c r="BU88" s="19">
        <f t="shared" ref="BU88:BW88" si="982">+BU80*BU86</f>
        <v>2074.3529411764703</v>
      </c>
      <c r="BV88" s="19">
        <f t="shared" si="982"/>
        <v>2074.3529411764703</v>
      </c>
      <c r="BW88" s="19">
        <f t="shared" si="982"/>
        <v>2074.3529411764703</v>
      </c>
      <c r="BX88" s="19">
        <f t="shared" si="952"/>
        <v>2074.3529411764703</v>
      </c>
      <c r="BY88" s="19">
        <f t="shared" ref="BY88:BZ88" si="983">+BY80*BY86</f>
        <v>2074.3529411764703</v>
      </c>
      <c r="BZ88" s="19">
        <f t="shared" si="983"/>
        <v>2074.3529411764703</v>
      </c>
      <c r="CA88" s="19">
        <f t="shared" ref="CA88" si="984">+CA80*CA86</f>
        <v>2074.3529411764703</v>
      </c>
      <c r="CB88" s="19">
        <f t="shared" ref="CB88" si="985">+CB80*CB86</f>
        <v>2074.3529411764703</v>
      </c>
      <c r="CC88" s="19">
        <f t="shared" ref="CC88:CD88" si="986">+CC80*CC86</f>
        <v>2074.3529411764703</v>
      </c>
      <c r="CD88" s="19">
        <f t="shared" si="986"/>
        <v>2074.3529411764703</v>
      </c>
    </row>
    <row r="89" spans="1:82" x14ac:dyDescent="0.25">
      <c r="A89" s="2" t="s">
        <v>130</v>
      </c>
      <c r="B89" s="2" t="s">
        <v>131</v>
      </c>
      <c r="C89" s="19">
        <f t="shared" ref="C89:BX89" si="987">+C88+C85</f>
        <v>89.445649090909086</v>
      </c>
      <c r="D89" s="19">
        <f t="shared" ref="D89:F89" si="988">+D88+D85</f>
        <v>89.445649090909086</v>
      </c>
      <c r="E89" s="19">
        <f t="shared" si="988"/>
        <v>89.445649090909086</v>
      </c>
      <c r="F89" s="19">
        <f t="shared" si="988"/>
        <v>89.445649090909086</v>
      </c>
      <c r="G89" s="19">
        <f t="shared" si="987"/>
        <v>89.445649090909086</v>
      </c>
      <c r="H89" s="19">
        <f t="shared" ref="H89:I89" si="989">+H88+H85</f>
        <v>89.445649090909086</v>
      </c>
      <c r="I89" s="19">
        <f t="shared" si="989"/>
        <v>89.445649090909086</v>
      </c>
      <c r="J89" s="19">
        <f t="shared" ref="J89" si="990">+J88+J85</f>
        <v>89.445649090909086</v>
      </c>
      <c r="K89" s="19">
        <f t="shared" si="987"/>
        <v>89.445649090909086</v>
      </c>
      <c r="L89" s="19">
        <f t="shared" ref="L89" si="991">+L88+L85</f>
        <v>89.445649090909086</v>
      </c>
      <c r="M89" s="19">
        <f t="shared" si="987"/>
        <v>89.445649090909086</v>
      </c>
      <c r="N89" s="19">
        <f t="shared" ref="N89:P89" si="992">+N88+N85</f>
        <v>89.445649090909086</v>
      </c>
      <c r="O89" s="19">
        <f t="shared" si="992"/>
        <v>89.445649090909086</v>
      </c>
      <c r="P89" s="19">
        <f t="shared" si="992"/>
        <v>89.445649090909086</v>
      </c>
      <c r="Q89" s="19">
        <f t="shared" si="987"/>
        <v>89.445649090909086</v>
      </c>
      <c r="R89" s="19">
        <f t="shared" ref="R89:S89" si="993">+R88+R85</f>
        <v>89.445649090909086</v>
      </c>
      <c r="S89" s="19">
        <f t="shared" si="993"/>
        <v>89.445649090909086</v>
      </c>
      <c r="T89" s="19">
        <f t="shared" ref="T89" si="994">+T88+T85</f>
        <v>89.445649090909086</v>
      </c>
      <c r="U89" s="19">
        <f t="shared" ref="U89:V89" si="995">+U88+U85</f>
        <v>89.445649090909086</v>
      </c>
      <c r="V89" s="19">
        <f t="shared" si="995"/>
        <v>89.445649090909086</v>
      </c>
      <c r="W89" s="19">
        <f t="shared" si="987"/>
        <v>493.40243076923082</v>
      </c>
      <c r="X89" s="19">
        <f t="shared" ref="X89:Z89" si="996">+X88+X85</f>
        <v>493.40243076923082</v>
      </c>
      <c r="Y89" s="19">
        <f t="shared" si="996"/>
        <v>493.40243076923082</v>
      </c>
      <c r="Z89" s="19">
        <f t="shared" si="996"/>
        <v>493.40243076923082</v>
      </c>
      <c r="AA89" s="19">
        <f t="shared" si="987"/>
        <v>493.40243076923082</v>
      </c>
      <c r="AB89" s="19">
        <f t="shared" ref="AB89:AC89" si="997">+AB88+AB85</f>
        <v>493.40243076923082</v>
      </c>
      <c r="AC89" s="19">
        <f t="shared" si="997"/>
        <v>493.40243076923082</v>
      </c>
      <c r="AD89" s="19">
        <f t="shared" ref="AD89" si="998">+AD88+AD85</f>
        <v>493.40243076923082</v>
      </c>
      <c r="AE89" s="19">
        <f t="shared" ref="AE89:AF89" si="999">+AE88+AE85</f>
        <v>493.40243076923082</v>
      </c>
      <c r="AF89" s="19">
        <f t="shared" si="999"/>
        <v>493.40243076923082</v>
      </c>
      <c r="AG89" s="19">
        <f t="shared" si="987"/>
        <v>493.40243076923082</v>
      </c>
      <c r="AH89" s="19">
        <f t="shared" ref="AH89:AJ89" si="1000">+AH88+AH85</f>
        <v>493.40243076923082</v>
      </c>
      <c r="AI89" s="19">
        <f t="shared" si="1000"/>
        <v>493.40243076923082</v>
      </c>
      <c r="AJ89" s="19">
        <f t="shared" si="1000"/>
        <v>493.40243076923082</v>
      </c>
      <c r="AK89" s="19">
        <f t="shared" si="987"/>
        <v>493.40243076923082</v>
      </c>
      <c r="AL89" s="19">
        <f t="shared" ref="AL89:AM89" si="1001">+AL88+AL85</f>
        <v>493.40243076923082</v>
      </c>
      <c r="AM89" s="19">
        <f t="shared" si="1001"/>
        <v>493.40243076923082</v>
      </c>
      <c r="AN89" s="19">
        <f t="shared" ref="AN89" si="1002">+AN88+AN85</f>
        <v>493.40243076923082</v>
      </c>
      <c r="AO89" s="19">
        <f t="shared" ref="AO89:AP89" si="1003">+AO88+AO85</f>
        <v>493.40243076923082</v>
      </c>
      <c r="AP89" s="19">
        <f t="shared" si="1003"/>
        <v>493.40243076923082</v>
      </c>
      <c r="AQ89" s="19">
        <f t="shared" si="987"/>
        <v>493.40243076923082</v>
      </c>
      <c r="AR89" s="19">
        <f t="shared" ref="AR89:AT89" si="1004">+AR88+AR85</f>
        <v>493.40243076923082</v>
      </c>
      <c r="AS89" s="19">
        <f t="shared" si="1004"/>
        <v>493.40243076923082</v>
      </c>
      <c r="AT89" s="19">
        <f t="shared" si="1004"/>
        <v>493.40243076923082</v>
      </c>
      <c r="AU89" s="19">
        <f t="shared" si="987"/>
        <v>493.40243076923082</v>
      </c>
      <c r="AV89" s="19">
        <f t="shared" ref="AV89:AW89" si="1005">+AV88+AV85</f>
        <v>493.40243076923082</v>
      </c>
      <c r="AW89" s="19">
        <f t="shared" si="1005"/>
        <v>493.40243076923082</v>
      </c>
      <c r="AX89" s="19">
        <f t="shared" ref="AX89" si="1006">+AX88+AX85</f>
        <v>493.40243076923082</v>
      </c>
      <c r="AY89" s="19">
        <f t="shared" ref="AY89:AZ89" si="1007">+AY88+AY85</f>
        <v>493.40243076923082</v>
      </c>
      <c r="AZ89" s="19">
        <f t="shared" si="1007"/>
        <v>493.40243076923082</v>
      </c>
      <c r="BA89" s="19">
        <f t="shared" si="987"/>
        <v>1438.9003921568624</v>
      </c>
      <c r="BB89" s="19">
        <f t="shared" ref="BB89:BD89" si="1008">+BB88+BB85</f>
        <v>1438.9003921568624</v>
      </c>
      <c r="BC89" s="19">
        <f t="shared" si="1008"/>
        <v>1438.9003921568624</v>
      </c>
      <c r="BD89" s="19">
        <f t="shared" si="1008"/>
        <v>1438.9003921568624</v>
      </c>
      <c r="BE89" s="19">
        <f t="shared" si="987"/>
        <v>1438.9003921568624</v>
      </c>
      <c r="BF89" s="19">
        <f t="shared" ref="BF89:BG89" si="1009">+BF88+BF85</f>
        <v>1438.9003921568624</v>
      </c>
      <c r="BG89" s="19">
        <f t="shared" si="1009"/>
        <v>1438.9003921568624</v>
      </c>
      <c r="BH89" s="19">
        <f t="shared" ref="BH89" si="1010">+BH88+BH85</f>
        <v>1438.9003921568624</v>
      </c>
      <c r="BI89" s="19">
        <f t="shared" ref="BI89" si="1011">+BI88+BI85</f>
        <v>1438.9003921568624</v>
      </c>
      <c r="BJ89" s="19">
        <f t="shared" si="987"/>
        <v>1438.9003921568624</v>
      </c>
      <c r="BK89" s="19">
        <f t="shared" ref="BK89:BM89" si="1012">+BK88+BK85</f>
        <v>1438.9003921568624</v>
      </c>
      <c r="BL89" s="19">
        <f t="shared" si="1012"/>
        <v>1438.9003921568624</v>
      </c>
      <c r="BM89" s="19">
        <f t="shared" si="1012"/>
        <v>1438.9003921568624</v>
      </c>
      <c r="BN89" s="19">
        <f t="shared" si="987"/>
        <v>1438.9003921568624</v>
      </c>
      <c r="BO89" s="19">
        <f t="shared" ref="BO89:BP89" si="1013">+BO88+BO85</f>
        <v>1438.9003921568624</v>
      </c>
      <c r="BP89" s="19">
        <f t="shared" si="1013"/>
        <v>1438.9003921568624</v>
      </c>
      <c r="BQ89" s="19">
        <f t="shared" ref="BQ89" si="1014">+BQ88+BQ85</f>
        <v>1438.9003921568624</v>
      </c>
      <c r="BR89" s="19">
        <f t="shared" ref="BR89" si="1015">+BR88+BR85</f>
        <v>1438.9003921568624</v>
      </c>
      <c r="BS89" s="19">
        <f t="shared" ref="BS89" si="1016">+BS88+BS85</f>
        <v>1438.9003921568624</v>
      </c>
      <c r="BT89" s="19">
        <f t="shared" si="987"/>
        <v>2599.855686274509</v>
      </c>
      <c r="BU89" s="19">
        <f t="shared" ref="BU89:BW89" si="1017">+BU88+BU85</f>
        <v>2599.855686274509</v>
      </c>
      <c r="BV89" s="19">
        <f t="shared" si="1017"/>
        <v>2599.855686274509</v>
      </c>
      <c r="BW89" s="19">
        <f t="shared" si="1017"/>
        <v>2599.855686274509</v>
      </c>
      <c r="BX89" s="19">
        <f t="shared" si="987"/>
        <v>2599.855686274509</v>
      </c>
      <c r="BY89" s="19">
        <f t="shared" ref="BY89:BZ89" si="1018">+BY88+BY85</f>
        <v>2599.855686274509</v>
      </c>
      <c r="BZ89" s="19">
        <f t="shared" si="1018"/>
        <v>2599.855686274509</v>
      </c>
      <c r="CA89" s="19">
        <f t="shared" ref="CA89" si="1019">+CA88+CA85</f>
        <v>2599.855686274509</v>
      </c>
      <c r="CB89" s="19">
        <f t="shared" ref="CB89" si="1020">+CB88+CB85</f>
        <v>2599.855686274509</v>
      </c>
      <c r="CC89" s="19">
        <f t="shared" ref="CC89:CD89" si="1021">+CC88+CC85</f>
        <v>2599.855686274509</v>
      </c>
      <c r="CD89" s="19">
        <f t="shared" si="1021"/>
        <v>2599.855686274509</v>
      </c>
    </row>
    <row r="90" spans="1:82" x14ac:dyDescent="0.25">
      <c r="A90" s="2" t="s">
        <v>132</v>
      </c>
      <c r="B90" s="2" t="s">
        <v>133</v>
      </c>
      <c r="C90" s="3">
        <v>15</v>
      </c>
      <c r="D90" s="3">
        <v>15</v>
      </c>
      <c r="E90" s="3">
        <v>15</v>
      </c>
      <c r="F90" s="3">
        <v>15</v>
      </c>
      <c r="G90" s="3">
        <v>15</v>
      </c>
      <c r="H90" s="3">
        <v>15</v>
      </c>
      <c r="I90" s="3">
        <v>15</v>
      </c>
      <c r="J90" s="3">
        <v>15</v>
      </c>
      <c r="K90" s="3">
        <v>15</v>
      </c>
      <c r="L90" s="3">
        <v>15</v>
      </c>
      <c r="M90" s="3">
        <v>15</v>
      </c>
      <c r="N90" s="3">
        <v>15</v>
      </c>
      <c r="O90" s="3">
        <v>15</v>
      </c>
      <c r="P90" s="3">
        <v>15</v>
      </c>
      <c r="Q90" s="3">
        <v>15</v>
      </c>
      <c r="R90" s="3">
        <v>15</v>
      </c>
      <c r="S90" s="3">
        <v>15</v>
      </c>
      <c r="T90" s="3">
        <v>15</v>
      </c>
      <c r="U90" s="3">
        <v>15</v>
      </c>
      <c r="V90" s="3">
        <v>15</v>
      </c>
      <c r="W90" s="3">
        <v>75</v>
      </c>
      <c r="X90" s="3">
        <v>75</v>
      </c>
      <c r="Y90" s="3">
        <v>75</v>
      </c>
      <c r="Z90" s="3">
        <v>75</v>
      </c>
      <c r="AA90" s="3">
        <v>75</v>
      </c>
      <c r="AB90" s="3">
        <v>75</v>
      </c>
      <c r="AC90" s="3">
        <v>75</v>
      </c>
      <c r="AD90" s="3">
        <v>75</v>
      </c>
      <c r="AE90" s="3">
        <v>75</v>
      </c>
      <c r="AF90" s="3">
        <v>75</v>
      </c>
      <c r="AG90" s="3">
        <v>75</v>
      </c>
      <c r="AH90" s="3">
        <v>75</v>
      </c>
      <c r="AI90" s="3">
        <v>75</v>
      </c>
      <c r="AJ90" s="3">
        <v>75</v>
      </c>
      <c r="AK90" s="3">
        <v>75</v>
      </c>
      <c r="AL90" s="3">
        <v>75</v>
      </c>
      <c r="AM90" s="3">
        <v>75</v>
      </c>
      <c r="AN90" s="3">
        <v>75</v>
      </c>
      <c r="AO90" s="3">
        <v>75</v>
      </c>
      <c r="AP90" s="3">
        <v>75</v>
      </c>
      <c r="AQ90" s="3">
        <v>75</v>
      </c>
      <c r="AR90" s="3">
        <v>75</v>
      </c>
      <c r="AS90" s="3">
        <v>75</v>
      </c>
      <c r="AT90" s="3">
        <v>75</v>
      </c>
      <c r="AU90" s="3">
        <v>75</v>
      </c>
      <c r="AV90" s="3">
        <v>75</v>
      </c>
      <c r="AW90" s="3">
        <v>75</v>
      </c>
      <c r="AX90" s="3">
        <v>75</v>
      </c>
      <c r="AY90" s="3">
        <v>75</v>
      </c>
      <c r="AZ90" s="3">
        <v>75</v>
      </c>
      <c r="BA90" s="3">
        <v>340</v>
      </c>
      <c r="BB90" s="3">
        <v>340</v>
      </c>
      <c r="BC90" s="3">
        <v>340</v>
      </c>
      <c r="BD90" s="3">
        <v>340</v>
      </c>
      <c r="BE90" s="3">
        <v>340</v>
      </c>
      <c r="BF90" s="3">
        <v>340</v>
      </c>
      <c r="BG90" s="3">
        <v>340</v>
      </c>
      <c r="BH90" s="3">
        <v>340</v>
      </c>
      <c r="BI90" s="3">
        <v>340</v>
      </c>
      <c r="BJ90" s="3">
        <v>340</v>
      </c>
      <c r="BK90" s="3">
        <v>340</v>
      </c>
      <c r="BL90" s="3">
        <v>340</v>
      </c>
      <c r="BM90" s="3">
        <v>340</v>
      </c>
      <c r="BN90" s="3">
        <v>340</v>
      </c>
      <c r="BO90" s="3">
        <v>340</v>
      </c>
      <c r="BP90" s="3">
        <v>340</v>
      </c>
      <c r="BQ90" s="3">
        <v>340</v>
      </c>
      <c r="BR90" s="3">
        <v>340</v>
      </c>
      <c r="BS90" s="3">
        <v>340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</row>
    <row r="91" spans="1:82" x14ac:dyDescent="0.25">
      <c r="A91" s="2" t="s">
        <v>134</v>
      </c>
      <c r="B91" s="2" t="s">
        <v>135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3</v>
      </c>
      <c r="X91" s="3">
        <v>3</v>
      </c>
      <c r="Y91" s="3">
        <v>3</v>
      </c>
      <c r="Z91" s="3">
        <v>3</v>
      </c>
      <c r="AA91" s="3">
        <v>3</v>
      </c>
      <c r="AB91" s="3">
        <v>3</v>
      </c>
      <c r="AC91" s="3">
        <v>3</v>
      </c>
      <c r="AD91" s="3">
        <v>3</v>
      </c>
      <c r="AE91" s="3">
        <v>3</v>
      </c>
      <c r="AF91" s="3">
        <v>3</v>
      </c>
      <c r="AG91" s="3">
        <v>3</v>
      </c>
      <c r="AH91" s="3">
        <v>3</v>
      </c>
      <c r="AI91" s="3">
        <v>3</v>
      </c>
      <c r="AJ91" s="3">
        <v>3</v>
      </c>
      <c r="AK91" s="3">
        <v>3</v>
      </c>
      <c r="AL91" s="3">
        <v>3</v>
      </c>
      <c r="AM91" s="3">
        <v>3</v>
      </c>
      <c r="AN91" s="3">
        <v>3</v>
      </c>
      <c r="AO91" s="3">
        <v>3</v>
      </c>
      <c r="AP91" s="3">
        <v>3</v>
      </c>
      <c r="AQ91" s="3">
        <v>3</v>
      </c>
      <c r="AR91" s="3">
        <v>3</v>
      </c>
      <c r="AS91" s="3">
        <v>3</v>
      </c>
      <c r="AT91" s="3">
        <v>3</v>
      </c>
      <c r="AU91" s="3">
        <v>3</v>
      </c>
      <c r="AV91" s="3">
        <v>3</v>
      </c>
      <c r="AW91" s="3">
        <v>3</v>
      </c>
      <c r="AX91" s="3">
        <v>3</v>
      </c>
      <c r="AY91" s="3">
        <v>3</v>
      </c>
      <c r="AZ91" s="3">
        <v>3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50</v>
      </c>
      <c r="BU91" s="3">
        <v>50</v>
      </c>
      <c r="BV91" s="3">
        <v>50</v>
      </c>
      <c r="BW91" s="3">
        <v>50</v>
      </c>
      <c r="BX91" s="3">
        <v>50</v>
      </c>
      <c r="BY91" s="3">
        <v>50</v>
      </c>
      <c r="BZ91" s="3">
        <v>50</v>
      </c>
      <c r="CA91" s="3">
        <v>50</v>
      </c>
      <c r="CB91" s="3">
        <v>50</v>
      </c>
      <c r="CC91" s="3">
        <v>50</v>
      </c>
      <c r="CD91" s="3">
        <v>50</v>
      </c>
    </row>
    <row r="92" spans="1:82" x14ac:dyDescent="0.25">
      <c r="A92" s="2" t="s">
        <v>136</v>
      </c>
      <c r="C92" s="3">
        <v>0.85</v>
      </c>
      <c r="D92" s="3">
        <v>0.85</v>
      </c>
      <c r="E92" s="3">
        <v>0.85</v>
      </c>
      <c r="F92" s="3">
        <v>0.85</v>
      </c>
      <c r="G92" s="3">
        <v>0.85</v>
      </c>
      <c r="H92" s="3">
        <v>0.85</v>
      </c>
      <c r="I92" s="3">
        <v>0.85</v>
      </c>
      <c r="J92" s="3">
        <v>0.85</v>
      </c>
      <c r="K92" s="3">
        <f t="shared" ref="K92:CD92" si="1022">$C$92</f>
        <v>0.85</v>
      </c>
      <c r="L92" s="3">
        <f t="shared" si="1022"/>
        <v>0.85</v>
      </c>
      <c r="M92" s="3">
        <f t="shared" si="1022"/>
        <v>0.85</v>
      </c>
      <c r="N92" s="3">
        <f t="shared" si="1022"/>
        <v>0.85</v>
      </c>
      <c r="O92" s="3">
        <f t="shared" si="1022"/>
        <v>0.85</v>
      </c>
      <c r="P92" s="3">
        <f t="shared" si="1022"/>
        <v>0.85</v>
      </c>
      <c r="Q92" s="3">
        <f t="shared" si="1022"/>
        <v>0.85</v>
      </c>
      <c r="R92" s="3">
        <f t="shared" si="1022"/>
        <v>0.85</v>
      </c>
      <c r="S92" s="3">
        <f t="shared" si="1022"/>
        <v>0.85</v>
      </c>
      <c r="T92" s="3">
        <f t="shared" si="1022"/>
        <v>0.85</v>
      </c>
      <c r="U92" s="3">
        <f t="shared" si="1022"/>
        <v>0.85</v>
      </c>
      <c r="V92" s="3">
        <f t="shared" si="1022"/>
        <v>0.85</v>
      </c>
      <c r="W92" s="3">
        <f t="shared" si="1022"/>
        <v>0.85</v>
      </c>
      <c r="X92" s="3">
        <f t="shared" si="1022"/>
        <v>0.85</v>
      </c>
      <c r="Y92" s="3">
        <f t="shared" si="1022"/>
        <v>0.85</v>
      </c>
      <c r="Z92" s="3">
        <f t="shared" si="1022"/>
        <v>0.85</v>
      </c>
      <c r="AA92" s="3">
        <f t="shared" si="1022"/>
        <v>0.85</v>
      </c>
      <c r="AB92" s="3">
        <f t="shared" si="1022"/>
        <v>0.85</v>
      </c>
      <c r="AC92" s="3">
        <f t="shared" si="1022"/>
        <v>0.85</v>
      </c>
      <c r="AD92" s="3">
        <f t="shared" si="1022"/>
        <v>0.85</v>
      </c>
      <c r="AE92" s="3">
        <f t="shared" si="1022"/>
        <v>0.85</v>
      </c>
      <c r="AF92" s="3">
        <f t="shared" si="1022"/>
        <v>0.85</v>
      </c>
      <c r="AG92" s="3">
        <f t="shared" si="1022"/>
        <v>0.85</v>
      </c>
      <c r="AH92" s="3">
        <f t="shared" si="1022"/>
        <v>0.85</v>
      </c>
      <c r="AI92" s="3">
        <f t="shared" si="1022"/>
        <v>0.85</v>
      </c>
      <c r="AJ92" s="3">
        <f t="shared" si="1022"/>
        <v>0.85</v>
      </c>
      <c r="AK92" s="3">
        <f t="shared" si="1022"/>
        <v>0.85</v>
      </c>
      <c r="AL92" s="3">
        <f t="shared" si="1022"/>
        <v>0.85</v>
      </c>
      <c r="AM92" s="3">
        <f t="shared" si="1022"/>
        <v>0.85</v>
      </c>
      <c r="AN92" s="3">
        <f t="shared" si="1022"/>
        <v>0.85</v>
      </c>
      <c r="AO92" s="3">
        <f t="shared" si="1022"/>
        <v>0.85</v>
      </c>
      <c r="AP92" s="3">
        <f t="shared" si="1022"/>
        <v>0.85</v>
      </c>
      <c r="AQ92" s="3">
        <f t="shared" si="1022"/>
        <v>0.85</v>
      </c>
      <c r="AR92" s="3">
        <f t="shared" si="1022"/>
        <v>0.85</v>
      </c>
      <c r="AS92" s="3">
        <f t="shared" si="1022"/>
        <v>0.85</v>
      </c>
      <c r="AT92" s="3">
        <f t="shared" si="1022"/>
        <v>0.85</v>
      </c>
      <c r="AU92" s="3">
        <f t="shared" si="1022"/>
        <v>0.85</v>
      </c>
      <c r="AV92" s="3">
        <f t="shared" si="1022"/>
        <v>0.85</v>
      </c>
      <c r="AW92" s="3">
        <f t="shared" si="1022"/>
        <v>0.85</v>
      </c>
      <c r="AX92" s="3">
        <f t="shared" si="1022"/>
        <v>0.85</v>
      </c>
      <c r="AY92" s="3">
        <f t="shared" si="1022"/>
        <v>0.85</v>
      </c>
      <c r="AZ92" s="3">
        <f t="shared" si="1022"/>
        <v>0.85</v>
      </c>
      <c r="BA92" s="3">
        <f t="shared" si="1022"/>
        <v>0.85</v>
      </c>
      <c r="BB92" s="3">
        <f t="shared" si="1022"/>
        <v>0.85</v>
      </c>
      <c r="BC92" s="3">
        <f t="shared" si="1022"/>
        <v>0.85</v>
      </c>
      <c r="BD92" s="3">
        <f t="shared" si="1022"/>
        <v>0.85</v>
      </c>
      <c r="BE92" s="3">
        <f t="shared" si="1022"/>
        <v>0.85</v>
      </c>
      <c r="BF92" s="3">
        <f t="shared" si="1022"/>
        <v>0.85</v>
      </c>
      <c r="BG92" s="3">
        <f t="shared" si="1022"/>
        <v>0.85</v>
      </c>
      <c r="BH92" s="3">
        <f t="shared" si="1022"/>
        <v>0.85</v>
      </c>
      <c r="BI92" s="3">
        <f t="shared" si="1022"/>
        <v>0.85</v>
      </c>
      <c r="BJ92" s="3">
        <f t="shared" si="1022"/>
        <v>0.85</v>
      </c>
      <c r="BK92" s="3">
        <f t="shared" si="1022"/>
        <v>0.85</v>
      </c>
      <c r="BL92" s="3">
        <f t="shared" si="1022"/>
        <v>0.85</v>
      </c>
      <c r="BM92" s="3">
        <f t="shared" si="1022"/>
        <v>0.85</v>
      </c>
      <c r="BN92" s="3">
        <f t="shared" si="1022"/>
        <v>0.85</v>
      </c>
      <c r="BO92" s="3">
        <f t="shared" si="1022"/>
        <v>0.85</v>
      </c>
      <c r="BP92" s="3">
        <f t="shared" si="1022"/>
        <v>0.85</v>
      </c>
      <c r="BQ92" s="3">
        <f t="shared" si="1022"/>
        <v>0.85</v>
      </c>
      <c r="BR92" s="3">
        <f t="shared" si="1022"/>
        <v>0.85</v>
      </c>
      <c r="BS92" s="3">
        <f t="shared" si="1022"/>
        <v>0.85</v>
      </c>
      <c r="BT92" s="3">
        <f t="shared" si="1022"/>
        <v>0.85</v>
      </c>
      <c r="BU92" s="3">
        <f t="shared" si="1022"/>
        <v>0.85</v>
      </c>
      <c r="BV92" s="3">
        <f t="shared" si="1022"/>
        <v>0.85</v>
      </c>
      <c r="BW92" s="3">
        <f t="shared" si="1022"/>
        <v>0.85</v>
      </c>
      <c r="BX92" s="3">
        <f t="shared" si="1022"/>
        <v>0.85</v>
      </c>
      <c r="BY92" s="3">
        <f t="shared" si="1022"/>
        <v>0.85</v>
      </c>
      <c r="BZ92" s="3">
        <f t="shared" si="1022"/>
        <v>0.85</v>
      </c>
      <c r="CA92" s="3">
        <f t="shared" si="1022"/>
        <v>0.85</v>
      </c>
      <c r="CB92" s="3">
        <f t="shared" si="1022"/>
        <v>0.85</v>
      </c>
      <c r="CC92" s="3">
        <f t="shared" si="1022"/>
        <v>0.85</v>
      </c>
      <c r="CD92" s="3">
        <f t="shared" si="1022"/>
        <v>0.85</v>
      </c>
    </row>
    <row r="93" spans="1:82" x14ac:dyDescent="0.25">
      <c r="A93" s="2" t="s">
        <v>137</v>
      </c>
      <c r="C93" s="3">
        <f t="shared" ref="C93:J93" si="1023">C91*C92</f>
        <v>0</v>
      </c>
      <c r="D93" s="3">
        <f t="shared" si="1023"/>
        <v>0</v>
      </c>
      <c r="E93" s="3">
        <f t="shared" si="1023"/>
        <v>0</v>
      </c>
      <c r="F93" s="3">
        <f t="shared" si="1023"/>
        <v>0</v>
      </c>
      <c r="G93" s="3">
        <f t="shared" si="1023"/>
        <v>0</v>
      </c>
      <c r="H93" s="3">
        <f t="shared" si="1023"/>
        <v>0</v>
      </c>
      <c r="I93" s="3">
        <f t="shared" si="1023"/>
        <v>0</v>
      </c>
      <c r="J93" s="3">
        <f t="shared" si="1023"/>
        <v>0</v>
      </c>
      <c r="K93" s="3">
        <f t="shared" ref="K93:BX93" si="1024">K91*K92</f>
        <v>0</v>
      </c>
      <c r="L93" s="3">
        <f t="shared" ref="L93" si="1025">L91*L92</f>
        <v>0</v>
      </c>
      <c r="M93" s="3">
        <f t="shared" si="1024"/>
        <v>0.85</v>
      </c>
      <c r="N93" s="3">
        <f t="shared" ref="N93:P93" si="1026">N91*N92</f>
        <v>0.85</v>
      </c>
      <c r="O93" s="3">
        <f t="shared" si="1026"/>
        <v>0.85</v>
      </c>
      <c r="P93" s="3">
        <f t="shared" si="1026"/>
        <v>0.85</v>
      </c>
      <c r="Q93" s="3">
        <f t="shared" si="1024"/>
        <v>0.85</v>
      </c>
      <c r="R93" s="3">
        <f t="shared" ref="R93:S93" si="1027">R91*R92</f>
        <v>0.85</v>
      </c>
      <c r="S93" s="3">
        <f t="shared" si="1027"/>
        <v>0.85</v>
      </c>
      <c r="T93" s="3">
        <f t="shared" ref="T93" si="1028">T91*T92</f>
        <v>0.85</v>
      </c>
      <c r="U93" s="3">
        <f t="shared" ref="U93:V93" si="1029">U91*U92</f>
        <v>0.85</v>
      </c>
      <c r="V93" s="3">
        <f t="shared" si="1029"/>
        <v>0.85</v>
      </c>
      <c r="W93" s="3">
        <f t="shared" si="1024"/>
        <v>2.5499999999999998</v>
      </c>
      <c r="X93" s="3">
        <f t="shared" ref="X93:Z93" si="1030">X91*X92</f>
        <v>2.5499999999999998</v>
      </c>
      <c r="Y93" s="3">
        <f t="shared" si="1030"/>
        <v>2.5499999999999998</v>
      </c>
      <c r="Z93" s="3">
        <f t="shared" si="1030"/>
        <v>2.5499999999999998</v>
      </c>
      <c r="AA93" s="3">
        <f t="shared" si="1024"/>
        <v>2.5499999999999998</v>
      </c>
      <c r="AB93" s="3">
        <f t="shared" ref="AB93:AC93" si="1031">AB91*AB92</f>
        <v>2.5499999999999998</v>
      </c>
      <c r="AC93" s="3">
        <f t="shared" si="1031"/>
        <v>2.5499999999999998</v>
      </c>
      <c r="AD93" s="3">
        <f t="shared" ref="AD93" si="1032">AD91*AD92</f>
        <v>2.5499999999999998</v>
      </c>
      <c r="AE93" s="3">
        <f t="shared" ref="AE93:AF93" si="1033">AE91*AE92</f>
        <v>2.5499999999999998</v>
      </c>
      <c r="AF93" s="3">
        <f t="shared" si="1033"/>
        <v>2.5499999999999998</v>
      </c>
      <c r="AG93" s="3">
        <f t="shared" si="1024"/>
        <v>2.5499999999999998</v>
      </c>
      <c r="AH93" s="3">
        <f t="shared" ref="AH93:AJ93" si="1034">AH91*AH92</f>
        <v>2.5499999999999998</v>
      </c>
      <c r="AI93" s="3">
        <f t="shared" si="1034"/>
        <v>2.5499999999999998</v>
      </c>
      <c r="AJ93" s="3">
        <f t="shared" si="1034"/>
        <v>2.5499999999999998</v>
      </c>
      <c r="AK93" s="3">
        <f t="shared" si="1024"/>
        <v>2.5499999999999998</v>
      </c>
      <c r="AL93" s="3">
        <f t="shared" ref="AL93:AM93" si="1035">AL91*AL92</f>
        <v>2.5499999999999998</v>
      </c>
      <c r="AM93" s="3">
        <f t="shared" si="1035"/>
        <v>2.5499999999999998</v>
      </c>
      <c r="AN93" s="3">
        <f t="shared" ref="AN93" si="1036">AN91*AN92</f>
        <v>2.5499999999999998</v>
      </c>
      <c r="AO93" s="3">
        <f t="shared" ref="AO93:AP93" si="1037">AO91*AO92</f>
        <v>2.5499999999999998</v>
      </c>
      <c r="AP93" s="3">
        <f t="shared" si="1037"/>
        <v>2.5499999999999998</v>
      </c>
      <c r="AQ93" s="3">
        <f t="shared" si="1024"/>
        <v>2.5499999999999998</v>
      </c>
      <c r="AR93" s="3">
        <f t="shared" ref="AR93:AT93" si="1038">AR91*AR92</f>
        <v>2.5499999999999998</v>
      </c>
      <c r="AS93" s="3">
        <f t="shared" si="1038"/>
        <v>2.5499999999999998</v>
      </c>
      <c r="AT93" s="3">
        <f t="shared" si="1038"/>
        <v>2.5499999999999998</v>
      </c>
      <c r="AU93" s="3">
        <f t="shared" si="1024"/>
        <v>2.5499999999999998</v>
      </c>
      <c r="AV93" s="3">
        <f t="shared" ref="AV93:AW93" si="1039">AV91*AV92</f>
        <v>2.5499999999999998</v>
      </c>
      <c r="AW93" s="3">
        <f t="shared" si="1039"/>
        <v>2.5499999999999998</v>
      </c>
      <c r="AX93" s="3">
        <f t="shared" ref="AX93" si="1040">AX91*AX92</f>
        <v>2.5499999999999998</v>
      </c>
      <c r="AY93" s="3">
        <f t="shared" ref="AY93:AZ93" si="1041">AY91*AY92</f>
        <v>2.5499999999999998</v>
      </c>
      <c r="AZ93" s="3">
        <f t="shared" si="1041"/>
        <v>2.5499999999999998</v>
      </c>
      <c r="BA93" s="3">
        <f t="shared" si="1024"/>
        <v>0</v>
      </c>
      <c r="BB93" s="3">
        <f t="shared" ref="BB93:BD93" si="1042">BB91*BB92</f>
        <v>0</v>
      </c>
      <c r="BC93" s="3">
        <f t="shared" si="1042"/>
        <v>0</v>
      </c>
      <c r="BD93" s="3">
        <f t="shared" si="1042"/>
        <v>0</v>
      </c>
      <c r="BE93" s="3">
        <f t="shared" si="1024"/>
        <v>0</v>
      </c>
      <c r="BF93" s="3">
        <f t="shared" ref="BF93:BG93" si="1043">BF91*BF92</f>
        <v>0</v>
      </c>
      <c r="BG93" s="3">
        <f t="shared" si="1043"/>
        <v>0</v>
      </c>
      <c r="BH93" s="3">
        <f t="shared" ref="BH93" si="1044">BH91*BH92</f>
        <v>0</v>
      </c>
      <c r="BI93" s="3">
        <f t="shared" ref="BI93" si="1045">BI91*BI92</f>
        <v>0</v>
      </c>
      <c r="BJ93" s="3">
        <f t="shared" si="1024"/>
        <v>0</v>
      </c>
      <c r="BK93" s="3">
        <f t="shared" ref="BK93:BM93" si="1046">BK91*BK92</f>
        <v>0</v>
      </c>
      <c r="BL93" s="3">
        <f t="shared" si="1046"/>
        <v>0</v>
      </c>
      <c r="BM93" s="3">
        <f t="shared" si="1046"/>
        <v>0</v>
      </c>
      <c r="BN93" s="3">
        <f t="shared" si="1024"/>
        <v>0</v>
      </c>
      <c r="BO93" s="3">
        <f t="shared" ref="BO93:BP93" si="1047">BO91*BO92</f>
        <v>0</v>
      </c>
      <c r="BP93" s="3">
        <f t="shared" si="1047"/>
        <v>0</v>
      </c>
      <c r="BQ93" s="3">
        <f t="shared" ref="BQ93" si="1048">BQ91*BQ92</f>
        <v>0</v>
      </c>
      <c r="BR93" s="3">
        <f t="shared" ref="BR93" si="1049">BR91*BR92</f>
        <v>0</v>
      </c>
      <c r="BS93" s="3">
        <f t="shared" ref="BS93" si="1050">BS91*BS92</f>
        <v>0</v>
      </c>
      <c r="BT93" s="3">
        <f t="shared" si="1024"/>
        <v>42.5</v>
      </c>
      <c r="BU93" s="3">
        <f t="shared" ref="BU93:BW93" si="1051">BU91*BU92</f>
        <v>42.5</v>
      </c>
      <c r="BV93" s="3">
        <f t="shared" si="1051"/>
        <v>42.5</v>
      </c>
      <c r="BW93" s="3">
        <f t="shared" si="1051"/>
        <v>42.5</v>
      </c>
      <c r="BX93" s="3">
        <f t="shared" si="1024"/>
        <v>42.5</v>
      </c>
      <c r="BY93" s="3">
        <f t="shared" ref="BY93:BZ93" si="1052">BY91*BY92</f>
        <v>42.5</v>
      </c>
      <c r="BZ93" s="3">
        <f t="shared" si="1052"/>
        <v>42.5</v>
      </c>
      <c r="CA93" s="3">
        <f t="shared" ref="CA93" si="1053">CA91*CA92</f>
        <v>42.5</v>
      </c>
      <c r="CB93" s="3">
        <f t="shared" ref="CB93" si="1054">CB91*CB92</f>
        <v>42.5</v>
      </c>
      <c r="CC93" s="3">
        <f t="shared" ref="CC93:CD93" si="1055">CC91*CC92</f>
        <v>42.5</v>
      </c>
      <c r="CD93" s="3">
        <f t="shared" si="1055"/>
        <v>42.5</v>
      </c>
    </row>
    <row r="94" spans="1:82" x14ac:dyDescent="0.25">
      <c r="A94" s="2" t="s">
        <v>138</v>
      </c>
      <c r="B94" s="2" t="s">
        <v>139</v>
      </c>
      <c r="C94" s="19">
        <f t="shared" ref="C94:J94" si="1056">+C89+C90+C91</f>
        <v>104.44564909090909</v>
      </c>
      <c r="D94" s="19">
        <f t="shared" si="1056"/>
        <v>104.44564909090909</v>
      </c>
      <c r="E94" s="19">
        <f t="shared" si="1056"/>
        <v>104.44564909090909</v>
      </c>
      <c r="F94" s="19">
        <f t="shared" si="1056"/>
        <v>104.44564909090909</v>
      </c>
      <c r="G94" s="19">
        <f t="shared" si="1056"/>
        <v>104.44564909090909</v>
      </c>
      <c r="H94" s="19">
        <f t="shared" si="1056"/>
        <v>104.44564909090909</v>
      </c>
      <c r="I94" s="19">
        <f t="shared" si="1056"/>
        <v>104.44564909090909</v>
      </c>
      <c r="J94" s="19">
        <f t="shared" si="1056"/>
        <v>104.44564909090909</v>
      </c>
      <c r="K94" s="19">
        <f t="shared" ref="K94:BX94" si="1057">+K89+K90+K91</f>
        <v>104.44564909090909</v>
      </c>
      <c r="L94" s="19">
        <f t="shared" ref="L94" si="1058">+L89+L90+L91</f>
        <v>104.44564909090909</v>
      </c>
      <c r="M94" s="19">
        <f t="shared" si="1057"/>
        <v>105.44564909090909</v>
      </c>
      <c r="N94" s="19">
        <f t="shared" ref="N94:P94" si="1059">+N89+N90+N91</f>
        <v>105.44564909090909</v>
      </c>
      <c r="O94" s="19">
        <f t="shared" si="1059"/>
        <v>105.44564909090909</v>
      </c>
      <c r="P94" s="19">
        <f t="shared" si="1059"/>
        <v>105.44564909090909</v>
      </c>
      <c r="Q94" s="19">
        <f t="shared" si="1057"/>
        <v>105.44564909090909</v>
      </c>
      <c r="R94" s="19">
        <f t="shared" ref="R94:S94" si="1060">+R89+R90+R91</f>
        <v>105.44564909090909</v>
      </c>
      <c r="S94" s="19">
        <f t="shared" si="1060"/>
        <v>105.44564909090909</v>
      </c>
      <c r="T94" s="19">
        <f t="shared" ref="T94" si="1061">+T89+T90+T91</f>
        <v>105.44564909090909</v>
      </c>
      <c r="U94" s="19">
        <f t="shared" ref="U94:V94" si="1062">+U89+U90+U91</f>
        <v>105.44564909090909</v>
      </c>
      <c r="V94" s="19">
        <f t="shared" si="1062"/>
        <v>105.44564909090909</v>
      </c>
      <c r="W94" s="19">
        <f t="shared" ref="W94:AF94" si="1063">+W89+W90+W91</f>
        <v>571.40243076923082</v>
      </c>
      <c r="X94" s="19">
        <f t="shared" si="1063"/>
        <v>571.40243076923082</v>
      </c>
      <c r="Y94" s="19">
        <f t="shared" si="1063"/>
        <v>571.40243076923082</v>
      </c>
      <c r="Z94" s="19">
        <f t="shared" si="1063"/>
        <v>571.40243076923082</v>
      </c>
      <c r="AA94" s="19">
        <f t="shared" si="1063"/>
        <v>571.40243076923082</v>
      </c>
      <c r="AB94" s="19">
        <f t="shared" si="1063"/>
        <v>571.40243076923082</v>
      </c>
      <c r="AC94" s="19">
        <f t="shared" si="1063"/>
        <v>571.40243076923082</v>
      </c>
      <c r="AD94" s="19">
        <f t="shared" si="1063"/>
        <v>571.40243076923082</v>
      </c>
      <c r="AE94" s="19">
        <f t="shared" si="1063"/>
        <v>571.40243076923082</v>
      </c>
      <c r="AF94" s="19">
        <f t="shared" si="1063"/>
        <v>571.40243076923082</v>
      </c>
      <c r="AG94" s="19">
        <f t="shared" si="1057"/>
        <v>571.40243076923082</v>
      </c>
      <c r="AH94" s="19">
        <f t="shared" ref="AH94:AJ94" si="1064">+AH89+AH90+AH91</f>
        <v>571.40243076923082</v>
      </c>
      <c r="AI94" s="19">
        <f t="shared" si="1064"/>
        <v>571.40243076923082</v>
      </c>
      <c r="AJ94" s="19">
        <f t="shared" si="1064"/>
        <v>571.40243076923082</v>
      </c>
      <c r="AK94" s="19">
        <f t="shared" si="1057"/>
        <v>571.40243076923082</v>
      </c>
      <c r="AL94" s="19">
        <f t="shared" ref="AL94:AM94" si="1065">+AL89+AL90+AL91</f>
        <v>571.40243076923082</v>
      </c>
      <c r="AM94" s="19">
        <f t="shared" si="1065"/>
        <v>571.40243076923082</v>
      </c>
      <c r="AN94" s="19">
        <f t="shared" ref="AN94" si="1066">+AN89+AN90+AN91</f>
        <v>571.40243076923082</v>
      </c>
      <c r="AO94" s="19">
        <f t="shared" ref="AO94:AP94" si="1067">+AO89+AO90+AO91</f>
        <v>571.40243076923082</v>
      </c>
      <c r="AP94" s="19">
        <f t="shared" si="1067"/>
        <v>571.40243076923082</v>
      </c>
      <c r="AQ94" s="19">
        <f t="shared" si="1057"/>
        <v>571.40243076923082</v>
      </c>
      <c r="AR94" s="19">
        <f t="shared" ref="AR94:AT94" si="1068">+AR89+AR90+AR91</f>
        <v>571.40243076923082</v>
      </c>
      <c r="AS94" s="19">
        <f t="shared" si="1068"/>
        <v>571.40243076923082</v>
      </c>
      <c r="AT94" s="19">
        <f t="shared" si="1068"/>
        <v>571.40243076923082</v>
      </c>
      <c r="AU94" s="19">
        <f t="shared" si="1057"/>
        <v>571.40243076923082</v>
      </c>
      <c r="AV94" s="19">
        <f t="shared" ref="AV94:AW94" si="1069">+AV89+AV90+AV91</f>
        <v>571.40243076923082</v>
      </c>
      <c r="AW94" s="19">
        <f t="shared" si="1069"/>
        <v>571.40243076923082</v>
      </c>
      <c r="AX94" s="19">
        <f t="shared" ref="AX94" si="1070">+AX89+AX90+AX91</f>
        <v>571.40243076923082</v>
      </c>
      <c r="AY94" s="19">
        <f t="shared" ref="AY94:AZ94" si="1071">+AY89+AY90+AY91</f>
        <v>571.40243076923082</v>
      </c>
      <c r="AZ94" s="19">
        <f t="shared" si="1071"/>
        <v>571.40243076923082</v>
      </c>
      <c r="BA94" s="19">
        <f t="shared" si="1057"/>
        <v>1778.9003921568624</v>
      </c>
      <c r="BB94" s="19">
        <f t="shared" ref="BB94:BD94" si="1072">+BB89+BB90+BB91</f>
        <v>1778.9003921568624</v>
      </c>
      <c r="BC94" s="19">
        <f t="shared" si="1072"/>
        <v>1778.9003921568624</v>
      </c>
      <c r="BD94" s="19">
        <f t="shared" si="1072"/>
        <v>1778.9003921568624</v>
      </c>
      <c r="BE94" s="19">
        <f t="shared" si="1057"/>
        <v>1778.9003921568624</v>
      </c>
      <c r="BF94" s="19">
        <f t="shared" ref="BF94:BG94" si="1073">+BF89+BF90+BF91</f>
        <v>1778.9003921568624</v>
      </c>
      <c r="BG94" s="19">
        <f t="shared" si="1073"/>
        <v>1778.9003921568624</v>
      </c>
      <c r="BH94" s="19">
        <f t="shared" ref="BH94" si="1074">+BH89+BH90+BH91</f>
        <v>1778.9003921568624</v>
      </c>
      <c r="BI94" s="19">
        <f t="shared" ref="BI94" si="1075">+BI89+BI90+BI91</f>
        <v>1778.9003921568624</v>
      </c>
      <c r="BJ94" s="19">
        <f t="shared" si="1057"/>
        <v>1778.9003921568624</v>
      </c>
      <c r="BK94" s="19">
        <f t="shared" ref="BK94:BM94" si="1076">+BK89+BK90+BK91</f>
        <v>1778.9003921568624</v>
      </c>
      <c r="BL94" s="19">
        <f t="shared" si="1076"/>
        <v>1778.9003921568624</v>
      </c>
      <c r="BM94" s="19">
        <f t="shared" si="1076"/>
        <v>1778.9003921568624</v>
      </c>
      <c r="BN94" s="19">
        <f t="shared" si="1057"/>
        <v>1778.9003921568624</v>
      </c>
      <c r="BO94" s="19">
        <f t="shared" ref="BO94:BP94" si="1077">+BO89+BO90+BO91</f>
        <v>1778.9003921568624</v>
      </c>
      <c r="BP94" s="19">
        <f t="shared" si="1077"/>
        <v>1778.9003921568624</v>
      </c>
      <c r="BQ94" s="19">
        <f t="shared" ref="BQ94" si="1078">+BQ89+BQ90+BQ91</f>
        <v>1778.9003921568624</v>
      </c>
      <c r="BR94" s="19">
        <f t="shared" ref="BR94" si="1079">+BR89+BR90+BR91</f>
        <v>1778.9003921568624</v>
      </c>
      <c r="BS94" s="19">
        <f t="shared" ref="BS94" si="1080">+BS89+BS90+BS91</f>
        <v>1778.9003921568624</v>
      </c>
      <c r="BT94" s="19">
        <f t="shared" si="1057"/>
        <v>2649.855686274509</v>
      </c>
      <c r="BU94" s="19">
        <f t="shared" ref="BU94:BW94" si="1081">+BU89+BU90+BU91</f>
        <v>2649.855686274509</v>
      </c>
      <c r="BV94" s="19">
        <f t="shared" si="1081"/>
        <v>2649.855686274509</v>
      </c>
      <c r="BW94" s="19">
        <f t="shared" si="1081"/>
        <v>2649.855686274509</v>
      </c>
      <c r="BX94" s="19">
        <f t="shared" si="1057"/>
        <v>2649.855686274509</v>
      </c>
      <c r="BY94" s="19">
        <f t="shared" ref="BY94:BZ94" si="1082">+BY89+BY90+BY91</f>
        <v>2649.855686274509</v>
      </c>
      <c r="BZ94" s="19">
        <f t="shared" si="1082"/>
        <v>2649.855686274509</v>
      </c>
      <c r="CA94" s="19">
        <f t="shared" ref="CA94" si="1083">+CA89+CA90+CA91</f>
        <v>2649.855686274509</v>
      </c>
      <c r="CB94" s="19">
        <f t="shared" ref="CB94" si="1084">+CB89+CB90+CB91</f>
        <v>2649.855686274509</v>
      </c>
      <c r="CC94" s="19">
        <f t="shared" ref="CC94:CD94" si="1085">+CC89+CC90+CC91</f>
        <v>2649.855686274509</v>
      </c>
      <c r="CD94" s="19">
        <f t="shared" si="1085"/>
        <v>2649.855686274509</v>
      </c>
    </row>
    <row r="95" spans="1:82" x14ac:dyDescent="0.25">
      <c r="A95" s="2" t="s">
        <v>140</v>
      </c>
      <c r="C95" s="4">
        <f t="shared" ref="C95:J95" si="1086">C94/C89</f>
        <v>1.1676996047594734</v>
      </c>
      <c r="D95" s="4">
        <f t="shared" si="1086"/>
        <v>1.1676996047594734</v>
      </c>
      <c r="E95" s="4">
        <f t="shared" si="1086"/>
        <v>1.1676996047594734</v>
      </c>
      <c r="F95" s="4">
        <f t="shared" si="1086"/>
        <v>1.1676996047594734</v>
      </c>
      <c r="G95" s="4">
        <f t="shared" si="1086"/>
        <v>1.1676996047594734</v>
      </c>
      <c r="H95" s="4">
        <f t="shared" si="1086"/>
        <v>1.1676996047594734</v>
      </c>
      <c r="I95" s="4">
        <f t="shared" si="1086"/>
        <v>1.1676996047594734</v>
      </c>
      <c r="J95" s="4">
        <f t="shared" si="1086"/>
        <v>1.1676996047594734</v>
      </c>
      <c r="K95" s="4">
        <f t="shared" ref="K95:BX95" si="1087">K94/K89</f>
        <v>1.1676996047594734</v>
      </c>
      <c r="L95" s="4">
        <f t="shared" ref="L95" si="1088">L94/L89</f>
        <v>1.1676996047594734</v>
      </c>
      <c r="M95" s="4">
        <f t="shared" si="1087"/>
        <v>1.1788795784101049</v>
      </c>
      <c r="N95" s="4">
        <f t="shared" ref="N95:P95" si="1089">N94/N89</f>
        <v>1.1788795784101049</v>
      </c>
      <c r="O95" s="4">
        <f t="shared" si="1089"/>
        <v>1.1788795784101049</v>
      </c>
      <c r="P95" s="4">
        <f t="shared" si="1089"/>
        <v>1.1788795784101049</v>
      </c>
      <c r="Q95" s="4">
        <f t="shared" si="1087"/>
        <v>1.1788795784101049</v>
      </c>
      <c r="R95" s="4">
        <f t="shared" ref="R95:S95" si="1090">R94/R89</f>
        <v>1.1788795784101049</v>
      </c>
      <c r="S95" s="4">
        <f t="shared" si="1090"/>
        <v>1.1788795784101049</v>
      </c>
      <c r="T95" s="4">
        <f t="shared" ref="T95" si="1091">T94/T89</f>
        <v>1.1788795784101049</v>
      </c>
      <c r="U95" s="4">
        <f t="shared" ref="U95:V95" si="1092">U94/U89</f>
        <v>1.1788795784101049</v>
      </c>
      <c r="V95" s="4">
        <f t="shared" si="1092"/>
        <v>1.1788795784101049</v>
      </c>
      <c r="W95" s="4">
        <f t="shared" si="1087"/>
        <v>1.1580859662130067</v>
      </c>
      <c r="X95" s="4">
        <f t="shared" ref="X95:Z95" si="1093">X94/X89</f>
        <v>1.1580859662130067</v>
      </c>
      <c r="Y95" s="4">
        <f t="shared" si="1093"/>
        <v>1.1580859662130067</v>
      </c>
      <c r="Z95" s="4">
        <f t="shared" si="1093"/>
        <v>1.1580859662130067</v>
      </c>
      <c r="AA95" s="4">
        <f t="shared" si="1087"/>
        <v>1.1580859662130067</v>
      </c>
      <c r="AB95" s="4">
        <f t="shared" ref="AB95:AC95" si="1094">AB94/AB89</f>
        <v>1.1580859662130067</v>
      </c>
      <c r="AC95" s="4">
        <f t="shared" si="1094"/>
        <v>1.1580859662130067</v>
      </c>
      <c r="AD95" s="4">
        <f t="shared" ref="AD95" si="1095">AD94/AD89</f>
        <v>1.1580859662130067</v>
      </c>
      <c r="AE95" s="4">
        <f t="shared" ref="AE95:AF95" si="1096">AE94/AE89</f>
        <v>1.1580859662130067</v>
      </c>
      <c r="AF95" s="4">
        <f t="shared" si="1096"/>
        <v>1.1580859662130067</v>
      </c>
      <c r="AG95" s="4">
        <f t="shared" si="1087"/>
        <v>1.1580859662130067</v>
      </c>
      <c r="AH95" s="4">
        <f t="shared" ref="AH95:AJ95" si="1097">AH94/AH89</f>
        <v>1.1580859662130067</v>
      </c>
      <c r="AI95" s="4">
        <f t="shared" si="1097"/>
        <v>1.1580859662130067</v>
      </c>
      <c r="AJ95" s="4">
        <f t="shared" si="1097"/>
        <v>1.1580859662130067</v>
      </c>
      <c r="AK95" s="4">
        <f t="shared" si="1087"/>
        <v>1.1580859662130067</v>
      </c>
      <c r="AL95" s="4">
        <f t="shared" ref="AL95:AM95" si="1098">AL94/AL89</f>
        <v>1.1580859662130067</v>
      </c>
      <c r="AM95" s="4">
        <f t="shared" si="1098"/>
        <v>1.1580859662130067</v>
      </c>
      <c r="AN95" s="4">
        <f t="shared" ref="AN95" si="1099">AN94/AN89</f>
        <v>1.1580859662130067</v>
      </c>
      <c r="AO95" s="4">
        <f t="shared" ref="AO95:AP95" si="1100">AO94/AO89</f>
        <v>1.1580859662130067</v>
      </c>
      <c r="AP95" s="4">
        <f t="shared" si="1100"/>
        <v>1.1580859662130067</v>
      </c>
      <c r="AQ95" s="4">
        <f t="shared" si="1087"/>
        <v>1.1580859662130067</v>
      </c>
      <c r="AR95" s="4">
        <f t="shared" ref="AR95:AT95" si="1101">AR94/AR89</f>
        <v>1.1580859662130067</v>
      </c>
      <c r="AS95" s="4">
        <f t="shared" si="1101"/>
        <v>1.1580859662130067</v>
      </c>
      <c r="AT95" s="4">
        <f t="shared" si="1101"/>
        <v>1.1580859662130067</v>
      </c>
      <c r="AU95" s="4">
        <f t="shared" si="1087"/>
        <v>1.1580859662130067</v>
      </c>
      <c r="AV95" s="4">
        <f t="shared" ref="AV95:AW95" si="1102">AV94/AV89</f>
        <v>1.1580859662130067</v>
      </c>
      <c r="AW95" s="4">
        <f t="shared" si="1102"/>
        <v>1.1580859662130067</v>
      </c>
      <c r="AX95" s="4">
        <f t="shared" ref="AX95" si="1103">AX94/AX89</f>
        <v>1.1580859662130067</v>
      </c>
      <c r="AY95" s="4">
        <f t="shared" ref="AY95:AZ95" si="1104">AY94/AY89</f>
        <v>1.1580859662130067</v>
      </c>
      <c r="AZ95" s="4">
        <f t="shared" si="1104"/>
        <v>1.1580859662130067</v>
      </c>
      <c r="BA95" s="4">
        <f t="shared" si="1087"/>
        <v>1.2362915472490432</v>
      </c>
      <c r="BB95" s="4">
        <f t="shared" ref="BB95:BD95" si="1105">BB94/BB89</f>
        <v>1.2362915472490432</v>
      </c>
      <c r="BC95" s="4">
        <f t="shared" si="1105"/>
        <v>1.2362915472490432</v>
      </c>
      <c r="BD95" s="4">
        <f t="shared" si="1105"/>
        <v>1.2362915472490432</v>
      </c>
      <c r="BE95" s="4">
        <f t="shared" si="1087"/>
        <v>1.2362915472490432</v>
      </c>
      <c r="BF95" s="4">
        <f t="shared" ref="BF95:BG95" si="1106">BF94/BF89</f>
        <v>1.2362915472490432</v>
      </c>
      <c r="BG95" s="4">
        <f t="shared" si="1106"/>
        <v>1.2362915472490432</v>
      </c>
      <c r="BH95" s="4">
        <f t="shared" ref="BH95" si="1107">BH94/BH89</f>
        <v>1.2362915472490432</v>
      </c>
      <c r="BI95" s="4">
        <f t="shared" ref="BI95" si="1108">BI94/BI89</f>
        <v>1.2362915472490432</v>
      </c>
      <c r="BJ95" s="4">
        <f t="shared" si="1087"/>
        <v>1.2362915472490432</v>
      </c>
      <c r="BK95" s="4">
        <f t="shared" ref="BK95:BM95" si="1109">BK94/BK89</f>
        <v>1.2362915472490432</v>
      </c>
      <c r="BL95" s="4">
        <f t="shared" si="1109"/>
        <v>1.2362915472490432</v>
      </c>
      <c r="BM95" s="4">
        <f t="shared" si="1109"/>
        <v>1.2362915472490432</v>
      </c>
      <c r="BN95" s="4">
        <f t="shared" si="1087"/>
        <v>1.2362915472490432</v>
      </c>
      <c r="BO95" s="4">
        <f t="shared" ref="BO95:BP95" si="1110">BO94/BO89</f>
        <v>1.2362915472490432</v>
      </c>
      <c r="BP95" s="4">
        <f t="shared" si="1110"/>
        <v>1.2362915472490432</v>
      </c>
      <c r="BQ95" s="4">
        <f t="shared" ref="BQ95" si="1111">BQ94/BQ89</f>
        <v>1.2362915472490432</v>
      </c>
      <c r="BR95" s="4">
        <f t="shared" ref="BR95" si="1112">BR94/BR89</f>
        <v>1.2362915472490432</v>
      </c>
      <c r="BS95" s="4">
        <f t="shared" ref="BS95" si="1113">BS94/BS89</f>
        <v>1.2362915472490432</v>
      </c>
      <c r="BT95" s="4">
        <f t="shared" si="1087"/>
        <v>1.0192318366992317</v>
      </c>
      <c r="BU95" s="4">
        <f t="shared" ref="BU95:BW95" si="1114">BU94/BU89</f>
        <v>1.0192318366992317</v>
      </c>
      <c r="BV95" s="4">
        <f t="shared" si="1114"/>
        <v>1.0192318366992317</v>
      </c>
      <c r="BW95" s="4">
        <f t="shared" si="1114"/>
        <v>1.0192318366992317</v>
      </c>
      <c r="BX95" s="4">
        <f t="shared" si="1087"/>
        <v>1.0192318366992317</v>
      </c>
      <c r="BY95" s="4">
        <f t="shared" ref="BY95:BZ95" si="1115">BY94/BY89</f>
        <v>1.0192318366992317</v>
      </c>
      <c r="BZ95" s="4">
        <f t="shared" si="1115"/>
        <v>1.0192318366992317</v>
      </c>
      <c r="CA95" s="4">
        <f t="shared" ref="CA95" si="1116">CA94/CA89</f>
        <v>1.0192318366992317</v>
      </c>
      <c r="CB95" s="4">
        <f t="shared" ref="CB95" si="1117">CB94/CB89</f>
        <v>1.0192318366992317</v>
      </c>
      <c r="CC95" s="4">
        <f t="shared" ref="CC95:CD95" si="1118">CC94/CC89</f>
        <v>1.0192318366992317</v>
      </c>
      <c r="CD95" s="4">
        <f t="shared" si="1118"/>
        <v>1.0192318366992317</v>
      </c>
    </row>
    <row r="96" spans="1:82" x14ac:dyDescent="0.25">
      <c r="A96" s="2" t="s">
        <v>141</v>
      </c>
      <c r="C96" s="4">
        <f t="shared" ref="C96:J96" si="1119">+C93/C94*1000</f>
        <v>0</v>
      </c>
      <c r="D96" s="4">
        <f t="shared" si="1119"/>
        <v>0</v>
      </c>
      <c r="E96" s="4">
        <f t="shared" si="1119"/>
        <v>0</v>
      </c>
      <c r="F96" s="4">
        <f t="shared" si="1119"/>
        <v>0</v>
      </c>
      <c r="G96" s="4">
        <f t="shared" si="1119"/>
        <v>0</v>
      </c>
      <c r="H96" s="4">
        <f t="shared" si="1119"/>
        <v>0</v>
      </c>
      <c r="I96" s="4">
        <f t="shared" si="1119"/>
        <v>0</v>
      </c>
      <c r="J96" s="4">
        <f t="shared" si="1119"/>
        <v>0</v>
      </c>
      <c r="K96" s="4">
        <f t="shared" ref="K96:BX96" si="1120">+K93/K94*1000</f>
        <v>0</v>
      </c>
      <c r="L96" s="4">
        <f t="shared" ref="L96" si="1121">+L93/L94*1000</f>
        <v>0</v>
      </c>
      <c r="M96" s="4">
        <f t="shared" si="1120"/>
        <v>8.0610248723224185</v>
      </c>
      <c r="N96" s="4">
        <f t="shared" ref="N96:P96" si="1122">+N93/N94*1000</f>
        <v>8.0610248723224185</v>
      </c>
      <c r="O96" s="4">
        <f t="shared" si="1122"/>
        <v>8.0610248723224185</v>
      </c>
      <c r="P96" s="4">
        <f t="shared" si="1122"/>
        <v>8.0610248723224185</v>
      </c>
      <c r="Q96" s="4">
        <f t="shared" si="1120"/>
        <v>8.0610248723224185</v>
      </c>
      <c r="R96" s="4">
        <f t="shared" ref="R96:S96" si="1123">+R93/R94*1000</f>
        <v>8.0610248723224185</v>
      </c>
      <c r="S96" s="4">
        <f t="shared" si="1123"/>
        <v>8.0610248723224185</v>
      </c>
      <c r="T96" s="4">
        <f t="shared" ref="T96" si="1124">+T93/T94*1000</f>
        <v>8.0610248723224185</v>
      </c>
      <c r="U96" s="4">
        <f t="shared" ref="U96:V96" si="1125">+U93/U94*1000</f>
        <v>8.0610248723224185</v>
      </c>
      <c r="V96" s="4">
        <f t="shared" si="1125"/>
        <v>8.0610248723224185</v>
      </c>
      <c r="W96" s="4">
        <f t="shared" si="1120"/>
        <v>4.4627041515506853</v>
      </c>
      <c r="X96" s="4">
        <f t="shared" ref="X96:Z96" si="1126">+X93/X94*1000</f>
        <v>4.4627041515506853</v>
      </c>
      <c r="Y96" s="4">
        <f t="shared" si="1126"/>
        <v>4.4627041515506853</v>
      </c>
      <c r="Z96" s="4">
        <f t="shared" si="1126"/>
        <v>4.4627041515506853</v>
      </c>
      <c r="AA96" s="4">
        <f t="shared" si="1120"/>
        <v>4.4627041515506853</v>
      </c>
      <c r="AB96" s="4">
        <f t="shared" ref="AB96:AC96" si="1127">+AB93/AB94*1000</f>
        <v>4.4627041515506853</v>
      </c>
      <c r="AC96" s="4">
        <f t="shared" si="1127"/>
        <v>4.4627041515506853</v>
      </c>
      <c r="AD96" s="4">
        <f t="shared" ref="AD96" si="1128">+AD93/AD94*1000</f>
        <v>4.4627041515506853</v>
      </c>
      <c r="AE96" s="4">
        <f t="shared" ref="AE96:AF96" si="1129">+AE93/AE94*1000</f>
        <v>4.4627041515506853</v>
      </c>
      <c r="AF96" s="4">
        <f t="shared" si="1129"/>
        <v>4.4627041515506853</v>
      </c>
      <c r="AG96" s="4">
        <f t="shared" si="1120"/>
        <v>4.4627041515506853</v>
      </c>
      <c r="AH96" s="4">
        <f t="shared" ref="AH96:AJ96" si="1130">+AH93/AH94*1000</f>
        <v>4.4627041515506853</v>
      </c>
      <c r="AI96" s="4">
        <f t="shared" si="1130"/>
        <v>4.4627041515506853</v>
      </c>
      <c r="AJ96" s="4">
        <f t="shared" si="1130"/>
        <v>4.4627041515506853</v>
      </c>
      <c r="AK96" s="4">
        <f t="shared" si="1120"/>
        <v>4.4627041515506853</v>
      </c>
      <c r="AL96" s="4">
        <f t="shared" ref="AL96:AM96" si="1131">+AL93/AL94*1000</f>
        <v>4.4627041515506853</v>
      </c>
      <c r="AM96" s="4">
        <f t="shared" si="1131"/>
        <v>4.4627041515506853</v>
      </c>
      <c r="AN96" s="4">
        <f t="shared" ref="AN96" si="1132">+AN93/AN94*1000</f>
        <v>4.4627041515506853</v>
      </c>
      <c r="AO96" s="4">
        <f t="shared" ref="AO96:AP96" si="1133">+AO93/AO94*1000</f>
        <v>4.4627041515506853</v>
      </c>
      <c r="AP96" s="4">
        <f t="shared" si="1133"/>
        <v>4.4627041515506853</v>
      </c>
      <c r="AQ96" s="4">
        <f t="shared" si="1120"/>
        <v>4.4627041515506853</v>
      </c>
      <c r="AR96" s="4">
        <f t="shared" ref="AR96:AT96" si="1134">+AR93/AR94*1000</f>
        <v>4.4627041515506853</v>
      </c>
      <c r="AS96" s="4">
        <f t="shared" si="1134"/>
        <v>4.4627041515506853</v>
      </c>
      <c r="AT96" s="4">
        <f t="shared" si="1134"/>
        <v>4.4627041515506853</v>
      </c>
      <c r="AU96" s="4">
        <f t="shared" si="1120"/>
        <v>4.4627041515506853</v>
      </c>
      <c r="AV96" s="4">
        <f t="shared" ref="AV96:AW96" si="1135">+AV93/AV94*1000</f>
        <v>4.4627041515506853</v>
      </c>
      <c r="AW96" s="4">
        <f t="shared" si="1135"/>
        <v>4.4627041515506853</v>
      </c>
      <c r="AX96" s="4">
        <f t="shared" ref="AX96" si="1136">+AX93/AX94*1000</f>
        <v>4.4627041515506853</v>
      </c>
      <c r="AY96" s="4">
        <f t="shared" ref="AY96:AZ96" si="1137">+AY93/AY94*1000</f>
        <v>4.4627041515506853</v>
      </c>
      <c r="AZ96" s="4">
        <f t="shared" si="1137"/>
        <v>4.4627041515506853</v>
      </c>
      <c r="BA96" s="4">
        <f t="shared" si="1120"/>
        <v>0</v>
      </c>
      <c r="BB96" s="4">
        <f t="shared" ref="BB96:BD96" si="1138">+BB93/BB94*1000</f>
        <v>0</v>
      </c>
      <c r="BC96" s="4">
        <f t="shared" si="1138"/>
        <v>0</v>
      </c>
      <c r="BD96" s="4">
        <f t="shared" si="1138"/>
        <v>0</v>
      </c>
      <c r="BE96" s="4">
        <f t="shared" si="1120"/>
        <v>0</v>
      </c>
      <c r="BF96" s="4">
        <f t="shared" ref="BF96:BG96" si="1139">+BF93/BF94*1000</f>
        <v>0</v>
      </c>
      <c r="BG96" s="4">
        <f t="shared" si="1139"/>
        <v>0</v>
      </c>
      <c r="BH96" s="4">
        <f t="shared" ref="BH96" si="1140">+BH93/BH94*1000</f>
        <v>0</v>
      </c>
      <c r="BI96" s="4">
        <f t="shared" ref="BI96" si="1141">+BI93/BI94*1000</f>
        <v>0</v>
      </c>
      <c r="BJ96" s="4">
        <f t="shared" si="1120"/>
        <v>0</v>
      </c>
      <c r="BK96" s="4">
        <f t="shared" ref="BK96:BM96" si="1142">+BK93/BK94*1000</f>
        <v>0</v>
      </c>
      <c r="BL96" s="4">
        <f t="shared" si="1142"/>
        <v>0</v>
      </c>
      <c r="BM96" s="4">
        <f t="shared" si="1142"/>
        <v>0</v>
      </c>
      <c r="BN96" s="4">
        <f t="shared" si="1120"/>
        <v>0</v>
      </c>
      <c r="BO96" s="4">
        <f t="shared" ref="BO96:BP96" si="1143">+BO93/BO94*1000</f>
        <v>0</v>
      </c>
      <c r="BP96" s="4">
        <f t="shared" si="1143"/>
        <v>0</v>
      </c>
      <c r="BQ96" s="4">
        <f t="shared" ref="BQ96" si="1144">+BQ93/BQ94*1000</f>
        <v>0</v>
      </c>
      <c r="BR96" s="4">
        <f t="shared" ref="BR96" si="1145">+BR93/BR94*1000</f>
        <v>0</v>
      </c>
      <c r="BS96" s="4">
        <f t="shared" ref="BS96" si="1146">+BS93/BS94*1000</f>
        <v>0</v>
      </c>
      <c r="BT96" s="4">
        <f t="shared" si="1120"/>
        <v>16.038609279795043</v>
      </c>
      <c r="BU96" s="4">
        <f t="shared" ref="BU96:BW96" si="1147">+BU93/BU94*1000</f>
        <v>16.038609279795043</v>
      </c>
      <c r="BV96" s="4">
        <f t="shared" si="1147"/>
        <v>16.038609279795043</v>
      </c>
      <c r="BW96" s="4">
        <f t="shared" si="1147"/>
        <v>16.038609279795043</v>
      </c>
      <c r="BX96" s="4">
        <f t="shared" si="1120"/>
        <v>16.038609279795043</v>
      </c>
      <c r="BY96" s="4">
        <f t="shared" ref="BY96:BZ96" si="1148">+BY93/BY94*1000</f>
        <v>16.038609279795043</v>
      </c>
      <c r="BZ96" s="4">
        <f t="shared" si="1148"/>
        <v>16.038609279795043</v>
      </c>
      <c r="CA96" s="4">
        <f t="shared" ref="CA96" si="1149">+CA93/CA94*1000</f>
        <v>16.038609279795043</v>
      </c>
      <c r="CB96" s="4">
        <f t="shared" ref="CB96" si="1150">+CB93/CB94*1000</f>
        <v>16.038609279795043</v>
      </c>
      <c r="CC96" s="4">
        <f t="shared" ref="CC96:CD96" si="1151">+CC93/CC94*1000</f>
        <v>16.038609279795043</v>
      </c>
      <c r="CD96" s="4">
        <f t="shared" si="1151"/>
        <v>16.038609279795043</v>
      </c>
    </row>
    <row r="97" spans="1:82" x14ac:dyDescent="0.25">
      <c r="A97" s="2" t="s">
        <v>142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1</v>
      </c>
      <c r="AL97" s="3">
        <v>1</v>
      </c>
      <c r="AM97" s="3">
        <v>1</v>
      </c>
      <c r="AN97" s="3">
        <v>1</v>
      </c>
      <c r="AO97" s="3">
        <v>1</v>
      </c>
      <c r="AP97" s="3">
        <v>1</v>
      </c>
      <c r="AQ97" s="3">
        <v>1</v>
      </c>
      <c r="AR97" s="3">
        <v>1</v>
      </c>
      <c r="AS97" s="3">
        <v>1</v>
      </c>
      <c r="AT97" s="3">
        <v>1</v>
      </c>
      <c r="AU97" s="3">
        <v>1</v>
      </c>
      <c r="AV97" s="3">
        <v>1</v>
      </c>
      <c r="AW97" s="3">
        <v>1</v>
      </c>
      <c r="AX97" s="3">
        <v>1</v>
      </c>
      <c r="AY97" s="3">
        <v>1</v>
      </c>
      <c r="AZ97" s="3">
        <v>1</v>
      </c>
      <c r="BA97" s="3">
        <v>1</v>
      </c>
      <c r="BB97" s="3">
        <v>1</v>
      </c>
      <c r="BC97" s="3">
        <v>1</v>
      </c>
      <c r="BD97" s="3">
        <v>1</v>
      </c>
      <c r="BE97" s="3">
        <v>1</v>
      </c>
      <c r="BF97" s="3">
        <v>1</v>
      </c>
      <c r="BG97" s="3">
        <v>1</v>
      </c>
      <c r="BH97" s="3">
        <v>1</v>
      </c>
      <c r="BI97" s="3">
        <v>1</v>
      </c>
      <c r="BJ97" s="3">
        <v>1</v>
      </c>
      <c r="BK97" s="3">
        <v>1</v>
      </c>
      <c r="BL97" s="3">
        <v>1</v>
      </c>
      <c r="BM97" s="3">
        <v>1</v>
      </c>
      <c r="BN97" s="3">
        <v>1</v>
      </c>
      <c r="BO97" s="3">
        <v>1</v>
      </c>
      <c r="BP97" s="3">
        <v>1</v>
      </c>
      <c r="BQ97" s="3">
        <v>1</v>
      </c>
      <c r="BR97" s="3">
        <v>1</v>
      </c>
      <c r="BS97" s="3">
        <v>1</v>
      </c>
      <c r="BT97" s="3">
        <v>1</v>
      </c>
      <c r="BU97" s="3">
        <v>1</v>
      </c>
      <c r="BV97" s="3">
        <v>1</v>
      </c>
      <c r="BW97" s="3">
        <v>1</v>
      </c>
      <c r="BX97" s="3">
        <v>1</v>
      </c>
      <c r="BY97" s="3">
        <v>1</v>
      </c>
      <c r="BZ97" s="3">
        <v>1</v>
      </c>
      <c r="CA97" s="3">
        <v>1</v>
      </c>
      <c r="CB97" s="3">
        <v>1</v>
      </c>
      <c r="CC97" s="3">
        <v>1</v>
      </c>
      <c r="CD97" s="3">
        <v>1</v>
      </c>
    </row>
    <row r="98" spans="1:82" x14ac:dyDescent="0.25">
      <c r="A98" s="2" t="s">
        <v>143</v>
      </c>
      <c r="C98" s="4">
        <f t="shared" ref="C98:BX98" si="1152">+C94/C97/C73/C74/10</f>
        <v>0.644726228956229</v>
      </c>
      <c r="D98" s="4">
        <f t="shared" ref="D98:F98" si="1153">+D94/D97/D73/D74/10</f>
        <v>0.644726228956229</v>
      </c>
      <c r="E98" s="4">
        <f t="shared" si="1153"/>
        <v>0.644726228956229</v>
      </c>
      <c r="F98" s="4">
        <f t="shared" si="1153"/>
        <v>0.644726228956229</v>
      </c>
      <c r="G98" s="4">
        <f t="shared" si="1152"/>
        <v>0.644726228956229</v>
      </c>
      <c r="H98" s="4">
        <f t="shared" ref="H98:I98" si="1154">+H94/H97/H73/H74/10</f>
        <v>0.644726228956229</v>
      </c>
      <c r="I98" s="4">
        <f t="shared" si="1154"/>
        <v>0.644726228956229</v>
      </c>
      <c r="J98" s="4">
        <f t="shared" ref="J98" si="1155">+J94/J97/J73/J74/10</f>
        <v>0.644726228956229</v>
      </c>
      <c r="K98" s="4">
        <f t="shared" si="1152"/>
        <v>0.644726228956229</v>
      </c>
      <c r="L98" s="4">
        <f t="shared" ref="L98" si="1156">+L94/L97/L73/L74/10</f>
        <v>0.644726228956229</v>
      </c>
      <c r="M98" s="4">
        <f t="shared" si="1152"/>
        <v>1.3017981369248035</v>
      </c>
      <c r="N98" s="4">
        <f t="shared" ref="N98:P98" si="1157">+N94/N97/N73/N74/10</f>
        <v>1.3017981369248035</v>
      </c>
      <c r="O98" s="4">
        <f t="shared" si="1157"/>
        <v>1.3017981369248035</v>
      </c>
      <c r="P98" s="4">
        <f t="shared" si="1157"/>
        <v>1.3017981369248035</v>
      </c>
      <c r="Q98" s="4">
        <f t="shared" si="1152"/>
        <v>1.3017981369248035</v>
      </c>
      <c r="R98" s="4">
        <f t="shared" ref="R98:S98" si="1158">+R94/R97/R73/R74/10</f>
        <v>1.3017981369248035</v>
      </c>
      <c r="S98" s="4">
        <f t="shared" si="1158"/>
        <v>1.3017981369248035</v>
      </c>
      <c r="T98" s="4">
        <f t="shared" ref="T98" si="1159">+T94/T97/T73/T74/10</f>
        <v>1.3017981369248035</v>
      </c>
      <c r="U98" s="4">
        <f t="shared" ref="U98:V98" si="1160">+U94/U97/U73/U74/10</f>
        <v>1.3017981369248035</v>
      </c>
      <c r="V98" s="4">
        <f t="shared" si="1160"/>
        <v>1.3017981369248035</v>
      </c>
      <c r="W98" s="4">
        <f t="shared" si="1152"/>
        <v>1.0465245984784448</v>
      </c>
      <c r="X98" s="4">
        <f t="shared" ref="X98:Z98" si="1161">+X94/X97/X73/X74/10</f>
        <v>1.0465245984784448</v>
      </c>
      <c r="Y98" s="4">
        <f t="shared" si="1161"/>
        <v>1.0465245984784448</v>
      </c>
      <c r="Z98" s="4">
        <f t="shared" si="1161"/>
        <v>1.0465245984784448</v>
      </c>
      <c r="AA98" s="4">
        <f t="shared" si="1152"/>
        <v>1.0465245984784448</v>
      </c>
      <c r="AB98" s="4">
        <f t="shared" ref="AB98:AC98" si="1162">+AB94/AB97/AB73/AB74/10</f>
        <v>1.0465245984784448</v>
      </c>
      <c r="AC98" s="4">
        <f t="shared" si="1162"/>
        <v>1.0465245984784448</v>
      </c>
      <c r="AD98" s="4">
        <f t="shared" ref="AD98" si="1163">+AD94/AD97/AD73/AD74/10</f>
        <v>1.0465245984784448</v>
      </c>
      <c r="AE98" s="4">
        <f t="shared" ref="AE98:AF98" si="1164">+AE94/AE97/AE73/AE74/10</f>
        <v>1.0465245984784448</v>
      </c>
      <c r="AF98" s="4">
        <f t="shared" si="1164"/>
        <v>1.0465245984784448</v>
      </c>
      <c r="AG98" s="4">
        <f t="shared" si="1152"/>
        <v>1.3953661313045926</v>
      </c>
      <c r="AH98" s="4">
        <f t="shared" ref="AH98:AJ98" si="1165">+AH94/AH97/AH73/AH74/10</f>
        <v>1.3953661313045926</v>
      </c>
      <c r="AI98" s="4">
        <f t="shared" si="1165"/>
        <v>1.3953661313045926</v>
      </c>
      <c r="AJ98" s="4">
        <f t="shared" si="1165"/>
        <v>1.3953661313045926</v>
      </c>
      <c r="AK98" s="4">
        <f t="shared" si="1152"/>
        <v>1.3953661313045926</v>
      </c>
      <c r="AL98" s="4">
        <f t="shared" ref="AL98:AM98" si="1166">+AL94/AL97/AL73/AL74/10</f>
        <v>1.3953661313045926</v>
      </c>
      <c r="AM98" s="4">
        <f t="shared" si="1166"/>
        <v>1.3953661313045926</v>
      </c>
      <c r="AN98" s="4">
        <f t="shared" ref="AN98" si="1167">+AN94/AN97/AN73/AN74/10</f>
        <v>1.3953661313045926</v>
      </c>
      <c r="AO98" s="4">
        <f t="shared" ref="AO98:AP98" si="1168">+AO94/AO97/AO73/AO74/10</f>
        <v>1.3953661313045926</v>
      </c>
      <c r="AP98" s="4">
        <f t="shared" si="1168"/>
        <v>1.3953661313045926</v>
      </c>
      <c r="AQ98" s="4">
        <f t="shared" si="1152"/>
        <v>2.0930491969568896</v>
      </c>
      <c r="AR98" s="4">
        <f t="shared" ref="AR98:AT98" si="1169">+AR94/AR97/AR73/AR74/10</f>
        <v>2.0930491969568896</v>
      </c>
      <c r="AS98" s="4">
        <f t="shared" si="1169"/>
        <v>2.0930491969568896</v>
      </c>
      <c r="AT98" s="4">
        <f t="shared" si="1169"/>
        <v>2.0930491969568896</v>
      </c>
      <c r="AU98" s="4">
        <f t="shared" si="1152"/>
        <v>2.0930491969568896</v>
      </c>
      <c r="AV98" s="4">
        <f t="shared" ref="AV98:AW98" si="1170">+AV94/AV97/AV73/AV74/10</f>
        <v>2.0930491969568896</v>
      </c>
      <c r="AW98" s="4">
        <f t="shared" si="1170"/>
        <v>2.0930491969568896</v>
      </c>
      <c r="AX98" s="4">
        <f t="shared" ref="AX98" si="1171">+AX94/AX97/AX73/AX74/10</f>
        <v>2.0930491969568896</v>
      </c>
      <c r="AY98" s="4">
        <f t="shared" ref="AY98:AZ98" si="1172">+AY94/AY97/AY73/AY74/10</f>
        <v>2.0930491969568896</v>
      </c>
      <c r="AZ98" s="4">
        <f t="shared" si="1172"/>
        <v>2.0930491969568896</v>
      </c>
      <c r="BA98" s="4">
        <f t="shared" ref="BA98:BI98" si="1173">+BA94/BA97/BA73/BA74/10</f>
        <v>0.39179893844004243</v>
      </c>
      <c r="BB98" s="4">
        <f t="shared" si="1173"/>
        <v>0.39179893844004243</v>
      </c>
      <c r="BC98" s="4">
        <f t="shared" si="1173"/>
        <v>0.39179893844004243</v>
      </c>
      <c r="BD98" s="4">
        <f t="shared" si="1173"/>
        <v>0.39179893844004243</v>
      </c>
      <c r="BE98" s="4">
        <f t="shared" si="1173"/>
        <v>0.39179893844004243</v>
      </c>
      <c r="BF98" s="4">
        <f t="shared" si="1173"/>
        <v>0.39179893844004243</v>
      </c>
      <c r="BG98" s="4">
        <f t="shared" si="1173"/>
        <v>0.39179893844004243</v>
      </c>
      <c r="BH98" s="4">
        <f t="shared" si="1173"/>
        <v>0.39179893844004243</v>
      </c>
      <c r="BI98" s="4">
        <f t="shared" si="1173"/>
        <v>0.39179893844004243</v>
      </c>
      <c r="BJ98" s="4">
        <f t="shared" si="1152"/>
        <v>0.78359787688008486</v>
      </c>
      <c r="BK98" s="4">
        <f t="shared" ref="BK98:BM98" si="1174">+BK94/BK97/BK73/BK74/10</f>
        <v>0.78359787688008486</v>
      </c>
      <c r="BL98" s="4">
        <f t="shared" si="1174"/>
        <v>0.78359787688008486</v>
      </c>
      <c r="BM98" s="4">
        <f t="shared" si="1174"/>
        <v>0.78359787688008486</v>
      </c>
      <c r="BN98" s="4">
        <f t="shared" si="1152"/>
        <v>0.78359787688008486</v>
      </c>
      <c r="BO98" s="4">
        <f t="shared" ref="BO98:BP98" si="1175">+BO94/BO97/BO73/BO74/10</f>
        <v>0.78359787688008486</v>
      </c>
      <c r="BP98" s="4">
        <f t="shared" si="1175"/>
        <v>0.78359787688008486</v>
      </c>
      <c r="BQ98" s="4">
        <f t="shared" ref="BQ98" si="1176">+BQ94/BQ97/BQ73/BQ74/10</f>
        <v>0.78359787688008486</v>
      </c>
      <c r="BR98" s="4">
        <f t="shared" ref="BR98" si="1177">+BR94/BR97/BR73/BR74/10</f>
        <v>0.78359787688008486</v>
      </c>
      <c r="BS98" s="4">
        <f t="shared" ref="BS98" si="1178">+BS94/BS97/BS73/BS74/10</f>
        <v>0.78359787688008486</v>
      </c>
      <c r="BT98" s="4">
        <f t="shared" si="1152"/>
        <v>0.99794400524024796</v>
      </c>
      <c r="BU98" s="4">
        <f t="shared" ref="BU98:BW98" si="1179">+BU94/BU97/BU73/BU74/10</f>
        <v>0.99794400524024796</v>
      </c>
      <c r="BV98" s="4">
        <f t="shared" si="1179"/>
        <v>0.99794400524024796</v>
      </c>
      <c r="BW98" s="4">
        <f t="shared" si="1179"/>
        <v>0.99794400524024796</v>
      </c>
      <c r="BX98" s="4">
        <f t="shared" si="1152"/>
        <v>0.99794400524024796</v>
      </c>
      <c r="BY98" s="4">
        <f t="shared" ref="BY98:BZ98" si="1180">+BY94/BY97/BY73/BY74/10</f>
        <v>0.99794400524024796</v>
      </c>
      <c r="BZ98" s="4">
        <f t="shared" si="1180"/>
        <v>0.99794400524024796</v>
      </c>
      <c r="CA98" s="4">
        <f t="shared" ref="CA98" si="1181">+CA94/CA97/CA73/CA74/10</f>
        <v>0.99794400524024796</v>
      </c>
      <c r="CB98" s="4">
        <f t="shared" ref="CB98" si="1182">+CB94/CB97/CB73/CB74/10</f>
        <v>0.99794400524024796</v>
      </c>
      <c r="CC98" s="4">
        <f t="shared" ref="CC98:CD98" si="1183">+CC94/CC97/CC73/CC74/10</f>
        <v>0.99794400524024796</v>
      </c>
      <c r="CD98" s="4">
        <f t="shared" si="1183"/>
        <v>0.99794400524024796</v>
      </c>
    </row>
    <row r="101" spans="1:82" x14ac:dyDescent="0.25">
      <c r="A101" s="2" t="s">
        <v>144</v>
      </c>
      <c r="C101" s="3">
        <v>0.7</v>
      </c>
      <c r="D101" s="3">
        <v>0.7</v>
      </c>
      <c r="E101" s="3">
        <v>0.7</v>
      </c>
      <c r="F101" s="3">
        <v>0.7</v>
      </c>
      <c r="G101" s="3">
        <v>0.7</v>
      </c>
      <c r="H101" s="3">
        <v>0.7</v>
      </c>
      <c r="I101" s="3">
        <v>0.7</v>
      </c>
      <c r="J101" s="3">
        <v>0.7</v>
      </c>
      <c r="K101" s="3">
        <v>0.7</v>
      </c>
      <c r="L101" s="3">
        <v>0.7</v>
      </c>
      <c r="M101" s="3">
        <v>0.7</v>
      </c>
      <c r="N101" s="3">
        <v>0.7</v>
      </c>
      <c r="O101" s="3">
        <v>0.7</v>
      </c>
      <c r="P101" s="3">
        <v>0.7</v>
      </c>
      <c r="Q101" s="3">
        <v>0.7</v>
      </c>
      <c r="R101" s="3">
        <v>0.7</v>
      </c>
      <c r="S101" s="3">
        <v>0.7</v>
      </c>
      <c r="T101" s="3">
        <v>0.7</v>
      </c>
      <c r="U101" s="3">
        <v>0.7</v>
      </c>
      <c r="V101" s="3">
        <v>0.7</v>
      </c>
      <c r="W101" s="3">
        <v>0.7</v>
      </c>
      <c r="X101" s="3">
        <v>0.7</v>
      </c>
      <c r="Y101" s="3">
        <v>0.7</v>
      </c>
      <c r="Z101" s="3">
        <v>0.7</v>
      </c>
      <c r="AA101" s="3">
        <v>0.7</v>
      </c>
      <c r="AB101" s="3">
        <v>0.7</v>
      </c>
      <c r="AC101" s="3">
        <v>0.7</v>
      </c>
      <c r="AD101" s="3">
        <v>0.7</v>
      </c>
      <c r="AE101" s="3">
        <v>0.7</v>
      </c>
      <c r="AF101" s="3">
        <v>0.7</v>
      </c>
      <c r="AG101" s="3">
        <v>0.7</v>
      </c>
      <c r="AH101" s="3">
        <v>0.7</v>
      </c>
      <c r="AI101" s="3">
        <v>0.7</v>
      </c>
      <c r="AJ101" s="3">
        <v>0.7</v>
      </c>
      <c r="AK101" s="3">
        <v>0.7</v>
      </c>
      <c r="AL101" s="3">
        <v>0.7</v>
      </c>
      <c r="AM101" s="3">
        <v>0.7</v>
      </c>
      <c r="AN101" s="3">
        <v>0.7</v>
      </c>
      <c r="AO101" s="3">
        <v>0.7</v>
      </c>
      <c r="AP101" s="3">
        <v>0.7</v>
      </c>
      <c r="AQ101" s="3">
        <v>0.7</v>
      </c>
      <c r="AR101" s="3">
        <v>0.7</v>
      </c>
      <c r="AS101" s="3">
        <v>0.7</v>
      </c>
      <c r="AT101" s="3">
        <v>0.7</v>
      </c>
      <c r="AU101" s="3">
        <v>0.7</v>
      </c>
      <c r="AV101" s="3">
        <v>0.7</v>
      </c>
      <c r="AW101" s="3">
        <v>0.7</v>
      </c>
      <c r="AX101" s="3">
        <v>0.7</v>
      </c>
      <c r="AY101" s="3">
        <v>0.7</v>
      </c>
      <c r="AZ101" s="3">
        <v>0.7</v>
      </c>
      <c r="BA101" s="3">
        <v>0.7</v>
      </c>
      <c r="BB101" s="3">
        <v>0.7</v>
      </c>
      <c r="BC101" s="3">
        <v>0.7</v>
      </c>
      <c r="BD101" s="3">
        <v>0.7</v>
      </c>
      <c r="BE101" s="3">
        <v>0.7</v>
      </c>
      <c r="BF101" s="3">
        <v>0.7</v>
      </c>
      <c r="BG101" s="3">
        <v>0.7</v>
      </c>
      <c r="BH101" s="3">
        <v>0.7</v>
      </c>
      <c r="BI101" s="3">
        <v>0.7</v>
      </c>
      <c r="BJ101" s="3">
        <v>0.7</v>
      </c>
      <c r="BK101" s="3">
        <v>0.7</v>
      </c>
      <c r="BL101" s="3">
        <v>0.7</v>
      </c>
      <c r="BM101" s="3">
        <v>0.7</v>
      </c>
      <c r="BN101" s="3">
        <v>0.7</v>
      </c>
      <c r="BO101" s="3">
        <v>0.7</v>
      </c>
      <c r="BP101" s="3">
        <v>0.7</v>
      </c>
      <c r="BQ101" s="3">
        <v>0.7</v>
      </c>
      <c r="BR101" s="3">
        <v>0.7</v>
      </c>
      <c r="BS101" s="3">
        <v>0.7</v>
      </c>
      <c r="BT101" s="3">
        <v>0.7</v>
      </c>
      <c r="BU101" s="3">
        <v>0.7</v>
      </c>
      <c r="BV101" s="3">
        <v>0.7</v>
      </c>
      <c r="BW101" s="3">
        <v>0.7</v>
      </c>
      <c r="BX101" s="3">
        <v>0.7</v>
      </c>
      <c r="BY101" s="3">
        <v>0.7</v>
      </c>
      <c r="BZ101" s="3">
        <v>0.7</v>
      </c>
      <c r="CA101" s="3">
        <v>0.7</v>
      </c>
      <c r="CB101" s="3">
        <v>0.7</v>
      </c>
      <c r="CC101" s="3">
        <v>0.7</v>
      </c>
      <c r="CD101" s="3">
        <v>0.7</v>
      </c>
    </row>
    <row r="102" spans="1:82" x14ac:dyDescent="0.25">
      <c r="A102" s="2" t="s">
        <v>145</v>
      </c>
      <c r="C102" s="9">
        <f t="shared" ref="C102:BX102" si="1184">+EXP(C57-C60/(C61*C56))*24/1000</f>
        <v>2.9104600986036597E-3</v>
      </c>
      <c r="D102" s="9">
        <f t="shared" ref="D102:F102" si="1185">+EXP(D57-D60/(D61*D56))*24/1000</f>
        <v>2.9104600986036597E-3</v>
      </c>
      <c r="E102" s="9">
        <f t="shared" si="1185"/>
        <v>2.9104600986036597E-3</v>
      </c>
      <c r="F102" s="9">
        <f t="shared" si="1185"/>
        <v>2.9104600986036597E-3</v>
      </c>
      <c r="G102" s="9">
        <f t="shared" si="1184"/>
        <v>2.9104600986036597E-3</v>
      </c>
      <c r="H102" s="9">
        <f t="shared" ref="H102:I102" si="1186">+EXP(H57-H60/(H61*H56))*24/1000</f>
        <v>2.9104600986036597E-3</v>
      </c>
      <c r="I102" s="9">
        <f t="shared" si="1186"/>
        <v>2.9104600986036597E-3</v>
      </c>
      <c r="J102" s="9">
        <f t="shared" ref="J102" si="1187">+EXP(J57-J60/(J61*J56))*24/1000</f>
        <v>2.9104600986036597E-3</v>
      </c>
      <c r="K102" s="9">
        <f t="shared" si="1184"/>
        <v>2.9104600986036597E-3</v>
      </c>
      <c r="L102" s="9">
        <f t="shared" ref="L102" si="1188">+EXP(L57-L60/(L61*L56))*24/1000</f>
        <v>2.3652993806734289E-3</v>
      </c>
      <c r="M102" s="9">
        <f t="shared" si="1184"/>
        <v>2.9104600986036597E-3</v>
      </c>
      <c r="N102" s="9">
        <f t="shared" ref="N102:P102" si="1189">+EXP(N57-N60/(N61*N56))*24/1000</f>
        <v>2.9104600986036597E-3</v>
      </c>
      <c r="O102" s="9">
        <f t="shared" si="1189"/>
        <v>2.9104600986036597E-3</v>
      </c>
      <c r="P102" s="9">
        <f t="shared" si="1189"/>
        <v>2.9104600986036597E-3</v>
      </c>
      <c r="Q102" s="9">
        <f t="shared" si="1184"/>
        <v>2.9104600986036597E-3</v>
      </c>
      <c r="R102" s="9">
        <f t="shared" ref="R102:S102" si="1190">+EXP(R57-R60/(R61*R56))*24/1000</f>
        <v>2.9104600986036597E-3</v>
      </c>
      <c r="S102" s="9">
        <f t="shared" si="1190"/>
        <v>2.9104600986036597E-3</v>
      </c>
      <c r="T102" s="9">
        <f t="shared" ref="T102" si="1191">+EXP(T57-T60/(T61*T56))*24/1000</f>
        <v>2.9104600986036597E-3</v>
      </c>
      <c r="U102" s="9">
        <f t="shared" ref="U102:V102" si="1192">+EXP(U57-U60/(U61*U56))*24/1000</f>
        <v>2.9104600986036597E-3</v>
      </c>
      <c r="V102" s="9">
        <f t="shared" si="1192"/>
        <v>2.3652993806734289E-3</v>
      </c>
      <c r="W102" s="9">
        <f t="shared" si="1184"/>
        <v>2.9104600986036597E-3</v>
      </c>
      <c r="X102" s="9">
        <f t="shared" ref="X102:Z102" si="1193">+EXP(X57-X60/(X61*X56))*24/1000</f>
        <v>2.9104600986036597E-3</v>
      </c>
      <c r="Y102" s="9">
        <f t="shared" si="1193"/>
        <v>2.9104600986036597E-3</v>
      </c>
      <c r="Z102" s="9">
        <f t="shared" si="1193"/>
        <v>2.9104600986036597E-3</v>
      </c>
      <c r="AA102" s="9">
        <f t="shared" si="1184"/>
        <v>2.9104600986036597E-3</v>
      </c>
      <c r="AB102" s="9">
        <f t="shared" ref="AB102:AC102" si="1194">+EXP(AB57-AB60/(AB61*AB56))*24/1000</f>
        <v>2.9104600986036597E-3</v>
      </c>
      <c r="AC102" s="9">
        <f t="shared" si="1194"/>
        <v>2.9104600986036597E-3</v>
      </c>
      <c r="AD102" s="9">
        <f t="shared" ref="AD102" si="1195">+EXP(AD57-AD60/(AD61*AD56))*24/1000</f>
        <v>2.9104600986036597E-3</v>
      </c>
      <c r="AE102" s="9">
        <f t="shared" ref="AE102:AF102" si="1196">+EXP(AE57-AE60/(AE61*AE56))*24/1000</f>
        <v>2.9104600986036597E-3</v>
      </c>
      <c r="AF102" s="9">
        <f t="shared" si="1196"/>
        <v>2.3652993806734289E-3</v>
      </c>
      <c r="AG102" s="9">
        <f t="shared" si="1184"/>
        <v>2.9104600986036597E-3</v>
      </c>
      <c r="AH102" s="9">
        <f t="shared" ref="AH102:AJ102" si="1197">+EXP(AH57-AH60/(AH61*AH56))*24/1000</f>
        <v>2.9104600986036597E-3</v>
      </c>
      <c r="AI102" s="9">
        <f t="shared" si="1197"/>
        <v>2.9104600986036597E-3</v>
      </c>
      <c r="AJ102" s="9">
        <f t="shared" si="1197"/>
        <v>2.9104600986036597E-3</v>
      </c>
      <c r="AK102" s="9">
        <f t="shared" si="1184"/>
        <v>2.9104600986036597E-3</v>
      </c>
      <c r="AL102" s="9">
        <f t="shared" ref="AL102:AM102" si="1198">+EXP(AL57-AL60/(AL61*AL56))*24/1000</f>
        <v>2.9104600986036597E-3</v>
      </c>
      <c r="AM102" s="9">
        <f t="shared" si="1198"/>
        <v>2.9104600986036597E-3</v>
      </c>
      <c r="AN102" s="9">
        <f t="shared" ref="AN102" si="1199">+EXP(AN57-AN60/(AN61*AN56))*24/1000</f>
        <v>2.9104600986036597E-3</v>
      </c>
      <c r="AO102" s="9">
        <f t="shared" ref="AO102:AP102" si="1200">+EXP(AO57-AO60/(AO61*AO56))*24/1000</f>
        <v>2.9104600986036597E-3</v>
      </c>
      <c r="AP102" s="9">
        <f t="shared" si="1200"/>
        <v>2.3652993806734289E-3</v>
      </c>
      <c r="AQ102" s="9">
        <f t="shared" si="1184"/>
        <v>2.9104600986036597E-3</v>
      </c>
      <c r="AR102" s="9">
        <f t="shared" ref="AR102:AT102" si="1201">+EXP(AR57-AR60/(AR61*AR56))*24/1000</f>
        <v>2.9104600986036597E-3</v>
      </c>
      <c r="AS102" s="9">
        <f t="shared" si="1201"/>
        <v>2.9104600986036597E-3</v>
      </c>
      <c r="AT102" s="9">
        <f t="shared" si="1201"/>
        <v>2.9104600986036597E-3</v>
      </c>
      <c r="AU102" s="9">
        <f t="shared" si="1184"/>
        <v>2.9104600986036597E-3</v>
      </c>
      <c r="AV102" s="9">
        <f t="shared" ref="AV102:AW102" si="1202">+EXP(AV57-AV60/(AV61*AV56))*24/1000</f>
        <v>2.9104600986036597E-3</v>
      </c>
      <c r="AW102" s="9">
        <f t="shared" si="1202"/>
        <v>2.9104600986036597E-3</v>
      </c>
      <c r="AX102" s="9">
        <f t="shared" ref="AX102" si="1203">+EXP(AX57-AX60/(AX61*AX56))*24/1000</f>
        <v>2.9104600986036597E-3</v>
      </c>
      <c r="AY102" s="9">
        <f t="shared" ref="AY102:AZ102" si="1204">+EXP(AY57-AY60/(AY61*AY56))*24/1000</f>
        <v>2.9104600986036597E-3</v>
      </c>
      <c r="AZ102" s="9">
        <f t="shared" si="1204"/>
        <v>2.3652993806734289E-3</v>
      </c>
      <c r="BA102" s="9">
        <f t="shared" si="1184"/>
        <v>2.9104600986036597E-3</v>
      </c>
      <c r="BB102" s="9">
        <f t="shared" ref="BB102:BD102" si="1205">+EXP(BB57-BB60/(BB61*BB56))*24/1000</f>
        <v>2.9104600986036597E-3</v>
      </c>
      <c r="BC102" s="9">
        <f t="shared" si="1205"/>
        <v>2.9104600986036597E-3</v>
      </c>
      <c r="BD102" s="9">
        <f t="shared" si="1205"/>
        <v>2.9104600986036597E-3</v>
      </c>
      <c r="BE102" s="9">
        <f t="shared" si="1184"/>
        <v>2.9104600986036597E-3</v>
      </c>
      <c r="BF102" s="9">
        <f t="shared" ref="BF102:BG102" si="1206">+EXP(BF57-BF60/(BF61*BF56))*24/1000</f>
        <v>2.9104600986036597E-3</v>
      </c>
      <c r="BG102" s="9">
        <f t="shared" si="1206"/>
        <v>2.9104600986036597E-3</v>
      </c>
      <c r="BH102" s="9">
        <f t="shared" ref="BH102" si="1207">+EXP(BH57-BH60/(BH61*BH56))*24/1000</f>
        <v>2.9104600986036597E-3</v>
      </c>
      <c r="BI102" s="9">
        <f t="shared" ref="BI102" si="1208">+EXP(BI57-BI60/(BI61*BI56))*24/1000</f>
        <v>2.3652993806734289E-3</v>
      </c>
      <c r="BJ102" s="9">
        <f t="shared" si="1184"/>
        <v>2.9104600986036597E-3</v>
      </c>
      <c r="BK102" s="9">
        <f t="shared" ref="BK102:BM102" si="1209">+EXP(BK57-BK60/(BK61*BK56))*24/1000</f>
        <v>2.9104600986036597E-3</v>
      </c>
      <c r="BL102" s="9">
        <f t="shared" si="1209"/>
        <v>2.9104600986036597E-3</v>
      </c>
      <c r="BM102" s="9">
        <f t="shared" si="1209"/>
        <v>2.9104600986036597E-3</v>
      </c>
      <c r="BN102" s="9">
        <f t="shared" si="1184"/>
        <v>2.9104600986036597E-3</v>
      </c>
      <c r="BO102" s="9">
        <f t="shared" ref="BO102:BP102" si="1210">+EXP(BO57-BO60/(BO61*BO56))*24/1000</f>
        <v>2.9104600986036597E-3</v>
      </c>
      <c r="BP102" s="9">
        <f t="shared" si="1210"/>
        <v>2.9104600986036597E-3</v>
      </c>
      <c r="BQ102" s="9">
        <f t="shared" ref="BQ102" si="1211">+EXP(BQ57-BQ60/(BQ61*BQ56))*24/1000</f>
        <v>2.9104600986036597E-3</v>
      </c>
      <c r="BR102" s="9">
        <f t="shared" ref="BR102" si="1212">+EXP(BR57-BR60/(BR61*BR56))*24/1000</f>
        <v>2.9104600986036597E-3</v>
      </c>
      <c r="BS102" s="9">
        <f t="shared" ref="BS102" si="1213">+EXP(BS57-BS60/(BS61*BS56))*24/1000</f>
        <v>2.3652993806734289E-3</v>
      </c>
      <c r="BT102" s="9">
        <f t="shared" si="1184"/>
        <v>2.9104600986036597E-3</v>
      </c>
      <c r="BU102" s="9">
        <f t="shared" ref="BU102:BW102" si="1214">+EXP(BU57-BU60/(BU61*BU56))*24/1000</f>
        <v>2.9104600986036597E-3</v>
      </c>
      <c r="BV102" s="9">
        <f t="shared" si="1214"/>
        <v>2.9104600986036597E-3</v>
      </c>
      <c r="BW102" s="9">
        <f t="shared" si="1214"/>
        <v>2.9104600986036597E-3</v>
      </c>
      <c r="BX102" s="9">
        <f t="shared" si="1184"/>
        <v>2.9104600986036597E-3</v>
      </c>
      <c r="BY102" s="9">
        <f t="shared" ref="BY102:BZ102" si="1215">+EXP(BY57-BY60/(BY61*BY56))*24/1000</f>
        <v>2.9104600986036597E-3</v>
      </c>
      <c r="BZ102" s="9">
        <f t="shared" si="1215"/>
        <v>2.9104600986036597E-3</v>
      </c>
      <c r="CA102" s="9">
        <f t="shared" ref="CA102" si="1216">+EXP(CA57-CA60/(CA61*CA56))*24/1000</f>
        <v>2.9104600986036597E-3</v>
      </c>
      <c r="CB102" s="9">
        <f t="shared" ref="CB102" si="1217">+EXP(CB57-CB60/(CB61*CB56))*24/1000</f>
        <v>2.9104600986036597E-3</v>
      </c>
      <c r="CC102" s="9">
        <f t="shared" ref="CC102:CD102" si="1218">+EXP(CC57-CC60/(CC61*CC56))*24/1000</f>
        <v>2.9104600986036597E-3</v>
      </c>
      <c r="CD102" s="9">
        <f t="shared" si="1218"/>
        <v>2.3652993806734289E-3</v>
      </c>
    </row>
    <row r="103" spans="1:82" x14ac:dyDescent="0.25">
      <c r="A103" s="2" t="s">
        <v>146</v>
      </c>
      <c r="C103" s="9">
        <f t="shared" ref="C103:BX103" si="1219">+C102*C65</f>
        <v>1.9403067324024397E-2</v>
      </c>
      <c r="D103" s="9">
        <f t="shared" ref="D103:F103" si="1220">+D102*D65</f>
        <v>1.9403067324024397E-2</v>
      </c>
      <c r="E103" s="9">
        <f t="shared" si="1220"/>
        <v>1.9403067324024397E-2</v>
      </c>
      <c r="F103" s="9">
        <f t="shared" si="1220"/>
        <v>1.9403067324024397E-2</v>
      </c>
      <c r="G103" s="9">
        <f t="shared" si="1219"/>
        <v>1.9403067324024397E-2</v>
      </c>
      <c r="H103" s="9">
        <f t="shared" ref="H103:I103" si="1221">+H102*H65</f>
        <v>1.9403067324024397E-2</v>
      </c>
      <c r="I103" s="9">
        <f t="shared" si="1221"/>
        <v>1.9403067324024397E-2</v>
      </c>
      <c r="J103" s="9">
        <f t="shared" ref="J103" si="1222">+J102*J65</f>
        <v>1.9403067324024397E-2</v>
      </c>
      <c r="K103" s="9">
        <f t="shared" si="1219"/>
        <v>1.9403067324024397E-2</v>
      </c>
      <c r="L103" s="9">
        <f t="shared" ref="L103" si="1223">+L102*L65</f>
        <v>1.5768662537822862E-2</v>
      </c>
      <c r="M103" s="9">
        <f t="shared" si="1219"/>
        <v>1.9403067324024397E-2</v>
      </c>
      <c r="N103" s="9">
        <f t="shared" ref="N103:P103" si="1224">+N102*N65</f>
        <v>1.9403067324024397E-2</v>
      </c>
      <c r="O103" s="9">
        <f t="shared" si="1224"/>
        <v>1.9403067324024397E-2</v>
      </c>
      <c r="P103" s="9">
        <f t="shared" si="1224"/>
        <v>1.9403067324024397E-2</v>
      </c>
      <c r="Q103" s="9">
        <f t="shared" si="1219"/>
        <v>1.9403067324024397E-2</v>
      </c>
      <c r="R103" s="9">
        <f t="shared" ref="R103:S103" si="1225">+R102*R65</f>
        <v>1.9403067324024397E-2</v>
      </c>
      <c r="S103" s="9">
        <f t="shared" si="1225"/>
        <v>1.9403067324024397E-2</v>
      </c>
      <c r="T103" s="9">
        <f t="shared" ref="T103" si="1226">+T102*T65</f>
        <v>1.9403067324024397E-2</v>
      </c>
      <c r="U103" s="9">
        <f t="shared" ref="U103:V103" si="1227">+U102*U65</f>
        <v>1.9403067324024397E-2</v>
      </c>
      <c r="V103" s="9">
        <f t="shared" si="1227"/>
        <v>1.5768662537822862E-2</v>
      </c>
      <c r="W103" s="9">
        <f t="shared" si="1219"/>
        <v>1.9403067324024397E-2</v>
      </c>
      <c r="X103" s="9">
        <f t="shared" ref="X103:Z103" si="1228">+X102*X65</f>
        <v>1.9403067324024397E-2</v>
      </c>
      <c r="Y103" s="9">
        <f t="shared" si="1228"/>
        <v>1.9403067324024397E-2</v>
      </c>
      <c r="Z103" s="9">
        <f t="shared" si="1228"/>
        <v>1.9403067324024397E-2</v>
      </c>
      <c r="AA103" s="9">
        <f t="shared" si="1219"/>
        <v>1.9403067324024397E-2</v>
      </c>
      <c r="AB103" s="9">
        <f t="shared" ref="AB103:AC103" si="1229">+AB102*AB65</f>
        <v>1.9403067324024397E-2</v>
      </c>
      <c r="AC103" s="9">
        <f t="shared" si="1229"/>
        <v>1.9403067324024397E-2</v>
      </c>
      <c r="AD103" s="9">
        <f t="shared" ref="AD103" si="1230">+AD102*AD65</f>
        <v>1.9403067324024397E-2</v>
      </c>
      <c r="AE103" s="9">
        <f t="shared" ref="AE103:AF103" si="1231">+AE102*AE65</f>
        <v>1.9403067324024397E-2</v>
      </c>
      <c r="AF103" s="9">
        <f t="shared" si="1231"/>
        <v>1.5768662537822862E-2</v>
      </c>
      <c r="AG103" s="9">
        <f t="shared" si="1219"/>
        <v>1.9403067324024397E-2</v>
      </c>
      <c r="AH103" s="9">
        <f t="shared" ref="AH103:AJ103" si="1232">+AH102*AH65</f>
        <v>1.9403067324024397E-2</v>
      </c>
      <c r="AI103" s="9">
        <f t="shared" si="1232"/>
        <v>1.9403067324024397E-2</v>
      </c>
      <c r="AJ103" s="9">
        <f t="shared" si="1232"/>
        <v>1.9403067324024397E-2</v>
      </c>
      <c r="AK103" s="9">
        <f t="shared" si="1219"/>
        <v>1.9403067324024397E-2</v>
      </c>
      <c r="AL103" s="9">
        <f t="shared" ref="AL103:AM103" si="1233">+AL102*AL65</f>
        <v>1.9403067324024397E-2</v>
      </c>
      <c r="AM103" s="9">
        <f t="shared" si="1233"/>
        <v>1.9403067324024397E-2</v>
      </c>
      <c r="AN103" s="9">
        <f t="shared" ref="AN103" si="1234">+AN102*AN65</f>
        <v>1.9403067324024397E-2</v>
      </c>
      <c r="AO103" s="9">
        <f t="shared" ref="AO103:AP103" si="1235">+AO102*AO65</f>
        <v>1.9403067324024397E-2</v>
      </c>
      <c r="AP103" s="9">
        <f t="shared" si="1235"/>
        <v>1.5768662537822862E-2</v>
      </c>
      <c r="AQ103" s="9">
        <f t="shared" si="1219"/>
        <v>1.9403067324024397E-2</v>
      </c>
      <c r="AR103" s="9">
        <f t="shared" ref="AR103:AT103" si="1236">+AR102*AR65</f>
        <v>1.9403067324024397E-2</v>
      </c>
      <c r="AS103" s="9">
        <f t="shared" si="1236"/>
        <v>1.9403067324024397E-2</v>
      </c>
      <c r="AT103" s="9">
        <f t="shared" si="1236"/>
        <v>1.9403067324024397E-2</v>
      </c>
      <c r="AU103" s="9">
        <f t="shared" si="1219"/>
        <v>1.9403067324024397E-2</v>
      </c>
      <c r="AV103" s="9">
        <f t="shared" ref="AV103:AW103" si="1237">+AV102*AV65</f>
        <v>1.9403067324024397E-2</v>
      </c>
      <c r="AW103" s="9">
        <f t="shared" si="1237"/>
        <v>1.9403067324024397E-2</v>
      </c>
      <c r="AX103" s="9">
        <f t="shared" ref="AX103" si="1238">+AX102*AX65</f>
        <v>1.9403067324024397E-2</v>
      </c>
      <c r="AY103" s="9">
        <f t="shared" ref="AY103:AZ103" si="1239">+AY102*AY65</f>
        <v>1.9403067324024397E-2</v>
      </c>
      <c r="AZ103" s="9">
        <f t="shared" si="1239"/>
        <v>1.5768662537822862E-2</v>
      </c>
      <c r="BA103" s="9">
        <f t="shared" si="1219"/>
        <v>1.9403067324024397E-2</v>
      </c>
      <c r="BB103" s="9">
        <f t="shared" ref="BB103:BD103" si="1240">+BB102*BB65</f>
        <v>1.9403067324024397E-2</v>
      </c>
      <c r="BC103" s="9">
        <f t="shared" si="1240"/>
        <v>1.9403067324024397E-2</v>
      </c>
      <c r="BD103" s="9">
        <f t="shared" si="1240"/>
        <v>1.9403067324024397E-2</v>
      </c>
      <c r="BE103" s="9">
        <f t="shared" si="1219"/>
        <v>1.9403067324024397E-2</v>
      </c>
      <c r="BF103" s="9">
        <f t="shared" ref="BF103:BG103" si="1241">+BF102*BF65</f>
        <v>1.9403067324024397E-2</v>
      </c>
      <c r="BG103" s="9">
        <f t="shared" si="1241"/>
        <v>1.9403067324024397E-2</v>
      </c>
      <c r="BH103" s="9">
        <f t="shared" ref="BH103" si="1242">+BH102*BH65</f>
        <v>1.9403067324024397E-2</v>
      </c>
      <c r="BI103" s="9">
        <f t="shared" ref="BI103" si="1243">+BI102*BI65</f>
        <v>1.5768662537822862E-2</v>
      </c>
      <c r="BJ103" s="9">
        <f t="shared" si="1219"/>
        <v>1.9403067324024397E-2</v>
      </c>
      <c r="BK103" s="9">
        <f t="shared" ref="BK103:BM103" si="1244">+BK102*BK65</f>
        <v>1.9403067324024397E-2</v>
      </c>
      <c r="BL103" s="9">
        <f t="shared" si="1244"/>
        <v>1.9403067324024397E-2</v>
      </c>
      <c r="BM103" s="9">
        <f t="shared" si="1244"/>
        <v>1.9403067324024397E-2</v>
      </c>
      <c r="BN103" s="9">
        <f t="shared" si="1219"/>
        <v>1.9403067324024397E-2</v>
      </c>
      <c r="BO103" s="9">
        <f t="shared" ref="BO103:BP103" si="1245">+BO102*BO65</f>
        <v>1.9403067324024397E-2</v>
      </c>
      <c r="BP103" s="9">
        <f t="shared" si="1245"/>
        <v>1.9403067324024397E-2</v>
      </c>
      <c r="BQ103" s="9">
        <f t="shared" ref="BQ103" si="1246">+BQ102*BQ65</f>
        <v>1.9403067324024397E-2</v>
      </c>
      <c r="BR103" s="9">
        <f t="shared" ref="BR103" si="1247">+BR102*BR65</f>
        <v>1.9403067324024397E-2</v>
      </c>
      <c r="BS103" s="9">
        <f t="shared" ref="BS103" si="1248">+BS102*BS65</f>
        <v>1.5768662537822862E-2</v>
      </c>
      <c r="BT103" s="9">
        <f t="shared" si="1219"/>
        <v>1.9403067324024397E-2</v>
      </c>
      <c r="BU103" s="9">
        <f t="shared" ref="BU103:BW103" si="1249">+BU102*BU65</f>
        <v>1.9403067324024397E-2</v>
      </c>
      <c r="BV103" s="9">
        <f t="shared" si="1249"/>
        <v>1.9403067324024397E-2</v>
      </c>
      <c r="BW103" s="9">
        <f t="shared" si="1249"/>
        <v>1.9403067324024397E-2</v>
      </c>
      <c r="BX103" s="9">
        <f t="shared" si="1219"/>
        <v>1.9403067324024397E-2</v>
      </c>
      <c r="BY103" s="9">
        <f t="shared" ref="BY103:BZ103" si="1250">+BY102*BY65</f>
        <v>1.9403067324024397E-2</v>
      </c>
      <c r="BZ103" s="9">
        <f t="shared" si="1250"/>
        <v>1.9403067324024397E-2</v>
      </c>
      <c r="CA103" s="9">
        <f t="shared" ref="CA103" si="1251">+CA102*CA65</f>
        <v>1.9403067324024397E-2</v>
      </c>
      <c r="CB103" s="9">
        <f t="shared" ref="CB103" si="1252">+CB102*CB65</f>
        <v>1.9403067324024397E-2</v>
      </c>
      <c r="CC103" s="9">
        <f t="shared" ref="CC103:CD103" si="1253">+CC102*CC65</f>
        <v>1.9403067324024397E-2</v>
      </c>
      <c r="CD103" s="9">
        <f t="shared" si="1253"/>
        <v>1.5768662537822862E-2</v>
      </c>
    </row>
    <row r="105" spans="1:82" x14ac:dyDescent="0.25">
      <c r="A105" s="2" t="s">
        <v>147</v>
      </c>
      <c r="C105" s="4">
        <f t="shared" ref="C105:BX105" si="1254">+C101*C83</f>
        <v>3.6122281363636364</v>
      </c>
      <c r="D105" s="4">
        <f t="shared" ref="D105:F105" si="1255">+D101*D83</f>
        <v>3.6122281363636364</v>
      </c>
      <c r="E105" s="4">
        <f t="shared" si="1255"/>
        <v>3.6122281363636364</v>
      </c>
      <c r="F105" s="4">
        <f t="shared" si="1255"/>
        <v>3.6122281363636364</v>
      </c>
      <c r="G105" s="4">
        <f t="shared" si="1254"/>
        <v>3.6122281363636364</v>
      </c>
      <c r="H105" s="4">
        <f t="shared" ref="H105:I105" si="1256">+H101*H83</f>
        <v>3.6122281363636364</v>
      </c>
      <c r="I105" s="4">
        <f t="shared" si="1256"/>
        <v>3.6122281363636364</v>
      </c>
      <c r="J105" s="4">
        <f t="shared" ref="J105" si="1257">+J101*J83</f>
        <v>3.6122281363636364</v>
      </c>
      <c r="K105" s="4">
        <f t="shared" si="1254"/>
        <v>3.6122281363636364</v>
      </c>
      <c r="L105" s="4">
        <f t="shared" ref="L105" si="1258">+L101*L83</f>
        <v>3.6122281363636364</v>
      </c>
      <c r="M105" s="4">
        <f t="shared" si="1254"/>
        <v>3.6122281363636364</v>
      </c>
      <c r="N105" s="4">
        <f t="shared" ref="N105:P105" si="1259">+N101*N83</f>
        <v>3.6122281363636364</v>
      </c>
      <c r="O105" s="4">
        <f t="shared" si="1259"/>
        <v>3.6122281363636364</v>
      </c>
      <c r="P105" s="4">
        <f t="shared" si="1259"/>
        <v>3.6122281363636364</v>
      </c>
      <c r="Q105" s="4">
        <f t="shared" si="1254"/>
        <v>3.6122281363636364</v>
      </c>
      <c r="R105" s="4">
        <f t="shared" ref="R105:S105" si="1260">+R101*R83</f>
        <v>3.6122281363636364</v>
      </c>
      <c r="S105" s="4">
        <f t="shared" si="1260"/>
        <v>3.6122281363636364</v>
      </c>
      <c r="T105" s="4">
        <f t="shared" ref="T105" si="1261">+T101*T83</f>
        <v>3.6122281363636364</v>
      </c>
      <c r="U105" s="4">
        <f t="shared" ref="U105:V105" si="1262">+U101*U83</f>
        <v>3.6122281363636364</v>
      </c>
      <c r="V105" s="4">
        <f t="shared" si="1262"/>
        <v>3.6122281363636364</v>
      </c>
      <c r="W105" s="4">
        <f t="shared" ref="W105:AF105" si="1263">+W101*W83</f>
        <v>21.908540769230775</v>
      </c>
      <c r="X105" s="4">
        <f t="shared" si="1263"/>
        <v>21.908540769230775</v>
      </c>
      <c r="Y105" s="4">
        <f t="shared" si="1263"/>
        <v>21.908540769230775</v>
      </c>
      <c r="Z105" s="4">
        <f t="shared" si="1263"/>
        <v>21.908540769230775</v>
      </c>
      <c r="AA105" s="4">
        <f t="shared" si="1263"/>
        <v>21.908540769230775</v>
      </c>
      <c r="AB105" s="4">
        <f t="shared" si="1263"/>
        <v>21.908540769230775</v>
      </c>
      <c r="AC105" s="4">
        <f t="shared" si="1263"/>
        <v>21.908540769230775</v>
      </c>
      <c r="AD105" s="4">
        <f t="shared" si="1263"/>
        <v>21.908540769230775</v>
      </c>
      <c r="AE105" s="4">
        <f t="shared" si="1263"/>
        <v>21.908540769230775</v>
      </c>
      <c r="AF105" s="4">
        <f t="shared" si="1263"/>
        <v>21.908540769230775</v>
      </c>
      <c r="AG105" s="4">
        <f t="shared" si="1254"/>
        <v>21.908540769230775</v>
      </c>
      <c r="AH105" s="4">
        <f t="shared" ref="AH105:AJ105" si="1264">+AH101*AH83</f>
        <v>21.908540769230775</v>
      </c>
      <c r="AI105" s="4">
        <f t="shared" si="1264"/>
        <v>21.908540769230775</v>
      </c>
      <c r="AJ105" s="4">
        <f t="shared" si="1264"/>
        <v>21.908540769230775</v>
      </c>
      <c r="AK105" s="4">
        <f t="shared" si="1254"/>
        <v>21.908540769230775</v>
      </c>
      <c r="AL105" s="4">
        <f t="shared" ref="AL105:AM105" si="1265">+AL101*AL83</f>
        <v>21.908540769230775</v>
      </c>
      <c r="AM105" s="4">
        <f t="shared" si="1265"/>
        <v>21.908540769230775</v>
      </c>
      <c r="AN105" s="4">
        <f t="shared" ref="AN105" si="1266">+AN101*AN83</f>
        <v>21.908540769230775</v>
      </c>
      <c r="AO105" s="4">
        <f t="shared" ref="AO105:AP105" si="1267">+AO101*AO83</f>
        <v>21.908540769230775</v>
      </c>
      <c r="AP105" s="4">
        <f t="shared" si="1267"/>
        <v>21.908540769230775</v>
      </c>
      <c r="AQ105" s="4">
        <f t="shared" si="1254"/>
        <v>21.908540769230775</v>
      </c>
      <c r="AR105" s="4">
        <f t="shared" ref="AR105:AT105" si="1268">+AR101*AR83</f>
        <v>21.908540769230775</v>
      </c>
      <c r="AS105" s="4">
        <f t="shared" si="1268"/>
        <v>21.908540769230775</v>
      </c>
      <c r="AT105" s="4">
        <f t="shared" si="1268"/>
        <v>21.908540769230775</v>
      </c>
      <c r="AU105" s="4">
        <f t="shared" si="1254"/>
        <v>21.908540769230775</v>
      </c>
      <c r="AV105" s="4">
        <f t="shared" ref="AV105:AW105" si="1269">+AV101*AV83</f>
        <v>21.908540769230775</v>
      </c>
      <c r="AW105" s="4">
        <f t="shared" si="1269"/>
        <v>21.908540769230775</v>
      </c>
      <c r="AX105" s="4">
        <f t="shared" ref="AX105" si="1270">+AX101*AX83</f>
        <v>21.908540769230775</v>
      </c>
      <c r="AY105" s="4">
        <f t="shared" ref="AY105:AZ105" si="1271">+AY101*AY83</f>
        <v>21.908540769230775</v>
      </c>
      <c r="AZ105" s="4">
        <f t="shared" si="1271"/>
        <v>21.908540769230775</v>
      </c>
      <c r="BA105" s="4">
        <f t="shared" si="1254"/>
        <v>61.076729411764674</v>
      </c>
      <c r="BB105" s="4">
        <f t="shared" ref="BB105:BD105" si="1272">+BB101*BB83</f>
        <v>61.076729411764674</v>
      </c>
      <c r="BC105" s="4">
        <f t="shared" si="1272"/>
        <v>61.076729411764674</v>
      </c>
      <c r="BD105" s="4">
        <f t="shared" si="1272"/>
        <v>61.076729411764674</v>
      </c>
      <c r="BE105" s="4">
        <f t="shared" si="1254"/>
        <v>61.076729411764674</v>
      </c>
      <c r="BF105" s="4">
        <f t="shared" ref="BF105:BG105" si="1273">+BF101*BF83</f>
        <v>61.076729411764674</v>
      </c>
      <c r="BG105" s="4">
        <f t="shared" si="1273"/>
        <v>61.076729411764674</v>
      </c>
      <c r="BH105" s="4">
        <f t="shared" ref="BH105" si="1274">+BH101*BH83</f>
        <v>61.076729411764674</v>
      </c>
      <c r="BI105" s="4">
        <f t="shared" ref="BI105" si="1275">+BI101*BI83</f>
        <v>61.076729411764674</v>
      </c>
      <c r="BJ105" s="4">
        <f t="shared" si="1254"/>
        <v>61.076729411764674</v>
      </c>
      <c r="BK105" s="4">
        <f t="shared" ref="BK105:BM105" si="1276">+BK101*BK83</f>
        <v>61.076729411764674</v>
      </c>
      <c r="BL105" s="4">
        <f t="shared" si="1276"/>
        <v>61.076729411764674</v>
      </c>
      <c r="BM105" s="4">
        <f t="shared" si="1276"/>
        <v>61.076729411764674</v>
      </c>
      <c r="BN105" s="4">
        <f t="shared" si="1254"/>
        <v>61.076729411764674</v>
      </c>
      <c r="BO105" s="4">
        <f t="shared" ref="BO105:BP105" si="1277">+BO101*BO83</f>
        <v>61.076729411764674</v>
      </c>
      <c r="BP105" s="4">
        <f t="shared" si="1277"/>
        <v>61.076729411764674</v>
      </c>
      <c r="BQ105" s="4">
        <f t="shared" ref="BQ105" si="1278">+BQ101*BQ83</f>
        <v>61.076729411764674</v>
      </c>
      <c r="BR105" s="4">
        <f t="shared" ref="BR105" si="1279">+BR101*BR83</f>
        <v>61.076729411764674</v>
      </c>
      <c r="BS105" s="4">
        <f t="shared" ref="BS105" si="1280">+BS101*BS83</f>
        <v>61.076729411764674</v>
      </c>
      <c r="BT105" s="4">
        <f t="shared" si="1254"/>
        <v>110.35557647058818</v>
      </c>
      <c r="BU105" s="4">
        <f t="shared" ref="BU105:BW105" si="1281">+BU101*BU83</f>
        <v>110.35557647058818</v>
      </c>
      <c r="BV105" s="4">
        <f t="shared" si="1281"/>
        <v>110.35557647058818</v>
      </c>
      <c r="BW105" s="4">
        <f t="shared" si="1281"/>
        <v>110.35557647058818</v>
      </c>
      <c r="BX105" s="4">
        <f t="shared" si="1254"/>
        <v>110.35557647058818</v>
      </c>
      <c r="BY105" s="4">
        <f t="shared" ref="BY105:BZ105" si="1282">+BY101*BY83</f>
        <v>110.35557647058818</v>
      </c>
      <c r="BZ105" s="4">
        <f t="shared" si="1282"/>
        <v>110.35557647058818</v>
      </c>
      <c r="CA105" s="4">
        <f t="shared" ref="CA105" si="1283">+CA101*CA83</f>
        <v>110.35557647058818</v>
      </c>
      <c r="CB105" s="4">
        <f t="shared" ref="CB105" si="1284">+CB101*CB83</f>
        <v>110.35557647058818</v>
      </c>
      <c r="CC105" s="4">
        <f t="shared" ref="CC105:CD105" si="1285">+CC101*CC83</f>
        <v>110.35557647058818</v>
      </c>
      <c r="CD105" s="4">
        <f t="shared" si="1285"/>
        <v>110.35557647058818</v>
      </c>
    </row>
    <row r="106" spans="1:82" x14ac:dyDescent="0.25">
      <c r="A106" s="2" t="s">
        <v>148</v>
      </c>
      <c r="C106" s="4">
        <f t="shared" ref="C106:BX106" si="1286">+C83*(1-C101)</f>
        <v>1.5480977727272731</v>
      </c>
      <c r="D106" s="4">
        <f t="shared" ref="D106:F106" si="1287">+D83*(1-D101)</f>
        <v>1.5480977727272731</v>
      </c>
      <c r="E106" s="4">
        <f t="shared" si="1287"/>
        <v>1.5480977727272731</v>
      </c>
      <c r="F106" s="4">
        <f t="shared" si="1287"/>
        <v>1.5480977727272731</v>
      </c>
      <c r="G106" s="4">
        <f t="shared" si="1286"/>
        <v>1.5480977727272731</v>
      </c>
      <c r="H106" s="4">
        <f t="shared" ref="H106:I106" si="1288">+H83*(1-H101)</f>
        <v>1.5480977727272731</v>
      </c>
      <c r="I106" s="4">
        <f t="shared" si="1288"/>
        <v>1.5480977727272731</v>
      </c>
      <c r="J106" s="4">
        <f t="shared" ref="J106" si="1289">+J83*(1-J101)</f>
        <v>1.5480977727272731</v>
      </c>
      <c r="K106" s="4">
        <f t="shared" si="1286"/>
        <v>1.5480977727272731</v>
      </c>
      <c r="L106" s="4">
        <f t="shared" ref="L106" si="1290">+L83*(1-L101)</f>
        <v>1.5480977727272731</v>
      </c>
      <c r="M106" s="4">
        <f t="shared" si="1286"/>
        <v>1.5480977727272731</v>
      </c>
      <c r="N106" s="4">
        <f t="shared" ref="N106:P106" si="1291">+N83*(1-N101)</f>
        <v>1.5480977727272731</v>
      </c>
      <c r="O106" s="4">
        <f t="shared" si="1291"/>
        <v>1.5480977727272731</v>
      </c>
      <c r="P106" s="4">
        <f t="shared" si="1291"/>
        <v>1.5480977727272731</v>
      </c>
      <c r="Q106" s="4">
        <f t="shared" si="1286"/>
        <v>1.5480977727272731</v>
      </c>
      <c r="R106" s="4">
        <f t="shared" ref="R106:S106" si="1292">+R83*(1-R101)</f>
        <v>1.5480977727272731</v>
      </c>
      <c r="S106" s="4">
        <f t="shared" si="1292"/>
        <v>1.5480977727272731</v>
      </c>
      <c r="T106" s="4">
        <f t="shared" ref="T106" si="1293">+T83*(1-T101)</f>
        <v>1.5480977727272731</v>
      </c>
      <c r="U106" s="4">
        <f t="shared" ref="U106:V106" si="1294">+U83*(1-U101)</f>
        <v>1.5480977727272731</v>
      </c>
      <c r="V106" s="4">
        <f t="shared" si="1294"/>
        <v>1.5480977727272731</v>
      </c>
      <c r="W106" s="4">
        <f t="shared" si="1286"/>
        <v>9.3893746153846198</v>
      </c>
      <c r="X106" s="4">
        <f t="shared" ref="X106:Z106" si="1295">+X83*(1-X101)</f>
        <v>9.3893746153846198</v>
      </c>
      <c r="Y106" s="4">
        <f t="shared" si="1295"/>
        <v>9.3893746153846198</v>
      </c>
      <c r="Z106" s="4">
        <f t="shared" si="1295"/>
        <v>9.3893746153846198</v>
      </c>
      <c r="AA106" s="4">
        <f t="shared" si="1286"/>
        <v>9.3893746153846198</v>
      </c>
      <c r="AB106" s="4">
        <f t="shared" ref="AB106:AC106" si="1296">+AB83*(1-AB101)</f>
        <v>9.3893746153846198</v>
      </c>
      <c r="AC106" s="4">
        <f t="shared" si="1296"/>
        <v>9.3893746153846198</v>
      </c>
      <c r="AD106" s="4">
        <f t="shared" ref="AD106" si="1297">+AD83*(1-AD101)</f>
        <v>9.3893746153846198</v>
      </c>
      <c r="AE106" s="4">
        <f t="shared" ref="AE106:AF106" si="1298">+AE83*(1-AE101)</f>
        <v>9.3893746153846198</v>
      </c>
      <c r="AF106" s="4">
        <f t="shared" si="1298"/>
        <v>9.3893746153846198</v>
      </c>
      <c r="AG106" s="4">
        <f t="shared" si="1286"/>
        <v>9.3893746153846198</v>
      </c>
      <c r="AH106" s="4">
        <f t="shared" ref="AH106:AJ106" si="1299">+AH83*(1-AH101)</f>
        <v>9.3893746153846198</v>
      </c>
      <c r="AI106" s="4">
        <f t="shared" si="1299"/>
        <v>9.3893746153846198</v>
      </c>
      <c r="AJ106" s="4">
        <f t="shared" si="1299"/>
        <v>9.3893746153846198</v>
      </c>
      <c r="AK106" s="4">
        <f t="shared" si="1286"/>
        <v>9.3893746153846198</v>
      </c>
      <c r="AL106" s="4">
        <f t="shared" ref="AL106:AM106" si="1300">+AL83*(1-AL101)</f>
        <v>9.3893746153846198</v>
      </c>
      <c r="AM106" s="4">
        <f t="shared" si="1300"/>
        <v>9.3893746153846198</v>
      </c>
      <c r="AN106" s="4">
        <f t="shared" ref="AN106" si="1301">+AN83*(1-AN101)</f>
        <v>9.3893746153846198</v>
      </c>
      <c r="AO106" s="4">
        <f t="shared" ref="AO106:AP106" si="1302">+AO83*(1-AO101)</f>
        <v>9.3893746153846198</v>
      </c>
      <c r="AP106" s="4">
        <f t="shared" si="1302"/>
        <v>9.3893746153846198</v>
      </c>
      <c r="AQ106" s="4">
        <f t="shared" si="1286"/>
        <v>9.3893746153846198</v>
      </c>
      <c r="AR106" s="4">
        <f t="shared" ref="AR106:AT106" si="1303">+AR83*(1-AR101)</f>
        <v>9.3893746153846198</v>
      </c>
      <c r="AS106" s="4">
        <f t="shared" si="1303"/>
        <v>9.3893746153846198</v>
      </c>
      <c r="AT106" s="4">
        <f t="shared" si="1303"/>
        <v>9.3893746153846198</v>
      </c>
      <c r="AU106" s="4">
        <f t="shared" si="1286"/>
        <v>9.3893746153846198</v>
      </c>
      <c r="AV106" s="4">
        <f t="shared" ref="AV106:AW106" si="1304">+AV83*(1-AV101)</f>
        <v>9.3893746153846198</v>
      </c>
      <c r="AW106" s="4">
        <f t="shared" si="1304"/>
        <v>9.3893746153846198</v>
      </c>
      <c r="AX106" s="4">
        <f t="shared" ref="AX106" si="1305">+AX83*(1-AX101)</f>
        <v>9.3893746153846198</v>
      </c>
      <c r="AY106" s="4">
        <f t="shared" ref="AY106:AZ106" si="1306">+AY83*(1-AY101)</f>
        <v>9.3893746153846198</v>
      </c>
      <c r="AZ106" s="4">
        <f t="shared" si="1306"/>
        <v>9.3893746153846198</v>
      </c>
      <c r="BA106" s="4">
        <f t="shared" si="1286"/>
        <v>26.175741176470581</v>
      </c>
      <c r="BB106" s="4">
        <f t="shared" ref="BB106:BD106" si="1307">+BB83*(1-BB101)</f>
        <v>26.175741176470581</v>
      </c>
      <c r="BC106" s="4">
        <f t="shared" si="1307"/>
        <v>26.175741176470581</v>
      </c>
      <c r="BD106" s="4">
        <f t="shared" si="1307"/>
        <v>26.175741176470581</v>
      </c>
      <c r="BE106" s="4">
        <f t="shared" si="1286"/>
        <v>26.175741176470581</v>
      </c>
      <c r="BF106" s="4">
        <f t="shared" ref="BF106:BG106" si="1308">+BF83*(1-BF101)</f>
        <v>26.175741176470581</v>
      </c>
      <c r="BG106" s="4">
        <f t="shared" si="1308"/>
        <v>26.175741176470581</v>
      </c>
      <c r="BH106" s="4">
        <f t="shared" ref="BH106" si="1309">+BH83*(1-BH101)</f>
        <v>26.175741176470581</v>
      </c>
      <c r="BI106" s="4">
        <f t="shared" ref="BI106" si="1310">+BI83*(1-BI101)</f>
        <v>26.175741176470581</v>
      </c>
      <c r="BJ106" s="4">
        <f t="shared" si="1286"/>
        <v>26.175741176470581</v>
      </c>
      <c r="BK106" s="4">
        <f t="shared" ref="BK106:BM106" si="1311">+BK83*(1-BK101)</f>
        <v>26.175741176470581</v>
      </c>
      <c r="BL106" s="4">
        <f t="shared" si="1311"/>
        <v>26.175741176470581</v>
      </c>
      <c r="BM106" s="4">
        <f t="shared" si="1311"/>
        <v>26.175741176470581</v>
      </c>
      <c r="BN106" s="4">
        <f t="shared" si="1286"/>
        <v>26.175741176470581</v>
      </c>
      <c r="BO106" s="4">
        <f t="shared" ref="BO106:BP106" si="1312">+BO83*(1-BO101)</f>
        <v>26.175741176470581</v>
      </c>
      <c r="BP106" s="4">
        <f t="shared" si="1312"/>
        <v>26.175741176470581</v>
      </c>
      <c r="BQ106" s="4">
        <f t="shared" ref="BQ106" si="1313">+BQ83*(1-BQ101)</f>
        <v>26.175741176470581</v>
      </c>
      <c r="BR106" s="4">
        <f t="shared" ref="BR106" si="1314">+BR83*(1-BR101)</f>
        <v>26.175741176470581</v>
      </c>
      <c r="BS106" s="4">
        <f t="shared" ref="BS106" si="1315">+BS83*(1-BS101)</f>
        <v>26.175741176470581</v>
      </c>
      <c r="BT106" s="4">
        <f t="shared" si="1286"/>
        <v>47.295247058823513</v>
      </c>
      <c r="BU106" s="4">
        <f t="shared" ref="BU106:BW106" si="1316">+BU83*(1-BU101)</f>
        <v>47.295247058823513</v>
      </c>
      <c r="BV106" s="4">
        <f t="shared" si="1316"/>
        <v>47.295247058823513</v>
      </c>
      <c r="BW106" s="4">
        <f t="shared" si="1316"/>
        <v>47.295247058823513</v>
      </c>
      <c r="BX106" s="4">
        <f t="shared" si="1286"/>
        <v>47.295247058823513</v>
      </c>
      <c r="BY106" s="4">
        <f t="shared" ref="BY106:BZ106" si="1317">+BY83*(1-BY101)</f>
        <v>47.295247058823513</v>
      </c>
      <c r="BZ106" s="4">
        <f t="shared" si="1317"/>
        <v>47.295247058823513</v>
      </c>
      <c r="CA106" s="4">
        <f t="shared" ref="CA106" si="1318">+CA83*(1-CA101)</f>
        <v>47.295247058823513</v>
      </c>
      <c r="CB106" s="4">
        <f t="shared" ref="CB106" si="1319">+CB83*(1-CB101)</f>
        <v>47.295247058823513</v>
      </c>
      <c r="CC106" s="4">
        <f t="shared" ref="CC106:CD106" si="1320">+CC83*(1-CC101)</f>
        <v>47.295247058823513</v>
      </c>
      <c r="CD106" s="4">
        <f t="shared" si="1320"/>
        <v>47.295247058823513</v>
      </c>
    </row>
    <row r="108" spans="1:82" x14ac:dyDescent="0.25">
      <c r="A108" s="2" t="s">
        <v>149</v>
      </c>
      <c r="C108" s="4">
        <f t="shared" ref="C108:CD108" si="1321">+(1-C103)^C13</f>
        <v>0.57039668872383431</v>
      </c>
      <c r="D108" s="4">
        <f t="shared" ref="D108:F108" si="1322">+(1-D103)^D13</f>
        <v>0.85235619467864565</v>
      </c>
      <c r="E108" s="4">
        <f t="shared" si="1322"/>
        <v>0.85235619467864565</v>
      </c>
      <c r="F108" s="4">
        <f t="shared" si="1322"/>
        <v>0.85235619467864565</v>
      </c>
      <c r="G108" s="4">
        <f t="shared" si="1321"/>
        <v>0.57039668872383431</v>
      </c>
      <c r="H108" s="4">
        <f t="shared" ref="H108:I108" si="1323">+(1-H103)^H13</f>
        <v>0.57039668872383431</v>
      </c>
      <c r="I108" s="4">
        <f t="shared" si="1323"/>
        <v>0.57039668872383431</v>
      </c>
      <c r="J108" s="4">
        <f t="shared" si="1321"/>
        <v>0.57039668872383431</v>
      </c>
      <c r="K108" s="4">
        <f t="shared" si="1321"/>
        <v>0.85235619467864565</v>
      </c>
      <c r="L108" s="4">
        <f t="shared" si="1321"/>
        <v>0.63418037000155925</v>
      </c>
      <c r="M108" s="4">
        <f t="shared" si="1321"/>
        <v>0.75557269002687222</v>
      </c>
      <c r="N108" s="4">
        <f t="shared" ref="N108:P108" si="1324">+(1-N103)^N13</f>
        <v>0.89249695568816301</v>
      </c>
      <c r="O108" s="4">
        <f t="shared" si="1324"/>
        <v>0.89249695568816301</v>
      </c>
      <c r="P108" s="4">
        <f t="shared" si="1324"/>
        <v>0.89249695568816301</v>
      </c>
      <c r="Q108" s="4">
        <f t="shared" si="1321"/>
        <v>0.75557269002687222</v>
      </c>
      <c r="R108" s="4">
        <f t="shared" ref="R108:S108" si="1325">+(1-R103)^R13</f>
        <v>0.75557269002687222</v>
      </c>
      <c r="S108" s="4">
        <f t="shared" si="1325"/>
        <v>0.75557269002687222</v>
      </c>
      <c r="T108" s="4">
        <f t="shared" si="1321"/>
        <v>0.75557269002687222</v>
      </c>
      <c r="U108" s="4">
        <f t="shared" si="1321"/>
        <v>0.89249695568816301</v>
      </c>
      <c r="V108" s="4">
        <f t="shared" si="1321"/>
        <v>0.79663375095402866</v>
      </c>
      <c r="W108" s="4">
        <f t="shared" si="1321"/>
        <v>0.71157254127023273</v>
      </c>
      <c r="X108" s="4">
        <f t="shared" ref="X108:Z108" si="1326">+(1-X103)^X13</f>
        <v>0.88272077128840487</v>
      </c>
      <c r="Y108" s="4">
        <f t="shared" si="1326"/>
        <v>0.88272077128840487</v>
      </c>
      <c r="Z108" s="4">
        <f t="shared" si="1326"/>
        <v>0.88272077128840487</v>
      </c>
      <c r="AA108" s="4">
        <f t="shared" si="1321"/>
        <v>0.71157254127023273</v>
      </c>
      <c r="AB108" s="4">
        <f t="shared" ref="AB108:AC108" si="1327">+(1-AB103)^AB13</f>
        <v>0.71157254127023273</v>
      </c>
      <c r="AC108" s="4">
        <f t="shared" si="1327"/>
        <v>0.71157254127023273</v>
      </c>
      <c r="AD108" s="4">
        <f t="shared" si="1321"/>
        <v>0.71157254127023273</v>
      </c>
      <c r="AE108" s="4">
        <f t="shared" si="1321"/>
        <v>0.88272077128840487</v>
      </c>
      <c r="AF108" s="4">
        <f t="shared" si="1321"/>
        <v>0.75878969028107501</v>
      </c>
      <c r="AG108" s="4">
        <f t="shared" si="1321"/>
        <v>0.77285977099406744</v>
      </c>
      <c r="AH108" s="4">
        <f t="shared" ref="AH108:AJ108" si="1328">+(1-AH103)^AH13</f>
        <v>0.89520340146034605</v>
      </c>
      <c r="AI108" s="4">
        <f t="shared" si="1328"/>
        <v>0.89520340146034605</v>
      </c>
      <c r="AJ108" s="4">
        <f t="shared" si="1328"/>
        <v>0.89520340146034605</v>
      </c>
      <c r="AK108" s="4">
        <f t="shared" si="1321"/>
        <v>0.77285977099406744</v>
      </c>
      <c r="AL108" s="4">
        <f t="shared" ref="AL108:AM108" si="1329">+(1-AL103)^AL13</f>
        <v>0.77285977099406744</v>
      </c>
      <c r="AM108" s="4">
        <f t="shared" si="1329"/>
        <v>0.77285977099406744</v>
      </c>
      <c r="AN108" s="4">
        <f t="shared" si="1321"/>
        <v>0.77285977099406744</v>
      </c>
      <c r="AO108" s="4">
        <f t="shared" si="1321"/>
        <v>0.89520340146034605</v>
      </c>
      <c r="AP108" s="4">
        <f t="shared" si="1321"/>
        <v>0.81138731668449826</v>
      </c>
      <c r="AQ108" s="4">
        <f t="shared" si="1321"/>
        <v>0.83942562560766676</v>
      </c>
      <c r="AR108" s="4">
        <f t="shared" ref="AR108:AT108" si="1330">+(1-AR103)^AR13</f>
        <v>0.90786254957666734</v>
      </c>
      <c r="AS108" s="4">
        <f t="shared" si="1330"/>
        <v>0.90786254957666734</v>
      </c>
      <c r="AT108" s="4">
        <f t="shared" si="1330"/>
        <v>0.90786254957666734</v>
      </c>
      <c r="AU108" s="4">
        <f t="shared" si="1321"/>
        <v>0.83942562560766676</v>
      </c>
      <c r="AV108" s="4">
        <f t="shared" ref="AV108:AW108" si="1331">+(1-AV103)^AV13</f>
        <v>0.83942562560766676</v>
      </c>
      <c r="AW108" s="4">
        <f t="shared" si="1331"/>
        <v>0.83942562560766676</v>
      </c>
      <c r="AX108" s="4">
        <f t="shared" si="1321"/>
        <v>0.83942562560766676</v>
      </c>
      <c r="AY108" s="4">
        <f t="shared" si="1321"/>
        <v>0.90786254957666734</v>
      </c>
      <c r="AZ108" s="4">
        <f t="shared" si="1321"/>
        <v>0.86763089444797403</v>
      </c>
      <c r="BA108" s="4">
        <f t="shared" si="1321"/>
        <v>0.57596880528224226</v>
      </c>
      <c r="BB108" s="4">
        <f t="shared" ref="BB108:BD108" si="1332">+(1-BB103)^BB13</f>
        <v>0.80363703958594523</v>
      </c>
      <c r="BC108" s="4">
        <f t="shared" si="1332"/>
        <v>0.80363703958594523</v>
      </c>
      <c r="BD108" s="4">
        <f t="shared" si="1332"/>
        <v>0.80363703958594523</v>
      </c>
      <c r="BE108" s="4">
        <f t="shared" si="1321"/>
        <v>0.57596880528224226</v>
      </c>
      <c r="BF108" s="4">
        <f t="shared" ref="BF108:BG108" si="1333">+(1-BF103)^BF13</f>
        <v>0.57596880528224226</v>
      </c>
      <c r="BG108" s="4">
        <f t="shared" si="1333"/>
        <v>0.57596880528224226</v>
      </c>
      <c r="BH108" s="4">
        <f t="shared" si="1321"/>
        <v>0.57596880528224226</v>
      </c>
      <c r="BI108" s="4">
        <f t="shared" si="1321"/>
        <v>0.63920125588803189</v>
      </c>
      <c r="BJ108" s="4">
        <f t="shared" si="1321"/>
        <v>0.62083675199571453</v>
      </c>
      <c r="BK108" s="4">
        <f t="shared" ref="BK108:BM108" si="1334">+(1-BK103)^BK13</f>
        <v>0.86624033257408795</v>
      </c>
      <c r="BL108" s="4">
        <f t="shared" si="1334"/>
        <v>0.86624033257408795</v>
      </c>
      <c r="BM108" s="4">
        <f t="shared" si="1334"/>
        <v>0.86624033257408795</v>
      </c>
      <c r="BN108" s="4">
        <f t="shared" si="1321"/>
        <v>0.62083675199571453</v>
      </c>
      <c r="BO108" s="4">
        <f t="shared" ref="BO108:BP108" si="1335">+(1-BO103)^BO13</f>
        <v>0.62083675199571453</v>
      </c>
      <c r="BP108" s="4">
        <f t="shared" si="1335"/>
        <v>0.62083675199571453</v>
      </c>
      <c r="BQ108" s="4">
        <f t="shared" si="1321"/>
        <v>0.62083675199571453</v>
      </c>
      <c r="BR108" s="4">
        <f t="shared" si="1321"/>
        <v>0.86624033257408795</v>
      </c>
      <c r="BS108" s="4">
        <f t="shared" si="1321"/>
        <v>0.67930528506744159</v>
      </c>
      <c r="BT108" s="4">
        <f t="shared" si="1321"/>
        <v>0.70271132599386132</v>
      </c>
      <c r="BU108" s="4">
        <f t="shared" ref="BU108:BW108" si="1336">+(1-BU103)^BU13</f>
        <v>0.88031044205941988</v>
      </c>
      <c r="BV108" s="4">
        <f t="shared" si="1336"/>
        <v>0.88031044205941988</v>
      </c>
      <c r="BW108" s="4">
        <f t="shared" si="1336"/>
        <v>0.88031044205941988</v>
      </c>
      <c r="BX108" s="4">
        <f t="shared" si="1321"/>
        <v>0.70271132599386132</v>
      </c>
      <c r="BY108" s="4">
        <f t="shared" ref="BY108:BZ108" si="1337">+(1-BY103)^BY13</f>
        <v>0.70271132599386132</v>
      </c>
      <c r="BZ108" s="4">
        <f t="shared" si="1337"/>
        <v>0.70271132599386132</v>
      </c>
      <c r="CA108" s="4">
        <f t="shared" si="1321"/>
        <v>0.70271132599386132</v>
      </c>
      <c r="CB108" s="4">
        <f t="shared" si="1321"/>
        <v>0.88031044205941988</v>
      </c>
      <c r="CC108" s="4">
        <f t="shared" si="1321"/>
        <v>0.9709978408136869</v>
      </c>
      <c r="CD108" s="4">
        <f t="shared" si="1321"/>
        <v>0.75111551277646871</v>
      </c>
    </row>
    <row r="109" spans="1:82" x14ac:dyDescent="0.25">
      <c r="A109" s="2" t="s">
        <v>150</v>
      </c>
      <c r="C109" s="4">
        <f t="shared" ref="C109:J109" si="1338">1-C108</f>
        <v>0.42960331127616569</v>
      </c>
      <c r="D109" s="4">
        <f t="shared" si="1338"/>
        <v>0.14764380532135435</v>
      </c>
      <c r="E109" s="4">
        <f t="shared" si="1338"/>
        <v>0.14764380532135435</v>
      </c>
      <c r="F109" s="4">
        <f t="shared" si="1338"/>
        <v>0.14764380532135435</v>
      </c>
      <c r="G109" s="4">
        <f t="shared" si="1338"/>
        <v>0.42960331127616569</v>
      </c>
      <c r="H109" s="4">
        <f t="shared" si="1338"/>
        <v>0.42960331127616569</v>
      </c>
      <c r="I109" s="4">
        <f t="shared" si="1338"/>
        <v>0.42960331127616569</v>
      </c>
      <c r="J109" s="4">
        <f t="shared" si="1338"/>
        <v>0.42960331127616569</v>
      </c>
      <c r="K109" s="4">
        <f t="shared" ref="K109:L109" si="1339">1-K108</f>
        <v>0.14764380532135435</v>
      </c>
      <c r="L109" s="4">
        <f t="shared" si="1339"/>
        <v>0.36581962999844075</v>
      </c>
      <c r="M109" s="4">
        <f t="shared" ref="M109:U109" si="1340">1-M108</f>
        <v>0.24442730997312778</v>
      </c>
      <c r="N109" s="4">
        <f t="shared" ref="N109:P109" si="1341">1-N108</f>
        <v>0.10750304431183699</v>
      </c>
      <c r="O109" s="4">
        <f t="shared" si="1341"/>
        <v>0.10750304431183699</v>
      </c>
      <c r="P109" s="4">
        <f t="shared" si="1341"/>
        <v>0.10750304431183699</v>
      </c>
      <c r="Q109" s="4">
        <f t="shared" si="1340"/>
        <v>0.24442730997312778</v>
      </c>
      <c r="R109" s="4">
        <f t="shared" ref="R109:S109" si="1342">1-R108</f>
        <v>0.24442730997312778</v>
      </c>
      <c r="S109" s="4">
        <f t="shared" si="1342"/>
        <v>0.24442730997312778</v>
      </c>
      <c r="T109" s="4">
        <f t="shared" ref="T109" si="1343">1-T108</f>
        <v>0.24442730997312778</v>
      </c>
      <c r="U109" s="4">
        <f t="shared" si="1340"/>
        <v>0.10750304431183699</v>
      </c>
      <c r="V109" s="4">
        <f t="shared" ref="V109" si="1344">1-V108</f>
        <v>0.20336624904597134</v>
      </c>
      <c r="W109" s="4">
        <f t="shared" ref="W109:AE109" si="1345">1-W108</f>
        <v>0.28842745872976727</v>
      </c>
      <c r="X109" s="4">
        <f t="shared" ref="X109:Z109" si="1346">1-X108</f>
        <v>0.11727922871159513</v>
      </c>
      <c r="Y109" s="4">
        <f t="shared" si="1346"/>
        <v>0.11727922871159513</v>
      </c>
      <c r="Z109" s="4">
        <f t="shared" si="1346"/>
        <v>0.11727922871159513</v>
      </c>
      <c r="AA109" s="4">
        <f t="shared" si="1345"/>
        <v>0.28842745872976727</v>
      </c>
      <c r="AB109" s="4">
        <f t="shared" ref="AB109:AC109" si="1347">1-AB108</f>
        <v>0.28842745872976727</v>
      </c>
      <c r="AC109" s="4">
        <f t="shared" si="1347"/>
        <v>0.28842745872976727</v>
      </c>
      <c r="AD109" s="4">
        <f t="shared" ref="AD109" si="1348">1-AD108</f>
        <v>0.28842745872976727</v>
      </c>
      <c r="AE109" s="4">
        <f t="shared" si="1345"/>
        <v>0.11727922871159513</v>
      </c>
      <c r="AF109" s="4">
        <f t="shared" ref="AF109" si="1349">1-AF108</f>
        <v>0.24121030971892499</v>
      </c>
      <c r="AG109" s="4">
        <f t="shared" ref="AG109:AO109" si="1350">1-AG108</f>
        <v>0.22714022900593256</v>
      </c>
      <c r="AH109" s="4">
        <f t="shared" ref="AH109:AJ109" si="1351">1-AH108</f>
        <v>0.10479659853965395</v>
      </c>
      <c r="AI109" s="4">
        <f t="shared" si="1351"/>
        <v>0.10479659853965395</v>
      </c>
      <c r="AJ109" s="4">
        <f t="shared" si="1351"/>
        <v>0.10479659853965395</v>
      </c>
      <c r="AK109" s="4">
        <f t="shared" si="1350"/>
        <v>0.22714022900593256</v>
      </c>
      <c r="AL109" s="4">
        <f t="shared" ref="AL109:AM109" si="1352">1-AL108</f>
        <v>0.22714022900593256</v>
      </c>
      <c r="AM109" s="4">
        <f t="shared" si="1352"/>
        <v>0.22714022900593256</v>
      </c>
      <c r="AN109" s="4">
        <f t="shared" ref="AN109" si="1353">1-AN108</f>
        <v>0.22714022900593256</v>
      </c>
      <c r="AO109" s="4">
        <f t="shared" si="1350"/>
        <v>0.10479659853965395</v>
      </c>
      <c r="AP109" s="4">
        <f t="shared" ref="AP109" si="1354">1-AP108</f>
        <v>0.18861268331550174</v>
      </c>
      <c r="AQ109" s="4">
        <f t="shared" ref="AQ109:AY109" si="1355">1-AQ108</f>
        <v>0.16057437439233324</v>
      </c>
      <c r="AR109" s="4">
        <f t="shared" ref="AR109:AT109" si="1356">1-AR108</f>
        <v>9.2137450423332656E-2</v>
      </c>
      <c r="AS109" s="4">
        <f t="shared" si="1356"/>
        <v>9.2137450423332656E-2</v>
      </c>
      <c r="AT109" s="4">
        <f t="shared" si="1356"/>
        <v>9.2137450423332656E-2</v>
      </c>
      <c r="AU109" s="4">
        <f t="shared" si="1355"/>
        <v>0.16057437439233324</v>
      </c>
      <c r="AV109" s="4">
        <f t="shared" ref="AV109:AW109" si="1357">1-AV108</f>
        <v>0.16057437439233324</v>
      </c>
      <c r="AW109" s="4">
        <f t="shared" si="1357"/>
        <v>0.16057437439233324</v>
      </c>
      <c r="AX109" s="4">
        <f t="shared" ref="AX109" si="1358">1-AX108</f>
        <v>0.16057437439233324</v>
      </c>
      <c r="AY109" s="4">
        <f t="shared" si="1355"/>
        <v>9.2137450423332656E-2</v>
      </c>
      <c r="AZ109" s="4">
        <f t="shared" ref="AZ109" si="1359">1-AZ108</f>
        <v>0.13236910555202597</v>
      </c>
      <c r="BA109" s="4">
        <f t="shared" ref="BA109:BN109" si="1360">1-BA108</f>
        <v>0.42403119471775774</v>
      </c>
      <c r="BB109" s="4">
        <f t="shared" ref="BB109:BD109" si="1361">1-BB108</f>
        <v>0.19636296041405477</v>
      </c>
      <c r="BC109" s="4">
        <f t="shared" si="1361"/>
        <v>0.19636296041405477</v>
      </c>
      <c r="BD109" s="4">
        <f t="shared" si="1361"/>
        <v>0.19636296041405477</v>
      </c>
      <c r="BE109" s="4">
        <f t="shared" si="1360"/>
        <v>0.42403119471775774</v>
      </c>
      <c r="BF109" s="4">
        <f t="shared" ref="BF109:BG109" si="1362">1-BF108</f>
        <v>0.42403119471775774</v>
      </c>
      <c r="BG109" s="4">
        <f t="shared" si="1362"/>
        <v>0.42403119471775774</v>
      </c>
      <c r="BH109" s="4">
        <f t="shared" ref="BH109" si="1363">1-BH108</f>
        <v>0.42403119471775774</v>
      </c>
      <c r="BI109" s="4">
        <f t="shared" ref="BI109" si="1364">1-BI108</f>
        <v>0.36079874411196811</v>
      </c>
      <c r="BJ109" s="4">
        <f t="shared" si="1360"/>
        <v>0.37916324800428547</v>
      </c>
      <c r="BK109" s="4">
        <f t="shared" ref="BK109:BM109" si="1365">1-BK108</f>
        <v>0.13375966742591205</v>
      </c>
      <c r="BL109" s="4">
        <f t="shared" si="1365"/>
        <v>0.13375966742591205</v>
      </c>
      <c r="BM109" s="4">
        <f t="shared" si="1365"/>
        <v>0.13375966742591205</v>
      </c>
      <c r="BN109" s="4">
        <f t="shared" si="1360"/>
        <v>0.37916324800428547</v>
      </c>
      <c r="BO109" s="4">
        <f t="shared" ref="BO109:BP109" si="1366">1-BO108</f>
        <v>0.37916324800428547</v>
      </c>
      <c r="BP109" s="4">
        <f t="shared" si="1366"/>
        <v>0.37916324800428547</v>
      </c>
      <c r="BQ109" s="4">
        <f t="shared" ref="BQ109" si="1367">1-BQ108</f>
        <v>0.37916324800428547</v>
      </c>
      <c r="BR109" s="4">
        <f t="shared" ref="BR109" si="1368">1-BR108</f>
        <v>0.13375966742591205</v>
      </c>
      <c r="BS109" s="4">
        <f t="shared" ref="BS109" si="1369">1-BS108</f>
        <v>0.32069471493255841</v>
      </c>
      <c r="BT109" s="4">
        <f t="shared" ref="BT109:CC109" si="1370">1-BT108</f>
        <v>0.29728867400613868</v>
      </c>
      <c r="BU109" s="4">
        <f t="shared" ref="BU109:BW109" si="1371">1-BU108</f>
        <v>0.11968955794058012</v>
      </c>
      <c r="BV109" s="4">
        <f t="shared" si="1371"/>
        <v>0.11968955794058012</v>
      </c>
      <c r="BW109" s="4">
        <f t="shared" si="1371"/>
        <v>0.11968955794058012</v>
      </c>
      <c r="BX109" s="4">
        <f t="shared" si="1370"/>
        <v>0.29728867400613868</v>
      </c>
      <c r="BY109" s="4">
        <f t="shared" ref="BY109:BZ109" si="1372">1-BY108</f>
        <v>0.29728867400613868</v>
      </c>
      <c r="BZ109" s="4">
        <f t="shared" si="1372"/>
        <v>0.29728867400613868</v>
      </c>
      <c r="CA109" s="4">
        <f t="shared" ref="CA109" si="1373">1-CA108</f>
        <v>0.29728867400613868</v>
      </c>
      <c r="CB109" s="4">
        <f t="shared" ref="CB109" si="1374">1-CB108</f>
        <v>0.11968955794058012</v>
      </c>
      <c r="CC109" s="4">
        <f t="shared" si="1370"/>
        <v>2.9002159186313103E-2</v>
      </c>
      <c r="CD109" s="4">
        <f t="shared" ref="CD109" si="1375">1-CD108</f>
        <v>0.24888448722353129</v>
      </c>
    </row>
    <row r="110" spans="1:82" x14ac:dyDescent="0.25">
      <c r="A110" s="2" t="s">
        <v>151</v>
      </c>
      <c r="C110" s="4">
        <f t="shared" ref="C110:J110" si="1376">+C109/C65</f>
        <v>6.4440496691424848E-2</v>
      </c>
      <c r="D110" s="4">
        <f t="shared" si="1376"/>
        <v>2.214657079820315E-2</v>
      </c>
      <c r="E110" s="4">
        <f t="shared" si="1376"/>
        <v>2.214657079820315E-2</v>
      </c>
      <c r="F110" s="4">
        <f t="shared" si="1376"/>
        <v>2.214657079820315E-2</v>
      </c>
      <c r="G110" s="4">
        <f t="shared" si="1376"/>
        <v>6.4440496691424848E-2</v>
      </c>
      <c r="H110" s="4">
        <f t="shared" si="1376"/>
        <v>6.4440496691424848E-2</v>
      </c>
      <c r="I110" s="4">
        <f t="shared" si="1376"/>
        <v>6.4440496691424848E-2</v>
      </c>
      <c r="J110" s="4">
        <f t="shared" si="1376"/>
        <v>6.4440496691424848E-2</v>
      </c>
      <c r="K110" s="4">
        <f t="shared" ref="K110:BX110" si="1377">+K109/K65</f>
        <v>2.214657079820315E-2</v>
      </c>
      <c r="L110" s="4">
        <f t="shared" ref="L110" si="1378">+L109/L65</f>
        <v>5.487294449976611E-2</v>
      </c>
      <c r="M110" s="4">
        <f t="shared" si="1377"/>
        <v>3.6664096495969169E-2</v>
      </c>
      <c r="N110" s="4">
        <f t="shared" ref="N110:P110" si="1379">+N109/N65</f>
        <v>1.612545664677555E-2</v>
      </c>
      <c r="O110" s="4">
        <f t="shared" si="1379"/>
        <v>1.612545664677555E-2</v>
      </c>
      <c r="P110" s="4">
        <f t="shared" si="1379"/>
        <v>1.612545664677555E-2</v>
      </c>
      <c r="Q110" s="4">
        <f t="shared" si="1377"/>
        <v>3.6664096495969169E-2</v>
      </c>
      <c r="R110" s="4">
        <f t="shared" ref="R110:S110" si="1380">+R109/R65</f>
        <v>3.6664096495969169E-2</v>
      </c>
      <c r="S110" s="4">
        <f t="shared" si="1380"/>
        <v>3.6664096495969169E-2</v>
      </c>
      <c r="T110" s="4">
        <f t="shared" ref="T110" si="1381">+T109/T65</f>
        <v>3.6664096495969169E-2</v>
      </c>
      <c r="U110" s="4">
        <f t="shared" ref="U110:V110" si="1382">+U109/U65</f>
        <v>1.612545664677555E-2</v>
      </c>
      <c r="V110" s="4">
        <f t="shared" si="1382"/>
        <v>3.05049373568957E-2</v>
      </c>
      <c r="W110" s="4">
        <f t="shared" si="1377"/>
        <v>4.3264118809465089E-2</v>
      </c>
      <c r="X110" s="4">
        <f t="shared" ref="X110:Z110" si="1383">+X109/X65</f>
        <v>1.7591884306739268E-2</v>
      </c>
      <c r="Y110" s="4">
        <f t="shared" si="1383"/>
        <v>1.7591884306739268E-2</v>
      </c>
      <c r="Z110" s="4">
        <f t="shared" si="1383"/>
        <v>1.7591884306739268E-2</v>
      </c>
      <c r="AA110" s="4">
        <f t="shared" si="1377"/>
        <v>4.3264118809465089E-2</v>
      </c>
      <c r="AB110" s="4">
        <f t="shared" ref="AB110:AC110" si="1384">+AB109/AB65</f>
        <v>4.3264118809465089E-2</v>
      </c>
      <c r="AC110" s="4">
        <f t="shared" si="1384"/>
        <v>4.3264118809465089E-2</v>
      </c>
      <c r="AD110" s="4">
        <f t="shared" ref="AD110" si="1385">+AD109/AD65</f>
        <v>4.3264118809465089E-2</v>
      </c>
      <c r="AE110" s="4">
        <f t="shared" ref="AE110:AF110" si="1386">+AE109/AE65</f>
        <v>1.7591884306739268E-2</v>
      </c>
      <c r="AF110" s="4">
        <f t="shared" si="1386"/>
        <v>3.6181546457838748E-2</v>
      </c>
      <c r="AG110" s="4">
        <f t="shared" si="1377"/>
        <v>3.407103435088988E-2</v>
      </c>
      <c r="AH110" s="4">
        <f t="shared" ref="AH110:AJ110" si="1387">+AH109/AH65</f>
        <v>1.5719489780948091E-2</v>
      </c>
      <c r="AI110" s="4">
        <f t="shared" si="1387"/>
        <v>1.5719489780948091E-2</v>
      </c>
      <c r="AJ110" s="4">
        <f t="shared" si="1387"/>
        <v>1.5719489780948091E-2</v>
      </c>
      <c r="AK110" s="4">
        <f t="shared" si="1377"/>
        <v>3.407103435088988E-2</v>
      </c>
      <c r="AL110" s="4">
        <f t="shared" ref="AL110:AM110" si="1388">+AL109/AL65</f>
        <v>3.407103435088988E-2</v>
      </c>
      <c r="AM110" s="4">
        <f t="shared" si="1388"/>
        <v>3.407103435088988E-2</v>
      </c>
      <c r="AN110" s="4">
        <f t="shared" ref="AN110" si="1389">+AN109/AN65</f>
        <v>3.407103435088988E-2</v>
      </c>
      <c r="AO110" s="4">
        <f t="shared" ref="AO110:AP110" si="1390">+AO109/AO65</f>
        <v>1.5719489780948091E-2</v>
      </c>
      <c r="AP110" s="4">
        <f t="shared" si="1390"/>
        <v>2.8291902497325258E-2</v>
      </c>
      <c r="AQ110" s="4">
        <f t="shared" si="1377"/>
        <v>2.4086156158849986E-2</v>
      </c>
      <c r="AR110" s="4">
        <f t="shared" ref="AR110:AT110" si="1391">+AR109/AR65</f>
        <v>1.3820617563499898E-2</v>
      </c>
      <c r="AS110" s="4">
        <f t="shared" si="1391"/>
        <v>1.3820617563499898E-2</v>
      </c>
      <c r="AT110" s="4">
        <f t="shared" si="1391"/>
        <v>1.3820617563499898E-2</v>
      </c>
      <c r="AU110" s="4">
        <f t="shared" si="1377"/>
        <v>2.4086156158849986E-2</v>
      </c>
      <c r="AV110" s="4">
        <f t="shared" ref="AV110:AW110" si="1392">+AV109/AV65</f>
        <v>2.4086156158849986E-2</v>
      </c>
      <c r="AW110" s="4">
        <f t="shared" si="1392"/>
        <v>2.4086156158849986E-2</v>
      </c>
      <c r="AX110" s="4">
        <f t="shared" ref="AX110" si="1393">+AX109/AX65</f>
        <v>2.4086156158849986E-2</v>
      </c>
      <c r="AY110" s="4">
        <f t="shared" ref="AY110:AZ110" si="1394">+AY109/AY65</f>
        <v>1.3820617563499898E-2</v>
      </c>
      <c r="AZ110" s="4">
        <f t="shared" si="1394"/>
        <v>1.9855365832803895E-2</v>
      </c>
      <c r="BA110" s="4">
        <f t="shared" si="1377"/>
        <v>6.3604679207663661E-2</v>
      </c>
      <c r="BB110" s="4">
        <f t="shared" ref="BB110:BD110" si="1395">+BB109/BB65</f>
        <v>2.9454444062108214E-2</v>
      </c>
      <c r="BC110" s="4">
        <f t="shared" si="1395"/>
        <v>2.9454444062108214E-2</v>
      </c>
      <c r="BD110" s="4">
        <f t="shared" si="1395"/>
        <v>2.9454444062108214E-2</v>
      </c>
      <c r="BE110" s="4">
        <f t="shared" si="1377"/>
        <v>6.3604679207663661E-2</v>
      </c>
      <c r="BF110" s="4">
        <f t="shared" ref="BF110:BG110" si="1396">+BF109/BF65</f>
        <v>6.3604679207663661E-2</v>
      </c>
      <c r="BG110" s="4">
        <f t="shared" si="1396"/>
        <v>6.3604679207663661E-2</v>
      </c>
      <c r="BH110" s="4">
        <f t="shared" ref="BH110" si="1397">+BH109/BH65</f>
        <v>6.3604679207663661E-2</v>
      </c>
      <c r="BI110" s="4">
        <f t="shared" ref="BI110" si="1398">+BI109/BI65</f>
        <v>5.4119811616795216E-2</v>
      </c>
      <c r="BJ110" s="4">
        <f t="shared" si="1377"/>
        <v>5.6874487200642816E-2</v>
      </c>
      <c r="BK110" s="4">
        <f t="shared" ref="BK110:BM110" si="1399">+BK109/BK65</f>
        <v>2.0063950113886807E-2</v>
      </c>
      <c r="BL110" s="4">
        <f t="shared" si="1399"/>
        <v>2.0063950113886807E-2</v>
      </c>
      <c r="BM110" s="4">
        <f t="shared" si="1399"/>
        <v>2.0063950113886807E-2</v>
      </c>
      <c r="BN110" s="4">
        <f t="shared" si="1377"/>
        <v>5.6874487200642816E-2</v>
      </c>
      <c r="BO110" s="4">
        <f t="shared" ref="BO110:BP110" si="1400">+BO109/BO65</f>
        <v>5.6874487200642816E-2</v>
      </c>
      <c r="BP110" s="4">
        <f t="shared" si="1400"/>
        <v>5.6874487200642816E-2</v>
      </c>
      <c r="BQ110" s="4">
        <f t="shared" ref="BQ110" si="1401">+BQ109/BQ65</f>
        <v>5.6874487200642816E-2</v>
      </c>
      <c r="BR110" s="4">
        <f t="shared" ref="BR110" si="1402">+BR109/BR65</f>
        <v>2.0063950113886807E-2</v>
      </c>
      <c r="BS110" s="4">
        <f t="shared" ref="BS110" si="1403">+BS109/BS65</f>
        <v>4.8104207239883762E-2</v>
      </c>
      <c r="BT110" s="4">
        <f t="shared" si="1377"/>
        <v>4.4593301100920801E-2</v>
      </c>
      <c r="BU110" s="4">
        <f t="shared" ref="BU110:BW110" si="1404">+BU109/BU65</f>
        <v>1.7953433691087015E-2</v>
      </c>
      <c r="BV110" s="4">
        <f t="shared" si="1404"/>
        <v>1.7953433691087015E-2</v>
      </c>
      <c r="BW110" s="4">
        <f t="shared" si="1404"/>
        <v>1.7953433691087015E-2</v>
      </c>
      <c r="BX110" s="4">
        <f t="shared" si="1377"/>
        <v>4.4593301100920801E-2</v>
      </c>
      <c r="BY110" s="4">
        <f t="shared" ref="BY110:BZ110" si="1405">+BY109/BY65</f>
        <v>4.4593301100920801E-2</v>
      </c>
      <c r="BZ110" s="4">
        <f t="shared" si="1405"/>
        <v>4.4593301100920801E-2</v>
      </c>
      <c r="CA110" s="4">
        <f t="shared" ref="CA110" si="1406">+CA109/CA65</f>
        <v>4.4593301100920801E-2</v>
      </c>
      <c r="CB110" s="4">
        <f t="shared" ref="CB110" si="1407">+CB109/CB65</f>
        <v>1.7953433691087015E-2</v>
      </c>
      <c r="CC110" s="4">
        <f t="shared" ref="CC110:CD110" si="1408">+CC109/CC65</f>
        <v>4.3503238779469657E-3</v>
      </c>
      <c r="CD110" s="4">
        <f t="shared" si="1408"/>
        <v>3.7332673083529694E-2</v>
      </c>
    </row>
    <row r="111" spans="1:82" x14ac:dyDescent="0.25">
      <c r="A111" s="2" t="s">
        <v>152</v>
      </c>
      <c r="C111" s="4">
        <f t="shared" ref="C111:BX111" si="1409">+C110*C83*C101</f>
        <v>0.23277377527001267</v>
      </c>
      <c r="D111" s="4">
        <f t="shared" ref="D111:F111" si="1410">+D110*D83*D101</f>
        <v>7.9998466161238707E-2</v>
      </c>
      <c r="E111" s="4">
        <f t="shared" si="1410"/>
        <v>7.9998466161238707E-2</v>
      </c>
      <c r="F111" s="4">
        <f t="shared" si="1410"/>
        <v>7.9998466161238707E-2</v>
      </c>
      <c r="G111" s="4">
        <f t="shared" si="1409"/>
        <v>0.23277377527001267</v>
      </c>
      <c r="H111" s="4">
        <f t="shared" ref="H111:I111" si="1411">+H110*H83*H101</f>
        <v>0.23277377527001267</v>
      </c>
      <c r="I111" s="4">
        <f t="shared" si="1411"/>
        <v>0.23277377527001267</v>
      </c>
      <c r="J111" s="4">
        <f t="shared" ref="J111" si="1412">+J110*J83*J101</f>
        <v>0.23277377527001267</v>
      </c>
      <c r="K111" s="4">
        <f t="shared" si="1409"/>
        <v>7.9998466161238707E-2</v>
      </c>
      <c r="L111" s="4">
        <f t="shared" ref="L111" si="1413">+L110*L83*L101</f>
        <v>0.19821359404717537</v>
      </c>
      <c r="M111" s="4">
        <f t="shared" si="1409"/>
        <v>0.13243908095709125</v>
      </c>
      <c r="N111" s="4">
        <f t="shared" ref="N111:P111" si="1414">+N110*N83*N101</f>
        <v>5.8248828211194661E-2</v>
      </c>
      <c r="O111" s="4">
        <f t="shared" si="1414"/>
        <v>5.8248828211194661E-2</v>
      </c>
      <c r="P111" s="4">
        <f t="shared" si="1414"/>
        <v>5.8248828211194661E-2</v>
      </c>
      <c r="Q111" s="4">
        <f t="shared" si="1409"/>
        <v>0.13243908095709125</v>
      </c>
      <c r="R111" s="4">
        <f t="shared" ref="R111:S111" si="1415">+R110*R83*R101</f>
        <v>0.13243908095709125</v>
      </c>
      <c r="S111" s="4">
        <f t="shared" si="1415"/>
        <v>0.13243908095709125</v>
      </c>
      <c r="T111" s="4">
        <f t="shared" ref="T111" si="1416">+T110*T83*T101</f>
        <v>0.13243908095709125</v>
      </c>
      <c r="U111" s="4">
        <f t="shared" ref="U111:V111" si="1417">+U110*U83*U101</f>
        <v>5.8248828211194661E-2</v>
      </c>
      <c r="V111" s="4">
        <f t="shared" si="1417"/>
        <v>0.11019079301858883</v>
      </c>
      <c r="W111" s="4">
        <f t="shared" ref="W111:AF111" si="1418">+W110*W83*W101</f>
        <v>0.94785371078200986</v>
      </c>
      <c r="X111" s="4">
        <f t="shared" si="1418"/>
        <v>0.38541251454178832</v>
      </c>
      <c r="Y111" s="4">
        <f t="shared" si="1418"/>
        <v>0.38541251454178832</v>
      </c>
      <c r="Z111" s="4">
        <f t="shared" si="1418"/>
        <v>0.38541251454178832</v>
      </c>
      <c r="AA111" s="4">
        <f t="shared" si="1418"/>
        <v>0.94785371078200986</v>
      </c>
      <c r="AB111" s="4">
        <f t="shared" si="1418"/>
        <v>0.94785371078200986</v>
      </c>
      <c r="AC111" s="4">
        <f t="shared" si="1418"/>
        <v>0.94785371078200986</v>
      </c>
      <c r="AD111" s="4">
        <f t="shared" si="1418"/>
        <v>0.94785371078200986</v>
      </c>
      <c r="AE111" s="4">
        <f t="shared" si="1418"/>
        <v>0.38541251454178832</v>
      </c>
      <c r="AF111" s="4">
        <f t="shared" si="1418"/>
        <v>0.79268488566537754</v>
      </c>
      <c r="AG111" s="4">
        <f t="shared" si="1409"/>
        <v>0.74644664512633307</v>
      </c>
      <c r="AH111" s="4">
        <f t="shared" ref="AH111:AJ111" si="1419">+AH110*AH83*AH101</f>
        <v>0.34439108273740776</v>
      </c>
      <c r="AI111" s="4">
        <f t="shared" si="1419"/>
        <v>0.34439108273740776</v>
      </c>
      <c r="AJ111" s="4">
        <f t="shared" si="1419"/>
        <v>0.34439108273740776</v>
      </c>
      <c r="AK111" s="4">
        <f t="shared" si="1409"/>
        <v>0.74644664512633307</v>
      </c>
      <c r="AL111" s="4">
        <f t="shared" ref="AL111:AM111" si="1420">+AL110*AL83*AL101</f>
        <v>0.74644664512633307</v>
      </c>
      <c r="AM111" s="4">
        <f t="shared" si="1420"/>
        <v>0.74644664512633307</v>
      </c>
      <c r="AN111" s="4">
        <f t="shared" ref="AN111" si="1421">+AN110*AN83*AN101</f>
        <v>0.74644664512633307</v>
      </c>
      <c r="AO111" s="4">
        <f t="shared" ref="AO111:AP111" si="1422">+AO110*AO83*AO101</f>
        <v>0.34439108273740776</v>
      </c>
      <c r="AP111" s="4">
        <f t="shared" si="1422"/>
        <v>0.61983429930175238</v>
      </c>
      <c r="AQ111" s="4">
        <f t="shared" si="1409"/>
        <v>0.52769253418022388</v>
      </c>
      <c r="AR111" s="4">
        <f t="shared" ref="AR111:AT111" si="1423">+AR110*AR83*AR101</f>
        <v>0.30278956334588436</v>
      </c>
      <c r="AS111" s="4">
        <f t="shared" si="1423"/>
        <v>0.30278956334588436</v>
      </c>
      <c r="AT111" s="4">
        <f t="shared" si="1423"/>
        <v>0.30278956334588436</v>
      </c>
      <c r="AU111" s="4">
        <f t="shared" si="1409"/>
        <v>0.52769253418022388</v>
      </c>
      <c r="AV111" s="4">
        <f t="shared" ref="AV111:AW111" si="1424">+AV110*AV83*AV101</f>
        <v>0.52769253418022388</v>
      </c>
      <c r="AW111" s="4">
        <f t="shared" si="1424"/>
        <v>0.52769253418022388</v>
      </c>
      <c r="AX111" s="4">
        <f t="shared" ref="AX111" si="1425">+AX110*AX83*AX101</f>
        <v>0.52769253418022388</v>
      </c>
      <c r="AY111" s="4">
        <f t="shared" ref="AY111:AZ111" si="1426">+AY110*AY83*AY101</f>
        <v>0.30278956334588436</v>
      </c>
      <c r="AZ111" s="4">
        <f t="shared" si="1426"/>
        <v>0.43500209183597588</v>
      </c>
      <c r="BA111" s="4">
        <f t="shared" si="1409"/>
        <v>3.8847657812885683</v>
      </c>
      <c r="BB111" s="4">
        <f t="shared" ref="BB111:BD111" si="1427">+BB110*BB83*BB101</f>
        <v>1.7989811099553421</v>
      </c>
      <c r="BC111" s="4">
        <f t="shared" si="1427"/>
        <v>1.7989811099553421</v>
      </c>
      <c r="BD111" s="4">
        <f t="shared" si="1427"/>
        <v>1.7989811099553421</v>
      </c>
      <c r="BE111" s="4">
        <f t="shared" si="1409"/>
        <v>3.8847657812885683</v>
      </c>
      <c r="BF111" s="4">
        <f t="shared" ref="BF111:BG111" si="1428">+BF110*BF83*BF101</f>
        <v>3.8847657812885683</v>
      </c>
      <c r="BG111" s="4">
        <f t="shared" si="1428"/>
        <v>3.8847657812885683</v>
      </c>
      <c r="BH111" s="4">
        <f t="shared" ref="BH111" si="1429">+BH110*BH83*BH101</f>
        <v>3.8847657812885683</v>
      </c>
      <c r="BI111" s="4">
        <f t="shared" ref="BI111" si="1430">+BI110*BI83*BI101</f>
        <v>3.3054610899346799</v>
      </c>
      <c r="BJ111" s="4">
        <f t="shared" si="1409"/>
        <v>3.4737076651865344</v>
      </c>
      <c r="BK111" s="4">
        <f t="shared" ref="BK111:BM111" si="1431">+BK110*BK83*BK101</f>
        <v>1.2254404520370095</v>
      </c>
      <c r="BL111" s="4">
        <f t="shared" si="1431"/>
        <v>1.2254404520370095</v>
      </c>
      <c r="BM111" s="4">
        <f t="shared" si="1431"/>
        <v>1.2254404520370095</v>
      </c>
      <c r="BN111" s="4">
        <f t="shared" si="1409"/>
        <v>3.4737076651865344</v>
      </c>
      <c r="BO111" s="4">
        <f t="shared" ref="BO111:BP111" si="1432">+BO110*BO83*BO101</f>
        <v>3.4737076651865344</v>
      </c>
      <c r="BP111" s="4">
        <f t="shared" si="1432"/>
        <v>3.4737076651865344</v>
      </c>
      <c r="BQ111" s="4">
        <f t="shared" ref="BQ111" si="1433">+BQ110*BQ83*BQ101</f>
        <v>3.4737076651865344</v>
      </c>
      <c r="BR111" s="4">
        <f t="shared" ref="BR111" si="1434">+BR110*BR83*BR101</f>
        <v>1.2254404520370095</v>
      </c>
      <c r="BS111" s="4">
        <f t="shared" ref="BS111" si="1435">+BS110*BS83*BS101</f>
        <v>2.938047649157832</v>
      </c>
      <c r="BT111" s="4">
        <f t="shared" si="1409"/>
        <v>4.9211194497186295</v>
      </c>
      <c r="BU111" s="4">
        <f t="shared" ref="BU111:BW111" si="1436">+BU110*BU83*BU101</f>
        <v>1.9812615246063874</v>
      </c>
      <c r="BV111" s="4">
        <f t="shared" si="1436"/>
        <v>1.9812615246063874</v>
      </c>
      <c r="BW111" s="4">
        <f t="shared" si="1436"/>
        <v>1.9812615246063874</v>
      </c>
      <c r="BX111" s="4">
        <f t="shared" si="1409"/>
        <v>4.9211194497186295</v>
      </c>
      <c r="BY111" s="4">
        <f t="shared" ref="BY111:BZ111" si="1437">+BY110*BY83*BY101</f>
        <v>4.9211194497186295</v>
      </c>
      <c r="BZ111" s="4">
        <f t="shared" si="1437"/>
        <v>4.9211194497186295</v>
      </c>
      <c r="CA111" s="4">
        <f t="shared" ref="CA111" si="1438">+CA110*CA83*CA101</f>
        <v>4.9211194497186295</v>
      </c>
      <c r="CB111" s="4">
        <f t="shared" ref="CB111" si="1439">+CB110*CB83*CB101</f>
        <v>1.9812615246063874</v>
      </c>
      <c r="CC111" s="4">
        <f t="shared" ref="CC111:CD111" si="1440">+CC110*CC83*CC101</f>
        <v>0.48008249938460207</v>
      </c>
      <c r="CD111" s="4">
        <f t="shared" si="1440"/>
        <v>4.1198686593209297</v>
      </c>
    </row>
    <row r="112" spans="1:82" x14ac:dyDescent="0.25">
      <c r="A112" s="2" t="s">
        <v>153</v>
      </c>
      <c r="C112" s="4">
        <f t="shared" ref="C112:J112" si="1441">+C111*1000/C94</f>
        <v>2.228659377351442</v>
      </c>
      <c r="D112" s="4">
        <f t="shared" si="1441"/>
        <v>0.76593392695188633</v>
      </c>
      <c r="E112" s="4">
        <f t="shared" si="1441"/>
        <v>0.76593392695188633</v>
      </c>
      <c r="F112" s="4">
        <f t="shared" si="1441"/>
        <v>0.76593392695188633</v>
      </c>
      <c r="G112" s="4">
        <f t="shared" si="1441"/>
        <v>2.228659377351442</v>
      </c>
      <c r="H112" s="4">
        <f t="shared" si="1441"/>
        <v>2.228659377351442</v>
      </c>
      <c r="I112" s="4">
        <f t="shared" si="1441"/>
        <v>2.228659377351442</v>
      </c>
      <c r="J112" s="4">
        <f t="shared" si="1441"/>
        <v>2.228659377351442</v>
      </c>
      <c r="K112" s="4">
        <f t="shared" ref="K112:L112" si="1442">+K111*1000/K94</f>
        <v>0.76593392695188633</v>
      </c>
      <c r="L112" s="4">
        <f t="shared" si="1442"/>
        <v>1.8977678416709445</v>
      </c>
      <c r="M112" s="4">
        <f t="shared" ref="M112:U112" si="1443">+M111*1000/M94</f>
        <v>1.2559937948972177</v>
      </c>
      <c r="N112" s="4">
        <f t="shared" ref="N112:P112" si="1444">+N111*1000/N94</f>
        <v>0.55240617999303054</v>
      </c>
      <c r="O112" s="4">
        <f t="shared" si="1444"/>
        <v>0.55240617999303054</v>
      </c>
      <c r="P112" s="4">
        <f t="shared" si="1444"/>
        <v>0.55240617999303054</v>
      </c>
      <c r="Q112" s="4">
        <f t="shared" si="1443"/>
        <v>1.2559937948972177</v>
      </c>
      <c r="R112" s="4">
        <f t="shared" ref="R112:S112" si="1445">+R111*1000/R94</f>
        <v>1.2559937948972177</v>
      </c>
      <c r="S112" s="4">
        <f t="shared" si="1445"/>
        <v>1.2559937948972177</v>
      </c>
      <c r="T112" s="4">
        <f t="shared" ref="T112" si="1446">+T111*1000/T94</f>
        <v>1.2559937948972177</v>
      </c>
      <c r="U112" s="4">
        <f t="shared" si="1443"/>
        <v>0.55240617999303054</v>
      </c>
      <c r="V112" s="4">
        <f t="shared" ref="V112" si="1447">+V111*1000/V94</f>
        <v>1.0450008508515014</v>
      </c>
      <c r="W112" s="4">
        <f t="shared" ref="W112:AF112" si="1448">+W111*1000/W94</f>
        <v>1.658819878497882</v>
      </c>
      <c r="X112" s="4">
        <f t="shared" si="1448"/>
        <v>0.67450275635499135</v>
      </c>
      <c r="Y112" s="4">
        <f t="shared" si="1448"/>
        <v>0.67450275635499135</v>
      </c>
      <c r="Z112" s="4">
        <f t="shared" si="1448"/>
        <v>0.67450275635499135</v>
      </c>
      <c r="AA112" s="4">
        <f t="shared" si="1448"/>
        <v>1.658819878497882</v>
      </c>
      <c r="AB112" s="4">
        <f t="shared" si="1448"/>
        <v>1.658819878497882</v>
      </c>
      <c r="AC112" s="4">
        <f t="shared" si="1448"/>
        <v>1.658819878497882</v>
      </c>
      <c r="AD112" s="4">
        <f t="shared" si="1448"/>
        <v>1.658819878497882</v>
      </c>
      <c r="AE112" s="4">
        <f t="shared" si="1448"/>
        <v>0.67450275635499135</v>
      </c>
      <c r="AF112" s="4">
        <f t="shared" si="1448"/>
        <v>1.3872620118158281</v>
      </c>
      <c r="AG112" s="4">
        <f t="shared" ref="AG112:AO112" si="1449">+AG111*1000/AG94</f>
        <v>1.3063413890652427</v>
      </c>
      <c r="AH112" s="4">
        <f t="shared" ref="AH112:AJ112" si="1450">+AH111*1000/AH94</f>
        <v>0.60271196654481007</v>
      </c>
      <c r="AI112" s="4">
        <f t="shared" si="1450"/>
        <v>0.60271196654481007</v>
      </c>
      <c r="AJ112" s="4">
        <f t="shared" si="1450"/>
        <v>0.60271196654481007</v>
      </c>
      <c r="AK112" s="4">
        <f t="shared" si="1449"/>
        <v>1.3063413890652427</v>
      </c>
      <c r="AL112" s="4">
        <f t="shared" ref="AL112:AM112" si="1451">+AL111*1000/AL94</f>
        <v>1.3063413890652427</v>
      </c>
      <c r="AM112" s="4">
        <f t="shared" si="1451"/>
        <v>1.3063413890652427</v>
      </c>
      <c r="AN112" s="4">
        <f t="shared" ref="AN112" si="1452">+AN111*1000/AN94</f>
        <v>1.3063413890652427</v>
      </c>
      <c r="AO112" s="4">
        <f t="shared" si="1449"/>
        <v>0.60271196654481007</v>
      </c>
      <c r="AP112" s="4">
        <f t="shared" ref="AP112" si="1453">+AP111*1000/AP94</f>
        <v>1.0847596473597807</v>
      </c>
      <c r="AQ112" s="4">
        <f t="shared" ref="AQ112:AY112" si="1454">+AQ111*1000/AQ94</f>
        <v>0.92350418157975989</v>
      </c>
      <c r="AR112" s="4">
        <f t="shared" ref="AR112:AT112" si="1455">+AR111*1000/AR94</f>
        <v>0.52990597701564612</v>
      </c>
      <c r="AS112" s="4">
        <f t="shared" si="1455"/>
        <v>0.52990597701564612</v>
      </c>
      <c r="AT112" s="4">
        <f t="shared" si="1455"/>
        <v>0.52990597701564612</v>
      </c>
      <c r="AU112" s="4">
        <f t="shared" si="1454"/>
        <v>0.92350418157975989</v>
      </c>
      <c r="AV112" s="4">
        <f t="shared" ref="AV112:AW112" si="1456">+AV111*1000/AV94</f>
        <v>0.92350418157975989</v>
      </c>
      <c r="AW112" s="4">
        <f t="shared" si="1456"/>
        <v>0.92350418157975989</v>
      </c>
      <c r="AX112" s="4">
        <f t="shared" ref="AX112" si="1457">+AX111*1000/AX94</f>
        <v>0.92350418157975989</v>
      </c>
      <c r="AY112" s="4">
        <f t="shared" si="1454"/>
        <v>0.52990597701564612</v>
      </c>
      <c r="AZ112" s="4">
        <f t="shared" ref="AZ112" si="1458">+AZ111*1000/AZ94</f>
        <v>0.76128848673319316</v>
      </c>
      <c r="BA112" s="4">
        <f t="shared" ref="BA112:BN112" si="1459">+BA111*1000/BA94</f>
        <v>2.1838017454020617</v>
      </c>
      <c r="BB112" s="4">
        <f t="shared" ref="BB112:BD112" si="1460">+BB111*1000/BB94</f>
        <v>1.0112882755476447</v>
      </c>
      <c r="BC112" s="4">
        <f t="shared" si="1460"/>
        <v>1.0112882755476447</v>
      </c>
      <c r="BD112" s="4">
        <f t="shared" si="1460"/>
        <v>1.0112882755476447</v>
      </c>
      <c r="BE112" s="4">
        <f t="shared" si="1459"/>
        <v>2.1838017454020617</v>
      </c>
      <c r="BF112" s="4">
        <f t="shared" ref="BF112:BG112" si="1461">+BF111*1000/BF94</f>
        <v>2.1838017454020617</v>
      </c>
      <c r="BG112" s="4">
        <f t="shared" si="1461"/>
        <v>2.1838017454020617</v>
      </c>
      <c r="BH112" s="4">
        <f t="shared" ref="BH112" si="1462">+BH111*1000/BH94</f>
        <v>2.1838017454020617</v>
      </c>
      <c r="BI112" s="4">
        <f t="shared" ref="BI112" si="1463">+BI111*1000/BI94</f>
        <v>1.8581484969638515</v>
      </c>
      <c r="BJ112" s="4">
        <f t="shared" si="1459"/>
        <v>1.9527274717022072</v>
      </c>
      <c r="BK112" s="4">
        <f t="shared" ref="BK112:BM112" si="1464">+BK111*1000/BK94</f>
        <v>0.68887524981159864</v>
      </c>
      <c r="BL112" s="4">
        <f t="shared" si="1464"/>
        <v>0.68887524981159864</v>
      </c>
      <c r="BM112" s="4">
        <f t="shared" si="1464"/>
        <v>0.68887524981159864</v>
      </c>
      <c r="BN112" s="4">
        <f t="shared" si="1459"/>
        <v>1.9527274717022072</v>
      </c>
      <c r="BO112" s="4">
        <f t="shared" ref="BO112:BP112" si="1465">+BO111*1000/BO94</f>
        <v>1.9527274717022072</v>
      </c>
      <c r="BP112" s="4">
        <f t="shared" si="1465"/>
        <v>1.9527274717022072</v>
      </c>
      <c r="BQ112" s="4">
        <f t="shared" ref="BQ112" si="1466">+BQ111*1000/BQ94</f>
        <v>1.9527274717022072</v>
      </c>
      <c r="BR112" s="4">
        <f t="shared" ref="BR112" si="1467">+BR111*1000/BR94</f>
        <v>0.68887524981159864</v>
      </c>
      <c r="BS112" s="4">
        <f t="shared" ref="BS112" si="1468">+BS111*1000/BS94</f>
        <v>1.651608860232775</v>
      </c>
      <c r="BT112" s="4">
        <f t="shared" ref="BT112:CC112" si="1469">+BT111*1000/BT94</f>
        <v>1.8571273428996962</v>
      </c>
      <c r="BU112" s="4">
        <f t="shared" ref="BU112:BW112" si="1470">+BU111*1000/BU94</f>
        <v>0.74768657586477361</v>
      </c>
      <c r="BV112" s="4">
        <f t="shared" si="1470"/>
        <v>0.74768657586477361</v>
      </c>
      <c r="BW112" s="4">
        <f t="shared" si="1470"/>
        <v>0.74768657586477361</v>
      </c>
      <c r="BX112" s="4">
        <f t="shared" si="1469"/>
        <v>1.8571273428996962</v>
      </c>
      <c r="BY112" s="4">
        <f t="shared" ref="BY112:BZ112" si="1471">+BY111*1000/BY94</f>
        <v>1.8571273428996962</v>
      </c>
      <c r="BZ112" s="4">
        <f t="shared" si="1471"/>
        <v>1.8571273428996962</v>
      </c>
      <c r="CA112" s="4">
        <f t="shared" ref="CA112" si="1472">+CA111*1000/CA94</f>
        <v>1.8571273428996962</v>
      </c>
      <c r="CB112" s="4">
        <f t="shared" ref="CB112" si="1473">+CB111*1000/CB94</f>
        <v>0.74768657586477361</v>
      </c>
      <c r="CC112" s="4">
        <f t="shared" si="1469"/>
        <v>0.18117307363993121</v>
      </c>
      <c r="CD112" s="4">
        <f t="shared" ref="CD112" si="1474">+CD111*1000/CD94</f>
        <v>1.5547520873157981</v>
      </c>
    </row>
    <row r="113" spans="1:8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</row>
    <row r="114" spans="1:82" x14ac:dyDescent="0.25">
      <c r="A114" s="2" t="s">
        <v>154</v>
      </c>
    </row>
    <row r="115" spans="1:82" x14ac:dyDescent="0.25">
      <c r="A115" s="2" t="s">
        <v>155</v>
      </c>
      <c r="C115" s="4">
        <f t="shared" ref="C115:CD115" si="1475">+(1-C103)^(C7+C13)</f>
        <v>0.5484765404056996</v>
      </c>
      <c r="D115" s="4">
        <f t="shared" ref="D115:F115" si="1476">+(1-D103)^(D7+D13)</f>
        <v>0.81960043964605844</v>
      </c>
      <c r="E115" s="4">
        <f t="shared" si="1476"/>
        <v>0.81960043964605844</v>
      </c>
      <c r="F115" s="4">
        <f t="shared" si="1476"/>
        <v>0.81960043964605844</v>
      </c>
      <c r="G115" s="4">
        <f t="shared" si="1475"/>
        <v>0.5484765404056996</v>
      </c>
      <c r="H115" s="4">
        <f t="shared" ref="H115:I115" si="1477">+(1-H103)^(H7+H13)</f>
        <v>0.5484765404056996</v>
      </c>
      <c r="I115" s="4">
        <f t="shared" si="1477"/>
        <v>0.5484765404056996</v>
      </c>
      <c r="J115" s="4">
        <f t="shared" si="1475"/>
        <v>0.5484765404056996</v>
      </c>
      <c r="K115" s="4">
        <f t="shared" si="1475"/>
        <v>0.81960043964605844</v>
      </c>
      <c r="L115" s="4">
        <f t="shared" si="1475"/>
        <v>0.61433770692071621</v>
      </c>
      <c r="M115" s="4">
        <f t="shared" si="1475"/>
        <v>0.72653629174837542</v>
      </c>
      <c r="N115" s="4">
        <f t="shared" ref="N115:P115" si="1478">+(1-N103)^(N7+N13)</f>
        <v>0.85819860503339562</v>
      </c>
      <c r="O115" s="4">
        <f t="shared" si="1478"/>
        <v>0.85819860503339562</v>
      </c>
      <c r="P115" s="4">
        <f t="shared" si="1478"/>
        <v>0.85819860503339562</v>
      </c>
      <c r="Q115" s="4">
        <f t="shared" si="1475"/>
        <v>0.72653629174837542</v>
      </c>
      <c r="R115" s="4">
        <f t="shared" ref="R115:S115" si="1479">+(1-R103)^(R7+R13)</f>
        <v>0.72653629174837542</v>
      </c>
      <c r="S115" s="4">
        <f t="shared" si="1479"/>
        <v>0.72653629174837542</v>
      </c>
      <c r="T115" s="4">
        <f t="shared" si="1475"/>
        <v>0.72653629174837542</v>
      </c>
      <c r="U115" s="4">
        <f t="shared" si="1475"/>
        <v>0.85819860503339562</v>
      </c>
      <c r="V115" s="4">
        <f t="shared" si="1475"/>
        <v>0.77170813693830298</v>
      </c>
      <c r="W115" s="4">
        <f t="shared" si="1475"/>
        <v>0.68422705355596691</v>
      </c>
      <c r="X115" s="4">
        <f t="shared" ref="X115:Z115" si="1480">+(1-X103)^(X7+X13)</f>
        <v>0.84879811603346111</v>
      </c>
      <c r="Y115" s="4">
        <f t="shared" si="1480"/>
        <v>0.84879811603346111</v>
      </c>
      <c r="Z115" s="4">
        <f t="shared" si="1480"/>
        <v>0.84879811603346111</v>
      </c>
      <c r="AA115" s="4">
        <f t="shared" si="1475"/>
        <v>0.68422705355596691</v>
      </c>
      <c r="AB115" s="4">
        <f t="shared" ref="AB115:AC115" si="1481">+(1-AB103)^(AB7+AB13)</f>
        <v>0.68422705355596691</v>
      </c>
      <c r="AC115" s="4">
        <f t="shared" si="1481"/>
        <v>0.68422705355596691</v>
      </c>
      <c r="AD115" s="4">
        <f t="shared" si="1475"/>
        <v>0.68422705355596691</v>
      </c>
      <c r="AE115" s="4">
        <f t="shared" si="1475"/>
        <v>0.84879811603346111</v>
      </c>
      <c r="AF115" s="4">
        <f t="shared" si="1475"/>
        <v>0.73504816675610751</v>
      </c>
      <c r="AG115" s="4">
        <f t="shared" si="1475"/>
        <v>0.74315903614721435</v>
      </c>
      <c r="AH115" s="4">
        <f t="shared" ref="AH115:AJ115" si="1482">+(1-AH103)^(AH7+AH13)</f>
        <v>0.860801043026582</v>
      </c>
      <c r="AI115" s="4">
        <f t="shared" si="1482"/>
        <v>0.860801043026582</v>
      </c>
      <c r="AJ115" s="4">
        <f t="shared" si="1482"/>
        <v>0.860801043026582</v>
      </c>
      <c r="AK115" s="4">
        <f t="shared" si="1475"/>
        <v>0.74315903614721435</v>
      </c>
      <c r="AL115" s="4">
        <f t="shared" ref="AL115:AM115" si="1483">+(1-AL103)^(AL7+AL13)</f>
        <v>0.74315903614721435</v>
      </c>
      <c r="AM115" s="4">
        <f t="shared" si="1483"/>
        <v>0.74315903614721435</v>
      </c>
      <c r="AN115" s="4">
        <f t="shared" si="1475"/>
        <v>0.74315903614721435</v>
      </c>
      <c r="AO115" s="4">
        <f t="shared" si="1475"/>
        <v>0.860801043026582</v>
      </c>
      <c r="AP115" s="4">
        <f t="shared" si="1475"/>
        <v>0.78600008315502112</v>
      </c>
      <c r="AQ115" s="4">
        <f t="shared" si="1475"/>
        <v>0.80716678789153151</v>
      </c>
      <c r="AR115" s="4">
        <f t="shared" ref="AR115:AT115" si="1484">+(1-AR103)^(AR7+AR13)</f>
        <v>0.87297370444026856</v>
      </c>
      <c r="AS115" s="4">
        <f t="shared" si="1484"/>
        <v>0.87297370444026856</v>
      </c>
      <c r="AT115" s="4">
        <f t="shared" si="1484"/>
        <v>0.87297370444026856</v>
      </c>
      <c r="AU115" s="4">
        <f t="shared" si="1475"/>
        <v>0.80716678789153151</v>
      </c>
      <c r="AV115" s="4">
        <f t="shared" ref="AV115:AW115" si="1485">+(1-AV103)^(AV7+AV13)</f>
        <v>0.80716678789153151</v>
      </c>
      <c r="AW115" s="4">
        <f t="shared" si="1485"/>
        <v>0.80716678789153151</v>
      </c>
      <c r="AX115" s="4">
        <f t="shared" si="1475"/>
        <v>0.80716678789153151</v>
      </c>
      <c r="AY115" s="4">
        <f t="shared" si="1475"/>
        <v>0.87297370444026856</v>
      </c>
      <c r="AZ115" s="4">
        <f t="shared" si="1475"/>
        <v>0.84048387392915958</v>
      </c>
      <c r="BA115" s="4">
        <f t="shared" si="1475"/>
        <v>0.55383452244365738</v>
      </c>
      <c r="BB115" s="4">
        <f t="shared" ref="BB115:BD115" si="1486">+(1-BB103)^(BB7+BB13)</f>
        <v>0.77275354490598291</v>
      </c>
      <c r="BC115" s="4">
        <f t="shared" si="1486"/>
        <v>0.77275354490598291</v>
      </c>
      <c r="BD115" s="4">
        <f t="shared" si="1486"/>
        <v>0.77275354490598291</v>
      </c>
      <c r="BE115" s="4">
        <f t="shared" si="1475"/>
        <v>0.55383452244365738</v>
      </c>
      <c r="BF115" s="4">
        <f t="shared" ref="BF115:BG115" si="1487">+(1-BF103)^(BF7+BF13)</f>
        <v>0.55383452244365738</v>
      </c>
      <c r="BG115" s="4">
        <f t="shared" si="1487"/>
        <v>0.55383452244365738</v>
      </c>
      <c r="BH115" s="4">
        <f t="shared" si="1475"/>
        <v>0.55383452244365738</v>
      </c>
      <c r="BI115" s="4">
        <f t="shared" si="1475"/>
        <v>0.61920149594370122</v>
      </c>
      <c r="BJ115" s="4">
        <f t="shared" si="1475"/>
        <v>0.59697820941626412</v>
      </c>
      <c r="BK115" s="4">
        <f t="shared" ref="BK115:BM115" si="1488">+(1-BK103)^(BK7+BK13)</f>
        <v>0.83295101490350842</v>
      </c>
      <c r="BL115" s="4">
        <f t="shared" si="1488"/>
        <v>0.83295101490350842</v>
      </c>
      <c r="BM115" s="4">
        <f t="shared" si="1488"/>
        <v>0.83295101490350842</v>
      </c>
      <c r="BN115" s="4">
        <f t="shared" si="1475"/>
        <v>0.59697820941626412</v>
      </c>
      <c r="BO115" s="4">
        <f t="shared" ref="BO115:BP115" si="1489">+(1-BO103)^(BO7+BO13)</f>
        <v>0.59697820941626412</v>
      </c>
      <c r="BP115" s="4">
        <f t="shared" si="1489"/>
        <v>0.59697820941626412</v>
      </c>
      <c r="BQ115" s="4">
        <f t="shared" si="1475"/>
        <v>0.59697820941626412</v>
      </c>
      <c r="BR115" s="4">
        <f t="shared" si="1475"/>
        <v>0.83295101490350842</v>
      </c>
      <c r="BS115" s="4">
        <f t="shared" si="1475"/>
        <v>0.65805072321369618</v>
      </c>
      <c r="BT115" s="4">
        <f t="shared" si="1475"/>
        <v>0.67570637173109838</v>
      </c>
      <c r="BU115" s="4">
        <f t="shared" ref="BU115:BW115" si="1490">+(1-BU103)^(BU7+BU13)</f>
        <v>0.84648041492669235</v>
      </c>
      <c r="BV115" s="4">
        <f t="shared" si="1490"/>
        <v>0.84648041492669235</v>
      </c>
      <c r="BW115" s="4">
        <f t="shared" si="1490"/>
        <v>0.84648041492669235</v>
      </c>
      <c r="BX115" s="4">
        <f t="shared" si="1475"/>
        <v>0.67570637173109838</v>
      </c>
      <c r="BY115" s="4">
        <f t="shared" ref="BY115:BZ115" si="1491">+(1-BY103)^(BY7+BY13)</f>
        <v>0.67570637173109838</v>
      </c>
      <c r="BZ115" s="4">
        <f t="shared" si="1491"/>
        <v>0.67570637173109838</v>
      </c>
      <c r="CA115" s="4">
        <f t="shared" si="1475"/>
        <v>0.67570637173109838</v>
      </c>
      <c r="CB115" s="4">
        <f t="shared" si="1475"/>
        <v>0.84648041492669235</v>
      </c>
      <c r="CC115" s="4">
        <f t="shared" si="1475"/>
        <v>0.93368272817717268</v>
      </c>
      <c r="CD115" s="4">
        <f t="shared" si="1475"/>
        <v>0.72761410409240379</v>
      </c>
    </row>
    <row r="116" spans="1:82" x14ac:dyDescent="0.25">
      <c r="A116" s="2" t="s">
        <v>156</v>
      </c>
      <c r="C116" s="4">
        <f t="shared" ref="C116:J116" si="1492">1-C115</f>
        <v>0.4515234595943004</v>
      </c>
      <c r="D116" s="4">
        <f t="shared" si="1492"/>
        <v>0.18039956035394156</v>
      </c>
      <c r="E116" s="4">
        <f t="shared" si="1492"/>
        <v>0.18039956035394156</v>
      </c>
      <c r="F116" s="4">
        <f t="shared" si="1492"/>
        <v>0.18039956035394156</v>
      </c>
      <c r="G116" s="4">
        <f t="shared" si="1492"/>
        <v>0.4515234595943004</v>
      </c>
      <c r="H116" s="4">
        <f t="shared" si="1492"/>
        <v>0.4515234595943004</v>
      </c>
      <c r="I116" s="4">
        <f t="shared" si="1492"/>
        <v>0.4515234595943004</v>
      </c>
      <c r="J116" s="4">
        <f t="shared" si="1492"/>
        <v>0.4515234595943004</v>
      </c>
      <c r="K116" s="4">
        <f t="shared" ref="K116:L116" si="1493">1-K115</f>
        <v>0.18039956035394156</v>
      </c>
      <c r="L116" s="4">
        <f t="shared" si="1493"/>
        <v>0.38566229307928379</v>
      </c>
      <c r="M116" s="4">
        <f t="shared" ref="M116:AA116" si="1494">1-M115</f>
        <v>0.27346370825162458</v>
      </c>
      <c r="N116" s="4">
        <f t="shared" ref="N116:P116" si="1495">1-N115</f>
        <v>0.14180139496660438</v>
      </c>
      <c r="O116" s="4">
        <f t="shared" si="1495"/>
        <v>0.14180139496660438</v>
      </c>
      <c r="P116" s="4">
        <f t="shared" si="1495"/>
        <v>0.14180139496660438</v>
      </c>
      <c r="Q116" s="4">
        <f t="shared" si="1494"/>
        <v>0.27346370825162458</v>
      </c>
      <c r="R116" s="4">
        <f t="shared" ref="R116:S116" si="1496">1-R115</f>
        <v>0.27346370825162458</v>
      </c>
      <c r="S116" s="4">
        <f t="shared" si="1496"/>
        <v>0.27346370825162458</v>
      </c>
      <c r="T116" s="4">
        <f t="shared" ref="T116" si="1497">1-T115</f>
        <v>0.27346370825162458</v>
      </c>
      <c r="U116" s="4">
        <f t="shared" ref="U116:V116" si="1498">1-U115</f>
        <v>0.14180139496660438</v>
      </c>
      <c r="V116" s="4">
        <f t="shared" si="1498"/>
        <v>0.22829186306169702</v>
      </c>
      <c r="W116" s="4">
        <f t="shared" si="1494"/>
        <v>0.31577294644403309</v>
      </c>
      <c r="X116" s="4">
        <f t="shared" ref="X116:Z116" si="1499">1-X115</f>
        <v>0.15120188396653889</v>
      </c>
      <c r="Y116" s="4">
        <f t="shared" si="1499"/>
        <v>0.15120188396653889</v>
      </c>
      <c r="Z116" s="4">
        <f t="shared" si="1499"/>
        <v>0.15120188396653889</v>
      </c>
      <c r="AA116" s="4">
        <f t="shared" si="1494"/>
        <v>0.31577294644403309</v>
      </c>
      <c r="AB116" s="4">
        <f t="shared" ref="AB116:AC116" si="1500">1-AB115</f>
        <v>0.31577294644403309</v>
      </c>
      <c r="AC116" s="4">
        <f t="shared" si="1500"/>
        <v>0.31577294644403309</v>
      </c>
      <c r="AD116" s="4">
        <f t="shared" ref="AD116" si="1501">1-AD115</f>
        <v>0.31577294644403309</v>
      </c>
      <c r="AE116" s="4">
        <f t="shared" ref="AE116:AF116" si="1502">1-AE115</f>
        <v>0.15120188396653889</v>
      </c>
      <c r="AF116" s="4">
        <f t="shared" si="1502"/>
        <v>0.26495183324389249</v>
      </c>
      <c r="AG116" s="4">
        <f t="shared" ref="AG116:AO116" si="1503">1-AG115</f>
        <v>0.25684096385278565</v>
      </c>
      <c r="AH116" s="4">
        <f t="shared" ref="AH116:AJ116" si="1504">1-AH115</f>
        <v>0.139198956973418</v>
      </c>
      <c r="AI116" s="4">
        <f t="shared" si="1504"/>
        <v>0.139198956973418</v>
      </c>
      <c r="AJ116" s="4">
        <f t="shared" si="1504"/>
        <v>0.139198956973418</v>
      </c>
      <c r="AK116" s="4">
        <f t="shared" si="1503"/>
        <v>0.25684096385278565</v>
      </c>
      <c r="AL116" s="4">
        <f t="shared" ref="AL116:AM116" si="1505">1-AL115</f>
        <v>0.25684096385278565</v>
      </c>
      <c r="AM116" s="4">
        <f t="shared" si="1505"/>
        <v>0.25684096385278565</v>
      </c>
      <c r="AN116" s="4">
        <f t="shared" ref="AN116" si="1506">1-AN115</f>
        <v>0.25684096385278565</v>
      </c>
      <c r="AO116" s="4">
        <f t="shared" si="1503"/>
        <v>0.139198956973418</v>
      </c>
      <c r="AP116" s="4">
        <f t="shared" ref="AP116" si="1507">1-AP115</f>
        <v>0.21399991684497888</v>
      </c>
      <c r="AQ116" s="4">
        <f t="shared" ref="AQ116:AY116" si="1508">1-AQ115</f>
        <v>0.19283321210846849</v>
      </c>
      <c r="AR116" s="4">
        <f t="shared" ref="AR116:AT116" si="1509">1-AR115</f>
        <v>0.12702629555973144</v>
      </c>
      <c r="AS116" s="4">
        <f t="shared" si="1509"/>
        <v>0.12702629555973144</v>
      </c>
      <c r="AT116" s="4">
        <f t="shared" si="1509"/>
        <v>0.12702629555973144</v>
      </c>
      <c r="AU116" s="4">
        <f t="shared" si="1508"/>
        <v>0.19283321210846849</v>
      </c>
      <c r="AV116" s="4">
        <f t="shared" ref="AV116:AW116" si="1510">1-AV115</f>
        <v>0.19283321210846849</v>
      </c>
      <c r="AW116" s="4">
        <f t="shared" si="1510"/>
        <v>0.19283321210846849</v>
      </c>
      <c r="AX116" s="4">
        <f t="shared" ref="AX116" si="1511">1-AX115</f>
        <v>0.19283321210846849</v>
      </c>
      <c r="AY116" s="4">
        <f t="shared" si="1508"/>
        <v>0.12702629555973144</v>
      </c>
      <c r="AZ116" s="4">
        <f t="shared" ref="AZ116" si="1512">1-AZ115</f>
        <v>0.15951612607084042</v>
      </c>
      <c r="BA116" s="4">
        <f t="shared" ref="BA116:BN116" si="1513">1-BA115</f>
        <v>0.44616547755634262</v>
      </c>
      <c r="BB116" s="4">
        <f t="shared" ref="BB116:BD116" si="1514">1-BB115</f>
        <v>0.22724645509401709</v>
      </c>
      <c r="BC116" s="4">
        <f t="shared" si="1514"/>
        <v>0.22724645509401709</v>
      </c>
      <c r="BD116" s="4">
        <f t="shared" si="1514"/>
        <v>0.22724645509401709</v>
      </c>
      <c r="BE116" s="4">
        <f t="shared" si="1513"/>
        <v>0.44616547755634262</v>
      </c>
      <c r="BF116" s="4">
        <f t="shared" ref="BF116:BG116" si="1515">1-BF115</f>
        <v>0.44616547755634262</v>
      </c>
      <c r="BG116" s="4">
        <f t="shared" si="1515"/>
        <v>0.44616547755634262</v>
      </c>
      <c r="BH116" s="4">
        <f t="shared" ref="BH116" si="1516">1-BH115</f>
        <v>0.44616547755634262</v>
      </c>
      <c r="BI116" s="4">
        <f t="shared" ref="BI116" si="1517">1-BI115</f>
        <v>0.38079850405629878</v>
      </c>
      <c r="BJ116" s="4">
        <f t="shared" si="1513"/>
        <v>0.40302179058373588</v>
      </c>
      <c r="BK116" s="4">
        <f t="shared" ref="BK116:BM116" si="1518">1-BK115</f>
        <v>0.16704898509649158</v>
      </c>
      <c r="BL116" s="4">
        <f t="shared" si="1518"/>
        <v>0.16704898509649158</v>
      </c>
      <c r="BM116" s="4">
        <f t="shared" si="1518"/>
        <v>0.16704898509649158</v>
      </c>
      <c r="BN116" s="4">
        <f t="shared" si="1513"/>
        <v>0.40302179058373588</v>
      </c>
      <c r="BO116" s="4">
        <f t="shared" ref="BO116:BP116" si="1519">1-BO115</f>
        <v>0.40302179058373588</v>
      </c>
      <c r="BP116" s="4">
        <f t="shared" si="1519"/>
        <v>0.40302179058373588</v>
      </c>
      <c r="BQ116" s="4">
        <f t="shared" ref="BQ116" si="1520">1-BQ115</f>
        <v>0.40302179058373588</v>
      </c>
      <c r="BR116" s="4">
        <f t="shared" ref="BR116" si="1521">1-BR115</f>
        <v>0.16704898509649158</v>
      </c>
      <c r="BS116" s="4">
        <f t="shared" ref="BS116" si="1522">1-BS115</f>
        <v>0.34194927678630382</v>
      </c>
      <c r="BT116" s="4">
        <f t="shared" ref="BT116:CC116" si="1523">1-BT115</f>
        <v>0.32429362826890162</v>
      </c>
      <c r="BU116" s="4">
        <f t="shared" ref="BU116:BW116" si="1524">1-BU115</f>
        <v>0.15351958507330765</v>
      </c>
      <c r="BV116" s="4">
        <f t="shared" si="1524"/>
        <v>0.15351958507330765</v>
      </c>
      <c r="BW116" s="4">
        <f t="shared" si="1524"/>
        <v>0.15351958507330765</v>
      </c>
      <c r="BX116" s="4">
        <f t="shared" si="1523"/>
        <v>0.32429362826890162</v>
      </c>
      <c r="BY116" s="4">
        <f t="shared" ref="BY116:BZ116" si="1525">1-BY115</f>
        <v>0.32429362826890162</v>
      </c>
      <c r="BZ116" s="4">
        <f t="shared" si="1525"/>
        <v>0.32429362826890162</v>
      </c>
      <c r="CA116" s="4">
        <f t="shared" ref="CA116" si="1526">1-CA115</f>
        <v>0.32429362826890162</v>
      </c>
      <c r="CB116" s="4">
        <f t="shared" ref="CB116" si="1527">1-CB115</f>
        <v>0.15351958507330765</v>
      </c>
      <c r="CC116" s="4">
        <f t="shared" si="1523"/>
        <v>6.6317271822827317E-2</v>
      </c>
      <c r="CD116" s="4">
        <f t="shared" ref="CD116" si="1528">1-CD115</f>
        <v>0.27238589590759621</v>
      </c>
    </row>
    <row r="117" spans="1:82" x14ac:dyDescent="0.25">
      <c r="A117" s="2" t="s">
        <v>151</v>
      </c>
      <c r="C117" s="4">
        <f t="shared" ref="C117:BX117" si="1529">+C116/C65</f>
        <v>6.7728518939145055E-2</v>
      </c>
      <c r="D117" s="4">
        <f t="shared" ref="D117:F117" si="1530">+D116/D65</f>
        <v>2.7059934053091234E-2</v>
      </c>
      <c r="E117" s="4">
        <f t="shared" si="1530"/>
        <v>2.7059934053091234E-2</v>
      </c>
      <c r="F117" s="4">
        <f t="shared" si="1530"/>
        <v>2.7059934053091234E-2</v>
      </c>
      <c r="G117" s="4">
        <f t="shared" si="1529"/>
        <v>6.7728518939145055E-2</v>
      </c>
      <c r="H117" s="4">
        <f t="shared" ref="H117:I117" si="1531">+H116/H65</f>
        <v>6.7728518939145055E-2</v>
      </c>
      <c r="I117" s="4">
        <f t="shared" si="1531"/>
        <v>6.7728518939145055E-2</v>
      </c>
      <c r="J117" s="4">
        <f t="shared" ref="J117" si="1532">+J116/J65</f>
        <v>6.7728518939145055E-2</v>
      </c>
      <c r="K117" s="4">
        <f t="shared" si="1529"/>
        <v>2.7059934053091234E-2</v>
      </c>
      <c r="L117" s="4">
        <f t="shared" ref="L117" si="1533">+L116/L65</f>
        <v>5.7849343961892563E-2</v>
      </c>
      <c r="M117" s="4">
        <f t="shared" si="1529"/>
        <v>4.1019556237743685E-2</v>
      </c>
      <c r="N117" s="4">
        <f t="shared" ref="N117:P117" si="1534">+N116/N65</f>
        <v>2.1270209244990654E-2</v>
      </c>
      <c r="O117" s="4">
        <f t="shared" si="1534"/>
        <v>2.1270209244990654E-2</v>
      </c>
      <c r="P117" s="4">
        <f t="shared" si="1534"/>
        <v>2.1270209244990654E-2</v>
      </c>
      <c r="Q117" s="4">
        <f t="shared" si="1529"/>
        <v>4.1019556237743685E-2</v>
      </c>
      <c r="R117" s="4">
        <f t="shared" ref="R117:S117" si="1535">+R116/R65</f>
        <v>4.1019556237743685E-2</v>
      </c>
      <c r="S117" s="4">
        <f t="shared" si="1535"/>
        <v>4.1019556237743685E-2</v>
      </c>
      <c r="T117" s="4">
        <f t="shared" ref="T117" si="1536">+T116/T65</f>
        <v>4.1019556237743685E-2</v>
      </c>
      <c r="U117" s="4">
        <f t="shared" ref="U117:V117" si="1537">+U116/U65</f>
        <v>2.1270209244990654E-2</v>
      </c>
      <c r="V117" s="4">
        <f t="shared" si="1537"/>
        <v>3.4243779459254553E-2</v>
      </c>
      <c r="W117" s="4">
        <f t="shared" si="1529"/>
        <v>4.7365941966604957E-2</v>
      </c>
      <c r="X117" s="4">
        <f t="shared" ref="X117:Z117" si="1538">+X116/X65</f>
        <v>2.2680282594980831E-2</v>
      </c>
      <c r="Y117" s="4">
        <f t="shared" si="1538"/>
        <v>2.2680282594980831E-2</v>
      </c>
      <c r="Z117" s="4">
        <f t="shared" si="1538"/>
        <v>2.2680282594980831E-2</v>
      </c>
      <c r="AA117" s="4">
        <f t="shared" si="1529"/>
        <v>4.7365941966604957E-2</v>
      </c>
      <c r="AB117" s="4">
        <f t="shared" ref="AB117:AC117" si="1539">+AB116/AB65</f>
        <v>4.7365941966604957E-2</v>
      </c>
      <c r="AC117" s="4">
        <f t="shared" si="1539"/>
        <v>4.7365941966604957E-2</v>
      </c>
      <c r="AD117" s="4">
        <f t="shared" ref="AD117" si="1540">+AD116/AD65</f>
        <v>4.7365941966604957E-2</v>
      </c>
      <c r="AE117" s="4">
        <f t="shared" ref="AE117:AF117" si="1541">+AE116/AE65</f>
        <v>2.2680282594980831E-2</v>
      </c>
      <c r="AF117" s="4">
        <f t="shared" si="1541"/>
        <v>3.9742774986583872E-2</v>
      </c>
      <c r="AG117" s="4">
        <f t="shared" si="1529"/>
        <v>3.8526144577917844E-2</v>
      </c>
      <c r="AH117" s="4">
        <f t="shared" ref="AH117:AJ117" si="1542">+AH116/AH65</f>
        <v>2.0879843546012699E-2</v>
      </c>
      <c r="AI117" s="4">
        <f t="shared" si="1542"/>
        <v>2.0879843546012699E-2</v>
      </c>
      <c r="AJ117" s="4">
        <f t="shared" si="1542"/>
        <v>2.0879843546012699E-2</v>
      </c>
      <c r="AK117" s="4">
        <f t="shared" si="1529"/>
        <v>3.8526144577917844E-2</v>
      </c>
      <c r="AL117" s="4">
        <f t="shared" ref="AL117:AM117" si="1543">+AL116/AL65</f>
        <v>3.8526144577917844E-2</v>
      </c>
      <c r="AM117" s="4">
        <f t="shared" si="1543"/>
        <v>3.8526144577917844E-2</v>
      </c>
      <c r="AN117" s="4">
        <f t="shared" ref="AN117" si="1544">+AN116/AN65</f>
        <v>3.8526144577917844E-2</v>
      </c>
      <c r="AO117" s="4">
        <f t="shared" ref="AO117:AP117" si="1545">+AO116/AO65</f>
        <v>2.0879843546012699E-2</v>
      </c>
      <c r="AP117" s="4">
        <f t="shared" si="1545"/>
        <v>3.209998752674683E-2</v>
      </c>
      <c r="AQ117" s="4">
        <f t="shared" si="1529"/>
        <v>2.8924981816270273E-2</v>
      </c>
      <c r="AR117" s="4">
        <f t="shared" ref="AR117:AT117" si="1546">+AR116/AR65</f>
        <v>1.9053944333959714E-2</v>
      </c>
      <c r="AS117" s="4">
        <f t="shared" si="1546"/>
        <v>1.9053944333959714E-2</v>
      </c>
      <c r="AT117" s="4">
        <f t="shared" si="1546"/>
        <v>1.9053944333959714E-2</v>
      </c>
      <c r="AU117" s="4">
        <f t="shared" si="1529"/>
        <v>2.8924981816270273E-2</v>
      </c>
      <c r="AV117" s="4">
        <f t="shared" ref="AV117:AW117" si="1547">+AV116/AV65</f>
        <v>2.8924981816270273E-2</v>
      </c>
      <c r="AW117" s="4">
        <f t="shared" si="1547"/>
        <v>2.8924981816270273E-2</v>
      </c>
      <c r="AX117" s="4">
        <f t="shared" ref="AX117" si="1548">+AX116/AX65</f>
        <v>2.8924981816270273E-2</v>
      </c>
      <c r="AY117" s="4">
        <f t="shared" ref="AY117:AZ117" si="1549">+AY116/AY65</f>
        <v>1.9053944333959714E-2</v>
      </c>
      <c r="AZ117" s="4">
        <f t="shared" si="1549"/>
        <v>2.3927418910626063E-2</v>
      </c>
      <c r="BA117" s="4">
        <f t="shared" si="1529"/>
        <v>6.6924821633451384E-2</v>
      </c>
      <c r="BB117" s="4">
        <f t="shared" ref="BB117:BD117" si="1550">+BB116/BB65</f>
        <v>3.4086968264102561E-2</v>
      </c>
      <c r="BC117" s="4">
        <f t="shared" si="1550"/>
        <v>3.4086968264102561E-2</v>
      </c>
      <c r="BD117" s="4">
        <f t="shared" si="1550"/>
        <v>3.4086968264102561E-2</v>
      </c>
      <c r="BE117" s="4">
        <f t="shared" si="1529"/>
        <v>6.6924821633451384E-2</v>
      </c>
      <c r="BF117" s="4">
        <f t="shared" ref="BF117:BG117" si="1551">+BF116/BF65</f>
        <v>6.6924821633451384E-2</v>
      </c>
      <c r="BG117" s="4">
        <f t="shared" si="1551"/>
        <v>6.6924821633451384E-2</v>
      </c>
      <c r="BH117" s="4">
        <f t="shared" ref="BH117" si="1552">+BH116/BH65</f>
        <v>6.6924821633451384E-2</v>
      </c>
      <c r="BI117" s="4">
        <f t="shared" ref="BI117" si="1553">+BI116/BI65</f>
        <v>5.7119775608444813E-2</v>
      </c>
      <c r="BJ117" s="4">
        <f t="shared" si="1529"/>
        <v>6.045326858756038E-2</v>
      </c>
      <c r="BK117" s="4">
        <f t="shared" ref="BK117:BM117" si="1554">+BK116/BK65</f>
        <v>2.5057347764473735E-2</v>
      </c>
      <c r="BL117" s="4">
        <f t="shared" si="1554"/>
        <v>2.5057347764473735E-2</v>
      </c>
      <c r="BM117" s="4">
        <f t="shared" si="1554"/>
        <v>2.5057347764473735E-2</v>
      </c>
      <c r="BN117" s="4">
        <f t="shared" si="1529"/>
        <v>6.045326858756038E-2</v>
      </c>
      <c r="BO117" s="4">
        <f t="shared" ref="BO117:BP117" si="1555">+BO116/BO65</f>
        <v>6.045326858756038E-2</v>
      </c>
      <c r="BP117" s="4">
        <f t="shared" si="1555"/>
        <v>6.045326858756038E-2</v>
      </c>
      <c r="BQ117" s="4">
        <f t="shared" ref="BQ117" si="1556">+BQ116/BQ65</f>
        <v>6.045326858756038E-2</v>
      </c>
      <c r="BR117" s="4">
        <f t="shared" ref="BR117" si="1557">+BR116/BR65</f>
        <v>2.5057347764473735E-2</v>
      </c>
      <c r="BS117" s="4">
        <f t="shared" ref="BS117" si="1558">+BS116/BS65</f>
        <v>5.1292391517945568E-2</v>
      </c>
      <c r="BT117" s="4">
        <f t="shared" si="1529"/>
        <v>4.8644044240335242E-2</v>
      </c>
      <c r="BU117" s="4">
        <f t="shared" ref="BU117:BW117" si="1559">+BU116/BU65</f>
        <v>2.3027937760996146E-2</v>
      </c>
      <c r="BV117" s="4">
        <f t="shared" si="1559"/>
        <v>2.3027937760996146E-2</v>
      </c>
      <c r="BW117" s="4">
        <f t="shared" si="1559"/>
        <v>2.3027937760996146E-2</v>
      </c>
      <c r="BX117" s="4">
        <f t="shared" si="1529"/>
        <v>4.8644044240335242E-2</v>
      </c>
      <c r="BY117" s="4">
        <f t="shared" ref="BY117:BZ117" si="1560">+BY116/BY65</f>
        <v>4.8644044240335242E-2</v>
      </c>
      <c r="BZ117" s="4">
        <f t="shared" si="1560"/>
        <v>4.8644044240335242E-2</v>
      </c>
      <c r="CA117" s="4">
        <f t="shared" ref="CA117" si="1561">+CA116/CA65</f>
        <v>4.8644044240335242E-2</v>
      </c>
      <c r="CB117" s="4">
        <f t="shared" ref="CB117" si="1562">+CB116/CB65</f>
        <v>2.3027937760996146E-2</v>
      </c>
      <c r="CC117" s="4">
        <f t="shared" ref="CC117:CD117" si="1563">+CC116/CC65</f>
        <v>9.9475907734240965E-3</v>
      </c>
      <c r="CD117" s="4">
        <f t="shared" si="1563"/>
        <v>4.085788438613943E-2</v>
      </c>
    </row>
    <row r="118" spans="1:82" x14ac:dyDescent="0.25">
      <c r="A118" s="2" t="s">
        <v>152</v>
      </c>
      <c r="C118" s="4">
        <f t="shared" ref="C118:BX118" si="1564">+C83*C101*C117</f>
        <v>0.2446508617462172</v>
      </c>
      <c r="D118" s="4">
        <f t="shared" ref="D118:F118" si="1565">+D83*D101*D117</f>
        <v>9.7746655154720655E-2</v>
      </c>
      <c r="E118" s="4">
        <f t="shared" si="1565"/>
        <v>9.7746655154720655E-2</v>
      </c>
      <c r="F118" s="4">
        <f t="shared" si="1565"/>
        <v>9.7746655154720655E-2</v>
      </c>
      <c r="G118" s="4">
        <f t="shared" si="1564"/>
        <v>0.2446508617462172</v>
      </c>
      <c r="H118" s="4">
        <f t="shared" ref="H118:I118" si="1566">+H83*H101*H117</f>
        <v>0.2446508617462172</v>
      </c>
      <c r="I118" s="4">
        <f t="shared" si="1566"/>
        <v>0.2446508617462172</v>
      </c>
      <c r="J118" s="4">
        <f t="shared" ref="J118" si="1567">+J83*J101*J117</f>
        <v>0.2446508617462172</v>
      </c>
      <c r="K118" s="4">
        <f t="shared" si="1564"/>
        <v>9.7746655154720655E-2</v>
      </c>
      <c r="L118" s="4">
        <f t="shared" ref="L118" si="1568">+L83*L101*L117</f>
        <v>0.20896502792932614</v>
      </c>
      <c r="M118" s="4">
        <f t="shared" si="1564"/>
        <v>0.14817199518312824</v>
      </c>
      <c r="N118" s="4">
        <f t="shared" ref="N118:P118" si="1569">+N83*N101*N117</f>
        <v>7.6832848301097184E-2</v>
      </c>
      <c r="O118" s="4">
        <f t="shared" si="1569"/>
        <v>7.6832848301097184E-2</v>
      </c>
      <c r="P118" s="4">
        <f t="shared" si="1569"/>
        <v>7.6832848301097184E-2</v>
      </c>
      <c r="Q118" s="4">
        <f t="shared" si="1564"/>
        <v>0.14817199518312824</v>
      </c>
      <c r="R118" s="4">
        <f t="shared" ref="R118:S118" si="1570">+R83*R101*R117</f>
        <v>0.14817199518312824</v>
      </c>
      <c r="S118" s="4">
        <f t="shared" si="1570"/>
        <v>0.14817199518312824</v>
      </c>
      <c r="T118" s="4">
        <f t="shared" ref="T118" si="1571">+T83*T101*T117</f>
        <v>0.14817199518312824</v>
      </c>
      <c r="U118" s="4">
        <f t="shared" ref="U118:V118" si="1572">+U83*U101*U117</f>
        <v>7.6832848301097184E-2</v>
      </c>
      <c r="V118" s="4">
        <f t="shared" si="1572"/>
        <v>0.12369634365815045</v>
      </c>
      <c r="W118" s="4">
        <f t="shared" si="1564"/>
        <v>1.0377186706483836</v>
      </c>
      <c r="X118" s="4">
        <f t="shared" ref="X118:Z118" si="1573">+X83*X101*X117</f>
        <v>0.4968918958898127</v>
      </c>
      <c r="Y118" s="4">
        <f t="shared" si="1573"/>
        <v>0.4968918958898127</v>
      </c>
      <c r="Z118" s="4">
        <f t="shared" si="1573"/>
        <v>0.4968918958898127</v>
      </c>
      <c r="AA118" s="4">
        <f t="shared" si="1564"/>
        <v>1.0377186706483836</v>
      </c>
      <c r="AB118" s="4">
        <f t="shared" ref="AB118:AC118" si="1574">+AB83*AB101*AB117</f>
        <v>1.0377186706483836</v>
      </c>
      <c r="AC118" s="4">
        <f t="shared" si="1574"/>
        <v>1.0377186706483836</v>
      </c>
      <c r="AD118" s="4">
        <f t="shared" ref="AD118" si="1575">+AD83*AD101*AD117</f>
        <v>1.0377186706483836</v>
      </c>
      <c r="AE118" s="4">
        <f t="shared" ref="AE118:AF118" si="1576">+AE83*AE101*AE117</f>
        <v>0.4968918958898127</v>
      </c>
      <c r="AF118" s="4">
        <f t="shared" si="1576"/>
        <v>0.87070620607593785</v>
      </c>
      <c r="AG118" s="4">
        <f t="shared" si="1564"/>
        <v>0.84405160916659228</v>
      </c>
      <c r="AH118" s="4">
        <f t="shared" ref="AH118:AJ118" si="1577">+AH83*AH101*AH117</f>
        <v>0.45744690358297929</v>
      </c>
      <c r="AI118" s="4">
        <f t="shared" si="1577"/>
        <v>0.45744690358297929</v>
      </c>
      <c r="AJ118" s="4">
        <f t="shared" si="1577"/>
        <v>0.45744690358297929</v>
      </c>
      <c r="AK118" s="4">
        <f t="shared" si="1564"/>
        <v>0.84405160916659228</v>
      </c>
      <c r="AL118" s="4">
        <f t="shared" ref="AL118:AM118" si="1578">+AL83*AL101*AL117</f>
        <v>0.84405160916659228</v>
      </c>
      <c r="AM118" s="4">
        <f t="shared" si="1578"/>
        <v>0.84405160916659228</v>
      </c>
      <c r="AN118" s="4">
        <f t="shared" ref="AN118" si="1579">+AN83*AN101*AN117</f>
        <v>0.84405160916659228</v>
      </c>
      <c r="AO118" s="4">
        <f t="shared" ref="AO118:AP118" si="1580">+AO83*AO101*AO117</f>
        <v>0.45744690358297929</v>
      </c>
      <c r="AP118" s="4">
        <f t="shared" si="1580"/>
        <v>0.70326388542153229</v>
      </c>
      <c r="AQ118" s="4">
        <f t="shared" si="1564"/>
        <v>0.6337041433710161</v>
      </c>
      <c r="AR118" s="4">
        <f t="shared" ref="AR118:AT118" si="1581">+AR83*AR101*AR117</f>
        <v>0.41744411625521011</v>
      </c>
      <c r="AS118" s="4">
        <f t="shared" si="1581"/>
        <v>0.41744411625521011</v>
      </c>
      <c r="AT118" s="4">
        <f t="shared" si="1581"/>
        <v>0.41744411625521011</v>
      </c>
      <c r="AU118" s="4">
        <f t="shared" si="1564"/>
        <v>0.6337041433710161</v>
      </c>
      <c r="AV118" s="4">
        <f t="shared" ref="AV118:AW118" si="1582">+AV83*AV101*AV117</f>
        <v>0.6337041433710161</v>
      </c>
      <c r="AW118" s="4">
        <f t="shared" si="1582"/>
        <v>0.6337041433710161</v>
      </c>
      <c r="AX118" s="4">
        <f t="shared" ref="AX118" si="1583">+AX83*AX101*AX117</f>
        <v>0.6337041433710161</v>
      </c>
      <c r="AY118" s="4">
        <f t="shared" ref="AY118:AZ118" si="1584">+AY83*AY101*AY117</f>
        <v>0.41744411625521011</v>
      </c>
      <c r="AZ118" s="4">
        <f t="shared" si="1584"/>
        <v>0.52421483270591451</v>
      </c>
      <c r="BA118" s="4">
        <f t="shared" si="1564"/>
        <v>4.0875492218369249</v>
      </c>
      <c r="BB118" s="4">
        <f t="shared" ref="BB118:BD118" si="1585">+BB83*BB101*BB117</f>
        <v>2.0819205371340019</v>
      </c>
      <c r="BC118" s="4">
        <f t="shared" si="1585"/>
        <v>2.0819205371340019</v>
      </c>
      <c r="BD118" s="4">
        <f t="shared" si="1585"/>
        <v>2.0819205371340019</v>
      </c>
      <c r="BE118" s="4">
        <f t="shared" si="1564"/>
        <v>4.0875492218369249</v>
      </c>
      <c r="BF118" s="4">
        <f t="shared" ref="BF118:BG118" si="1586">+BF83*BF101*BF117</f>
        <v>4.0875492218369249</v>
      </c>
      <c r="BG118" s="4">
        <f t="shared" si="1586"/>
        <v>4.0875492218369249</v>
      </c>
      <c r="BH118" s="4">
        <f t="shared" ref="BH118" si="1587">+BH83*BH101*BH117</f>
        <v>4.0875492218369249</v>
      </c>
      <c r="BI118" s="4">
        <f t="shared" ref="BI118" si="1588">+BI83*BI101*BI117</f>
        <v>3.4886890788976999</v>
      </c>
      <c r="BJ118" s="4">
        <f t="shared" si="1564"/>
        <v>3.6922879275791587</v>
      </c>
      <c r="BK118" s="4">
        <f t="shared" ref="BK118:BM118" si="1589">+BK83*BK101*BK117</f>
        <v>1.5304208491872489</v>
      </c>
      <c r="BL118" s="4">
        <f t="shared" si="1589"/>
        <v>1.5304208491872489</v>
      </c>
      <c r="BM118" s="4">
        <f t="shared" si="1589"/>
        <v>1.5304208491872489</v>
      </c>
      <c r="BN118" s="4">
        <f t="shared" si="1564"/>
        <v>3.6922879275791587</v>
      </c>
      <c r="BO118" s="4">
        <f t="shared" ref="BO118:BP118" si="1590">+BO83*BO101*BO117</f>
        <v>3.6922879275791587</v>
      </c>
      <c r="BP118" s="4">
        <f t="shared" si="1590"/>
        <v>3.6922879275791587</v>
      </c>
      <c r="BQ118" s="4">
        <f t="shared" ref="BQ118" si="1591">+BQ83*BQ101*BQ117</f>
        <v>3.6922879275791587</v>
      </c>
      <c r="BR118" s="4">
        <f t="shared" ref="BR118" si="1592">+BR83*BR101*BR117</f>
        <v>1.5304208491872489</v>
      </c>
      <c r="BS118" s="4">
        <f t="shared" ref="BS118" si="1593">+BS83*BS101*BS117</f>
        <v>3.1327715176238549</v>
      </c>
      <c r="BT118" s="4">
        <f t="shared" si="1564"/>
        <v>5.3681415440029898</v>
      </c>
      <c r="BU118" s="4">
        <f t="shared" ref="BU118:BW118" si="1594">+BU83*BU101*BU117</f>
        <v>2.5412613465435552</v>
      </c>
      <c r="BV118" s="4">
        <f t="shared" si="1594"/>
        <v>2.5412613465435552</v>
      </c>
      <c r="BW118" s="4">
        <f t="shared" si="1594"/>
        <v>2.5412613465435552</v>
      </c>
      <c r="BX118" s="4">
        <f t="shared" si="1564"/>
        <v>5.3681415440029898</v>
      </c>
      <c r="BY118" s="4">
        <f t="shared" ref="BY118:BZ118" si="1595">+BY83*BY101*BY117</f>
        <v>5.3681415440029898</v>
      </c>
      <c r="BZ118" s="4">
        <f t="shared" si="1595"/>
        <v>5.3681415440029898</v>
      </c>
      <c r="CA118" s="4">
        <f t="shared" ref="CA118" si="1596">+CA83*CA101*CA117</f>
        <v>5.3681415440029898</v>
      </c>
      <c r="CB118" s="4">
        <f t="shared" ref="CB118" si="1597">+CB83*CB101*CB117</f>
        <v>2.5412613465435552</v>
      </c>
      <c r="CC118" s="4">
        <f t="shared" ref="CC118:CD118" si="1598">+CC83*CC101*CC117</f>
        <v>1.0977721142947203</v>
      </c>
      <c r="CD118" s="4">
        <f t="shared" si="1598"/>
        <v>4.5088953848010602</v>
      </c>
    </row>
    <row r="119" spans="1:82" x14ac:dyDescent="0.25">
      <c r="A119" s="2" t="s">
        <v>153</v>
      </c>
      <c r="C119" s="4">
        <f t="shared" ref="C119:J119" si="1599">+C118*1000/C94</f>
        <v>2.3423748511847924</v>
      </c>
      <c r="D119" s="4">
        <f t="shared" si="1599"/>
        <v>0.93586143612016182</v>
      </c>
      <c r="E119" s="4">
        <f t="shared" si="1599"/>
        <v>0.93586143612016182</v>
      </c>
      <c r="F119" s="4">
        <f t="shared" si="1599"/>
        <v>0.93586143612016182</v>
      </c>
      <c r="G119" s="4">
        <f t="shared" si="1599"/>
        <v>2.3423748511847924</v>
      </c>
      <c r="H119" s="4">
        <f t="shared" si="1599"/>
        <v>2.3423748511847924</v>
      </c>
      <c r="I119" s="4">
        <f t="shared" si="1599"/>
        <v>2.3423748511847924</v>
      </c>
      <c r="J119" s="4">
        <f t="shared" si="1599"/>
        <v>2.3423748511847924</v>
      </c>
      <c r="K119" s="4">
        <f t="shared" ref="K119:L119" si="1600">+K118*1000/K94</f>
        <v>0.93586143612016182</v>
      </c>
      <c r="L119" s="4">
        <f t="shared" si="1600"/>
        <v>2.0007059149725213</v>
      </c>
      <c r="M119" s="4">
        <f t="shared" ref="M119:AA119" si="1601">+M118*1000/M94</f>
        <v>1.405197810062158</v>
      </c>
      <c r="N119" s="4">
        <f t="shared" ref="N119:P119" si="1602">+N118*1000/N94</f>
        <v>0.72864882490178795</v>
      </c>
      <c r="O119" s="4">
        <f t="shared" si="1602"/>
        <v>0.72864882490178795</v>
      </c>
      <c r="P119" s="4">
        <f t="shared" si="1602"/>
        <v>0.72864882490178795</v>
      </c>
      <c r="Q119" s="4">
        <f t="shared" si="1601"/>
        <v>1.405197810062158</v>
      </c>
      <c r="R119" s="4">
        <f t="shared" ref="R119:S119" si="1603">+R118*1000/R94</f>
        <v>1.405197810062158</v>
      </c>
      <c r="S119" s="4">
        <f t="shared" si="1603"/>
        <v>1.405197810062158</v>
      </c>
      <c r="T119" s="4">
        <f t="shared" ref="T119" si="1604">+T118*1000/T94</f>
        <v>1.405197810062158</v>
      </c>
      <c r="U119" s="4">
        <f t="shared" ref="U119:V119" si="1605">+U118*1000/U94</f>
        <v>0.72864882490178795</v>
      </c>
      <c r="V119" s="4">
        <f t="shared" si="1605"/>
        <v>1.173081532757285</v>
      </c>
      <c r="W119" s="4">
        <f t="shared" si="1601"/>
        <v>1.8160907528016472</v>
      </c>
      <c r="X119" s="4">
        <f t="shared" ref="X119:Z119" si="1606">+X118*1000/X94</f>
        <v>0.86960059868994455</v>
      </c>
      <c r="Y119" s="4">
        <f t="shared" si="1606"/>
        <v>0.86960059868994455</v>
      </c>
      <c r="Z119" s="4">
        <f t="shared" si="1606"/>
        <v>0.86960059868994455</v>
      </c>
      <c r="AA119" s="4">
        <f t="shared" si="1601"/>
        <v>1.8160907528016472</v>
      </c>
      <c r="AB119" s="4">
        <f t="shared" ref="AB119:AC119" si="1607">+AB118*1000/AB94</f>
        <v>1.8160907528016472</v>
      </c>
      <c r="AC119" s="4">
        <f t="shared" si="1607"/>
        <v>1.8160907528016472</v>
      </c>
      <c r="AD119" s="4">
        <f t="shared" ref="AD119" si="1608">+AD118*1000/AD94</f>
        <v>1.8160907528016472</v>
      </c>
      <c r="AE119" s="4">
        <f t="shared" ref="AE119:AF119" si="1609">+AE118*1000/AE94</f>
        <v>0.86960059868994455</v>
      </c>
      <c r="AF119" s="4">
        <f t="shared" si="1609"/>
        <v>1.5238055688768766</v>
      </c>
      <c r="AG119" s="4">
        <f t="shared" ref="AG119:AO119" si="1610">+AG118*1000/AG94</f>
        <v>1.4771578903336426</v>
      </c>
      <c r="AH119" s="4">
        <f t="shared" ref="AH119:AJ119" si="1611">+AH118*1000/AH94</f>
        <v>0.80056870420932091</v>
      </c>
      <c r="AI119" s="4">
        <f t="shared" si="1611"/>
        <v>0.80056870420932091</v>
      </c>
      <c r="AJ119" s="4">
        <f t="shared" si="1611"/>
        <v>0.80056870420932091</v>
      </c>
      <c r="AK119" s="4">
        <f t="shared" si="1610"/>
        <v>1.4771578903336426</v>
      </c>
      <c r="AL119" s="4">
        <f t="shared" ref="AL119:AM119" si="1612">+AL118*1000/AL94</f>
        <v>1.4771578903336426</v>
      </c>
      <c r="AM119" s="4">
        <f t="shared" si="1612"/>
        <v>1.4771578903336426</v>
      </c>
      <c r="AN119" s="4">
        <f t="shared" ref="AN119" si="1613">+AN118*1000/AN94</f>
        <v>1.4771578903336426</v>
      </c>
      <c r="AO119" s="4">
        <f t="shared" si="1610"/>
        <v>0.80056870420932091</v>
      </c>
      <c r="AP119" s="4">
        <f t="shared" ref="AP119" si="1614">+AP118*1000/AP94</f>
        <v>1.2307681023946426</v>
      </c>
      <c r="AQ119" s="4">
        <f t="shared" ref="AQ119:AY119" si="1615">+AQ118*1000/AQ94</f>
        <v>1.1090329848928255</v>
      </c>
      <c r="AR119" s="4">
        <f t="shared" ref="AR119:AT119" si="1616">+AR118*1000/AR94</f>
        <v>0.73056062378530728</v>
      </c>
      <c r="AS119" s="4">
        <f t="shared" si="1616"/>
        <v>0.73056062378530728</v>
      </c>
      <c r="AT119" s="4">
        <f t="shared" si="1616"/>
        <v>0.73056062378530728</v>
      </c>
      <c r="AU119" s="4">
        <f t="shared" si="1615"/>
        <v>1.1090329848928255</v>
      </c>
      <c r="AV119" s="4">
        <f t="shared" ref="AV119:AW119" si="1617">+AV118*1000/AV94</f>
        <v>1.1090329848928255</v>
      </c>
      <c r="AW119" s="4">
        <f t="shared" si="1617"/>
        <v>1.1090329848928255</v>
      </c>
      <c r="AX119" s="4">
        <f t="shared" ref="AX119" si="1618">+AX118*1000/AX94</f>
        <v>1.1090329848928255</v>
      </c>
      <c r="AY119" s="4">
        <f t="shared" si="1615"/>
        <v>0.73056062378530728</v>
      </c>
      <c r="AZ119" s="4">
        <f t="shared" ref="AZ119" si="1619">+AZ118*1000/AZ94</f>
        <v>0.91741792557691504</v>
      </c>
      <c r="BA119" s="4">
        <f t="shared" ref="BA119:BN119" si="1620">+BA118*1000/BA94</f>
        <v>2.2977954470406834</v>
      </c>
      <c r="BB119" s="4">
        <f t="shared" ref="BB119:BD119" si="1621">+BB118*1000/BB94</f>
        <v>1.1703412660501675</v>
      </c>
      <c r="BC119" s="4">
        <f t="shared" si="1621"/>
        <v>1.1703412660501675</v>
      </c>
      <c r="BD119" s="4">
        <f t="shared" si="1621"/>
        <v>1.1703412660501675</v>
      </c>
      <c r="BE119" s="4">
        <f t="shared" si="1620"/>
        <v>2.2977954470406834</v>
      </c>
      <c r="BF119" s="4">
        <f t="shared" ref="BF119:BG119" si="1622">+BF118*1000/BF94</f>
        <v>2.2977954470406834</v>
      </c>
      <c r="BG119" s="4">
        <f t="shared" si="1622"/>
        <v>2.2977954470406834</v>
      </c>
      <c r="BH119" s="4">
        <f t="shared" ref="BH119" si="1623">+BH118*1000/BH94</f>
        <v>2.2977954470406834</v>
      </c>
      <c r="BI119" s="4">
        <f t="shared" ref="BI119" si="1624">+BI118*1000/BI94</f>
        <v>1.9611491988417469</v>
      </c>
      <c r="BJ119" s="4">
        <f t="shared" si="1620"/>
        <v>2.0756012781032513</v>
      </c>
      <c r="BK119" s="4">
        <f t="shared" ref="BK119:BM119" si="1625">+BK118*1000/BK94</f>
        <v>0.8603184618626456</v>
      </c>
      <c r="BL119" s="4">
        <f t="shared" si="1625"/>
        <v>0.8603184618626456</v>
      </c>
      <c r="BM119" s="4">
        <f t="shared" si="1625"/>
        <v>0.8603184618626456</v>
      </c>
      <c r="BN119" s="4">
        <f t="shared" si="1620"/>
        <v>2.0756012781032513</v>
      </c>
      <c r="BO119" s="4">
        <f t="shared" ref="BO119:BP119" si="1626">+BO118*1000/BO94</f>
        <v>2.0756012781032513</v>
      </c>
      <c r="BP119" s="4">
        <f t="shared" si="1626"/>
        <v>2.0756012781032513</v>
      </c>
      <c r="BQ119" s="4">
        <f t="shared" ref="BQ119" si="1627">+BQ118*1000/BQ94</f>
        <v>2.0756012781032513</v>
      </c>
      <c r="BR119" s="4">
        <f t="shared" ref="BR119" si="1628">+BR118*1000/BR94</f>
        <v>0.8603184618626456</v>
      </c>
      <c r="BS119" s="4">
        <f t="shared" ref="BS119" si="1629">+BS118*1000/BS94</f>
        <v>1.7610719135462469</v>
      </c>
      <c r="BT119" s="4">
        <f t="shared" ref="BT119:CC119" si="1630">+BT118*1000/BT94</f>
        <v>2.0258241125388148</v>
      </c>
      <c r="BU119" s="4">
        <f t="shared" ref="BU119:BW119" si="1631">+BU118*1000/BU94</f>
        <v>0.95901877211900965</v>
      </c>
      <c r="BV119" s="4">
        <f t="shared" si="1631"/>
        <v>0.95901877211900965</v>
      </c>
      <c r="BW119" s="4">
        <f t="shared" si="1631"/>
        <v>0.95901877211900965</v>
      </c>
      <c r="BX119" s="4">
        <f t="shared" si="1630"/>
        <v>2.0258241125388148</v>
      </c>
      <c r="BY119" s="4">
        <f t="shared" ref="BY119:BZ119" si="1632">+BY118*1000/BY94</f>
        <v>2.0258241125388148</v>
      </c>
      <c r="BZ119" s="4">
        <f t="shared" si="1632"/>
        <v>2.0258241125388148</v>
      </c>
      <c r="CA119" s="4">
        <f t="shared" ref="CA119" si="1633">+CA118*1000/CA94</f>
        <v>2.0258241125388148</v>
      </c>
      <c r="CB119" s="4">
        <f t="shared" ref="CB119" si="1634">+CB118*1000/CB94</f>
        <v>0.95901877211900965</v>
      </c>
      <c r="CC119" s="4">
        <f t="shared" si="1630"/>
        <v>0.41427618869241234</v>
      </c>
      <c r="CD119" s="4">
        <f t="shared" ref="CD119" si="1635">+CD118*1000/CD94</f>
        <v>1.7015626202422429</v>
      </c>
    </row>
    <row r="121" spans="1:82" x14ac:dyDescent="0.25">
      <c r="A121" s="2" t="s">
        <v>157</v>
      </c>
    </row>
    <row r="122" spans="1:82" x14ac:dyDescent="0.25">
      <c r="A122" s="2" t="s">
        <v>158</v>
      </c>
      <c r="C122" s="4">
        <f t="shared" ref="C122:J122" si="1636">C108*C105</f>
        <v>2.0604029678968852</v>
      </c>
      <c r="D122" s="4">
        <f t="shared" si="1636"/>
        <v>3.078905028622045</v>
      </c>
      <c r="E122" s="4">
        <f t="shared" si="1636"/>
        <v>3.078905028622045</v>
      </c>
      <c r="F122" s="4">
        <f t="shared" si="1636"/>
        <v>3.078905028622045</v>
      </c>
      <c r="G122" s="4">
        <f t="shared" si="1636"/>
        <v>2.0604029678968852</v>
      </c>
      <c r="H122" s="4">
        <f t="shared" si="1636"/>
        <v>2.0604029678968852</v>
      </c>
      <c r="I122" s="4">
        <f t="shared" si="1636"/>
        <v>2.0604029678968852</v>
      </c>
      <c r="J122" s="4">
        <f t="shared" si="1636"/>
        <v>2.0604029678968852</v>
      </c>
      <c r="K122" s="4">
        <f t="shared" ref="K122:L122" si="1637">K108*K105</f>
        <v>3.078905028622045</v>
      </c>
      <c r="L122" s="4">
        <f t="shared" si="1637"/>
        <v>2.2908041760491336</v>
      </c>
      <c r="M122" s="4">
        <f t="shared" ref="M122:U122" si="1638">M108*M105</f>
        <v>2.7293009299830282</v>
      </c>
      <c r="N122" s="4">
        <f t="shared" ref="N122:P122" si="1639">N108*N105</f>
        <v>3.223902614955672</v>
      </c>
      <c r="O122" s="4">
        <f t="shared" si="1639"/>
        <v>3.223902614955672</v>
      </c>
      <c r="P122" s="4">
        <f t="shared" si="1639"/>
        <v>3.223902614955672</v>
      </c>
      <c r="Q122" s="4">
        <f t="shared" si="1638"/>
        <v>2.7293009299830282</v>
      </c>
      <c r="R122" s="4">
        <f t="shared" ref="R122:S122" si="1640">R108*R105</f>
        <v>2.7293009299830282</v>
      </c>
      <c r="S122" s="4">
        <f t="shared" si="1640"/>
        <v>2.7293009299830282</v>
      </c>
      <c r="T122" s="4">
        <f t="shared" ref="T122" si="1641">T108*T105</f>
        <v>2.7293009299830282</v>
      </c>
      <c r="U122" s="4">
        <f t="shared" si="1638"/>
        <v>3.223902614955672</v>
      </c>
      <c r="V122" s="4">
        <f t="shared" ref="V122" si="1642">V108*V105</f>
        <v>2.877622849573044</v>
      </c>
      <c r="W122" s="4">
        <f t="shared" ref="W122:AE122" si="1643">W108*W105</f>
        <v>15.589516030684042</v>
      </c>
      <c r="X122" s="4">
        <f t="shared" ref="X122:Z122" si="1644">X108*X105</f>
        <v>19.339124005618853</v>
      </c>
      <c r="Y122" s="4">
        <f t="shared" si="1644"/>
        <v>19.339124005618853</v>
      </c>
      <c r="Z122" s="4">
        <f t="shared" si="1644"/>
        <v>19.339124005618853</v>
      </c>
      <c r="AA122" s="4">
        <f t="shared" si="1643"/>
        <v>15.589516030684042</v>
      </c>
      <c r="AB122" s="4">
        <f t="shared" ref="AB122:AC122" si="1645">AB108*AB105</f>
        <v>15.589516030684042</v>
      </c>
      <c r="AC122" s="4">
        <f t="shared" si="1645"/>
        <v>15.589516030684042</v>
      </c>
      <c r="AD122" s="4">
        <f t="shared" ref="AD122" si="1646">AD108*AD105</f>
        <v>15.589516030684042</v>
      </c>
      <c r="AE122" s="4">
        <f t="shared" si="1643"/>
        <v>19.339124005618853</v>
      </c>
      <c r="AF122" s="4">
        <f t="shared" ref="AF122" si="1647">AF108*AF105</f>
        <v>16.623974864794924</v>
      </c>
      <c r="AG122" s="4">
        <f t="shared" ref="AG122:AO122" si="1648">AG108*AG105</f>
        <v>16.932229801721888</v>
      </c>
      <c r="AH122" s="4">
        <f t="shared" ref="AH122:AJ122" si="1649">AH108*AH105</f>
        <v>19.612600217648055</v>
      </c>
      <c r="AI122" s="4">
        <f t="shared" si="1649"/>
        <v>19.612600217648055</v>
      </c>
      <c r="AJ122" s="4">
        <f t="shared" si="1649"/>
        <v>19.612600217648055</v>
      </c>
      <c r="AK122" s="4">
        <f t="shared" si="1648"/>
        <v>16.932229801721888</v>
      </c>
      <c r="AL122" s="4">
        <f t="shared" ref="AL122:AM122" si="1650">AL108*AL105</f>
        <v>16.932229801721888</v>
      </c>
      <c r="AM122" s="4">
        <f t="shared" si="1650"/>
        <v>16.932229801721888</v>
      </c>
      <c r="AN122" s="4">
        <f t="shared" ref="AN122" si="1651">AN108*AN105</f>
        <v>16.932229801721888</v>
      </c>
      <c r="AO122" s="4">
        <f t="shared" si="1648"/>
        <v>19.612600217648055</v>
      </c>
      <c r="AP122" s="4">
        <f t="shared" ref="AP122" si="1652">AP108*AP105</f>
        <v>17.776312107219091</v>
      </c>
      <c r="AQ122" s="4">
        <f t="shared" ref="AQ122:AY122" si="1653">AQ108*AQ105</f>
        <v>18.390590541362617</v>
      </c>
      <c r="AR122" s="4">
        <f t="shared" ref="AR122:AT122" si="1654">AR108*AR105</f>
        <v>19.889943680258213</v>
      </c>
      <c r="AS122" s="4">
        <f t="shared" si="1654"/>
        <v>19.889943680258213</v>
      </c>
      <c r="AT122" s="4">
        <f t="shared" si="1654"/>
        <v>19.889943680258213</v>
      </c>
      <c r="AU122" s="4">
        <f t="shared" si="1653"/>
        <v>18.390590541362617</v>
      </c>
      <c r="AV122" s="4">
        <f t="shared" ref="AV122:AW122" si="1655">AV108*AV105</f>
        <v>18.390590541362617</v>
      </c>
      <c r="AW122" s="4">
        <f t="shared" si="1655"/>
        <v>18.390590541362617</v>
      </c>
      <c r="AX122" s="4">
        <f t="shared" ref="AX122" si="1656">AX108*AX105</f>
        <v>18.390590541362617</v>
      </c>
      <c r="AY122" s="4">
        <f t="shared" si="1653"/>
        <v>19.889943680258213</v>
      </c>
      <c r="AZ122" s="4">
        <f t="shared" ref="AZ122" si="1657">AZ108*AZ105</f>
        <v>19.008526823657604</v>
      </c>
      <c r="BA122" s="4">
        <f t="shared" ref="BA122:BN122" si="1658">BA108*BA105</f>
        <v>35.178290869840886</v>
      </c>
      <c r="BB122" s="4">
        <f t="shared" ref="BB122:BD122" si="1659">BB108*BB105</f>
        <v>49.083522012062396</v>
      </c>
      <c r="BC122" s="4">
        <f t="shared" si="1659"/>
        <v>49.083522012062396</v>
      </c>
      <c r="BD122" s="4">
        <f t="shared" si="1659"/>
        <v>49.083522012062396</v>
      </c>
      <c r="BE122" s="4">
        <f t="shared" si="1658"/>
        <v>35.178290869840886</v>
      </c>
      <c r="BF122" s="4">
        <f t="shared" ref="BF122:BG122" si="1660">BF108*BF105</f>
        <v>35.178290869840886</v>
      </c>
      <c r="BG122" s="4">
        <f t="shared" si="1660"/>
        <v>35.178290869840886</v>
      </c>
      <c r="BH122" s="4">
        <f t="shared" ref="BH122" si="1661">BH108*BH105</f>
        <v>35.178290869840886</v>
      </c>
      <c r="BI122" s="4">
        <f t="shared" ref="BI122" si="1662">BI108*BI105</f>
        <v>39.040322145533473</v>
      </c>
      <c r="BJ122" s="4">
        <f t="shared" si="1658"/>
        <v>37.918678310521109</v>
      </c>
      <c r="BK122" s="4">
        <f t="shared" ref="BK122:BM122" si="1663">BK108*BK105</f>
        <v>52.907126398184609</v>
      </c>
      <c r="BL122" s="4">
        <f t="shared" si="1663"/>
        <v>52.907126398184609</v>
      </c>
      <c r="BM122" s="4">
        <f t="shared" si="1663"/>
        <v>52.907126398184609</v>
      </c>
      <c r="BN122" s="4">
        <f t="shared" si="1658"/>
        <v>37.918678310521109</v>
      </c>
      <c r="BO122" s="4">
        <f t="shared" ref="BO122:BP122" si="1664">BO108*BO105</f>
        <v>37.918678310521109</v>
      </c>
      <c r="BP122" s="4">
        <f t="shared" si="1664"/>
        <v>37.918678310521109</v>
      </c>
      <c r="BQ122" s="4">
        <f t="shared" ref="BQ122" si="1665">BQ108*BQ105</f>
        <v>37.918678310521109</v>
      </c>
      <c r="BR122" s="4">
        <f t="shared" ref="BR122" si="1666">BR108*BR105</f>
        <v>52.907126398184609</v>
      </c>
      <c r="BS122" s="4">
        <f t="shared" ref="BS122" si="1667">BS108*BS105</f>
        <v>41.489745084045794</v>
      </c>
      <c r="BT122" s="4">
        <f t="shared" ref="BT122:CC122" si="1668">BT108*BT105</f>
        <v>77.548113472463982</v>
      </c>
      <c r="BU122" s="4">
        <f t="shared" ref="BU122:BW122" si="1669">BU108*BU105</f>
        <v>97.147166306545586</v>
      </c>
      <c r="BV122" s="4">
        <f t="shared" si="1669"/>
        <v>97.147166306545586</v>
      </c>
      <c r="BW122" s="4">
        <f t="shared" si="1669"/>
        <v>97.147166306545586</v>
      </c>
      <c r="BX122" s="4">
        <f t="shared" si="1668"/>
        <v>77.548113472463982</v>
      </c>
      <c r="BY122" s="4">
        <f t="shared" ref="BY122:BZ122" si="1670">BY108*BY105</f>
        <v>77.548113472463982</v>
      </c>
      <c r="BZ122" s="4">
        <f t="shared" si="1670"/>
        <v>77.548113472463982</v>
      </c>
      <c r="CA122" s="4">
        <f t="shared" ref="CA122" si="1671">CA108*CA105</f>
        <v>77.548113472463982</v>
      </c>
      <c r="CB122" s="4">
        <f t="shared" ref="CB122" si="1672">CB108*CB105</f>
        <v>97.147166306545586</v>
      </c>
      <c r="CC122" s="4">
        <f t="shared" si="1668"/>
        <v>107.15502647469083</v>
      </c>
      <c r="CD122" s="4">
        <f t="shared" ref="CD122" si="1673">CD108*CD105</f>
        <v>82.889785408448645</v>
      </c>
    </row>
    <row r="123" spans="1:82" x14ac:dyDescent="0.25">
      <c r="A123" s="2" t="s">
        <v>159</v>
      </c>
      <c r="C123" s="4">
        <f t="shared" ref="C123:J123" si="1674">+C106</f>
        <v>1.5480977727272731</v>
      </c>
      <c r="D123" s="4">
        <f t="shared" si="1674"/>
        <v>1.5480977727272731</v>
      </c>
      <c r="E123" s="4">
        <f t="shared" si="1674"/>
        <v>1.5480977727272731</v>
      </c>
      <c r="F123" s="4">
        <f t="shared" si="1674"/>
        <v>1.5480977727272731</v>
      </c>
      <c r="G123" s="4">
        <f t="shared" si="1674"/>
        <v>1.5480977727272731</v>
      </c>
      <c r="H123" s="4">
        <f t="shared" si="1674"/>
        <v>1.5480977727272731</v>
      </c>
      <c r="I123" s="4">
        <f t="shared" si="1674"/>
        <v>1.5480977727272731</v>
      </c>
      <c r="J123" s="4">
        <f t="shared" si="1674"/>
        <v>1.5480977727272731</v>
      </c>
      <c r="K123" s="4">
        <f t="shared" ref="K123:L123" si="1675">+K106</f>
        <v>1.5480977727272731</v>
      </c>
      <c r="L123" s="4">
        <f t="shared" si="1675"/>
        <v>1.5480977727272731</v>
      </c>
      <c r="M123" s="4">
        <f t="shared" ref="M123:U123" si="1676">+M106</f>
        <v>1.5480977727272731</v>
      </c>
      <c r="N123" s="4">
        <f t="shared" ref="N123:P123" si="1677">+N106</f>
        <v>1.5480977727272731</v>
      </c>
      <c r="O123" s="4">
        <f t="shared" si="1677"/>
        <v>1.5480977727272731</v>
      </c>
      <c r="P123" s="4">
        <f t="shared" si="1677"/>
        <v>1.5480977727272731</v>
      </c>
      <c r="Q123" s="4">
        <f t="shared" si="1676"/>
        <v>1.5480977727272731</v>
      </c>
      <c r="R123" s="4">
        <f t="shared" ref="R123:S123" si="1678">+R106</f>
        <v>1.5480977727272731</v>
      </c>
      <c r="S123" s="4">
        <f t="shared" si="1678"/>
        <v>1.5480977727272731</v>
      </c>
      <c r="T123" s="4">
        <f t="shared" ref="T123" si="1679">+T106</f>
        <v>1.5480977727272731</v>
      </c>
      <c r="U123" s="4">
        <f t="shared" si="1676"/>
        <v>1.5480977727272731</v>
      </c>
      <c r="V123" s="4">
        <f t="shared" ref="V123" si="1680">+V106</f>
        <v>1.5480977727272731</v>
      </c>
      <c r="W123" s="4">
        <f t="shared" ref="W123:AE123" si="1681">+W106</f>
        <v>9.3893746153846198</v>
      </c>
      <c r="X123" s="4">
        <f t="shared" ref="X123:Z123" si="1682">+X106</f>
        <v>9.3893746153846198</v>
      </c>
      <c r="Y123" s="4">
        <f t="shared" si="1682"/>
        <v>9.3893746153846198</v>
      </c>
      <c r="Z123" s="4">
        <f t="shared" si="1682"/>
        <v>9.3893746153846198</v>
      </c>
      <c r="AA123" s="4">
        <f t="shared" si="1681"/>
        <v>9.3893746153846198</v>
      </c>
      <c r="AB123" s="4">
        <f t="shared" ref="AB123:AC123" si="1683">+AB106</f>
        <v>9.3893746153846198</v>
      </c>
      <c r="AC123" s="4">
        <f t="shared" si="1683"/>
        <v>9.3893746153846198</v>
      </c>
      <c r="AD123" s="4">
        <f t="shared" ref="AD123" si="1684">+AD106</f>
        <v>9.3893746153846198</v>
      </c>
      <c r="AE123" s="4">
        <f t="shared" si="1681"/>
        <v>9.3893746153846198</v>
      </c>
      <c r="AF123" s="4">
        <f t="shared" ref="AF123" si="1685">+AF106</f>
        <v>9.3893746153846198</v>
      </c>
      <c r="AG123" s="4">
        <f t="shared" ref="AG123:AO123" si="1686">+AG106</f>
        <v>9.3893746153846198</v>
      </c>
      <c r="AH123" s="4">
        <f t="shared" ref="AH123:AJ123" si="1687">+AH106</f>
        <v>9.3893746153846198</v>
      </c>
      <c r="AI123" s="4">
        <f t="shared" si="1687"/>
        <v>9.3893746153846198</v>
      </c>
      <c r="AJ123" s="4">
        <f t="shared" si="1687"/>
        <v>9.3893746153846198</v>
      </c>
      <c r="AK123" s="4">
        <f t="shared" si="1686"/>
        <v>9.3893746153846198</v>
      </c>
      <c r="AL123" s="4">
        <f t="shared" ref="AL123:AM123" si="1688">+AL106</f>
        <v>9.3893746153846198</v>
      </c>
      <c r="AM123" s="4">
        <f t="shared" si="1688"/>
        <v>9.3893746153846198</v>
      </c>
      <c r="AN123" s="4">
        <f t="shared" ref="AN123" si="1689">+AN106</f>
        <v>9.3893746153846198</v>
      </c>
      <c r="AO123" s="4">
        <f t="shared" si="1686"/>
        <v>9.3893746153846198</v>
      </c>
      <c r="AP123" s="4">
        <f t="shared" ref="AP123" si="1690">+AP106</f>
        <v>9.3893746153846198</v>
      </c>
      <c r="AQ123" s="4">
        <f t="shared" ref="AQ123:AY123" si="1691">+AQ106</f>
        <v>9.3893746153846198</v>
      </c>
      <c r="AR123" s="4">
        <f t="shared" ref="AR123:AT123" si="1692">+AR106</f>
        <v>9.3893746153846198</v>
      </c>
      <c r="AS123" s="4">
        <f t="shared" si="1692"/>
        <v>9.3893746153846198</v>
      </c>
      <c r="AT123" s="4">
        <f t="shared" si="1692"/>
        <v>9.3893746153846198</v>
      </c>
      <c r="AU123" s="4">
        <f t="shared" si="1691"/>
        <v>9.3893746153846198</v>
      </c>
      <c r="AV123" s="4">
        <f t="shared" ref="AV123:AW123" si="1693">+AV106</f>
        <v>9.3893746153846198</v>
      </c>
      <c r="AW123" s="4">
        <f t="shared" si="1693"/>
        <v>9.3893746153846198</v>
      </c>
      <c r="AX123" s="4">
        <f t="shared" ref="AX123" si="1694">+AX106</f>
        <v>9.3893746153846198</v>
      </c>
      <c r="AY123" s="4">
        <f t="shared" si="1691"/>
        <v>9.3893746153846198</v>
      </c>
      <c r="AZ123" s="4">
        <f t="shared" ref="AZ123" si="1695">+AZ106</f>
        <v>9.3893746153846198</v>
      </c>
      <c r="BA123" s="4">
        <f t="shared" ref="BA123:BN123" si="1696">+BA106</f>
        <v>26.175741176470581</v>
      </c>
      <c r="BB123" s="4">
        <f t="shared" ref="BB123:BD123" si="1697">+BB106</f>
        <v>26.175741176470581</v>
      </c>
      <c r="BC123" s="4">
        <f t="shared" si="1697"/>
        <v>26.175741176470581</v>
      </c>
      <c r="BD123" s="4">
        <f t="shared" si="1697"/>
        <v>26.175741176470581</v>
      </c>
      <c r="BE123" s="4">
        <f t="shared" si="1696"/>
        <v>26.175741176470581</v>
      </c>
      <c r="BF123" s="4">
        <f t="shared" ref="BF123:BG123" si="1698">+BF106</f>
        <v>26.175741176470581</v>
      </c>
      <c r="BG123" s="4">
        <f t="shared" si="1698"/>
        <v>26.175741176470581</v>
      </c>
      <c r="BH123" s="4">
        <f t="shared" ref="BH123" si="1699">+BH106</f>
        <v>26.175741176470581</v>
      </c>
      <c r="BI123" s="4">
        <f t="shared" ref="BI123" si="1700">+BI106</f>
        <v>26.175741176470581</v>
      </c>
      <c r="BJ123" s="4">
        <f t="shared" si="1696"/>
        <v>26.175741176470581</v>
      </c>
      <c r="BK123" s="4">
        <f t="shared" ref="BK123:BM123" si="1701">+BK106</f>
        <v>26.175741176470581</v>
      </c>
      <c r="BL123" s="4">
        <f t="shared" si="1701"/>
        <v>26.175741176470581</v>
      </c>
      <c r="BM123" s="4">
        <f t="shared" si="1701"/>
        <v>26.175741176470581</v>
      </c>
      <c r="BN123" s="4">
        <f t="shared" si="1696"/>
        <v>26.175741176470581</v>
      </c>
      <c r="BO123" s="4">
        <f t="shared" ref="BO123:BP123" si="1702">+BO106</f>
        <v>26.175741176470581</v>
      </c>
      <c r="BP123" s="4">
        <f t="shared" si="1702"/>
        <v>26.175741176470581</v>
      </c>
      <c r="BQ123" s="4">
        <f t="shared" ref="BQ123" si="1703">+BQ106</f>
        <v>26.175741176470581</v>
      </c>
      <c r="BR123" s="4">
        <f t="shared" ref="BR123" si="1704">+BR106</f>
        <v>26.175741176470581</v>
      </c>
      <c r="BS123" s="4">
        <f t="shared" ref="BS123" si="1705">+BS106</f>
        <v>26.175741176470581</v>
      </c>
      <c r="BT123" s="4">
        <f t="shared" ref="BT123:CC123" si="1706">+BT106</f>
        <v>47.295247058823513</v>
      </c>
      <c r="BU123" s="4">
        <f t="shared" ref="BU123:BW123" si="1707">+BU106</f>
        <v>47.295247058823513</v>
      </c>
      <c r="BV123" s="4">
        <f t="shared" si="1707"/>
        <v>47.295247058823513</v>
      </c>
      <c r="BW123" s="4">
        <f t="shared" si="1707"/>
        <v>47.295247058823513</v>
      </c>
      <c r="BX123" s="4">
        <f t="shared" si="1706"/>
        <v>47.295247058823513</v>
      </c>
      <c r="BY123" s="4">
        <f t="shared" ref="BY123:BZ123" si="1708">+BY106</f>
        <v>47.295247058823513</v>
      </c>
      <c r="BZ123" s="4">
        <f t="shared" si="1708"/>
        <v>47.295247058823513</v>
      </c>
      <c r="CA123" s="4">
        <f t="shared" ref="CA123" si="1709">+CA106</f>
        <v>47.295247058823513</v>
      </c>
      <c r="CB123" s="4">
        <f t="shared" ref="CB123" si="1710">+CB106</f>
        <v>47.295247058823513</v>
      </c>
      <c r="CC123" s="4">
        <f t="shared" si="1706"/>
        <v>47.295247058823513</v>
      </c>
      <c r="CD123" s="4">
        <f t="shared" ref="CD123" si="1711">+CD106</f>
        <v>47.295247058823513</v>
      </c>
    </row>
    <row r="124" spans="1:82" x14ac:dyDescent="0.25">
      <c r="A124" s="2" t="s">
        <v>160</v>
      </c>
      <c r="C124" s="4">
        <f t="shared" ref="C124:J124" si="1712">+C122*1000/C94</f>
        <v>19.72703492994254</v>
      </c>
      <c r="D124" s="4">
        <f t="shared" si="1712"/>
        <v>29.478537932606251</v>
      </c>
      <c r="E124" s="4">
        <f t="shared" si="1712"/>
        <v>29.478537932606251</v>
      </c>
      <c r="F124" s="4">
        <f t="shared" si="1712"/>
        <v>29.478537932606251</v>
      </c>
      <c r="G124" s="4">
        <f t="shared" si="1712"/>
        <v>19.72703492994254</v>
      </c>
      <c r="H124" s="4">
        <f t="shared" si="1712"/>
        <v>19.72703492994254</v>
      </c>
      <c r="I124" s="4">
        <f t="shared" si="1712"/>
        <v>19.72703492994254</v>
      </c>
      <c r="J124" s="4">
        <f t="shared" si="1712"/>
        <v>19.72703492994254</v>
      </c>
      <c r="K124" s="4">
        <f t="shared" ref="K124:L124" si="1713">+K122*1000/K94</f>
        <v>29.478537932606251</v>
      </c>
      <c r="L124" s="4">
        <f t="shared" si="1713"/>
        <v>21.932978501145861</v>
      </c>
      <c r="M124" s="4">
        <f t="shared" ref="M124:U124" si="1714">+M122*1000/M94</f>
        <v>25.883485506642234</v>
      </c>
      <c r="N124" s="4">
        <f t="shared" ref="N124:P124" si="1715">+N122*1000/N94</f>
        <v>30.57406960600348</v>
      </c>
      <c r="O124" s="4">
        <f t="shared" si="1715"/>
        <v>30.57406960600348</v>
      </c>
      <c r="P124" s="4">
        <f t="shared" si="1715"/>
        <v>30.57406960600348</v>
      </c>
      <c r="Q124" s="4">
        <f t="shared" si="1714"/>
        <v>25.883485506642234</v>
      </c>
      <c r="R124" s="4">
        <f t="shared" ref="R124:S124" si="1716">+R122*1000/R94</f>
        <v>25.883485506642234</v>
      </c>
      <c r="S124" s="4">
        <f t="shared" si="1716"/>
        <v>25.883485506642234</v>
      </c>
      <c r="T124" s="4">
        <f t="shared" ref="T124" si="1717">+T122*1000/T94</f>
        <v>25.883485506642234</v>
      </c>
      <c r="U124" s="4">
        <f t="shared" si="1714"/>
        <v>30.57406960600348</v>
      </c>
      <c r="V124" s="4">
        <f t="shared" ref="V124" si="1718">+V122*1000/V94</f>
        <v>27.290105133613672</v>
      </c>
      <c r="W124" s="4">
        <f t="shared" ref="W124:AE124" si="1719">+W122*1000/W94</f>
        <v>27.282901141490061</v>
      </c>
      <c r="X124" s="4">
        <f t="shared" ref="X124:Z124" si="1720">+X122*1000/X94</f>
        <v>33.845015289109334</v>
      </c>
      <c r="Y124" s="4">
        <f t="shared" si="1720"/>
        <v>33.845015289109334</v>
      </c>
      <c r="Z124" s="4">
        <f t="shared" si="1720"/>
        <v>33.845015289109334</v>
      </c>
      <c r="AA124" s="4">
        <f t="shared" si="1719"/>
        <v>27.282901141490061</v>
      </c>
      <c r="AB124" s="4">
        <f t="shared" ref="AB124:AC124" si="1721">+AB122*1000/AB94</f>
        <v>27.282901141490061</v>
      </c>
      <c r="AC124" s="4">
        <f t="shared" si="1721"/>
        <v>27.282901141490061</v>
      </c>
      <c r="AD124" s="4">
        <f t="shared" ref="AD124" si="1722">+AD122*1000/AD94</f>
        <v>27.282901141490061</v>
      </c>
      <c r="AE124" s="4">
        <f t="shared" si="1719"/>
        <v>33.845015289109334</v>
      </c>
      <c r="AF124" s="4">
        <f t="shared" ref="AF124" si="1723">+AF122*1000/AF94</f>
        <v>29.093286919370417</v>
      </c>
      <c r="AG124" s="4">
        <f t="shared" ref="AG124:AO124" si="1724">+AG122*1000/AG94</f>
        <v>29.63275773770766</v>
      </c>
      <c r="AH124" s="4">
        <f t="shared" ref="AH124:AJ124" si="1725">+AH122*1000/AH94</f>
        <v>34.323620554510534</v>
      </c>
      <c r="AI124" s="4">
        <f t="shared" si="1725"/>
        <v>34.323620554510534</v>
      </c>
      <c r="AJ124" s="4">
        <f t="shared" si="1725"/>
        <v>34.323620554510534</v>
      </c>
      <c r="AK124" s="4">
        <f t="shared" si="1724"/>
        <v>29.63275773770766</v>
      </c>
      <c r="AL124" s="4">
        <f t="shared" ref="AL124:AM124" si="1726">+AL122*1000/AL94</f>
        <v>29.63275773770766</v>
      </c>
      <c r="AM124" s="4">
        <f t="shared" si="1726"/>
        <v>29.63275773770766</v>
      </c>
      <c r="AN124" s="4">
        <f t="shared" ref="AN124" si="1727">+AN122*1000/AN94</f>
        <v>29.63275773770766</v>
      </c>
      <c r="AO124" s="4">
        <f t="shared" si="1724"/>
        <v>34.323620554510534</v>
      </c>
      <c r="AP124" s="4">
        <f t="shared" ref="AP124" si="1728">+AP122*1000/AP94</f>
        <v>31.109969349077399</v>
      </c>
      <c r="AQ124" s="4">
        <f t="shared" ref="AQ124:AY124" si="1729">+AQ122*1000/AQ94</f>
        <v>32.185005787610876</v>
      </c>
      <c r="AR124" s="4">
        <f t="shared" ref="AR124:AT124" si="1730">+AR122*1000/AR94</f>
        <v>34.808993818038303</v>
      </c>
      <c r="AS124" s="4">
        <f t="shared" si="1730"/>
        <v>34.808993818038303</v>
      </c>
      <c r="AT124" s="4">
        <f t="shared" si="1730"/>
        <v>34.808993818038303</v>
      </c>
      <c r="AU124" s="4">
        <f t="shared" si="1729"/>
        <v>32.185005787610876</v>
      </c>
      <c r="AV124" s="4">
        <f t="shared" ref="AV124:AW124" si="1731">+AV122*1000/AV94</f>
        <v>32.185005787610876</v>
      </c>
      <c r="AW124" s="4">
        <f t="shared" si="1731"/>
        <v>32.185005787610876</v>
      </c>
      <c r="AX124" s="4">
        <f t="shared" ref="AX124" si="1732">+AX122*1000/AX94</f>
        <v>32.185005787610876</v>
      </c>
      <c r="AY124" s="4">
        <f t="shared" si="1729"/>
        <v>34.808993818038303</v>
      </c>
      <c r="AZ124" s="4">
        <f t="shared" ref="AZ124" si="1733">+AZ122*1000/AZ94</f>
        <v>33.266443753254656</v>
      </c>
      <c r="BA124" s="4">
        <f t="shared" ref="BA124:BN124" si="1734">+BA122*1000/BA94</f>
        <v>19.775301093271604</v>
      </c>
      <c r="BB124" s="4">
        <f t="shared" ref="BB124:BD124" si="1735">+BB122*1000/BB94</f>
        <v>27.592057558967717</v>
      </c>
      <c r="BC124" s="4">
        <f t="shared" si="1735"/>
        <v>27.592057558967717</v>
      </c>
      <c r="BD124" s="4">
        <f t="shared" si="1735"/>
        <v>27.592057558967717</v>
      </c>
      <c r="BE124" s="4">
        <f t="shared" si="1734"/>
        <v>19.775301093271604</v>
      </c>
      <c r="BF124" s="4">
        <f t="shared" ref="BF124:BG124" si="1736">+BF122*1000/BF94</f>
        <v>19.775301093271604</v>
      </c>
      <c r="BG124" s="4">
        <f t="shared" si="1736"/>
        <v>19.775301093271604</v>
      </c>
      <c r="BH124" s="4">
        <f t="shared" ref="BH124" si="1737">+BH122*1000/BH94</f>
        <v>19.775301093271604</v>
      </c>
      <c r="BI124" s="4">
        <f t="shared" ref="BI124" si="1738">+BI122*1000/BI94</f>
        <v>21.946322749526338</v>
      </c>
      <c r="BJ124" s="4">
        <f t="shared" si="1734"/>
        <v>21.315796251270633</v>
      </c>
      <c r="BK124" s="4">
        <f t="shared" ref="BK124:BM124" si="1739">+BK122*1000/BK94</f>
        <v>29.741477730541355</v>
      </c>
      <c r="BL124" s="4">
        <f t="shared" si="1739"/>
        <v>29.741477730541355</v>
      </c>
      <c r="BM124" s="4">
        <f t="shared" si="1739"/>
        <v>29.741477730541355</v>
      </c>
      <c r="BN124" s="4">
        <f t="shared" si="1734"/>
        <v>21.315796251270633</v>
      </c>
      <c r="BO124" s="4">
        <f t="shared" ref="BO124:BP124" si="1740">+BO122*1000/BO94</f>
        <v>21.315796251270633</v>
      </c>
      <c r="BP124" s="4">
        <f t="shared" si="1740"/>
        <v>21.315796251270633</v>
      </c>
      <c r="BQ124" s="4">
        <f t="shared" ref="BQ124" si="1741">+BQ122*1000/BQ94</f>
        <v>21.315796251270633</v>
      </c>
      <c r="BR124" s="4">
        <f t="shared" ref="BR124" si="1742">+BR122*1000/BR94</f>
        <v>29.741477730541355</v>
      </c>
      <c r="BS124" s="4">
        <f t="shared" ref="BS124" si="1743">+BS122*1000/BS94</f>
        <v>23.32325366106685</v>
      </c>
      <c r="BT124" s="4">
        <f t="shared" ref="BT124:CC124" si="1744">+BT122*1000/BT94</f>
        <v>29.265032761648467</v>
      </c>
      <c r="BU124" s="4">
        <f t="shared" ref="BU124:BW124" si="1745">+BU122*1000/BU94</f>
        <v>36.661304541881272</v>
      </c>
      <c r="BV124" s="4">
        <f t="shared" si="1745"/>
        <v>36.661304541881272</v>
      </c>
      <c r="BW124" s="4">
        <f t="shared" si="1745"/>
        <v>36.661304541881272</v>
      </c>
      <c r="BX124" s="4">
        <f t="shared" si="1744"/>
        <v>29.265032761648467</v>
      </c>
      <c r="BY124" s="4">
        <f t="shared" ref="BY124:BZ124" si="1746">+BY122*1000/BY94</f>
        <v>29.265032761648467</v>
      </c>
      <c r="BZ124" s="4">
        <f t="shared" si="1746"/>
        <v>29.265032761648467</v>
      </c>
      <c r="CA124" s="4">
        <f t="shared" ref="CA124" si="1747">+CA122*1000/CA94</f>
        <v>29.265032761648467</v>
      </c>
      <c r="CB124" s="4">
        <f t="shared" ref="CB124" si="1748">+CB122*1000/CB94</f>
        <v>36.661304541881272</v>
      </c>
      <c r="CC124" s="4">
        <f t="shared" si="1744"/>
        <v>40.438061223380224</v>
      </c>
      <c r="CD124" s="4">
        <f t="shared" ref="CD124" si="1749">+CD122*1000/CD94</f>
        <v>31.28086779887445</v>
      </c>
    </row>
    <row r="125" spans="1:82" x14ac:dyDescent="0.25">
      <c r="A125" s="2" t="s">
        <v>161</v>
      </c>
      <c r="C125" s="4">
        <f t="shared" ref="C125:J125" si="1750">+C123*1000/C94</f>
        <v>14.822041762408073</v>
      </c>
      <c r="D125" s="4">
        <f t="shared" si="1750"/>
        <v>14.822041762408073</v>
      </c>
      <c r="E125" s="4">
        <f t="shared" si="1750"/>
        <v>14.822041762408073</v>
      </c>
      <c r="F125" s="4">
        <f t="shared" si="1750"/>
        <v>14.822041762408073</v>
      </c>
      <c r="G125" s="4">
        <f t="shared" si="1750"/>
        <v>14.822041762408073</v>
      </c>
      <c r="H125" s="4">
        <f t="shared" si="1750"/>
        <v>14.822041762408073</v>
      </c>
      <c r="I125" s="4">
        <f t="shared" si="1750"/>
        <v>14.822041762408073</v>
      </c>
      <c r="J125" s="4">
        <f t="shared" si="1750"/>
        <v>14.822041762408073</v>
      </c>
      <c r="K125" s="4">
        <f t="shared" ref="K125:L125" si="1751">+K123*1000/K94</f>
        <v>14.822041762408073</v>
      </c>
      <c r="L125" s="4">
        <f t="shared" si="1751"/>
        <v>14.822041762408073</v>
      </c>
      <c r="M125" s="4">
        <f t="shared" ref="M125:U125" si="1752">+M123*1000/M94</f>
        <v>14.68147605969587</v>
      </c>
      <c r="N125" s="4">
        <f t="shared" ref="N125:P125" si="1753">+N123*1000/N94</f>
        <v>14.68147605969587</v>
      </c>
      <c r="O125" s="4">
        <f t="shared" si="1753"/>
        <v>14.68147605969587</v>
      </c>
      <c r="P125" s="4">
        <f t="shared" si="1753"/>
        <v>14.68147605969587</v>
      </c>
      <c r="Q125" s="4">
        <f t="shared" si="1752"/>
        <v>14.68147605969587</v>
      </c>
      <c r="R125" s="4">
        <f t="shared" ref="R125:S125" si="1754">+R123*1000/R94</f>
        <v>14.68147605969587</v>
      </c>
      <c r="S125" s="4">
        <f t="shared" si="1754"/>
        <v>14.68147605969587</v>
      </c>
      <c r="T125" s="4">
        <f t="shared" ref="T125" si="1755">+T123*1000/T94</f>
        <v>14.68147605969587</v>
      </c>
      <c r="U125" s="4">
        <f t="shared" si="1752"/>
        <v>14.68147605969587</v>
      </c>
      <c r="V125" s="4">
        <f t="shared" ref="V125" si="1756">+V123*1000/V94</f>
        <v>14.68147605969587</v>
      </c>
      <c r="W125" s="4">
        <f t="shared" ref="W125:AE125" si="1757">+W123*1000/W94</f>
        <v>16.432157284918265</v>
      </c>
      <c r="X125" s="4">
        <f t="shared" ref="X125:Z125" si="1758">+X123*1000/X94</f>
        <v>16.432157284918265</v>
      </c>
      <c r="Y125" s="4">
        <f t="shared" si="1758"/>
        <v>16.432157284918265</v>
      </c>
      <c r="Z125" s="4">
        <f t="shared" si="1758"/>
        <v>16.432157284918265</v>
      </c>
      <c r="AA125" s="4">
        <f t="shared" si="1757"/>
        <v>16.432157284918265</v>
      </c>
      <c r="AB125" s="4">
        <f t="shared" ref="AB125:AC125" si="1759">+AB123*1000/AB94</f>
        <v>16.432157284918265</v>
      </c>
      <c r="AC125" s="4">
        <f t="shared" si="1759"/>
        <v>16.432157284918265</v>
      </c>
      <c r="AD125" s="4">
        <f t="shared" ref="AD125" si="1760">+AD123*1000/AD94</f>
        <v>16.432157284918265</v>
      </c>
      <c r="AE125" s="4">
        <f t="shared" si="1757"/>
        <v>16.432157284918265</v>
      </c>
      <c r="AF125" s="4">
        <f t="shared" ref="AF125" si="1761">+AF123*1000/AF94</f>
        <v>16.432157284918265</v>
      </c>
      <c r="AG125" s="4">
        <f t="shared" ref="AG125:AO125" si="1762">+AG123*1000/AG94</f>
        <v>16.432157284918265</v>
      </c>
      <c r="AH125" s="4">
        <f t="shared" ref="AH125:AJ125" si="1763">+AH123*1000/AH94</f>
        <v>16.432157284918265</v>
      </c>
      <c r="AI125" s="4">
        <f t="shared" si="1763"/>
        <v>16.432157284918265</v>
      </c>
      <c r="AJ125" s="4">
        <f t="shared" si="1763"/>
        <v>16.432157284918265</v>
      </c>
      <c r="AK125" s="4">
        <f t="shared" si="1762"/>
        <v>16.432157284918265</v>
      </c>
      <c r="AL125" s="4">
        <f t="shared" ref="AL125:AM125" si="1764">+AL123*1000/AL94</f>
        <v>16.432157284918265</v>
      </c>
      <c r="AM125" s="4">
        <f t="shared" si="1764"/>
        <v>16.432157284918265</v>
      </c>
      <c r="AN125" s="4">
        <f t="shared" ref="AN125" si="1765">+AN123*1000/AN94</f>
        <v>16.432157284918265</v>
      </c>
      <c r="AO125" s="4">
        <f t="shared" si="1762"/>
        <v>16.432157284918265</v>
      </c>
      <c r="AP125" s="4">
        <f t="shared" ref="AP125" si="1766">+AP123*1000/AP94</f>
        <v>16.432157284918265</v>
      </c>
      <c r="AQ125" s="4">
        <f t="shared" ref="AQ125:AY125" si="1767">+AQ123*1000/AQ94</f>
        <v>16.432157284918265</v>
      </c>
      <c r="AR125" s="4">
        <f t="shared" ref="AR125:AT125" si="1768">+AR123*1000/AR94</f>
        <v>16.432157284918265</v>
      </c>
      <c r="AS125" s="4">
        <f t="shared" si="1768"/>
        <v>16.432157284918265</v>
      </c>
      <c r="AT125" s="4">
        <f t="shared" si="1768"/>
        <v>16.432157284918265</v>
      </c>
      <c r="AU125" s="4">
        <f t="shared" si="1767"/>
        <v>16.432157284918265</v>
      </c>
      <c r="AV125" s="4">
        <f t="shared" ref="AV125:AW125" si="1769">+AV123*1000/AV94</f>
        <v>16.432157284918265</v>
      </c>
      <c r="AW125" s="4">
        <f t="shared" si="1769"/>
        <v>16.432157284918265</v>
      </c>
      <c r="AX125" s="4">
        <f t="shared" ref="AX125" si="1770">+AX123*1000/AX94</f>
        <v>16.432157284918265</v>
      </c>
      <c r="AY125" s="4">
        <f t="shared" si="1767"/>
        <v>16.432157284918265</v>
      </c>
      <c r="AZ125" s="4">
        <f t="shared" ref="AZ125" si="1771">+AZ123*1000/AZ94</f>
        <v>16.432157284918265</v>
      </c>
      <c r="BA125" s="4">
        <f t="shared" ref="BA125:BN125" si="1772">+BA123*1000/BA94</f>
        <v>14.714562598265152</v>
      </c>
      <c r="BB125" s="4">
        <f t="shared" ref="BB125:BD125" si="1773">+BB123*1000/BB94</f>
        <v>14.714562598265152</v>
      </c>
      <c r="BC125" s="4">
        <f t="shared" si="1773"/>
        <v>14.714562598265152</v>
      </c>
      <c r="BD125" s="4">
        <f t="shared" si="1773"/>
        <v>14.714562598265152</v>
      </c>
      <c r="BE125" s="4">
        <f t="shared" si="1772"/>
        <v>14.714562598265152</v>
      </c>
      <c r="BF125" s="4">
        <f t="shared" ref="BF125:BG125" si="1774">+BF123*1000/BF94</f>
        <v>14.714562598265152</v>
      </c>
      <c r="BG125" s="4">
        <f t="shared" si="1774"/>
        <v>14.714562598265152</v>
      </c>
      <c r="BH125" s="4">
        <f t="shared" ref="BH125" si="1775">+BH123*1000/BH94</f>
        <v>14.714562598265152</v>
      </c>
      <c r="BI125" s="4">
        <f t="shared" ref="BI125" si="1776">+BI123*1000/BI94</f>
        <v>14.714562598265152</v>
      </c>
      <c r="BJ125" s="4">
        <f t="shared" si="1772"/>
        <v>14.714562598265152</v>
      </c>
      <c r="BK125" s="4">
        <f t="shared" ref="BK125:BM125" si="1777">+BK123*1000/BK94</f>
        <v>14.714562598265152</v>
      </c>
      <c r="BL125" s="4">
        <f t="shared" si="1777"/>
        <v>14.714562598265152</v>
      </c>
      <c r="BM125" s="4">
        <f t="shared" si="1777"/>
        <v>14.714562598265152</v>
      </c>
      <c r="BN125" s="4">
        <f t="shared" si="1772"/>
        <v>14.714562598265152</v>
      </c>
      <c r="BO125" s="4">
        <f t="shared" ref="BO125:BP125" si="1778">+BO123*1000/BO94</f>
        <v>14.714562598265152</v>
      </c>
      <c r="BP125" s="4">
        <f t="shared" si="1778"/>
        <v>14.714562598265152</v>
      </c>
      <c r="BQ125" s="4">
        <f t="shared" ref="BQ125" si="1779">+BQ123*1000/BQ94</f>
        <v>14.714562598265152</v>
      </c>
      <c r="BR125" s="4">
        <f t="shared" ref="BR125" si="1780">+BR123*1000/BR94</f>
        <v>14.714562598265152</v>
      </c>
      <c r="BS125" s="4">
        <f t="shared" ref="BS125" si="1781">+BS123*1000/BS94</f>
        <v>14.714562598265152</v>
      </c>
      <c r="BT125" s="4">
        <f t="shared" ref="BT125:CC125" si="1782">+BT123*1000/BT94</f>
        <v>17.848235020419907</v>
      </c>
      <c r="BU125" s="4">
        <f t="shared" ref="BU125:BW125" si="1783">+BU123*1000/BU94</f>
        <v>17.848235020419907</v>
      </c>
      <c r="BV125" s="4">
        <f t="shared" si="1783"/>
        <v>17.848235020419907</v>
      </c>
      <c r="BW125" s="4">
        <f t="shared" si="1783"/>
        <v>17.848235020419907</v>
      </c>
      <c r="BX125" s="4">
        <f t="shared" si="1782"/>
        <v>17.848235020419907</v>
      </c>
      <c r="BY125" s="4">
        <f t="shared" ref="BY125:BZ125" si="1784">+BY123*1000/BY94</f>
        <v>17.848235020419907</v>
      </c>
      <c r="BZ125" s="4">
        <f t="shared" si="1784"/>
        <v>17.848235020419907</v>
      </c>
      <c r="CA125" s="4">
        <f t="shared" ref="CA125" si="1785">+CA123*1000/CA94</f>
        <v>17.848235020419907</v>
      </c>
      <c r="CB125" s="4">
        <f t="shared" ref="CB125" si="1786">+CB123*1000/CB94</f>
        <v>17.848235020419907</v>
      </c>
      <c r="CC125" s="4">
        <f t="shared" si="1782"/>
        <v>17.848235020419907</v>
      </c>
      <c r="CD125" s="4">
        <f t="shared" ref="CD125" si="1787">+CD123*1000/CD94</f>
        <v>17.848235020419907</v>
      </c>
    </row>
    <row r="126" spans="1:82" x14ac:dyDescent="0.25">
      <c r="A126" s="2" t="s">
        <v>162</v>
      </c>
      <c r="C126" s="4">
        <f t="shared" ref="C126:J126" si="1788">+C124+C125</f>
        <v>34.54907669235061</v>
      </c>
      <c r="D126" s="4">
        <f t="shared" si="1788"/>
        <v>44.300579695014321</v>
      </c>
      <c r="E126" s="4">
        <f t="shared" si="1788"/>
        <v>44.300579695014321</v>
      </c>
      <c r="F126" s="4">
        <f t="shared" si="1788"/>
        <v>44.300579695014321</v>
      </c>
      <c r="G126" s="4">
        <f t="shared" si="1788"/>
        <v>34.54907669235061</v>
      </c>
      <c r="H126" s="4">
        <f t="shared" si="1788"/>
        <v>34.54907669235061</v>
      </c>
      <c r="I126" s="4">
        <f t="shared" si="1788"/>
        <v>34.54907669235061</v>
      </c>
      <c r="J126" s="4">
        <f t="shared" si="1788"/>
        <v>34.54907669235061</v>
      </c>
      <c r="K126" s="4">
        <f t="shared" ref="K126:L126" si="1789">+K124+K125</f>
        <v>44.300579695014321</v>
      </c>
      <c r="L126" s="4">
        <f t="shared" si="1789"/>
        <v>36.755020263553931</v>
      </c>
      <c r="M126" s="4">
        <f t="shared" ref="M126:U126" si="1790">+M124+M125</f>
        <v>40.564961566338106</v>
      </c>
      <c r="N126" s="4">
        <f t="shared" ref="N126:P126" si="1791">+N124+N125</f>
        <v>45.255545665699351</v>
      </c>
      <c r="O126" s="4">
        <f t="shared" si="1791"/>
        <v>45.255545665699351</v>
      </c>
      <c r="P126" s="4">
        <f t="shared" si="1791"/>
        <v>45.255545665699351</v>
      </c>
      <c r="Q126" s="4">
        <f t="shared" si="1790"/>
        <v>40.564961566338106</v>
      </c>
      <c r="R126" s="4">
        <f t="shared" ref="R126:S126" si="1792">+R124+R125</f>
        <v>40.564961566338106</v>
      </c>
      <c r="S126" s="4">
        <f t="shared" si="1792"/>
        <v>40.564961566338106</v>
      </c>
      <c r="T126" s="4">
        <f t="shared" ref="T126" si="1793">+T124+T125</f>
        <v>40.564961566338106</v>
      </c>
      <c r="U126" s="4">
        <f t="shared" si="1790"/>
        <v>45.255545665699351</v>
      </c>
      <c r="V126" s="4">
        <f t="shared" ref="V126" si="1794">+V124+V125</f>
        <v>41.97158119330954</v>
      </c>
      <c r="W126" s="4">
        <f t="shared" ref="W126:AE126" si="1795">+W124+W125</f>
        <v>43.715058426408326</v>
      </c>
      <c r="X126" s="4">
        <f t="shared" ref="X126:Z126" si="1796">+X124+X125</f>
        <v>50.277172574027603</v>
      </c>
      <c r="Y126" s="4">
        <f t="shared" si="1796"/>
        <v>50.277172574027603</v>
      </c>
      <c r="Z126" s="4">
        <f t="shared" si="1796"/>
        <v>50.277172574027603</v>
      </c>
      <c r="AA126" s="4">
        <f t="shared" si="1795"/>
        <v>43.715058426408326</v>
      </c>
      <c r="AB126" s="4">
        <f t="shared" ref="AB126:AC126" si="1797">+AB124+AB125</f>
        <v>43.715058426408326</v>
      </c>
      <c r="AC126" s="4">
        <f t="shared" si="1797"/>
        <v>43.715058426408326</v>
      </c>
      <c r="AD126" s="4">
        <f t="shared" ref="AD126" si="1798">+AD124+AD125</f>
        <v>43.715058426408326</v>
      </c>
      <c r="AE126" s="4">
        <f t="shared" si="1795"/>
        <v>50.277172574027603</v>
      </c>
      <c r="AF126" s="4">
        <f t="shared" ref="AF126" si="1799">+AF124+AF125</f>
        <v>45.525444204288682</v>
      </c>
      <c r="AG126" s="4">
        <f t="shared" ref="AG126:AO126" si="1800">+AG124+AG125</f>
        <v>46.064915022625925</v>
      </c>
      <c r="AH126" s="4">
        <f t="shared" ref="AH126:AJ126" si="1801">+AH124+AH125</f>
        <v>50.755777839428802</v>
      </c>
      <c r="AI126" s="4">
        <f t="shared" si="1801"/>
        <v>50.755777839428802</v>
      </c>
      <c r="AJ126" s="4">
        <f t="shared" si="1801"/>
        <v>50.755777839428802</v>
      </c>
      <c r="AK126" s="4">
        <f t="shared" si="1800"/>
        <v>46.064915022625925</v>
      </c>
      <c r="AL126" s="4">
        <f t="shared" ref="AL126:AM126" si="1802">+AL124+AL125</f>
        <v>46.064915022625925</v>
      </c>
      <c r="AM126" s="4">
        <f t="shared" si="1802"/>
        <v>46.064915022625925</v>
      </c>
      <c r="AN126" s="4">
        <f t="shared" ref="AN126" si="1803">+AN124+AN125</f>
        <v>46.064915022625925</v>
      </c>
      <c r="AO126" s="4">
        <f t="shared" si="1800"/>
        <v>50.755777839428802</v>
      </c>
      <c r="AP126" s="4">
        <f t="shared" ref="AP126" si="1804">+AP124+AP125</f>
        <v>47.542126633995665</v>
      </c>
      <c r="AQ126" s="4">
        <f t="shared" ref="AQ126:AY126" si="1805">+AQ124+AQ125</f>
        <v>48.617163072529138</v>
      </c>
      <c r="AR126" s="4">
        <f t="shared" ref="AR126:AT126" si="1806">+AR124+AR125</f>
        <v>51.241151102956565</v>
      </c>
      <c r="AS126" s="4">
        <f t="shared" si="1806"/>
        <v>51.241151102956565</v>
      </c>
      <c r="AT126" s="4">
        <f t="shared" si="1806"/>
        <v>51.241151102956565</v>
      </c>
      <c r="AU126" s="4">
        <f t="shared" si="1805"/>
        <v>48.617163072529138</v>
      </c>
      <c r="AV126" s="4">
        <f t="shared" ref="AV126:AW126" si="1807">+AV124+AV125</f>
        <v>48.617163072529138</v>
      </c>
      <c r="AW126" s="4">
        <f t="shared" si="1807"/>
        <v>48.617163072529138</v>
      </c>
      <c r="AX126" s="4">
        <f t="shared" ref="AX126" si="1808">+AX124+AX125</f>
        <v>48.617163072529138</v>
      </c>
      <c r="AY126" s="4">
        <f t="shared" si="1805"/>
        <v>51.241151102956565</v>
      </c>
      <c r="AZ126" s="4">
        <f t="shared" ref="AZ126" si="1809">+AZ124+AZ125</f>
        <v>49.698601038172924</v>
      </c>
      <c r="BA126" s="4">
        <f t="shared" ref="BA126:BN126" si="1810">+BA124+BA125</f>
        <v>34.489863691536755</v>
      </c>
      <c r="BB126" s="4">
        <f t="shared" ref="BB126:BD126" si="1811">+BB124+BB125</f>
        <v>42.306620157232871</v>
      </c>
      <c r="BC126" s="4">
        <f t="shared" si="1811"/>
        <v>42.306620157232871</v>
      </c>
      <c r="BD126" s="4">
        <f t="shared" si="1811"/>
        <v>42.306620157232871</v>
      </c>
      <c r="BE126" s="4">
        <f t="shared" si="1810"/>
        <v>34.489863691536755</v>
      </c>
      <c r="BF126" s="4">
        <f t="shared" ref="BF126:BG126" si="1812">+BF124+BF125</f>
        <v>34.489863691536755</v>
      </c>
      <c r="BG126" s="4">
        <f t="shared" si="1812"/>
        <v>34.489863691536755</v>
      </c>
      <c r="BH126" s="4">
        <f t="shared" ref="BH126" si="1813">+BH124+BH125</f>
        <v>34.489863691536755</v>
      </c>
      <c r="BI126" s="4">
        <f t="shared" ref="BI126" si="1814">+BI124+BI125</f>
        <v>36.660885347791492</v>
      </c>
      <c r="BJ126" s="4">
        <f t="shared" si="1810"/>
        <v>36.030358849535787</v>
      </c>
      <c r="BK126" s="4">
        <f t="shared" ref="BK126:BM126" si="1815">+BK124+BK125</f>
        <v>44.456040328806509</v>
      </c>
      <c r="BL126" s="4">
        <f t="shared" si="1815"/>
        <v>44.456040328806509</v>
      </c>
      <c r="BM126" s="4">
        <f t="shared" si="1815"/>
        <v>44.456040328806509</v>
      </c>
      <c r="BN126" s="4">
        <f t="shared" si="1810"/>
        <v>36.030358849535787</v>
      </c>
      <c r="BO126" s="4">
        <f t="shared" ref="BO126:BP126" si="1816">+BO124+BO125</f>
        <v>36.030358849535787</v>
      </c>
      <c r="BP126" s="4">
        <f t="shared" si="1816"/>
        <v>36.030358849535787</v>
      </c>
      <c r="BQ126" s="4">
        <f t="shared" ref="BQ126" si="1817">+BQ124+BQ125</f>
        <v>36.030358849535787</v>
      </c>
      <c r="BR126" s="4">
        <f t="shared" ref="BR126" si="1818">+BR124+BR125</f>
        <v>44.456040328806509</v>
      </c>
      <c r="BS126" s="4">
        <f t="shared" ref="BS126" si="1819">+BS124+BS125</f>
        <v>38.037816259332004</v>
      </c>
      <c r="BT126" s="4">
        <f t="shared" ref="BT126:CC126" si="1820">+BT124+BT125</f>
        <v>47.113267782068377</v>
      </c>
      <c r="BU126" s="4">
        <f t="shared" ref="BU126:BW126" si="1821">+BU124+BU125</f>
        <v>54.509539562301178</v>
      </c>
      <c r="BV126" s="4">
        <f t="shared" si="1821"/>
        <v>54.509539562301178</v>
      </c>
      <c r="BW126" s="4">
        <f t="shared" si="1821"/>
        <v>54.509539562301178</v>
      </c>
      <c r="BX126" s="4">
        <f t="shared" si="1820"/>
        <v>47.113267782068377</v>
      </c>
      <c r="BY126" s="4">
        <f t="shared" ref="BY126:BZ126" si="1822">+BY124+BY125</f>
        <v>47.113267782068377</v>
      </c>
      <c r="BZ126" s="4">
        <f t="shared" si="1822"/>
        <v>47.113267782068377</v>
      </c>
      <c r="CA126" s="4">
        <f t="shared" ref="CA126" si="1823">+CA124+CA125</f>
        <v>47.113267782068377</v>
      </c>
      <c r="CB126" s="4">
        <f t="shared" ref="CB126" si="1824">+CB124+CB125</f>
        <v>54.509539562301178</v>
      </c>
      <c r="CC126" s="4">
        <f t="shared" si="1820"/>
        <v>58.28629624380013</v>
      </c>
      <c r="CD126" s="4">
        <f t="shared" ref="CD126" si="1825">+CD124+CD125</f>
        <v>49.12910281929436</v>
      </c>
    </row>
    <row r="127" spans="1:82" x14ac:dyDescent="0.25">
      <c r="A127" s="2" t="s">
        <v>163</v>
      </c>
      <c r="B127" s="2" t="s">
        <v>164</v>
      </c>
      <c r="C127" s="3">
        <f t="shared" ref="C127:CD127" si="1826">VS_svin_tot_omsat_lager</f>
        <v>0.60536843267601481</v>
      </c>
      <c r="D127" s="3">
        <f t="shared" si="1826"/>
        <v>0.60536843267601481</v>
      </c>
      <c r="E127" s="3">
        <f t="shared" si="1826"/>
        <v>0.60536843267601481</v>
      </c>
      <c r="F127" s="3">
        <f t="shared" si="1826"/>
        <v>0.60536843267601481</v>
      </c>
      <c r="G127" s="3">
        <f t="shared" si="1826"/>
        <v>0.60536843267601481</v>
      </c>
      <c r="H127" s="3">
        <f t="shared" si="1826"/>
        <v>0.60536843267601481</v>
      </c>
      <c r="I127" s="3">
        <f t="shared" si="1826"/>
        <v>0.60536843267601481</v>
      </c>
      <c r="J127" s="3">
        <f t="shared" si="1826"/>
        <v>0.60536843267601481</v>
      </c>
      <c r="K127" s="3">
        <f t="shared" si="1826"/>
        <v>0.60536843267601481</v>
      </c>
      <c r="L127" s="3">
        <f t="shared" si="1826"/>
        <v>0.60536843267601481</v>
      </c>
      <c r="M127" s="3">
        <f t="shared" si="1826"/>
        <v>0.60536843267601481</v>
      </c>
      <c r="N127" s="3">
        <f t="shared" si="1826"/>
        <v>0.60536843267601481</v>
      </c>
      <c r="O127" s="3">
        <f t="shared" si="1826"/>
        <v>0.60536843267601481</v>
      </c>
      <c r="P127" s="3">
        <f t="shared" si="1826"/>
        <v>0.60536843267601481</v>
      </c>
      <c r="Q127" s="3">
        <f t="shared" si="1826"/>
        <v>0.60536843267601481</v>
      </c>
      <c r="R127" s="3">
        <f t="shared" si="1826"/>
        <v>0.60536843267601481</v>
      </c>
      <c r="S127" s="3">
        <f t="shared" si="1826"/>
        <v>0.60536843267601481</v>
      </c>
      <c r="T127" s="3">
        <f t="shared" si="1826"/>
        <v>0.60536843267601481</v>
      </c>
      <c r="U127" s="3">
        <f t="shared" si="1826"/>
        <v>0.60536843267601481</v>
      </c>
      <c r="V127" s="3">
        <f t="shared" si="1826"/>
        <v>0.60536843267601481</v>
      </c>
      <c r="W127" s="3">
        <f t="shared" si="1826"/>
        <v>0.60536843267601481</v>
      </c>
      <c r="X127" s="3">
        <f t="shared" si="1826"/>
        <v>0.60536843267601481</v>
      </c>
      <c r="Y127" s="3">
        <f t="shared" si="1826"/>
        <v>0.60536843267601481</v>
      </c>
      <c r="Z127" s="3">
        <f t="shared" si="1826"/>
        <v>0.60536843267601481</v>
      </c>
      <c r="AA127" s="3">
        <f t="shared" si="1826"/>
        <v>0.60536843267601481</v>
      </c>
      <c r="AB127" s="3">
        <f t="shared" si="1826"/>
        <v>0.60536843267601481</v>
      </c>
      <c r="AC127" s="3">
        <f t="shared" si="1826"/>
        <v>0.60536843267601481</v>
      </c>
      <c r="AD127" s="3">
        <f t="shared" si="1826"/>
        <v>0.60536843267601481</v>
      </c>
      <c r="AE127" s="3">
        <f t="shared" si="1826"/>
        <v>0.60536843267601481</v>
      </c>
      <c r="AF127" s="3">
        <f t="shared" si="1826"/>
        <v>0.60536843267601481</v>
      </c>
      <c r="AG127" s="3">
        <f t="shared" si="1826"/>
        <v>0.60536843267601481</v>
      </c>
      <c r="AH127" s="3">
        <f t="shared" si="1826"/>
        <v>0.60536843267601481</v>
      </c>
      <c r="AI127" s="3">
        <f t="shared" si="1826"/>
        <v>0.60536843267601481</v>
      </c>
      <c r="AJ127" s="3">
        <f t="shared" si="1826"/>
        <v>0.60536843267601481</v>
      </c>
      <c r="AK127" s="3">
        <f t="shared" si="1826"/>
        <v>0.60536843267601481</v>
      </c>
      <c r="AL127" s="3">
        <f t="shared" si="1826"/>
        <v>0.60536843267601481</v>
      </c>
      <c r="AM127" s="3">
        <f t="shared" si="1826"/>
        <v>0.60536843267601481</v>
      </c>
      <c r="AN127" s="3">
        <f t="shared" si="1826"/>
        <v>0.60536843267601481</v>
      </c>
      <c r="AO127" s="3">
        <f t="shared" si="1826"/>
        <v>0.60536843267601481</v>
      </c>
      <c r="AP127" s="3">
        <f t="shared" si="1826"/>
        <v>0.60536843267601481</v>
      </c>
      <c r="AQ127" s="3">
        <f t="shared" si="1826"/>
        <v>0.60536843267601481</v>
      </c>
      <c r="AR127" s="3">
        <f t="shared" si="1826"/>
        <v>0.60536843267601481</v>
      </c>
      <c r="AS127" s="3">
        <f t="shared" si="1826"/>
        <v>0.60536843267601481</v>
      </c>
      <c r="AT127" s="3">
        <f t="shared" si="1826"/>
        <v>0.60536843267601481</v>
      </c>
      <c r="AU127" s="3">
        <f t="shared" si="1826"/>
        <v>0.60536843267601481</v>
      </c>
      <c r="AV127" s="3">
        <f t="shared" si="1826"/>
        <v>0.60536843267601481</v>
      </c>
      <c r="AW127" s="3">
        <f t="shared" si="1826"/>
        <v>0.60536843267601481</v>
      </c>
      <c r="AX127" s="3">
        <f t="shared" si="1826"/>
        <v>0.60536843267601481</v>
      </c>
      <c r="AY127" s="3">
        <f t="shared" si="1826"/>
        <v>0.60536843267601481</v>
      </c>
      <c r="AZ127" s="3">
        <f t="shared" si="1826"/>
        <v>0.60536843267601481</v>
      </c>
      <c r="BA127" s="3">
        <f t="shared" si="1826"/>
        <v>0.60536843267601481</v>
      </c>
      <c r="BB127" s="3">
        <f t="shared" si="1826"/>
        <v>0.60536843267601481</v>
      </c>
      <c r="BC127" s="3">
        <f t="shared" si="1826"/>
        <v>0.60536843267601481</v>
      </c>
      <c r="BD127" s="3">
        <f t="shared" si="1826"/>
        <v>0.60536843267601481</v>
      </c>
      <c r="BE127" s="3">
        <f t="shared" si="1826"/>
        <v>0.60536843267601481</v>
      </c>
      <c r="BF127" s="3">
        <f t="shared" si="1826"/>
        <v>0.60536843267601481</v>
      </c>
      <c r="BG127" s="3">
        <f t="shared" si="1826"/>
        <v>0.60536843267601481</v>
      </c>
      <c r="BH127" s="3">
        <f t="shared" si="1826"/>
        <v>0.60536843267601481</v>
      </c>
      <c r="BI127" s="3">
        <f t="shared" si="1826"/>
        <v>0.60536843267601481</v>
      </c>
      <c r="BJ127" s="3">
        <f t="shared" si="1826"/>
        <v>0.60536843267601481</v>
      </c>
      <c r="BK127" s="3">
        <f t="shared" si="1826"/>
        <v>0.60536843267601481</v>
      </c>
      <c r="BL127" s="3">
        <f t="shared" si="1826"/>
        <v>0.60536843267601481</v>
      </c>
      <c r="BM127" s="3">
        <f t="shared" si="1826"/>
        <v>0.60536843267601481</v>
      </c>
      <c r="BN127" s="3">
        <f t="shared" si="1826"/>
        <v>0.60536843267601481</v>
      </c>
      <c r="BO127" s="3">
        <f t="shared" si="1826"/>
        <v>0.60536843267601481</v>
      </c>
      <c r="BP127" s="3">
        <f t="shared" si="1826"/>
        <v>0.60536843267601481</v>
      </c>
      <c r="BQ127" s="3">
        <f t="shared" si="1826"/>
        <v>0.60536843267601481</v>
      </c>
      <c r="BR127" s="3">
        <f t="shared" si="1826"/>
        <v>0.60536843267601481</v>
      </c>
      <c r="BS127" s="3">
        <f t="shared" si="1826"/>
        <v>0.60536843267601481</v>
      </c>
      <c r="BT127" s="3">
        <f t="shared" si="1826"/>
        <v>0.60536843267601481</v>
      </c>
      <c r="BU127" s="3">
        <f t="shared" si="1826"/>
        <v>0.60536843267601481</v>
      </c>
      <c r="BV127" s="3">
        <f t="shared" si="1826"/>
        <v>0.60536843267601481</v>
      </c>
      <c r="BW127" s="3">
        <f t="shared" si="1826"/>
        <v>0.60536843267601481</v>
      </c>
      <c r="BX127" s="3">
        <f t="shared" si="1826"/>
        <v>0.60536843267601481</v>
      </c>
      <c r="BY127" s="3">
        <f t="shared" si="1826"/>
        <v>0.60536843267601481</v>
      </c>
      <c r="BZ127" s="3">
        <f t="shared" si="1826"/>
        <v>0.60536843267601481</v>
      </c>
      <c r="CA127" s="3">
        <f t="shared" si="1826"/>
        <v>0.60536843267601481</v>
      </c>
      <c r="CB127" s="3">
        <f t="shared" si="1826"/>
        <v>0.60536843267601481</v>
      </c>
      <c r="CC127" s="3">
        <f t="shared" si="1826"/>
        <v>0.60536843267601481</v>
      </c>
      <c r="CD127" s="3">
        <f t="shared" si="1826"/>
        <v>0.60536843267601481</v>
      </c>
    </row>
    <row r="128" spans="1:82" x14ac:dyDescent="0.25">
      <c r="A128" s="2" t="s">
        <v>165</v>
      </c>
      <c r="C128" s="4">
        <f t="shared" ref="C128:J128" si="1827">+C127*C124</f>
        <v>11.942124216884313</v>
      </c>
      <c r="D128" s="4">
        <f t="shared" si="1827"/>
        <v>17.845376305842297</v>
      </c>
      <c r="E128" s="4">
        <f t="shared" si="1827"/>
        <v>17.845376305842297</v>
      </c>
      <c r="F128" s="4">
        <f t="shared" si="1827"/>
        <v>17.845376305842297</v>
      </c>
      <c r="G128" s="4">
        <f t="shared" si="1827"/>
        <v>11.942124216884313</v>
      </c>
      <c r="H128" s="4">
        <f t="shared" si="1827"/>
        <v>11.942124216884313</v>
      </c>
      <c r="I128" s="4">
        <f t="shared" si="1827"/>
        <v>11.942124216884313</v>
      </c>
      <c r="J128" s="4">
        <f t="shared" si="1827"/>
        <v>11.942124216884313</v>
      </c>
      <c r="K128" s="4">
        <f t="shared" ref="K128:L128" si="1828">+K127*K124</f>
        <v>17.845376305842297</v>
      </c>
      <c r="L128" s="4">
        <f t="shared" si="1828"/>
        <v>13.277532819155399</v>
      </c>
      <c r="M128" s="4">
        <f t="shared" ref="M128:U128" si="1829">+M127*M124</f>
        <v>15.669045053348354</v>
      </c>
      <c r="N128" s="4">
        <f t="shared" ref="N128:P128" si="1830">+N127*N124</f>
        <v>18.508576597913709</v>
      </c>
      <c r="O128" s="4">
        <f t="shared" si="1830"/>
        <v>18.508576597913709</v>
      </c>
      <c r="P128" s="4">
        <f t="shared" si="1830"/>
        <v>18.508576597913709</v>
      </c>
      <c r="Q128" s="4">
        <f t="shared" si="1829"/>
        <v>15.669045053348354</v>
      </c>
      <c r="R128" s="4">
        <f t="shared" ref="R128:S128" si="1831">+R127*R124</f>
        <v>15.669045053348354</v>
      </c>
      <c r="S128" s="4">
        <f t="shared" si="1831"/>
        <v>15.669045053348354</v>
      </c>
      <c r="T128" s="4">
        <f t="shared" ref="T128" si="1832">+T127*T124</f>
        <v>15.669045053348354</v>
      </c>
      <c r="U128" s="4">
        <f t="shared" si="1829"/>
        <v>18.508576597913709</v>
      </c>
      <c r="V128" s="4">
        <f t="shared" ref="V128" si="1833">+V127*V124</f>
        <v>16.520568172299374</v>
      </c>
      <c r="W128" s="4">
        <f t="shared" ref="W128:AE128" si="1834">+W127*W124</f>
        <v>16.516207102878493</v>
      </c>
      <c r="X128" s="4">
        <f t="shared" ref="X128:Z128" si="1835">+X127*X124</f>
        <v>20.488703859463875</v>
      </c>
      <c r="Y128" s="4">
        <f t="shared" si="1835"/>
        <v>20.488703859463875</v>
      </c>
      <c r="Z128" s="4">
        <f t="shared" si="1835"/>
        <v>20.488703859463875</v>
      </c>
      <c r="AA128" s="4">
        <f t="shared" si="1834"/>
        <v>16.516207102878493</v>
      </c>
      <c r="AB128" s="4">
        <f t="shared" ref="AB128:AC128" si="1836">+AB127*AB124</f>
        <v>16.516207102878493</v>
      </c>
      <c r="AC128" s="4">
        <f t="shared" si="1836"/>
        <v>16.516207102878493</v>
      </c>
      <c r="AD128" s="4">
        <f t="shared" ref="AD128" si="1837">+AD127*AD124</f>
        <v>16.516207102878493</v>
      </c>
      <c r="AE128" s="4">
        <f t="shared" si="1834"/>
        <v>20.488703859463875</v>
      </c>
      <c r="AF128" s="4">
        <f t="shared" ref="AF128" si="1838">+AF127*AF124</f>
        <v>17.612157503772874</v>
      </c>
      <c r="AG128" s="4">
        <f t="shared" ref="AG128:AO128" si="1839">+AG127*AG124</f>
        <v>17.938736107544138</v>
      </c>
      <c r="AH128" s="4">
        <f t="shared" ref="AH128:AJ128" si="1840">+AH127*AH124</f>
        <v>20.778436378850287</v>
      </c>
      <c r="AI128" s="4">
        <f t="shared" si="1840"/>
        <v>20.778436378850287</v>
      </c>
      <c r="AJ128" s="4">
        <f t="shared" si="1840"/>
        <v>20.778436378850287</v>
      </c>
      <c r="AK128" s="4">
        <f t="shared" si="1839"/>
        <v>17.938736107544138</v>
      </c>
      <c r="AL128" s="4">
        <f t="shared" ref="AL128:AM128" si="1841">+AL127*AL124</f>
        <v>17.938736107544138</v>
      </c>
      <c r="AM128" s="4">
        <f t="shared" si="1841"/>
        <v>17.938736107544138</v>
      </c>
      <c r="AN128" s="4">
        <f t="shared" ref="AN128" si="1842">+AN127*AN124</f>
        <v>17.938736107544138</v>
      </c>
      <c r="AO128" s="4">
        <f t="shared" si="1839"/>
        <v>20.778436378850287</v>
      </c>
      <c r="AP128" s="4">
        <f t="shared" ref="AP128" si="1843">+AP127*AP124</f>
        <v>18.832993385449846</v>
      </c>
      <c r="AQ128" s="4">
        <f t="shared" ref="AQ128:AY128" si="1844">+AQ127*AQ124</f>
        <v>19.483786509314463</v>
      </c>
      <c r="AR128" s="4">
        <f t="shared" ref="AR128:AT128" si="1845">+AR127*AR124</f>
        <v>21.072266030654937</v>
      </c>
      <c r="AS128" s="4">
        <f t="shared" si="1845"/>
        <v>21.072266030654937</v>
      </c>
      <c r="AT128" s="4">
        <f t="shared" si="1845"/>
        <v>21.072266030654937</v>
      </c>
      <c r="AU128" s="4">
        <f t="shared" si="1844"/>
        <v>19.483786509314463</v>
      </c>
      <c r="AV128" s="4">
        <f t="shared" ref="AV128:AW128" si="1846">+AV127*AV124</f>
        <v>19.483786509314463</v>
      </c>
      <c r="AW128" s="4">
        <f t="shared" si="1846"/>
        <v>19.483786509314463</v>
      </c>
      <c r="AX128" s="4">
        <f t="shared" ref="AX128" si="1847">+AX127*AX124</f>
        <v>19.483786509314463</v>
      </c>
      <c r="AY128" s="4">
        <f t="shared" si="1844"/>
        <v>21.072266030654937</v>
      </c>
      <c r="AZ128" s="4">
        <f t="shared" ref="AZ128" si="1848">+AZ127*AZ124</f>
        <v>20.138454915612574</v>
      </c>
      <c r="BA128" s="4">
        <f t="shared" ref="BA128:BN128" si="1849">+BA127*BA124</f>
        <v>11.971343028530113</v>
      </c>
      <c r="BB128" s="4">
        <f t="shared" ref="BB128:BD128" si="1850">+BB127*BB124</f>
        <v>16.703360638778673</v>
      </c>
      <c r="BC128" s="4">
        <f t="shared" si="1850"/>
        <v>16.703360638778673</v>
      </c>
      <c r="BD128" s="4">
        <f t="shared" si="1850"/>
        <v>16.703360638778673</v>
      </c>
      <c r="BE128" s="4">
        <f t="shared" si="1849"/>
        <v>11.971343028530113</v>
      </c>
      <c r="BF128" s="4">
        <f t="shared" ref="BF128:BG128" si="1851">+BF127*BF124</f>
        <v>11.971343028530113</v>
      </c>
      <c r="BG128" s="4">
        <f t="shared" si="1851"/>
        <v>11.971343028530113</v>
      </c>
      <c r="BH128" s="4">
        <f t="shared" ref="BH128" si="1852">+BH127*BH124</f>
        <v>11.971343028530113</v>
      </c>
      <c r="BI128" s="4">
        <f t="shared" ref="BI128" si="1853">+BI127*BI124</f>
        <v>13.285611005882727</v>
      </c>
      <c r="BJ128" s="4">
        <f t="shared" si="1849"/>
        <v>12.903910167872976</v>
      </c>
      <c r="BK128" s="4">
        <f t="shared" ref="BK128:BM128" si="1854">+BK127*BK124</f>
        <v>18.004551759206418</v>
      </c>
      <c r="BL128" s="4">
        <f t="shared" si="1854"/>
        <v>18.004551759206418</v>
      </c>
      <c r="BM128" s="4">
        <f t="shared" si="1854"/>
        <v>18.004551759206418</v>
      </c>
      <c r="BN128" s="4">
        <f t="shared" si="1849"/>
        <v>12.903910167872976</v>
      </c>
      <c r="BO128" s="4">
        <f t="shared" ref="BO128:BP128" si="1855">+BO127*BO124</f>
        <v>12.903910167872976</v>
      </c>
      <c r="BP128" s="4">
        <f t="shared" si="1855"/>
        <v>12.903910167872976</v>
      </c>
      <c r="BQ128" s="4">
        <f t="shared" ref="BQ128" si="1856">+BQ127*BQ124</f>
        <v>12.903910167872976</v>
      </c>
      <c r="BR128" s="4">
        <f t="shared" ref="BR128" si="1857">+BR127*BR124</f>
        <v>18.004551759206418</v>
      </c>
      <c r="BS128" s="4">
        <f t="shared" ref="BS128" si="1858">+BS127*BS124</f>
        <v>14.119161513705164</v>
      </c>
      <c r="BT128" s="4">
        <f t="shared" ref="BT128:CC128" si="1859">+BT127*BT124</f>
        <v>17.716127015131356</v>
      </c>
      <c r="BU128" s="4">
        <f t="shared" ref="BU128:BW128" si="1860">+BU127*BU124</f>
        <v>22.193596470376729</v>
      </c>
      <c r="BV128" s="4">
        <f t="shared" si="1860"/>
        <v>22.193596470376729</v>
      </c>
      <c r="BW128" s="4">
        <f t="shared" si="1860"/>
        <v>22.193596470376729</v>
      </c>
      <c r="BX128" s="4">
        <f t="shared" si="1859"/>
        <v>17.716127015131356</v>
      </c>
      <c r="BY128" s="4">
        <f t="shared" ref="BY128:BZ128" si="1861">+BY127*BY124</f>
        <v>17.716127015131356</v>
      </c>
      <c r="BZ128" s="4">
        <f t="shared" si="1861"/>
        <v>17.716127015131356</v>
      </c>
      <c r="CA128" s="4">
        <f t="shared" ref="CA128" si="1862">+CA127*CA124</f>
        <v>17.716127015131356</v>
      </c>
      <c r="CB128" s="4">
        <f t="shared" ref="CB128" si="1863">+CB127*CB124</f>
        <v>22.193596470376729</v>
      </c>
      <c r="CC128" s="4">
        <f t="shared" si="1859"/>
        <v>24.479925743254416</v>
      </c>
      <c r="CD128" s="4">
        <f t="shared" ref="CD128" si="1864">+CD127*CD124</f>
        <v>18.936449912150248</v>
      </c>
    </row>
    <row r="129" spans="1:82" x14ac:dyDescent="0.25">
      <c r="A129" s="2" t="s">
        <v>166</v>
      </c>
      <c r="C129" s="4">
        <f t="shared" ref="C129:J129" si="1865">+C125*C127</f>
        <v>8.9727961907674114</v>
      </c>
      <c r="D129" s="4">
        <f t="shared" si="1865"/>
        <v>8.9727961907674114</v>
      </c>
      <c r="E129" s="4">
        <f t="shared" si="1865"/>
        <v>8.9727961907674114</v>
      </c>
      <c r="F129" s="4">
        <f t="shared" si="1865"/>
        <v>8.9727961907674114</v>
      </c>
      <c r="G129" s="4">
        <f t="shared" si="1865"/>
        <v>8.9727961907674114</v>
      </c>
      <c r="H129" s="4">
        <f t="shared" si="1865"/>
        <v>8.9727961907674114</v>
      </c>
      <c r="I129" s="4">
        <f t="shared" si="1865"/>
        <v>8.9727961907674114</v>
      </c>
      <c r="J129" s="4">
        <f t="shared" si="1865"/>
        <v>8.9727961907674114</v>
      </c>
      <c r="K129" s="4">
        <f t="shared" ref="K129:L129" si="1866">+K125*K127</f>
        <v>8.9727961907674114</v>
      </c>
      <c r="L129" s="4">
        <f t="shared" si="1866"/>
        <v>8.9727961907674114</v>
      </c>
      <c r="M129" s="4">
        <f t="shared" ref="M129:AA129" si="1867">+M125*M127</f>
        <v>8.8877021516285222</v>
      </c>
      <c r="N129" s="4">
        <f t="shared" ref="N129:P129" si="1868">+N125*N127</f>
        <v>8.8877021516285222</v>
      </c>
      <c r="O129" s="4">
        <f t="shared" si="1868"/>
        <v>8.8877021516285222</v>
      </c>
      <c r="P129" s="4">
        <f t="shared" si="1868"/>
        <v>8.8877021516285222</v>
      </c>
      <c r="Q129" s="4">
        <f t="shared" si="1867"/>
        <v>8.8877021516285222</v>
      </c>
      <c r="R129" s="4">
        <f t="shared" ref="R129:S129" si="1869">+R125*R127</f>
        <v>8.8877021516285222</v>
      </c>
      <c r="S129" s="4">
        <f t="shared" si="1869"/>
        <v>8.8877021516285222</v>
      </c>
      <c r="T129" s="4">
        <f t="shared" ref="T129" si="1870">+T125*T127</f>
        <v>8.8877021516285222</v>
      </c>
      <c r="U129" s="4">
        <f t="shared" ref="U129:V129" si="1871">+U125*U127</f>
        <v>8.8877021516285222</v>
      </c>
      <c r="V129" s="4">
        <f t="shared" si="1871"/>
        <v>8.8877021516285222</v>
      </c>
      <c r="W129" s="4">
        <f t="shared" si="1867"/>
        <v>9.9475093010567299</v>
      </c>
      <c r="X129" s="4">
        <f t="shared" ref="X129:Z129" si="1872">+X125*X127</f>
        <v>9.9475093010567299</v>
      </c>
      <c r="Y129" s="4">
        <f t="shared" si="1872"/>
        <v>9.9475093010567299</v>
      </c>
      <c r="Z129" s="4">
        <f t="shared" si="1872"/>
        <v>9.9475093010567299</v>
      </c>
      <c r="AA129" s="4">
        <f t="shared" si="1867"/>
        <v>9.9475093010567299</v>
      </c>
      <c r="AB129" s="4">
        <f t="shared" ref="AB129:AC129" si="1873">+AB125*AB127</f>
        <v>9.9475093010567299</v>
      </c>
      <c r="AC129" s="4">
        <f t="shared" si="1873"/>
        <v>9.9475093010567299</v>
      </c>
      <c r="AD129" s="4">
        <f t="shared" ref="AD129" si="1874">+AD125*AD127</f>
        <v>9.9475093010567299</v>
      </c>
      <c r="AE129" s="4">
        <f t="shared" ref="AE129:AF129" si="1875">+AE125*AE127</f>
        <v>9.9475093010567299</v>
      </c>
      <c r="AF129" s="4">
        <f t="shared" si="1875"/>
        <v>9.9475093010567299</v>
      </c>
      <c r="AG129" s="4">
        <f t="shared" ref="AG129:AO129" si="1876">+AG125*AG127</f>
        <v>9.9475093010567299</v>
      </c>
      <c r="AH129" s="4">
        <f t="shared" ref="AH129:AJ129" si="1877">+AH125*AH127</f>
        <v>9.9475093010567299</v>
      </c>
      <c r="AI129" s="4">
        <f t="shared" si="1877"/>
        <v>9.9475093010567299</v>
      </c>
      <c r="AJ129" s="4">
        <f t="shared" si="1877"/>
        <v>9.9475093010567299</v>
      </c>
      <c r="AK129" s="4">
        <f t="shared" si="1876"/>
        <v>9.9475093010567299</v>
      </c>
      <c r="AL129" s="4">
        <f t="shared" ref="AL129:AM129" si="1878">+AL125*AL127</f>
        <v>9.9475093010567299</v>
      </c>
      <c r="AM129" s="4">
        <f t="shared" si="1878"/>
        <v>9.9475093010567299</v>
      </c>
      <c r="AN129" s="4">
        <f t="shared" ref="AN129" si="1879">+AN125*AN127</f>
        <v>9.9475093010567299</v>
      </c>
      <c r="AO129" s="4">
        <f t="shared" si="1876"/>
        <v>9.9475093010567299</v>
      </c>
      <c r="AP129" s="4">
        <f t="shared" ref="AP129" si="1880">+AP125*AP127</f>
        <v>9.9475093010567299</v>
      </c>
      <c r="AQ129" s="4">
        <f t="shared" ref="AQ129:AY129" si="1881">+AQ125*AQ127</f>
        <v>9.9475093010567299</v>
      </c>
      <c r="AR129" s="4">
        <f t="shared" ref="AR129:AT129" si="1882">+AR125*AR127</f>
        <v>9.9475093010567299</v>
      </c>
      <c r="AS129" s="4">
        <f t="shared" si="1882"/>
        <v>9.9475093010567299</v>
      </c>
      <c r="AT129" s="4">
        <f t="shared" si="1882"/>
        <v>9.9475093010567299</v>
      </c>
      <c r="AU129" s="4">
        <f t="shared" si="1881"/>
        <v>9.9475093010567299</v>
      </c>
      <c r="AV129" s="4">
        <f t="shared" ref="AV129:AW129" si="1883">+AV125*AV127</f>
        <v>9.9475093010567299</v>
      </c>
      <c r="AW129" s="4">
        <f t="shared" si="1883"/>
        <v>9.9475093010567299</v>
      </c>
      <c r="AX129" s="4">
        <f t="shared" ref="AX129" si="1884">+AX125*AX127</f>
        <v>9.9475093010567299</v>
      </c>
      <c r="AY129" s="4">
        <f t="shared" si="1881"/>
        <v>9.9475093010567299</v>
      </c>
      <c r="AZ129" s="4">
        <f t="shared" ref="AZ129" si="1885">+AZ125*AZ127</f>
        <v>9.9475093010567299</v>
      </c>
      <c r="BA129" s="4">
        <f t="shared" ref="BA129:BN129" si="1886">+BA125*BA127</f>
        <v>8.9077316976248824</v>
      </c>
      <c r="BB129" s="4">
        <f t="shared" ref="BB129:BD129" si="1887">+BB125*BB127</f>
        <v>8.9077316976248824</v>
      </c>
      <c r="BC129" s="4">
        <f t="shared" si="1887"/>
        <v>8.9077316976248824</v>
      </c>
      <c r="BD129" s="4">
        <f t="shared" si="1887"/>
        <v>8.9077316976248824</v>
      </c>
      <c r="BE129" s="4">
        <f t="shared" si="1886"/>
        <v>8.9077316976248824</v>
      </c>
      <c r="BF129" s="4">
        <f t="shared" ref="BF129:BG129" si="1888">+BF125*BF127</f>
        <v>8.9077316976248824</v>
      </c>
      <c r="BG129" s="4">
        <f t="shared" si="1888"/>
        <v>8.9077316976248824</v>
      </c>
      <c r="BH129" s="4">
        <f t="shared" ref="BH129" si="1889">+BH125*BH127</f>
        <v>8.9077316976248824</v>
      </c>
      <c r="BI129" s="4">
        <f t="shared" ref="BI129" si="1890">+BI125*BI127</f>
        <v>8.9077316976248824</v>
      </c>
      <c r="BJ129" s="4">
        <f t="shared" si="1886"/>
        <v>8.9077316976248824</v>
      </c>
      <c r="BK129" s="4">
        <f t="shared" ref="BK129:BM129" si="1891">+BK125*BK127</f>
        <v>8.9077316976248824</v>
      </c>
      <c r="BL129" s="4">
        <f t="shared" si="1891"/>
        <v>8.9077316976248824</v>
      </c>
      <c r="BM129" s="4">
        <f t="shared" si="1891"/>
        <v>8.9077316976248824</v>
      </c>
      <c r="BN129" s="4">
        <f t="shared" si="1886"/>
        <v>8.9077316976248824</v>
      </c>
      <c r="BO129" s="4">
        <f t="shared" ref="BO129:BP129" si="1892">+BO125*BO127</f>
        <v>8.9077316976248824</v>
      </c>
      <c r="BP129" s="4">
        <f t="shared" si="1892"/>
        <v>8.9077316976248824</v>
      </c>
      <c r="BQ129" s="4">
        <f t="shared" ref="BQ129" si="1893">+BQ125*BQ127</f>
        <v>8.9077316976248824</v>
      </c>
      <c r="BR129" s="4">
        <f t="shared" ref="BR129" si="1894">+BR125*BR127</f>
        <v>8.9077316976248824</v>
      </c>
      <c r="BS129" s="4">
        <f t="shared" ref="BS129" si="1895">+BS125*BS127</f>
        <v>8.9077316976248824</v>
      </c>
      <c r="BT129" s="4">
        <f t="shared" ref="BT129:CC129" si="1896">+BT125*BT127</f>
        <v>10.804758060344758</v>
      </c>
      <c r="BU129" s="4">
        <f t="shared" ref="BU129:BW129" si="1897">+BU125*BU127</f>
        <v>10.804758060344758</v>
      </c>
      <c r="BV129" s="4">
        <f t="shared" si="1897"/>
        <v>10.804758060344758</v>
      </c>
      <c r="BW129" s="4">
        <f t="shared" si="1897"/>
        <v>10.804758060344758</v>
      </c>
      <c r="BX129" s="4">
        <f t="shared" si="1896"/>
        <v>10.804758060344758</v>
      </c>
      <c r="BY129" s="4">
        <f t="shared" ref="BY129:BZ129" si="1898">+BY125*BY127</f>
        <v>10.804758060344758</v>
      </c>
      <c r="BZ129" s="4">
        <f t="shared" si="1898"/>
        <v>10.804758060344758</v>
      </c>
      <c r="CA129" s="4">
        <f t="shared" ref="CA129" si="1899">+CA125*CA127</f>
        <v>10.804758060344758</v>
      </c>
      <c r="CB129" s="4">
        <f t="shared" ref="CB129" si="1900">+CB125*CB127</f>
        <v>10.804758060344758</v>
      </c>
      <c r="CC129" s="4">
        <f t="shared" si="1896"/>
        <v>10.804758060344758</v>
      </c>
      <c r="CD129" s="4">
        <f t="shared" ref="CD129" si="1901">+CD125*CD127</f>
        <v>10.804758060344758</v>
      </c>
    </row>
    <row r="130" spans="1:82" x14ac:dyDescent="0.25">
      <c r="A130" s="2" t="s">
        <v>167</v>
      </c>
      <c r="C130" s="4">
        <f t="shared" ref="C130:BX130" si="1902">+C128/C65</f>
        <v>1.7913186325326469</v>
      </c>
      <c r="D130" s="4">
        <f t="shared" ref="D130:F130" si="1903">+D128/D65</f>
        <v>2.6768064458763443</v>
      </c>
      <c r="E130" s="4">
        <f t="shared" si="1903"/>
        <v>2.6768064458763443</v>
      </c>
      <c r="F130" s="4">
        <f t="shared" si="1903"/>
        <v>2.6768064458763443</v>
      </c>
      <c r="G130" s="4">
        <f t="shared" si="1902"/>
        <v>1.7913186325326469</v>
      </c>
      <c r="H130" s="4">
        <f t="shared" ref="H130:I130" si="1904">+H128/H65</f>
        <v>1.7913186325326469</v>
      </c>
      <c r="I130" s="4">
        <f t="shared" si="1904"/>
        <v>1.7913186325326469</v>
      </c>
      <c r="J130" s="4">
        <f t="shared" ref="J130" si="1905">+J128/J65</f>
        <v>1.7913186325326469</v>
      </c>
      <c r="K130" s="4">
        <f t="shared" si="1902"/>
        <v>2.6768064458763443</v>
      </c>
      <c r="L130" s="4">
        <f t="shared" ref="L130" si="1906">+L128/L65</f>
        <v>1.9916299228733096</v>
      </c>
      <c r="M130" s="4">
        <f t="shared" si="1902"/>
        <v>2.3503567580022531</v>
      </c>
      <c r="N130" s="4">
        <f t="shared" ref="N130:P130" si="1907">+N128/N65</f>
        <v>2.7762864896870565</v>
      </c>
      <c r="O130" s="4">
        <f t="shared" si="1907"/>
        <v>2.7762864896870565</v>
      </c>
      <c r="P130" s="4">
        <f t="shared" si="1907"/>
        <v>2.7762864896870565</v>
      </c>
      <c r="Q130" s="4">
        <f t="shared" si="1902"/>
        <v>2.3503567580022531</v>
      </c>
      <c r="R130" s="4">
        <f t="shared" ref="R130:S130" si="1908">+R128/R65</f>
        <v>2.3503567580022531</v>
      </c>
      <c r="S130" s="4">
        <f t="shared" si="1908"/>
        <v>2.3503567580022531</v>
      </c>
      <c r="T130" s="4">
        <f t="shared" ref="T130" si="1909">+T128/T65</f>
        <v>2.3503567580022531</v>
      </c>
      <c r="U130" s="4">
        <f t="shared" ref="U130:V130" si="1910">+U128/U65</f>
        <v>2.7762864896870565</v>
      </c>
      <c r="V130" s="4">
        <f t="shared" si="1910"/>
        <v>2.478085225844906</v>
      </c>
      <c r="W130" s="4">
        <f t="shared" si="1902"/>
        <v>2.4774310654317739</v>
      </c>
      <c r="X130" s="4">
        <f t="shared" ref="X130:Z130" si="1911">+X128/X65</f>
        <v>3.0733055789195811</v>
      </c>
      <c r="Y130" s="4">
        <f t="shared" si="1911"/>
        <v>3.0733055789195811</v>
      </c>
      <c r="Z130" s="4">
        <f t="shared" si="1911"/>
        <v>3.0733055789195811</v>
      </c>
      <c r="AA130" s="4">
        <f t="shared" si="1902"/>
        <v>2.4774310654317739</v>
      </c>
      <c r="AB130" s="4">
        <f t="shared" ref="AB130:AC130" si="1912">+AB128/AB65</f>
        <v>2.4774310654317739</v>
      </c>
      <c r="AC130" s="4">
        <f t="shared" si="1912"/>
        <v>2.4774310654317739</v>
      </c>
      <c r="AD130" s="4">
        <f t="shared" ref="AD130" si="1913">+AD128/AD65</f>
        <v>2.4774310654317739</v>
      </c>
      <c r="AE130" s="4">
        <f t="shared" ref="AE130:AF130" si="1914">+AE128/AE65</f>
        <v>3.0733055789195811</v>
      </c>
      <c r="AF130" s="4">
        <f t="shared" si="1914"/>
        <v>2.6418236255659311</v>
      </c>
      <c r="AG130" s="4">
        <f t="shared" si="1902"/>
        <v>2.6908104161316206</v>
      </c>
      <c r="AH130" s="4">
        <f t="shared" ref="AH130:AJ130" si="1915">+AH128/AH65</f>
        <v>3.1167654568275429</v>
      </c>
      <c r="AI130" s="4">
        <f t="shared" si="1915"/>
        <v>3.1167654568275429</v>
      </c>
      <c r="AJ130" s="4">
        <f t="shared" si="1915"/>
        <v>3.1167654568275429</v>
      </c>
      <c r="AK130" s="4">
        <f t="shared" si="1902"/>
        <v>2.6908104161316206</v>
      </c>
      <c r="AL130" s="4">
        <f t="shared" ref="AL130:AM130" si="1916">+AL128/AL65</f>
        <v>2.6908104161316206</v>
      </c>
      <c r="AM130" s="4">
        <f t="shared" si="1916"/>
        <v>2.6908104161316206</v>
      </c>
      <c r="AN130" s="4">
        <f t="shared" ref="AN130" si="1917">+AN128/AN65</f>
        <v>2.6908104161316206</v>
      </c>
      <c r="AO130" s="4">
        <f t="shared" ref="AO130:AP130" si="1918">+AO128/AO65</f>
        <v>3.1167654568275429</v>
      </c>
      <c r="AP130" s="4">
        <f t="shared" si="1918"/>
        <v>2.824949007817477</v>
      </c>
      <c r="AQ130" s="4">
        <f t="shared" si="1902"/>
        <v>2.9225679763971693</v>
      </c>
      <c r="AR130" s="4">
        <f t="shared" ref="AR130:AT130" si="1919">+AR128/AR65</f>
        <v>3.1608399045982405</v>
      </c>
      <c r="AS130" s="4">
        <f t="shared" si="1919"/>
        <v>3.1608399045982405</v>
      </c>
      <c r="AT130" s="4">
        <f t="shared" si="1919"/>
        <v>3.1608399045982405</v>
      </c>
      <c r="AU130" s="4">
        <f t="shared" si="1902"/>
        <v>2.9225679763971693</v>
      </c>
      <c r="AV130" s="4">
        <f t="shared" ref="AV130:AW130" si="1920">+AV128/AV65</f>
        <v>2.9225679763971693</v>
      </c>
      <c r="AW130" s="4">
        <f t="shared" si="1920"/>
        <v>2.9225679763971693</v>
      </c>
      <c r="AX130" s="4">
        <f t="shared" ref="AX130" si="1921">+AX128/AX65</f>
        <v>2.9225679763971693</v>
      </c>
      <c r="AY130" s="4">
        <f t="shared" ref="AY130:AZ130" si="1922">+AY128/AY65</f>
        <v>3.1608399045982405</v>
      </c>
      <c r="AZ130" s="4">
        <f t="shared" si="1922"/>
        <v>3.020768237341886</v>
      </c>
      <c r="BA130" s="4">
        <f t="shared" si="1902"/>
        <v>1.7957014542795169</v>
      </c>
      <c r="BB130" s="4">
        <f t="shared" ref="BB130:BD130" si="1923">+BB128/BB65</f>
        <v>2.5055040958168009</v>
      </c>
      <c r="BC130" s="4">
        <f t="shared" si="1923"/>
        <v>2.5055040958168009</v>
      </c>
      <c r="BD130" s="4">
        <f t="shared" si="1923"/>
        <v>2.5055040958168009</v>
      </c>
      <c r="BE130" s="4">
        <f t="shared" si="1902"/>
        <v>1.7957014542795169</v>
      </c>
      <c r="BF130" s="4">
        <f t="shared" ref="BF130:BG130" si="1924">+BF128/BF65</f>
        <v>1.7957014542795169</v>
      </c>
      <c r="BG130" s="4">
        <f t="shared" si="1924"/>
        <v>1.7957014542795169</v>
      </c>
      <c r="BH130" s="4">
        <f t="shared" ref="BH130" si="1925">+BH128/BH65</f>
        <v>1.7957014542795169</v>
      </c>
      <c r="BI130" s="4">
        <f t="shared" ref="BI130" si="1926">+BI128/BI65</f>
        <v>1.9928416508824089</v>
      </c>
      <c r="BJ130" s="4">
        <f t="shared" si="1902"/>
        <v>1.9355865251809463</v>
      </c>
      <c r="BK130" s="4">
        <f t="shared" ref="BK130:BM130" si="1927">+BK128/BK65</f>
        <v>2.7006827638809625</v>
      </c>
      <c r="BL130" s="4">
        <f t="shared" si="1927"/>
        <v>2.7006827638809625</v>
      </c>
      <c r="BM130" s="4">
        <f t="shared" si="1927"/>
        <v>2.7006827638809625</v>
      </c>
      <c r="BN130" s="4">
        <f t="shared" si="1902"/>
        <v>1.9355865251809463</v>
      </c>
      <c r="BO130" s="4">
        <f t="shared" ref="BO130:BP130" si="1928">+BO128/BO65</f>
        <v>1.9355865251809463</v>
      </c>
      <c r="BP130" s="4">
        <f t="shared" si="1928"/>
        <v>1.9355865251809463</v>
      </c>
      <c r="BQ130" s="4">
        <f t="shared" ref="BQ130" si="1929">+BQ128/BQ65</f>
        <v>1.9355865251809463</v>
      </c>
      <c r="BR130" s="4">
        <f t="shared" ref="BR130" si="1930">+BR128/BR65</f>
        <v>2.7006827638809625</v>
      </c>
      <c r="BS130" s="4">
        <f t="shared" ref="BS130" si="1931">+BS128/BS65</f>
        <v>2.1178742270557747</v>
      </c>
      <c r="BT130" s="4">
        <f t="shared" si="1902"/>
        <v>2.6574190522697032</v>
      </c>
      <c r="BU130" s="4">
        <f t="shared" ref="BU130:BW130" si="1932">+BU128/BU65</f>
        <v>3.3290394705565092</v>
      </c>
      <c r="BV130" s="4">
        <f t="shared" si="1932"/>
        <v>3.3290394705565092</v>
      </c>
      <c r="BW130" s="4">
        <f t="shared" si="1932"/>
        <v>3.3290394705565092</v>
      </c>
      <c r="BX130" s="4">
        <f t="shared" si="1902"/>
        <v>2.6574190522697032</v>
      </c>
      <c r="BY130" s="4">
        <f t="shared" ref="BY130:BZ130" si="1933">+BY128/BY65</f>
        <v>2.6574190522697032</v>
      </c>
      <c r="BZ130" s="4">
        <f t="shared" si="1933"/>
        <v>2.6574190522697032</v>
      </c>
      <c r="CA130" s="4">
        <f t="shared" ref="CA130" si="1934">+CA128/CA65</f>
        <v>2.6574190522697032</v>
      </c>
      <c r="CB130" s="4">
        <f t="shared" ref="CB130" si="1935">+CB128/CB65</f>
        <v>3.3290394705565092</v>
      </c>
      <c r="CC130" s="4">
        <f t="shared" ref="CC130:CD130" si="1936">+CC128/CC65</f>
        <v>3.6719888614881624</v>
      </c>
      <c r="CD130" s="4">
        <f t="shared" si="1936"/>
        <v>2.8404674868225372</v>
      </c>
    </row>
    <row r="131" spans="1:82" x14ac:dyDescent="0.25">
      <c r="A131" s="2" t="s">
        <v>168</v>
      </c>
      <c r="C131" s="4">
        <f t="shared" ref="C131:BX131" si="1937">+C129/C65</f>
        <v>1.3459194286151117</v>
      </c>
      <c r="D131" s="4">
        <f t="shared" ref="D131:F131" si="1938">+D129/D65</f>
        <v>1.3459194286151117</v>
      </c>
      <c r="E131" s="4">
        <f t="shared" si="1938"/>
        <v>1.3459194286151117</v>
      </c>
      <c r="F131" s="4">
        <f t="shared" si="1938"/>
        <v>1.3459194286151117</v>
      </c>
      <c r="G131" s="4">
        <f t="shared" si="1937"/>
        <v>1.3459194286151117</v>
      </c>
      <c r="H131" s="4">
        <f t="shared" ref="H131:I131" si="1939">+H129/H65</f>
        <v>1.3459194286151117</v>
      </c>
      <c r="I131" s="4">
        <f t="shared" si="1939"/>
        <v>1.3459194286151117</v>
      </c>
      <c r="J131" s="4">
        <f t="shared" ref="J131" si="1940">+J129/J65</f>
        <v>1.3459194286151117</v>
      </c>
      <c r="K131" s="4">
        <f t="shared" si="1937"/>
        <v>1.3459194286151117</v>
      </c>
      <c r="L131" s="4">
        <f t="shared" ref="L131" si="1941">+L129/L65</f>
        <v>1.3459194286151117</v>
      </c>
      <c r="M131" s="4">
        <f t="shared" si="1937"/>
        <v>1.3331553227442783</v>
      </c>
      <c r="N131" s="4">
        <f t="shared" ref="N131:P131" si="1942">+N129/N65</f>
        <v>1.3331553227442783</v>
      </c>
      <c r="O131" s="4">
        <f t="shared" si="1942"/>
        <v>1.3331553227442783</v>
      </c>
      <c r="P131" s="4">
        <f t="shared" si="1942"/>
        <v>1.3331553227442783</v>
      </c>
      <c r="Q131" s="4">
        <f t="shared" si="1937"/>
        <v>1.3331553227442783</v>
      </c>
      <c r="R131" s="4">
        <f t="shared" ref="R131:S131" si="1943">+R129/R65</f>
        <v>1.3331553227442783</v>
      </c>
      <c r="S131" s="4">
        <f t="shared" si="1943"/>
        <v>1.3331553227442783</v>
      </c>
      <c r="T131" s="4">
        <f t="shared" ref="T131" si="1944">+T129/T65</f>
        <v>1.3331553227442783</v>
      </c>
      <c r="U131" s="4">
        <f t="shared" ref="U131:V131" si="1945">+U129/U65</f>
        <v>1.3331553227442783</v>
      </c>
      <c r="V131" s="4">
        <f t="shared" si="1945"/>
        <v>1.3331553227442783</v>
      </c>
      <c r="W131" s="4">
        <f t="shared" si="1937"/>
        <v>1.4921263951585095</v>
      </c>
      <c r="X131" s="4">
        <f t="shared" ref="X131:Z131" si="1946">+X129/X65</f>
        <v>1.4921263951585095</v>
      </c>
      <c r="Y131" s="4">
        <f t="shared" si="1946"/>
        <v>1.4921263951585095</v>
      </c>
      <c r="Z131" s="4">
        <f t="shared" si="1946"/>
        <v>1.4921263951585095</v>
      </c>
      <c r="AA131" s="4">
        <f t="shared" si="1937"/>
        <v>1.4921263951585095</v>
      </c>
      <c r="AB131" s="4">
        <f t="shared" ref="AB131:AC131" si="1947">+AB129/AB65</f>
        <v>1.4921263951585095</v>
      </c>
      <c r="AC131" s="4">
        <f t="shared" si="1947"/>
        <v>1.4921263951585095</v>
      </c>
      <c r="AD131" s="4">
        <f t="shared" ref="AD131" si="1948">+AD129/AD65</f>
        <v>1.4921263951585095</v>
      </c>
      <c r="AE131" s="4">
        <f t="shared" ref="AE131:AF131" si="1949">+AE129/AE65</f>
        <v>1.4921263951585095</v>
      </c>
      <c r="AF131" s="4">
        <f t="shared" si="1949"/>
        <v>1.4921263951585095</v>
      </c>
      <c r="AG131" s="4">
        <f t="shared" si="1937"/>
        <v>1.4921263951585095</v>
      </c>
      <c r="AH131" s="4">
        <f t="shared" ref="AH131:AJ131" si="1950">+AH129/AH65</f>
        <v>1.4921263951585095</v>
      </c>
      <c r="AI131" s="4">
        <f t="shared" si="1950"/>
        <v>1.4921263951585095</v>
      </c>
      <c r="AJ131" s="4">
        <f t="shared" si="1950"/>
        <v>1.4921263951585095</v>
      </c>
      <c r="AK131" s="4">
        <f t="shared" si="1937"/>
        <v>1.4921263951585095</v>
      </c>
      <c r="AL131" s="4">
        <f t="shared" ref="AL131:AM131" si="1951">+AL129/AL65</f>
        <v>1.4921263951585095</v>
      </c>
      <c r="AM131" s="4">
        <f t="shared" si="1951"/>
        <v>1.4921263951585095</v>
      </c>
      <c r="AN131" s="4">
        <f t="shared" ref="AN131" si="1952">+AN129/AN65</f>
        <v>1.4921263951585095</v>
      </c>
      <c r="AO131" s="4">
        <f t="shared" ref="AO131:AP131" si="1953">+AO129/AO65</f>
        <v>1.4921263951585095</v>
      </c>
      <c r="AP131" s="4">
        <f t="shared" si="1953"/>
        <v>1.4921263951585095</v>
      </c>
      <c r="AQ131" s="4">
        <f t="shared" si="1937"/>
        <v>1.4921263951585095</v>
      </c>
      <c r="AR131" s="4">
        <f t="shared" ref="AR131:AT131" si="1954">+AR129/AR65</f>
        <v>1.4921263951585095</v>
      </c>
      <c r="AS131" s="4">
        <f t="shared" si="1954"/>
        <v>1.4921263951585095</v>
      </c>
      <c r="AT131" s="4">
        <f t="shared" si="1954"/>
        <v>1.4921263951585095</v>
      </c>
      <c r="AU131" s="4">
        <f t="shared" si="1937"/>
        <v>1.4921263951585095</v>
      </c>
      <c r="AV131" s="4">
        <f t="shared" ref="AV131:AW131" si="1955">+AV129/AV65</f>
        <v>1.4921263951585095</v>
      </c>
      <c r="AW131" s="4">
        <f t="shared" si="1955"/>
        <v>1.4921263951585095</v>
      </c>
      <c r="AX131" s="4">
        <f t="shared" ref="AX131" si="1956">+AX129/AX65</f>
        <v>1.4921263951585095</v>
      </c>
      <c r="AY131" s="4">
        <f t="shared" ref="AY131:AZ131" si="1957">+AY129/AY65</f>
        <v>1.4921263951585095</v>
      </c>
      <c r="AZ131" s="4">
        <f t="shared" si="1957"/>
        <v>1.4921263951585095</v>
      </c>
      <c r="BA131" s="4">
        <f t="shared" si="1937"/>
        <v>1.3361597546437323</v>
      </c>
      <c r="BB131" s="4">
        <f t="shared" ref="BB131:BD131" si="1958">+BB129/BB65</f>
        <v>1.3361597546437323</v>
      </c>
      <c r="BC131" s="4">
        <f t="shared" si="1958"/>
        <v>1.3361597546437323</v>
      </c>
      <c r="BD131" s="4">
        <f t="shared" si="1958"/>
        <v>1.3361597546437323</v>
      </c>
      <c r="BE131" s="4">
        <f t="shared" si="1937"/>
        <v>1.3361597546437323</v>
      </c>
      <c r="BF131" s="4">
        <f t="shared" ref="BF131:BG131" si="1959">+BF129/BF65</f>
        <v>1.3361597546437323</v>
      </c>
      <c r="BG131" s="4">
        <f t="shared" si="1959"/>
        <v>1.3361597546437323</v>
      </c>
      <c r="BH131" s="4">
        <f t="shared" ref="BH131" si="1960">+BH129/BH65</f>
        <v>1.3361597546437323</v>
      </c>
      <c r="BI131" s="4">
        <f t="shared" ref="BI131" si="1961">+BI129/BI65</f>
        <v>1.3361597546437323</v>
      </c>
      <c r="BJ131" s="4">
        <f t="shared" si="1937"/>
        <v>1.3361597546437323</v>
      </c>
      <c r="BK131" s="4">
        <f t="shared" ref="BK131:BM131" si="1962">+BK129/BK65</f>
        <v>1.3361597546437323</v>
      </c>
      <c r="BL131" s="4">
        <f t="shared" si="1962"/>
        <v>1.3361597546437323</v>
      </c>
      <c r="BM131" s="4">
        <f t="shared" si="1962"/>
        <v>1.3361597546437323</v>
      </c>
      <c r="BN131" s="4">
        <f t="shared" si="1937"/>
        <v>1.3361597546437323</v>
      </c>
      <c r="BO131" s="4">
        <f t="shared" ref="BO131:BP131" si="1963">+BO129/BO65</f>
        <v>1.3361597546437323</v>
      </c>
      <c r="BP131" s="4">
        <f t="shared" si="1963"/>
        <v>1.3361597546437323</v>
      </c>
      <c r="BQ131" s="4">
        <f t="shared" ref="BQ131" si="1964">+BQ129/BQ65</f>
        <v>1.3361597546437323</v>
      </c>
      <c r="BR131" s="4">
        <f t="shared" ref="BR131" si="1965">+BR129/BR65</f>
        <v>1.3361597546437323</v>
      </c>
      <c r="BS131" s="4">
        <f t="shared" ref="BS131" si="1966">+BS129/BS65</f>
        <v>1.3361597546437323</v>
      </c>
      <c r="BT131" s="4">
        <f t="shared" si="1937"/>
        <v>1.6207137090517136</v>
      </c>
      <c r="BU131" s="4">
        <f t="shared" ref="BU131:BW131" si="1967">+BU129/BU65</f>
        <v>1.6207137090517136</v>
      </c>
      <c r="BV131" s="4">
        <f t="shared" si="1967"/>
        <v>1.6207137090517136</v>
      </c>
      <c r="BW131" s="4">
        <f t="shared" si="1967"/>
        <v>1.6207137090517136</v>
      </c>
      <c r="BX131" s="4">
        <f t="shared" si="1937"/>
        <v>1.6207137090517136</v>
      </c>
      <c r="BY131" s="4">
        <f t="shared" ref="BY131:BZ131" si="1968">+BY129/BY65</f>
        <v>1.6207137090517136</v>
      </c>
      <c r="BZ131" s="4">
        <f t="shared" si="1968"/>
        <v>1.6207137090517136</v>
      </c>
      <c r="CA131" s="4">
        <f t="shared" ref="CA131" si="1969">+CA129/CA65</f>
        <v>1.6207137090517136</v>
      </c>
      <c r="CB131" s="4">
        <f t="shared" ref="CB131" si="1970">+CB129/CB65</f>
        <v>1.6207137090517136</v>
      </c>
      <c r="CC131" s="4">
        <f t="shared" ref="CC131:CD131" si="1971">+CC129/CC65</f>
        <v>1.6207137090517136</v>
      </c>
      <c r="CD131" s="4">
        <f t="shared" si="1971"/>
        <v>1.6207137090517136</v>
      </c>
    </row>
    <row r="132" spans="1:82" x14ac:dyDescent="0.25">
      <c r="A132" s="2" t="s">
        <v>153</v>
      </c>
      <c r="C132" s="4">
        <f t="shared" ref="C132:J132" si="1972">+SUM(C130)</f>
        <v>1.7913186325326469</v>
      </c>
      <c r="D132" s="4">
        <f t="shared" si="1972"/>
        <v>2.6768064458763443</v>
      </c>
      <c r="E132" s="4">
        <f t="shared" si="1972"/>
        <v>2.6768064458763443</v>
      </c>
      <c r="F132" s="4">
        <f t="shared" si="1972"/>
        <v>2.6768064458763443</v>
      </c>
      <c r="G132" s="4">
        <f t="shared" si="1972"/>
        <v>1.7913186325326469</v>
      </c>
      <c r="H132" s="4">
        <f t="shared" si="1972"/>
        <v>1.7913186325326469</v>
      </c>
      <c r="I132" s="4">
        <f t="shared" si="1972"/>
        <v>1.7913186325326469</v>
      </c>
      <c r="J132" s="4">
        <f t="shared" si="1972"/>
        <v>1.7913186325326469</v>
      </c>
      <c r="K132" s="4">
        <f t="shared" ref="K132:CC132" si="1973">+SUM(K130)</f>
        <v>2.6768064458763443</v>
      </c>
      <c r="L132" s="4">
        <f t="shared" ref="L132" si="1974">+SUM(L130)</f>
        <v>1.9916299228733096</v>
      </c>
      <c r="M132" s="4">
        <f t="shared" si="1973"/>
        <v>2.3503567580022531</v>
      </c>
      <c r="N132" s="4">
        <f t="shared" ref="N132:P132" si="1975">+SUM(N130)</f>
        <v>2.7762864896870565</v>
      </c>
      <c r="O132" s="4">
        <f t="shared" si="1975"/>
        <v>2.7762864896870565</v>
      </c>
      <c r="P132" s="4">
        <f t="shared" si="1975"/>
        <v>2.7762864896870565</v>
      </c>
      <c r="Q132" s="4">
        <f t="shared" si="1973"/>
        <v>2.3503567580022531</v>
      </c>
      <c r="R132" s="4">
        <f t="shared" ref="R132:S132" si="1976">+SUM(R130)</f>
        <v>2.3503567580022531</v>
      </c>
      <c r="S132" s="4">
        <f t="shared" si="1976"/>
        <v>2.3503567580022531</v>
      </c>
      <c r="T132" s="4">
        <f t="shared" ref="T132" si="1977">+SUM(T130)</f>
        <v>2.3503567580022531</v>
      </c>
      <c r="U132" s="4">
        <f t="shared" si="1973"/>
        <v>2.7762864896870565</v>
      </c>
      <c r="V132" s="4">
        <f t="shared" ref="V132" si="1978">+SUM(V130)</f>
        <v>2.478085225844906</v>
      </c>
      <c r="W132" s="4">
        <f t="shared" si="1973"/>
        <v>2.4774310654317739</v>
      </c>
      <c r="X132" s="4">
        <f t="shared" ref="X132:Z132" si="1979">+SUM(X130)</f>
        <v>3.0733055789195811</v>
      </c>
      <c r="Y132" s="4">
        <f t="shared" si="1979"/>
        <v>3.0733055789195811</v>
      </c>
      <c r="Z132" s="4">
        <f t="shared" si="1979"/>
        <v>3.0733055789195811</v>
      </c>
      <c r="AA132" s="4">
        <f t="shared" si="1973"/>
        <v>2.4774310654317739</v>
      </c>
      <c r="AB132" s="4">
        <f t="shared" ref="AB132:AC132" si="1980">+SUM(AB130)</f>
        <v>2.4774310654317739</v>
      </c>
      <c r="AC132" s="4">
        <f t="shared" si="1980"/>
        <v>2.4774310654317739</v>
      </c>
      <c r="AD132" s="4">
        <f t="shared" ref="AD132" si="1981">+SUM(AD130)</f>
        <v>2.4774310654317739</v>
      </c>
      <c r="AE132" s="4">
        <f t="shared" si="1973"/>
        <v>3.0733055789195811</v>
      </c>
      <c r="AF132" s="4">
        <f t="shared" ref="AF132" si="1982">+SUM(AF130)</f>
        <v>2.6418236255659311</v>
      </c>
      <c r="AG132" s="4">
        <f t="shared" si="1973"/>
        <v>2.6908104161316206</v>
      </c>
      <c r="AH132" s="4">
        <f t="shared" ref="AH132:AJ132" si="1983">+SUM(AH130)</f>
        <v>3.1167654568275429</v>
      </c>
      <c r="AI132" s="4">
        <f t="shared" si="1983"/>
        <v>3.1167654568275429</v>
      </c>
      <c r="AJ132" s="4">
        <f t="shared" si="1983"/>
        <v>3.1167654568275429</v>
      </c>
      <c r="AK132" s="4">
        <f t="shared" si="1973"/>
        <v>2.6908104161316206</v>
      </c>
      <c r="AL132" s="4">
        <f t="shared" ref="AL132:AM132" si="1984">+SUM(AL130)</f>
        <v>2.6908104161316206</v>
      </c>
      <c r="AM132" s="4">
        <f t="shared" si="1984"/>
        <v>2.6908104161316206</v>
      </c>
      <c r="AN132" s="4">
        <f t="shared" ref="AN132" si="1985">+SUM(AN130)</f>
        <v>2.6908104161316206</v>
      </c>
      <c r="AO132" s="4">
        <f t="shared" si="1973"/>
        <v>3.1167654568275429</v>
      </c>
      <c r="AP132" s="4">
        <f t="shared" ref="AP132" si="1986">+SUM(AP130)</f>
        <v>2.824949007817477</v>
      </c>
      <c r="AQ132" s="4">
        <f t="shared" si="1973"/>
        <v>2.9225679763971693</v>
      </c>
      <c r="AR132" s="4">
        <f t="shared" ref="AR132:AT132" si="1987">+SUM(AR130)</f>
        <v>3.1608399045982405</v>
      </c>
      <c r="AS132" s="4">
        <f t="shared" si="1987"/>
        <v>3.1608399045982405</v>
      </c>
      <c r="AT132" s="4">
        <f t="shared" si="1987"/>
        <v>3.1608399045982405</v>
      </c>
      <c r="AU132" s="4">
        <f t="shared" si="1973"/>
        <v>2.9225679763971693</v>
      </c>
      <c r="AV132" s="4">
        <f t="shared" ref="AV132:AW132" si="1988">+SUM(AV130)</f>
        <v>2.9225679763971693</v>
      </c>
      <c r="AW132" s="4">
        <f t="shared" si="1988"/>
        <v>2.9225679763971693</v>
      </c>
      <c r="AX132" s="4">
        <f t="shared" ref="AX132" si="1989">+SUM(AX130)</f>
        <v>2.9225679763971693</v>
      </c>
      <c r="AY132" s="4">
        <f t="shared" si="1973"/>
        <v>3.1608399045982405</v>
      </c>
      <c r="AZ132" s="4">
        <f t="shared" ref="AZ132" si="1990">+SUM(AZ130)</f>
        <v>3.020768237341886</v>
      </c>
      <c r="BA132" s="4">
        <f t="shared" si="1973"/>
        <v>1.7957014542795169</v>
      </c>
      <c r="BB132" s="4">
        <f t="shared" ref="BB132:BD132" si="1991">+SUM(BB130)</f>
        <v>2.5055040958168009</v>
      </c>
      <c r="BC132" s="4">
        <f t="shared" si="1991"/>
        <v>2.5055040958168009</v>
      </c>
      <c r="BD132" s="4">
        <f t="shared" si="1991"/>
        <v>2.5055040958168009</v>
      </c>
      <c r="BE132" s="4">
        <f t="shared" si="1973"/>
        <v>1.7957014542795169</v>
      </c>
      <c r="BF132" s="4">
        <f t="shared" ref="BF132:BG132" si="1992">+SUM(BF130)</f>
        <v>1.7957014542795169</v>
      </c>
      <c r="BG132" s="4">
        <f t="shared" si="1992"/>
        <v>1.7957014542795169</v>
      </c>
      <c r="BH132" s="4">
        <f t="shared" ref="BH132" si="1993">+SUM(BH130)</f>
        <v>1.7957014542795169</v>
      </c>
      <c r="BI132" s="4">
        <f t="shared" ref="BI132" si="1994">+SUM(BI130)</f>
        <v>1.9928416508824089</v>
      </c>
      <c r="BJ132" s="4">
        <f t="shared" si="1973"/>
        <v>1.9355865251809463</v>
      </c>
      <c r="BK132" s="4">
        <f t="shared" ref="BK132:BM132" si="1995">+SUM(BK130)</f>
        <v>2.7006827638809625</v>
      </c>
      <c r="BL132" s="4">
        <f t="shared" si="1995"/>
        <v>2.7006827638809625</v>
      </c>
      <c r="BM132" s="4">
        <f t="shared" si="1995"/>
        <v>2.7006827638809625</v>
      </c>
      <c r="BN132" s="4">
        <f t="shared" si="1973"/>
        <v>1.9355865251809463</v>
      </c>
      <c r="BO132" s="4">
        <f t="shared" ref="BO132:BP132" si="1996">+SUM(BO130)</f>
        <v>1.9355865251809463</v>
      </c>
      <c r="BP132" s="4">
        <f t="shared" si="1996"/>
        <v>1.9355865251809463</v>
      </c>
      <c r="BQ132" s="4">
        <f t="shared" ref="BQ132" si="1997">+SUM(BQ130)</f>
        <v>1.9355865251809463</v>
      </c>
      <c r="BR132" s="4">
        <f t="shared" si="1973"/>
        <v>2.7006827638809625</v>
      </c>
      <c r="BS132" s="4">
        <f t="shared" ref="BS132" si="1998">+SUM(BS130)</f>
        <v>2.1178742270557747</v>
      </c>
      <c r="BT132" s="4">
        <f t="shared" si="1973"/>
        <v>2.6574190522697032</v>
      </c>
      <c r="BU132" s="4">
        <f t="shared" ref="BU132:BW132" si="1999">+SUM(BU130)</f>
        <v>3.3290394705565092</v>
      </c>
      <c r="BV132" s="4">
        <f t="shared" si="1999"/>
        <v>3.3290394705565092</v>
      </c>
      <c r="BW132" s="4">
        <f t="shared" si="1999"/>
        <v>3.3290394705565092</v>
      </c>
      <c r="BX132" s="4">
        <f t="shared" si="1973"/>
        <v>2.6574190522697032</v>
      </c>
      <c r="BY132" s="4">
        <f t="shared" ref="BY132:BZ132" si="2000">+SUM(BY130)</f>
        <v>2.6574190522697032</v>
      </c>
      <c r="BZ132" s="4">
        <f t="shared" si="2000"/>
        <v>2.6574190522697032</v>
      </c>
      <c r="CA132" s="4">
        <f t="shared" ref="CA132" si="2001">+SUM(CA130)</f>
        <v>2.6574190522697032</v>
      </c>
      <c r="CB132" s="4">
        <f t="shared" si="1973"/>
        <v>3.3290394705565092</v>
      </c>
      <c r="CC132" s="4">
        <f t="shared" si="1973"/>
        <v>3.6719888614881624</v>
      </c>
      <c r="CD132" s="4">
        <f t="shared" ref="CD132" si="2002">+SUM(CD130)</f>
        <v>2.8404674868225372</v>
      </c>
    </row>
    <row r="134" spans="1:82" x14ac:dyDescent="0.25">
      <c r="A134" s="2" t="s">
        <v>169</v>
      </c>
    </row>
    <row r="135" spans="1:82" x14ac:dyDescent="0.25">
      <c r="A135" s="2" t="s">
        <v>158</v>
      </c>
      <c r="C135" s="4">
        <f t="shared" ref="C135:J135" si="2003">+C105*C108</f>
        <v>2.0604029678968852</v>
      </c>
      <c r="D135" s="4">
        <f t="shared" si="2003"/>
        <v>3.078905028622045</v>
      </c>
      <c r="E135" s="4">
        <f t="shared" si="2003"/>
        <v>3.078905028622045</v>
      </c>
      <c r="F135" s="4">
        <f t="shared" si="2003"/>
        <v>3.078905028622045</v>
      </c>
      <c r="G135" s="4">
        <f t="shared" si="2003"/>
        <v>2.0604029678968852</v>
      </c>
      <c r="H135" s="4">
        <f t="shared" si="2003"/>
        <v>2.0604029678968852</v>
      </c>
      <c r="I135" s="4">
        <f t="shared" si="2003"/>
        <v>2.0604029678968852</v>
      </c>
      <c r="J135" s="4">
        <f t="shared" si="2003"/>
        <v>2.0604029678968852</v>
      </c>
      <c r="K135" s="4">
        <f t="shared" ref="K135:L135" si="2004">+K105*K108</f>
        <v>3.078905028622045</v>
      </c>
      <c r="L135" s="4">
        <f t="shared" si="2004"/>
        <v>2.2908041760491336</v>
      </c>
      <c r="M135" s="4">
        <f t="shared" ref="M135:U135" si="2005">+M105*M108</f>
        <v>2.7293009299830282</v>
      </c>
      <c r="N135" s="4">
        <f t="shared" ref="N135:P135" si="2006">+N105*N108</f>
        <v>3.223902614955672</v>
      </c>
      <c r="O135" s="4">
        <f t="shared" si="2006"/>
        <v>3.223902614955672</v>
      </c>
      <c r="P135" s="4">
        <f t="shared" si="2006"/>
        <v>3.223902614955672</v>
      </c>
      <c r="Q135" s="4">
        <f t="shared" si="2005"/>
        <v>2.7293009299830282</v>
      </c>
      <c r="R135" s="4">
        <f t="shared" ref="R135:S135" si="2007">+R105*R108</f>
        <v>2.7293009299830282</v>
      </c>
      <c r="S135" s="4">
        <f t="shared" si="2007"/>
        <v>2.7293009299830282</v>
      </c>
      <c r="T135" s="4">
        <f t="shared" ref="T135" si="2008">+T105*T108</f>
        <v>2.7293009299830282</v>
      </c>
      <c r="U135" s="4">
        <f t="shared" si="2005"/>
        <v>3.223902614955672</v>
      </c>
      <c r="V135" s="4">
        <f t="shared" ref="V135" si="2009">+V105*V108</f>
        <v>2.877622849573044</v>
      </c>
      <c r="W135" s="4">
        <f t="shared" ref="W135:AF135" si="2010">+W105*W108</f>
        <v>15.589516030684042</v>
      </c>
      <c r="X135" s="4">
        <f t="shared" si="2010"/>
        <v>19.339124005618853</v>
      </c>
      <c r="Y135" s="4">
        <f t="shared" si="2010"/>
        <v>19.339124005618853</v>
      </c>
      <c r="Z135" s="4">
        <f t="shared" si="2010"/>
        <v>19.339124005618853</v>
      </c>
      <c r="AA135" s="4">
        <f t="shared" si="2010"/>
        <v>15.589516030684042</v>
      </c>
      <c r="AB135" s="4">
        <f t="shared" si="2010"/>
        <v>15.589516030684042</v>
      </c>
      <c r="AC135" s="4">
        <f t="shared" si="2010"/>
        <v>15.589516030684042</v>
      </c>
      <c r="AD135" s="4">
        <f t="shared" si="2010"/>
        <v>15.589516030684042</v>
      </c>
      <c r="AE135" s="4">
        <f t="shared" si="2010"/>
        <v>19.339124005618853</v>
      </c>
      <c r="AF135" s="4">
        <f t="shared" si="2010"/>
        <v>16.623974864794924</v>
      </c>
      <c r="AG135" s="4">
        <f t="shared" ref="AG135:AO135" si="2011">+AG105*AG108</f>
        <v>16.932229801721888</v>
      </c>
      <c r="AH135" s="4">
        <f t="shared" ref="AH135:AJ135" si="2012">+AH105*AH108</f>
        <v>19.612600217648055</v>
      </c>
      <c r="AI135" s="4">
        <f t="shared" si="2012"/>
        <v>19.612600217648055</v>
      </c>
      <c r="AJ135" s="4">
        <f t="shared" si="2012"/>
        <v>19.612600217648055</v>
      </c>
      <c r="AK135" s="4">
        <f t="shared" si="2011"/>
        <v>16.932229801721888</v>
      </c>
      <c r="AL135" s="4">
        <f t="shared" ref="AL135:AM135" si="2013">+AL105*AL108</f>
        <v>16.932229801721888</v>
      </c>
      <c r="AM135" s="4">
        <f t="shared" si="2013"/>
        <v>16.932229801721888</v>
      </c>
      <c r="AN135" s="4">
        <f t="shared" ref="AN135" si="2014">+AN105*AN108</f>
        <v>16.932229801721888</v>
      </c>
      <c r="AO135" s="4">
        <f t="shared" si="2011"/>
        <v>19.612600217648055</v>
      </c>
      <c r="AP135" s="4">
        <f t="shared" ref="AP135" si="2015">+AP105*AP108</f>
        <v>17.776312107219091</v>
      </c>
      <c r="AQ135" s="4">
        <f t="shared" ref="AQ135:AY135" si="2016">+AQ105*AQ108</f>
        <v>18.390590541362617</v>
      </c>
      <c r="AR135" s="4">
        <f t="shared" ref="AR135:AT135" si="2017">+AR105*AR108</f>
        <v>19.889943680258213</v>
      </c>
      <c r="AS135" s="4">
        <f t="shared" si="2017"/>
        <v>19.889943680258213</v>
      </c>
      <c r="AT135" s="4">
        <f t="shared" si="2017"/>
        <v>19.889943680258213</v>
      </c>
      <c r="AU135" s="4">
        <f t="shared" si="2016"/>
        <v>18.390590541362617</v>
      </c>
      <c r="AV135" s="4">
        <f t="shared" ref="AV135:AW135" si="2018">+AV105*AV108</f>
        <v>18.390590541362617</v>
      </c>
      <c r="AW135" s="4">
        <f t="shared" si="2018"/>
        <v>18.390590541362617</v>
      </c>
      <c r="AX135" s="4">
        <f t="shared" ref="AX135" si="2019">+AX105*AX108</f>
        <v>18.390590541362617</v>
      </c>
      <c r="AY135" s="4">
        <f t="shared" si="2016"/>
        <v>19.889943680258213</v>
      </c>
      <c r="AZ135" s="4">
        <f t="shared" ref="AZ135" si="2020">+AZ105*AZ108</f>
        <v>19.008526823657604</v>
      </c>
      <c r="BA135" s="4">
        <f t="shared" ref="BA135:BN135" si="2021">+BA105*BA108</f>
        <v>35.178290869840886</v>
      </c>
      <c r="BB135" s="4">
        <f t="shared" ref="BB135:BD135" si="2022">+BB105*BB108</f>
        <v>49.083522012062396</v>
      </c>
      <c r="BC135" s="4">
        <f t="shared" si="2022"/>
        <v>49.083522012062396</v>
      </c>
      <c r="BD135" s="4">
        <f t="shared" si="2022"/>
        <v>49.083522012062396</v>
      </c>
      <c r="BE135" s="4">
        <f t="shared" si="2021"/>
        <v>35.178290869840886</v>
      </c>
      <c r="BF135" s="4">
        <f t="shared" ref="BF135:BG135" si="2023">+BF105*BF108</f>
        <v>35.178290869840886</v>
      </c>
      <c r="BG135" s="4">
        <f t="shared" si="2023"/>
        <v>35.178290869840886</v>
      </c>
      <c r="BH135" s="4">
        <f t="shared" ref="BH135" si="2024">+BH105*BH108</f>
        <v>35.178290869840886</v>
      </c>
      <c r="BI135" s="4">
        <f t="shared" ref="BI135" si="2025">+BI105*BI108</f>
        <v>39.040322145533473</v>
      </c>
      <c r="BJ135" s="4">
        <f t="shared" si="2021"/>
        <v>37.918678310521109</v>
      </c>
      <c r="BK135" s="4">
        <f t="shared" ref="BK135:BM135" si="2026">+BK105*BK108</f>
        <v>52.907126398184609</v>
      </c>
      <c r="BL135" s="4">
        <f t="shared" si="2026"/>
        <v>52.907126398184609</v>
      </c>
      <c r="BM135" s="4">
        <f t="shared" si="2026"/>
        <v>52.907126398184609</v>
      </c>
      <c r="BN135" s="4">
        <f t="shared" si="2021"/>
        <v>37.918678310521109</v>
      </c>
      <c r="BO135" s="4">
        <f t="shared" ref="BO135:BP135" si="2027">+BO105*BO108</f>
        <v>37.918678310521109</v>
      </c>
      <c r="BP135" s="4">
        <f t="shared" si="2027"/>
        <v>37.918678310521109</v>
      </c>
      <c r="BQ135" s="4">
        <f t="shared" ref="BQ135" si="2028">+BQ105*BQ108</f>
        <v>37.918678310521109</v>
      </c>
      <c r="BR135" s="4">
        <f t="shared" ref="BR135" si="2029">+BR105*BR108</f>
        <v>52.907126398184609</v>
      </c>
      <c r="BS135" s="4">
        <f t="shared" ref="BS135" si="2030">+BS105*BS108</f>
        <v>41.489745084045794</v>
      </c>
      <c r="BT135" s="4">
        <f t="shared" ref="BT135:CC135" si="2031">+BT105*BT108</f>
        <v>77.548113472463982</v>
      </c>
      <c r="BU135" s="4">
        <f t="shared" ref="BU135:BW135" si="2032">+BU105*BU108</f>
        <v>97.147166306545586</v>
      </c>
      <c r="BV135" s="4">
        <f t="shared" si="2032"/>
        <v>97.147166306545586</v>
      </c>
      <c r="BW135" s="4">
        <f t="shared" si="2032"/>
        <v>97.147166306545586</v>
      </c>
      <c r="BX135" s="4">
        <f t="shared" si="2031"/>
        <v>77.548113472463982</v>
      </c>
      <c r="BY135" s="4">
        <f t="shared" ref="BY135:BZ135" si="2033">+BY105*BY108</f>
        <v>77.548113472463982</v>
      </c>
      <c r="BZ135" s="4">
        <f t="shared" si="2033"/>
        <v>77.548113472463982</v>
      </c>
      <c r="CA135" s="4">
        <f t="shared" ref="CA135" si="2034">+CA105*CA108</f>
        <v>77.548113472463982</v>
      </c>
      <c r="CB135" s="4">
        <f t="shared" ref="CB135" si="2035">+CB105*CB108</f>
        <v>97.147166306545586</v>
      </c>
      <c r="CC135" s="4">
        <f t="shared" si="2031"/>
        <v>107.15502647469083</v>
      </c>
      <c r="CD135" s="4">
        <f t="shared" ref="CD135" si="2036">+CD105*CD108</f>
        <v>82.889785408448645</v>
      </c>
    </row>
    <row r="136" spans="1:82" x14ac:dyDescent="0.25">
      <c r="A136" s="2" t="s">
        <v>159</v>
      </c>
      <c r="C136" s="4">
        <f t="shared" ref="C136:J136" si="2037">+C106</f>
        <v>1.5480977727272731</v>
      </c>
      <c r="D136" s="4">
        <f t="shared" si="2037"/>
        <v>1.5480977727272731</v>
      </c>
      <c r="E136" s="4">
        <f t="shared" si="2037"/>
        <v>1.5480977727272731</v>
      </c>
      <c r="F136" s="4">
        <f t="shared" si="2037"/>
        <v>1.5480977727272731</v>
      </c>
      <c r="G136" s="4">
        <f t="shared" si="2037"/>
        <v>1.5480977727272731</v>
      </c>
      <c r="H136" s="4">
        <f t="shared" si="2037"/>
        <v>1.5480977727272731</v>
      </c>
      <c r="I136" s="4">
        <f t="shared" si="2037"/>
        <v>1.5480977727272731</v>
      </c>
      <c r="J136" s="4">
        <f t="shared" si="2037"/>
        <v>1.5480977727272731</v>
      </c>
      <c r="K136" s="4">
        <f t="shared" ref="K136:L136" si="2038">+K106</f>
        <v>1.5480977727272731</v>
      </c>
      <c r="L136" s="4">
        <f t="shared" si="2038"/>
        <v>1.5480977727272731</v>
      </c>
      <c r="M136" s="4">
        <f t="shared" ref="M136:U136" si="2039">+M106</f>
        <v>1.5480977727272731</v>
      </c>
      <c r="N136" s="4">
        <f t="shared" ref="N136:P136" si="2040">+N106</f>
        <v>1.5480977727272731</v>
      </c>
      <c r="O136" s="4">
        <f t="shared" si="2040"/>
        <v>1.5480977727272731</v>
      </c>
      <c r="P136" s="4">
        <f t="shared" si="2040"/>
        <v>1.5480977727272731</v>
      </c>
      <c r="Q136" s="4">
        <f t="shared" si="2039"/>
        <v>1.5480977727272731</v>
      </c>
      <c r="R136" s="4">
        <f t="shared" ref="R136:S136" si="2041">+R106</f>
        <v>1.5480977727272731</v>
      </c>
      <c r="S136" s="4">
        <f t="shared" si="2041"/>
        <v>1.5480977727272731</v>
      </c>
      <c r="T136" s="4">
        <f t="shared" ref="T136" si="2042">+T106</f>
        <v>1.5480977727272731</v>
      </c>
      <c r="U136" s="4">
        <f t="shared" si="2039"/>
        <v>1.5480977727272731</v>
      </c>
      <c r="V136" s="4">
        <f t="shared" ref="V136" si="2043">+V106</f>
        <v>1.5480977727272731</v>
      </c>
      <c r="W136" s="4">
        <f t="shared" ref="W136:AE136" si="2044">+W106</f>
        <v>9.3893746153846198</v>
      </c>
      <c r="X136" s="4">
        <f t="shared" ref="X136:Z136" si="2045">+X106</f>
        <v>9.3893746153846198</v>
      </c>
      <c r="Y136" s="4">
        <f t="shared" si="2045"/>
        <v>9.3893746153846198</v>
      </c>
      <c r="Z136" s="4">
        <f t="shared" si="2045"/>
        <v>9.3893746153846198</v>
      </c>
      <c r="AA136" s="4">
        <f t="shared" si="2044"/>
        <v>9.3893746153846198</v>
      </c>
      <c r="AB136" s="4">
        <f t="shared" ref="AB136:AC136" si="2046">+AB106</f>
        <v>9.3893746153846198</v>
      </c>
      <c r="AC136" s="4">
        <f t="shared" si="2046"/>
        <v>9.3893746153846198</v>
      </c>
      <c r="AD136" s="4">
        <f t="shared" ref="AD136" si="2047">+AD106</f>
        <v>9.3893746153846198</v>
      </c>
      <c r="AE136" s="4">
        <f t="shared" si="2044"/>
        <v>9.3893746153846198</v>
      </c>
      <c r="AF136" s="4">
        <f t="shared" ref="AF136" si="2048">+AF106</f>
        <v>9.3893746153846198</v>
      </c>
      <c r="AG136" s="4">
        <f t="shared" ref="AG136:AO136" si="2049">+AG106</f>
        <v>9.3893746153846198</v>
      </c>
      <c r="AH136" s="4">
        <f t="shared" ref="AH136:AJ136" si="2050">+AH106</f>
        <v>9.3893746153846198</v>
      </c>
      <c r="AI136" s="4">
        <f t="shared" si="2050"/>
        <v>9.3893746153846198</v>
      </c>
      <c r="AJ136" s="4">
        <f t="shared" si="2050"/>
        <v>9.3893746153846198</v>
      </c>
      <c r="AK136" s="4">
        <f t="shared" si="2049"/>
        <v>9.3893746153846198</v>
      </c>
      <c r="AL136" s="4">
        <f t="shared" ref="AL136:AM136" si="2051">+AL106</f>
        <v>9.3893746153846198</v>
      </c>
      <c r="AM136" s="4">
        <f t="shared" si="2051"/>
        <v>9.3893746153846198</v>
      </c>
      <c r="AN136" s="4">
        <f t="shared" ref="AN136" si="2052">+AN106</f>
        <v>9.3893746153846198</v>
      </c>
      <c r="AO136" s="4">
        <f t="shared" si="2049"/>
        <v>9.3893746153846198</v>
      </c>
      <c r="AP136" s="4">
        <f t="shared" ref="AP136" si="2053">+AP106</f>
        <v>9.3893746153846198</v>
      </c>
      <c r="AQ136" s="4">
        <f t="shared" ref="AQ136:AY136" si="2054">+AQ106</f>
        <v>9.3893746153846198</v>
      </c>
      <c r="AR136" s="4">
        <f t="shared" ref="AR136:AT136" si="2055">+AR106</f>
        <v>9.3893746153846198</v>
      </c>
      <c r="AS136" s="4">
        <f t="shared" si="2055"/>
        <v>9.3893746153846198</v>
      </c>
      <c r="AT136" s="4">
        <f t="shared" si="2055"/>
        <v>9.3893746153846198</v>
      </c>
      <c r="AU136" s="4">
        <f t="shared" si="2054"/>
        <v>9.3893746153846198</v>
      </c>
      <c r="AV136" s="4">
        <f t="shared" ref="AV136:AW136" si="2056">+AV106</f>
        <v>9.3893746153846198</v>
      </c>
      <c r="AW136" s="4">
        <f t="shared" si="2056"/>
        <v>9.3893746153846198</v>
      </c>
      <c r="AX136" s="4">
        <f t="shared" ref="AX136" si="2057">+AX106</f>
        <v>9.3893746153846198</v>
      </c>
      <c r="AY136" s="4">
        <f t="shared" si="2054"/>
        <v>9.3893746153846198</v>
      </c>
      <c r="AZ136" s="4">
        <f t="shared" ref="AZ136" si="2058">+AZ106</f>
        <v>9.3893746153846198</v>
      </c>
      <c r="BA136" s="4">
        <f t="shared" ref="BA136:BN136" si="2059">+BA106</f>
        <v>26.175741176470581</v>
      </c>
      <c r="BB136" s="4">
        <f t="shared" ref="BB136:BD136" si="2060">+BB106</f>
        <v>26.175741176470581</v>
      </c>
      <c r="BC136" s="4">
        <f t="shared" si="2060"/>
        <v>26.175741176470581</v>
      </c>
      <c r="BD136" s="4">
        <f t="shared" si="2060"/>
        <v>26.175741176470581</v>
      </c>
      <c r="BE136" s="4">
        <f t="shared" si="2059"/>
        <v>26.175741176470581</v>
      </c>
      <c r="BF136" s="4">
        <f t="shared" ref="BF136:BG136" si="2061">+BF106</f>
        <v>26.175741176470581</v>
      </c>
      <c r="BG136" s="4">
        <f t="shared" si="2061"/>
        <v>26.175741176470581</v>
      </c>
      <c r="BH136" s="4">
        <f t="shared" ref="BH136" si="2062">+BH106</f>
        <v>26.175741176470581</v>
      </c>
      <c r="BI136" s="4">
        <f t="shared" ref="BI136" si="2063">+BI106</f>
        <v>26.175741176470581</v>
      </c>
      <c r="BJ136" s="4">
        <f t="shared" si="2059"/>
        <v>26.175741176470581</v>
      </c>
      <c r="BK136" s="4">
        <f t="shared" ref="BK136:BM136" si="2064">+BK106</f>
        <v>26.175741176470581</v>
      </c>
      <c r="BL136" s="4">
        <f t="shared" si="2064"/>
        <v>26.175741176470581</v>
      </c>
      <c r="BM136" s="4">
        <f t="shared" si="2064"/>
        <v>26.175741176470581</v>
      </c>
      <c r="BN136" s="4">
        <f t="shared" si="2059"/>
        <v>26.175741176470581</v>
      </c>
      <c r="BO136" s="4">
        <f t="shared" ref="BO136:BP136" si="2065">+BO106</f>
        <v>26.175741176470581</v>
      </c>
      <c r="BP136" s="4">
        <f t="shared" si="2065"/>
        <v>26.175741176470581</v>
      </c>
      <c r="BQ136" s="4">
        <f t="shared" ref="BQ136" si="2066">+BQ106</f>
        <v>26.175741176470581</v>
      </c>
      <c r="BR136" s="4">
        <f t="shared" ref="BR136" si="2067">+BR106</f>
        <v>26.175741176470581</v>
      </c>
      <c r="BS136" s="4">
        <f t="shared" ref="BS136" si="2068">+BS106</f>
        <v>26.175741176470581</v>
      </c>
      <c r="BT136" s="4">
        <f t="shared" ref="BT136:CC136" si="2069">+BT106</f>
        <v>47.295247058823513</v>
      </c>
      <c r="BU136" s="4">
        <f t="shared" ref="BU136:BW136" si="2070">+BU106</f>
        <v>47.295247058823513</v>
      </c>
      <c r="BV136" s="4">
        <f t="shared" si="2070"/>
        <v>47.295247058823513</v>
      </c>
      <c r="BW136" s="4">
        <f t="shared" si="2070"/>
        <v>47.295247058823513</v>
      </c>
      <c r="BX136" s="4">
        <f t="shared" si="2069"/>
        <v>47.295247058823513</v>
      </c>
      <c r="BY136" s="4">
        <f t="shared" ref="BY136:BZ136" si="2071">+BY106</f>
        <v>47.295247058823513</v>
      </c>
      <c r="BZ136" s="4">
        <f t="shared" si="2071"/>
        <v>47.295247058823513</v>
      </c>
      <c r="CA136" s="4">
        <f t="shared" ref="CA136" si="2072">+CA106</f>
        <v>47.295247058823513</v>
      </c>
      <c r="CB136" s="4">
        <f t="shared" ref="CB136" si="2073">+CB106</f>
        <v>47.295247058823513</v>
      </c>
      <c r="CC136" s="4">
        <f t="shared" si="2069"/>
        <v>47.295247058823513</v>
      </c>
      <c r="CD136" s="4">
        <f t="shared" ref="CD136" si="2074">+CD106</f>
        <v>47.295247058823513</v>
      </c>
    </row>
    <row r="137" spans="1:82" x14ac:dyDescent="0.25">
      <c r="A137" s="2" t="s">
        <v>160</v>
      </c>
      <c r="C137" s="4">
        <f t="shared" ref="C137:J137" si="2075">+C135*1000/C94</f>
        <v>19.72703492994254</v>
      </c>
      <c r="D137" s="4">
        <f t="shared" si="2075"/>
        <v>29.478537932606251</v>
      </c>
      <c r="E137" s="4">
        <f t="shared" si="2075"/>
        <v>29.478537932606251</v>
      </c>
      <c r="F137" s="4">
        <f t="shared" si="2075"/>
        <v>29.478537932606251</v>
      </c>
      <c r="G137" s="4">
        <f t="shared" si="2075"/>
        <v>19.72703492994254</v>
      </c>
      <c r="H137" s="4">
        <f t="shared" si="2075"/>
        <v>19.72703492994254</v>
      </c>
      <c r="I137" s="4">
        <f t="shared" si="2075"/>
        <v>19.72703492994254</v>
      </c>
      <c r="J137" s="4">
        <f t="shared" si="2075"/>
        <v>19.72703492994254</v>
      </c>
      <c r="K137" s="4">
        <f t="shared" ref="K137:L137" si="2076">+K135*1000/K94</f>
        <v>29.478537932606251</v>
      </c>
      <c r="L137" s="4">
        <f t="shared" si="2076"/>
        <v>21.932978501145861</v>
      </c>
      <c r="M137" s="4">
        <f t="shared" ref="M137:U137" si="2077">+M135*1000/M94</f>
        <v>25.883485506642234</v>
      </c>
      <c r="N137" s="4">
        <f t="shared" ref="N137:P137" si="2078">+N135*1000/N94</f>
        <v>30.57406960600348</v>
      </c>
      <c r="O137" s="4">
        <f t="shared" si="2078"/>
        <v>30.57406960600348</v>
      </c>
      <c r="P137" s="4">
        <f t="shared" si="2078"/>
        <v>30.57406960600348</v>
      </c>
      <c r="Q137" s="4">
        <f t="shared" si="2077"/>
        <v>25.883485506642234</v>
      </c>
      <c r="R137" s="4">
        <f t="shared" ref="R137:S137" si="2079">+R135*1000/R94</f>
        <v>25.883485506642234</v>
      </c>
      <c r="S137" s="4">
        <f t="shared" si="2079"/>
        <v>25.883485506642234</v>
      </c>
      <c r="T137" s="4">
        <f t="shared" ref="T137" si="2080">+T135*1000/T94</f>
        <v>25.883485506642234</v>
      </c>
      <c r="U137" s="4">
        <f t="shared" si="2077"/>
        <v>30.57406960600348</v>
      </c>
      <c r="V137" s="4">
        <f t="shared" ref="V137" si="2081">+V135*1000/V94</f>
        <v>27.290105133613672</v>
      </c>
      <c r="W137" s="4">
        <f t="shared" ref="W137:AF137" si="2082">+W135*1000/W94</f>
        <v>27.282901141490061</v>
      </c>
      <c r="X137" s="4">
        <f t="shared" si="2082"/>
        <v>33.845015289109334</v>
      </c>
      <c r="Y137" s="4">
        <f t="shared" si="2082"/>
        <v>33.845015289109334</v>
      </c>
      <c r="Z137" s="4">
        <f t="shared" si="2082"/>
        <v>33.845015289109334</v>
      </c>
      <c r="AA137" s="4">
        <f t="shared" si="2082"/>
        <v>27.282901141490061</v>
      </c>
      <c r="AB137" s="4">
        <f t="shared" si="2082"/>
        <v>27.282901141490061</v>
      </c>
      <c r="AC137" s="4">
        <f t="shared" si="2082"/>
        <v>27.282901141490061</v>
      </c>
      <c r="AD137" s="4">
        <f t="shared" si="2082"/>
        <v>27.282901141490061</v>
      </c>
      <c r="AE137" s="4">
        <f t="shared" si="2082"/>
        <v>33.845015289109334</v>
      </c>
      <c r="AF137" s="4">
        <f t="shared" si="2082"/>
        <v>29.093286919370417</v>
      </c>
      <c r="AG137" s="4">
        <f t="shared" ref="AG137:AO137" si="2083">+AG135*1000/AG94</f>
        <v>29.63275773770766</v>
      </c>
      <c r="AH137" s="4">
        <f t="shared" ref="AH137:AJ137" si="2084">+AH135*1000/AH94</f>
        <v>34.323620554510534</v>
      </c>
      <c r="AI137" s="4">
        <f t="shared" si="2084"/>
        <v>34.323620554510534</v>
      </c>
      <c r="AJ137" s="4">
        <f t="shared" si="2084"/>
        <v>34.323620554510534</v>
      </c>
      <c r="AK137" s="4">
        <f t="shared" si="2083"/>
        <v>29.63275773770766</v>
      </c>
      <c r="AL137" s="4">
        <f t="shared" ref="AL137:AM137" si="2085">+AL135*1000/AL94</f>
        <v>29.63275773770766</v>
      </c>
      <c r="AM137" s="4">
        <f t="shared" si="2085"/>
        <v>29.63275773770766</v>
      </c>
      <c r="AN137" s="4">
        <f t="shared" ref="AN137" si="2086">+AN135*1000/AN94</f>
        <v>29.63275773770766</v>
      </c>
      <c r="AO137" s="4">
        <f t="shared" si="2083"/>
        <v>34.323620554510534</v>
      </c>
      <c r="AP137" s="4">
        <f t="shared" ref="AP137" si="2087">+AP135*1000/AP94</f>
        <v>31.109969349077399</v>
      </c>
      <c r="AQ137" s="4">
        <f t="shared" ref="AQ137:AY137" si="2088">+AQ135*1000/AQ94</f>
        <v>32.185005787610876</v>
      </c>
      <c r="AR137" s="4">
        <f t="shared" ref="AR137:AT137" si="2089">+AR135*1000/AR94</f>
        <v>34.808993818038303</v>
      </c>
      <c r="AS137" s="4">
        <f t="shared" si="2089"/>
        <v>34.808993818038303</v>
      </c>
      <c r="AT137" s="4">
        <f t="shared" si="2089"/>
        <v>34.808993818038303</v>
      </c>
      <c r="AU137" s="4">
        <f t="shared" si="2088"/>
        <v>32.185005787610876</v>
      </c>
      <c r="AV137" s="4">
        <f t="shared" ref="AV137:AW137" si="2090">+AV135*1000/AV94</f>
        <v>32.185005787610876</v>
      </c>
      <c r="AW137" s="4">
        <f t="shared" si="2090"/>
        <v>32.185005787610876</v>
      </c>
      <c r="AX137" s="4">
        <f t="shared" ref="AX137" si="2091">+AX135*1000/AX94</f>
        <v>32.185005787610876</v>
      </c>
      <c r="AY137" s="4">
        <f t="shared" si="2088"/>
        <v>34.808993818038303</v>
      </c>
      <c r="AZ137" s="4">
        <f t="shared" ref="AZ137" si="2092">+AZ135*1000/AZ94</f>
        <v>33.266443753254656</v>
      </c>
      <c r="BA137" s="4">
        <f t="shared" ref="BA137:BN137" si="2093">+BA135*1000/BA94</f>
        <v>19.775301093271604</v>
      </c>
      <c r="BB137" s="4">
        <f t="shared" ref="BB137:BD137" si="2094">+BB135*1000/BB94</f>
        <v>27.592057558967717</v>
      </c>
      <c r="BC137" s="4">
        <f t="shared" si="2094"/>
        <v>27.592057558967717</v>
      </c>
      <c r="BD137" s="4">
        <f t="shared" si="2094"/>
        <v>27.592057558967717</v>
      </c>
      <c r="BE137" s="4">
        <f t="shared" si="2093"/>
        <v>19.775301093271604</v>
      </c>
      <c r="BF137" s="4">
        <f t="shared" ref="BF137:BG137" si="2095">+BF135*1000/BF94</f>
        <v>19.775301093271604</v>
      </c>
      <c r="BG137" s="4">
        <f t="shared" si="2095"/>
        <v>19.775301093271604</v>
      </c>
      <c r="BH137" s="4">
        <f t="shared" ref="BH137" si="2096">+BH135*1000/BH94</f>
        <v>19.775301093271604</v>
      </c>
      <c r="BI137" s="4">
        <f t="shared" ref="BI137" si="2097">+BI135*1000/BI94</f>
        <v>21.946322749526338</v>
      </c>
      <c r="BJ137" s="4">
        <f t="shared" si="2093"/>
        <v>21.315796251270633</v>
      </c>
      <c r="BK137" s="4">
        <f t="shared" ref="BK137:BM137" si="2098">+BK135*1000/BK94</f>
        <v>29.741477730541355</v>
      </c>
      <c r="BL137" s="4">
        <f t="shared" si="2098"/>
        <v>29.741477730541355</v>
      </c>
      <c r="BM137" s="4">
        <f t="shared" si="2098"/>
        <v>29.741477730541355</v>
      </c>
      <c r="BN137" s="4">
        <f t="shared" si="2093"/>
        <v>21.315796251270633</v>
      </c>
      <c r="BO137" s="4">
        <f t="shared" ref="BO137:BP137" si="2099">+BO135*1000/BO94</f>
        <v>21.315796251270633</v>
      </c>
      <c r="BP137" s="4">
        <f t="shared" si="2099"/>
        <v>21.315796251270633</v>
      </c>
      <c r="BQ137" s="4">
        <f t="shared" ref="BQ137" si="2100">+BQ135*1000/BQ94</f>
        <v>21.315796251270633</v>
      </c>
      <c r="BR137" s="4">
        <f t="shared" ref="BR137" si="2101">+BR135*1000/BR94</f>
        <v>29.741477730541355</v>
      </c>
      <c r="BS137" s="4">
        <f t="shared" ref="BS137" si="2102">+BS135*1000/BS94</f>
        <v>23.32325366106685</v>
      </c>
      <c r="BT137" s="4">
        <f t="shared" ref="BT137:CC137" si="2103">+BT135*1000/BT94</f>
        <v>29.265032761648467</v>
      </c>
      <c r="BU137" s="4">
        <f t="shared" ref="BU137:BW137" si="2104">+BU135*1000/BU94</f>
        <v>36.661304541881272</v>
      </c>
      <c r="BV137" s="4">
        <f t="shared" si="2104"/>
        <v>36.661304541881272</v>
      </c>
      <c r="BW137" s="4">
        <f t="shared" si="2104"/>
        <v>36.661304541881272</v>
      </c>
      <c r="BX137" s="4">
        <f t="shared" si="2103"/>
        <v>29.265032761648467</v>
      </c>
      <c r="BY137" s="4">
        <f t="shared" ref="BY137:BZ137" si="2105">+BY135*1000/BY94</f>
        <v>29.265032761648467</v>
      </c>
      <c r="BZ137" s="4">
        <f t="shared" si="2105"/>
        <v>29.265032761648467</v>
      </c>
      <c r="CA137" s="4">
        <f t="shared" ref="CA137" si="2106">+CA135*1000/CA94</f>
        <v>29.265032761648467</v>
      </c>
      <c r="CB137" s="4">
        <f t="shared" ref="CB137" si="2107">+CB135*1000/CB94</f>
        <v>36.661304541881272</v>
      </c>
      <c r="CC137" s="4">
        <f t="shared" si="2103"/>
        <v>40.438061223380224</v>
      </c>
      <c r="CD137" s="4">
        <f t="shared" ref="CD137" si="2108">+CD135*1000/CD94</f>
        <v>31.28086779887445</v>
      </c>
    </row>
    <row r="138" spans="1:82" x14ac:dyDescent="0.25">
      <c r="A138" s="2" t="s">
        <v>161</v>
      </c>
      <c r="C138" s="4">
        <f t="shared" ref="C138:J138" si="2109">+C136*1000/C94</f>
        <v>14.822041762408073</v>
      </c>
      <c r="D138" s="4">
        <f t="shared" si="2109"/>
        <v>14.822041762408073</v>
      </c>
      <c r="E138" s="4">
        <f t="shared" si="2109"/>
        <v>14.822041762408073</v>
      </c>
      <c r="F138" s="4">
        <f t="shared" si="2109"/>
        <v>14.822041762408073</v>
      </c>
      <c r="G138" s="4">
        <f t="shared" si="2109"/>
        <v>14.822041762408073</v>
      </c>
      <c r="H138" s="4">
        <f t="shared" si="2109"/>
        <v>14.822041762408073</v>
      </c>
      <c r="I138" s="4">
        <f t="shared" si="2109"/>
        <v>14.822041762408073</v>
      </c>
      <c r="J138" s="4">
        <f t="shared" si="2109"/>
        <v>14.822041762408073</v>
      </c>
      <c r="K138" s="4">
        <f t="shared" ref="K138:L138" si="2110">+K136*1000/K94</f>
        <v>14.822041762408073</v>
      </c>
      <c r="L138" s="4">
        <f t="shared" si="2110"/>
        <v>14.822041762408073</v>
      </c>
      <c r="M138" s="4">
        <f t="shared" ref="M138:U138" si="2111">+M136*1000/M94</f>
        <v>14.68147605969587</v>
      </c>
      <c r="N138" s="4">
        <f t="shared" ref="N138:P138" si="2112">+N136*1000/N94</f>
        <v>14.68147605969587</v>
      </c>
      <c r="O138" s="4">
        <f t="shared" si="2112"/>
        <v>14.68147605969587</v>
      </c>
      <c r="P138" s="4">
        <f t="shared" si="2112"/>
        <v>14.68147605969587</v>
      </c>
      <c r="Q138" s="4">
        <f t="shared" si="2111"/>
        <v>14.68147605969587</v>
      </c>
      <c r="R138" s="4">
        <f t="shared" ref="R138:S138" si="2113">+R136*1000/R94</f>
        <v>14.68147605969587</v>
      </c>
      <c r="S138" s="4">
        <f t="shared" si="2113"/>
        <v>14.68147605969587</v>
      </c>
      <c r="T138" s="4">
        <f t="shared" ref="T138" si="2114">+T136*1000/T94</f>
        <v>14.68147605969587</v>
      </c>
      <c r="U138" s="4">
        <f t="shared" si="2111"/>
        <v>14.68147605969587</v>
      </c>
      <c r="V138" s="4">
        <f t="shared" ref="V138" si="2115">+V136*1000/V94</f>
        <v>14.68147605969587</v>
      </c>
      <c r="W138" s="4">
        <f t="shared" ref="W138:AE138" si="2116">+W136*1000/W94</f>
        <v>16.432157284918265</v>
      </c>
      <c r="X138" s="4">
        <f t="shared" ref="X138:Z138" si="2117">+X136*1000/X94</f>
        <v>16.432157284918265</v>
      </c>
      <c r="Y138" s="4">
        <f t="shared" si="2117"/>
        <v>16.432157284918265</v>
      </c>
      <c r="Z138" s="4">
        <f t="shared" si="2117"/>
        <v>16.432157284918265</v>
      </c>
      <c r="AA138" s="4">
        <f t="shared" si="2116"/>
        <v>16.432157284918265</v>
      </c>
      <c r="AB138" s="4">
        <f t="shared" ref="AB138:AC138" si="2118">+AB136*1000/AB94</f>
        <v>16.432157284918265</v>
      </c>
      <c r="AC138" s="4">
        <f t="shared" si="2118"/>
        <v>16.432157284918265</v>
      </c>
      <c r="AD138" s="4">
        <f t="shared" ref="AD138" si="2119">+AD136*1000/AD94</f>
        <v>16.432157284918265</v>
      </c>
      <c r="AE138" s="4">
        <f t="shared" si="2116"/>
        <v>16.432157284918265</v>
      </c>
      <c r="AF138" s="4">
        <f t="shared" ref="AF138" si="2120">+AF136*1000/AF94</f>
        <v>16.432157284918265</v>
      </c>
      <c r="AG138" s="4">
        <f t="shared" ref="AG138:AO138" si="2121">+AG136*1000/AG94</f>
        <v>16.432157284918265</v>
      </c>
      <c r="AH138" s="4">
        <f t="shared" ref="AH138:AJ138" si="2122">+AH136*1000/AH94</f>
        <v>16.432157284918265</v>
      </c>
      <c r="AI138" s="4">
        <f t="shared" si="2122"/>
        <v>16.432157284918265</v>
      </c>
      <c r="AJ138" s="4">
        <f t="shared" si="2122"/>
        <v>16.432157284918265</v>
      </c>
      <c r="AK138" s="4">
        <f t="shared" si="2121"/>
        <v>16.432157284918265</v>
      </c>
      <c r="AL138" s="4">
        <f t="shared" ref="AL138:AM138" si="2123">+AL136*1000/AL94</f>
        <v>16.432157284918265</v>
      </c>
      <c r="AM138" s="4">
        <f t="shared" si="2123"/>
        <v>16.432157284918265</v>
      </c>
      <c r="AN138" s="4">
        <f t="shared" ref="AN138" si="2124">+AN136*1000/AN94</f>
        <v>16.432157284918265</v>
      </c>
      <c r="AO138" s="4">
        <f t="shared" si="2121"/>
        <v>16.432157284918265</v>
      </c>
      <c r="AP138" s="4">
        <f t="shared" ref="AP138" si="2125">+AP136*1000/AP94</f>
        <v>16.432157284918265</v>
      </c>
      <c r="AQ138" s="4">
        <f t="shared" ref="AQ138:AZ138" si="2126">+AQ136*1000/AQ94</f>
        <v>16.432157284918265</v>
      </c>
      <c r="AR138" s="4">
        <f t="shared" si="2126"/>
        <v>16.432157284918265</v>
      </c>
      <c r="AS138" s="4">
        <f t="shared" si="2126"/>
        <v>16.432157284918265</v>
      </c>
      <c r="AT138" s="4">
        <f t="shared" si="2126"/>
        <v>16.432157284918265</v>
      </c>
      <c r="AU138" s="4">
        <f t="shared" si="2126"/>
        <v>16.432157284918265</v>
      </c>
      <c r="AV138" s="4">
        <f t="shared" si="2126"/>
        <v>16.432157284918265</v>
      </c>
      <c r="AW138" s="4">
        <f t="shared" si="2126"/>
        <v>16.432157284918265</v>
      </c>
      <c r="AX138" s="4">
        <f t="shared" si="2126"/>
        <v>16.432157284918265</v>
      </c>
      <c r="AY138" s="4">
        <f t="shared" si="2126"/>
        <v>16.432157284918265</v>
      </c>
      <c r="AZ138" s="4">
        <f t="shared" si="2126"/>
        <v>16.432157284918265</v>
      </c>
      <c r="BA138" s="4">
        <f t="shared" ref="BA138:BN138" si="2127">+BA136*1000/BA94</f>
        <v>14.714562598265152</v>
      </c>
      <c r="BB138" s="4">
        <f t="shared" ref="BB138:BD138" si="2128">+BB136*1000/BB94</f>
        <v>14.714562598265152</v>
      </c>
      <c r="BC138" s="4">
        <f t="shared" si="2128"/>
        <v>14.714562598265152</v>
      </c>
      <c r="BD138" s="4">
        <f t="shared" si="2128"/>
        <v>14.714562598265152</v>
      </c>
      <c r="BE138" s="4">
        <f t="shared" si="2127"/>
        <v>14.714562598265152</v>
      </c>
      <c r="BF138" s="4">
        <f t="shared" ref="BF138:BG138" si="2129">+BF136*1000/BF94</f>
        <v>14.714562598265152</v>
      </c>
      <c r="BG138" s="4">
        <f t="shared" si="2129"/>
        <v>14.714562598265152</v>
      </c>
      <c r="BH138" s="4">
        <f t="shared" ref="BH138" si="2130">+BH136*1000/BH94</f>
        <v>14.714562598265152</v>
      </c>
      <c r="BI138" s="4">
        <f t="shared" ref="BI138" si="2131">+BI136*1000/BI94</f>
        <v>14.714562598265152</v>
      </c>
      <c r="BJ138" s="4">
        <f t="shared" si="2127"/>
        <v>14.714562598265152</v>
      </c>
      <c r="BK138" s="4">
        <f t="shared" ref="BK138:BM138" si="2132">+BK136*1000/BK94</f>
        <v>14.714562598265152</v>
      </c>
      <c r="BL138" s="4">
        <f t="shared" si="2132"/>
        <v>14.714562598265152</v>
      </c>
      <c r="BM138" s="4">
        <f t="shared" si="2132"/>
        <v>14.714562598265152</v>
      </c>
      <c r="BN138" s="4">
        <f t="shared" si="2127"/>
        <v>14.714562598265152</v>
      </c>
      <c r="BO138" s="4">
        <f t="shared" ref="BO138:BP138" si="2133">+BO136*1000/BO94</f>
        <v>14.714562598265152</v>
      </c>
      <c r="BP138" s="4">
        <f t="shared" si="2133"/>
        <v>14.714562598265152</v>
      </c>
      <c r="BQ138" s="4">
        <f t="shared" ref="BQ138" si="2134">+BQ136*1000/BQ94</f>
        <v>14.714562598265152</v>
      </c>
      <c r="BR138" s="4">
        <f t="shared" ref="BR138" si="2135">+BR136*1000/BR94</f>
        <v>14.714562598265152</v>
      </c>
      <c r="BS138" s="4">
        <f t="shared" ref="BS138" si="2136">+BS136*1000/BS94</f>
        <v>14.714562598265152</v>
      </c>
      <c r="BT138" s="4">
        <f t="shared" ref="BT138:CC138" si="2137">+BT136*1000/BT94</f>
        <v>17.848235020419907</v>
      </c>
      <c r="BU138" s="4">
        <f t="shared" ref="BU138:BW138" si="2138">+BU136*1000/BU94</f>
        <v>17.848235020419907</v>
      </c>
      <c r="BV138" s="4">
        <f t="shared" si="2138"/>
        <v>17.848235020419907</v>
      </c>
      <c r="BW138" s="4">
        <f t="shared" si="2138"/>
        <v>17.848235020419907</v>
      </c>
      <c r="BX138" s="4">
        <f t="shared" si="2137"/>
        <v>17.848235020419907</v>
      </c>
      <c r="BY138" s="4">
        <f t="shared" ref="BY138:BZ138" si="2139">+BY136*1000/BY94</f>
        <v>17.848235020419907</v>
      </c>
      <c r="BZ138" s="4">
        <f t="shared" si="2139"/>
        <v>17.848235020419907</v>
      </c>
      <c r="CA138" s="4">
        <f t="shared" ref="CA138" si="2140">+CA136*1000/CA94</f>
        <v>17.848235020419907</v>
      </c>
      <c r="CB138" s="4">
        <f t="shared" ref="CB138" si="2141">+CB136*1000/CB94</f>
        <v>17.848235020419907</v>
      </c>
      <c r="CC138" s="4">
        <f t="shared" si="2137"/>
        <v>17.848235020419907</v>
      </c>
      <c r="CD138" s="4">
        <f t="shared" ref="CD138" si="2142">+CD136*1000/CD94</f>
        <v>17.848235020419907</v>
      </c>
    </row>
    <row r="139" spans="1:82" x14ac:dyDescent="0.25">
      <c r="A139" s="2" t="s">
        <v>170</v>
      </c>
      <c r="C139" s="4">
        <f t="shared" ref="C139:J139" si="2143">+C96</f>
        <v>0</v>
      </c>
      <c r="D139" s="4">
        <f t="shared" si="2143"/>
        <v>0</v>
      </c>
      <c r="E139" s="4">
        <f t="shared" si="2143"/>
        <v>0</v>
      </c>
      <c r="F139" s="4">
        <f t="shared" si="2143"/>
        <v>0</v>
      </c>
      <c r="G139" s="4">
        <f t="shared" si="2143"/>
        <v>0</v>
      </c>
      <c r="H139" s="4">
        <f t="shared" si="2143"/>
        <v>0</v>
      </c>
      <c r="I139" s="4">
        <f t="shared" si="2143"/>
        <v>0</v>
      </c>
      <c r="J139" s="4">
        <f t="shared" si="2143"/>
        <v>0</v>
      </c>
      <c r="K139" s="4">
        <f t="shared" ref="K139:BX139" si="2144">+K96</f>
        <v>0</v>
      </c>
      <c r="L139" s="4">
        <f t="shared" ref="L139" si="2145">+L96</f>
        <v>0</v>
      </c>
      <c r="M139" s="4">
        <f t="shared" si="2144"/>
        <v>8.0610248723224185</v>
      </c>
      <c r="N139" s="4">
        <f t="shared" ref="N139:P139" si="2146">+N96</f>
        <v>8.0610248723224185</v>
      </c>
      <c r="O139" s="4">
        <f t="shared" si="2146"/>
        <v>8.0610248723224185</v>
      </c>
      <c r="P139" s="4">
        <f t="shared" si="2146"/>
        <v>8.0610248723224185</v>
      </c>
      <c r="Q139" s="4">
        <f t="shared" si="2144"/>
        <v>8.0610248723224185</v>
      </c>
      <c r="R139" s="4">
        <f t="shared" ref="R139:S139" si="2147">+R96</f>
        <v>8.0610248723224185</v>
      </c>
      <c r="S139" s="4">
        <f t="shared" si="2147"/>
        <v>8.0610248723224185</v>
      </c>
      <c r="T139" s="4">
        <f t="shared" ref="T139" si="2148">+T96</f>
        <v>8.0610248723224185</v>
      </c>
      <c r="U139" s="4">
        <f t="shared" ref="U139:V139" si="2149">+U96</f>
        <v>8.0610248723224185</v>
      </c>
      <c r="V139" s="4">
        <f t="shared" si="2149"/>
        <v>8.0610248723224185</v>
      </c>
      <c r="W139" s="4">
        <f t="shared" si="2144"/>
        <v>4.4627041515506853</v>
      </c>
      <c r="X139" s="4">
        <f t="shared" ref="X139:Z139" si="2150">+X96</f>
        <v>4.4627041515506853</v>
      </c>
      <c r="Y139" s="4">
        <f t="shared" si="2150"/>
        <v>4.4627041515506853</v>
      </c>
      <c r="Z139" s="4">
        <f t="shared" si="2150"/>
        <v>4.4627041515506853</v>
      </c>
      <c r="AA139" s="4">
        <f t="shared" si="2144"/>
        <v>4.4627041515506853</v>
      </c>
      <c r="AB139" s="4">
        <f t="shared" ref="AB139:AC139" si="2151">+AB96</f>
        <v>4.4627041515506853</v>
      </c>
      <c r="AC139" s="4">
        <f t="shared" si="2151"/>
        <v>4.4627041515506853</v>
      </c>
      <c r="AD139" s="4">
        <f t="shared" ref="AD139" si="2152">+AD96</f>
        <v>4.4627041515506853</v>
      </c>
      <c r="AE139" s="4">
        <f t="shared" ref="AE139:AF139" si="2153">+AE96</f>
        <v>4.4627041515506853</v>
      </c>
      <c r="AF139" s="4">
        <f t="shared" si="2153"/>
        <v>4.4627041515506853</v>
      </c>
      <c r="AG139" s="4">
        <f t="shared" si="2144"/>
        <v>4.4627041515506853</v>
      </c>
      <c r="AH139" s="4">
        <f t="shared" ref="AH139:AJ139" si="2154">+AH96</f>
        <v>4.4627041515506853</v>
      </c>
      <c r="AI139" s="4">
        <f t="shared" si="2154"/>
        <v>4.4627041515506853</v>
      </c>
      <c r="AJ139" s="4">
        <f t="shared" si="2154"/>
        <v>4.4627041515506853</v>
      </c>
      <c r="AK139" s="4">
        <f t="shared" si="2144"/>
        <v>4.4627041515506853</v>
      </c>
      <c r="AL139" s="4">
        <f t="shared" ref="AL139:AM139" si="2155">+AL96</f>
        <v>4.4627041515506853</v>
      </c>
      <c r="AM139" s="4">
        <f t="shared" si="2155"/>
        <v>4.4627041515506853</v>
      </c>
      <c r="AN139" s="4">
        <f t="shared" ref="AN139" si="2156">+AN96</f>
        <v>4.4627041515506853</v>
      </c>
      <c r="AO139" s="4">
        <f t="shared" ref="AO139:AP139" si="2157">+AO96</f>
        <v>4.4627041515506853</v>
      </c>
      <c r="AP139" s="4">
        <f t="shared" si="2157"/>
        <v>4.4627041515506853</v>
      </c>
      <c r="AQ139" s="4">
        <f t="shared" si="2144"/>
        <v>4.4627041515506853</v>
      </c>
      <c r="AR139" s="4">
        <f t="shared" ref="AR139:AT139" si="2158">+AR96</f>
        <v>4.4627041515506853</v>
      </c>
      <c r="AS139" s="4">
        <f t="shared" si="2158"/>
        <v>4.4627041515506853</v>
      </c>
      <c r="AT139" s="4">
        <f t="shared" si="2158"/>
        <v>4.4627041515506853</v>
      </c>
      <c r="AU139" s="4">
        <f t="shared" si="2144"/>
        <v>4.4627041515506853</v>
      </c>
      <c r="AV139" s="4">
        <f t="shared" ref="AV139:AW139" si="2159">+AV96</f>
        <v>4.4627041515506853</v>
      </c>
      <c r="AW139" s="4">
        <f t="shared" si="2159"/>
        <v>4.4627041515506853</v>
      </c>
      <c r="AX139" s="4">
        <f t="shared" ref="AX139" si="2160">+AX96</f>
        <v>4.4627041515506853</v>
      </c>
      <c r="AY139" s="4">
        <f t="shared" ref="AY139:AZ139" si="2161">+AY96</f>
        <v>4.4627041515506853</v>
      </c>
      <c r="AZ139" s="4">
        <f t="shared" si="2161"/>
        <v>4.4627041515506853</v>
      </c>
      <c r="BA139" s="4">
        <f t="shared" si="2144"/>
        <v>0</v>
      </c>
      <c r="BB139" s="4">
        <f t="shared" ref="BB139:BD139" si="2162">+BB96</f>
        <v>0</v>
      </c>
      <c r="BC139" s="4">
        <f t="shared" si="2162"/>
        <v>0</v>
      </c>
      <c r="BD139" s="4">
        <f t="shared" si="2162"/>
        <v>0</v>
      </c>
      <c r="BE139" s="4">
        <f t="shared" si="2144"/>
        <v>0</v>
      </c>
      <c r="BF139" s="4">
        <f t="shared" ref="BF139:BG139" si="2163">+BF96</f>
        <v>0</v>
      </c>
      <c r="BG139" s="4">
        <f t="shared" si="2163"/>
        <v>0</v>
      </c>
      <c r="BH139" s="4">
        <f t="shared" ref="BH139" si="2164">+BH96</f>
        <v>0</v>
      </c>
      <c r="BI139" s="4">
        <f t="shared" ref="BI139" si="2165">+BI96</f>
        <v>0</v>
      </c>
      <c r="BJ139" s="4">
        <f t="shared" si="2144"/>
        <v>0</v>
      </c>
      <c r="BK139" s="4">
        <f t="shared" ref="BK139:BM139" si="2166">+BK96</f>
        <v>0</v>
      </c>
      <c r="BL139" s="4">
        <f t="shared" si="2166"/>
        <v>0</v>
      </c>
      <c r="BM139" s="4">
        <f t="shared" si="2166"/>
        <v>0</v>
      </c>
      <c r="BN139" s="4">
        <f t="shared" si="2144"/>
        <v>0</v>
      </c>
      <c r="BO139" s="4">
        <f t="shared" ref="BO139:BP139" si="2167">+BO96</f>
        <v>0</v>
      </c>
      <c r="BP139" s="4">
        <f t="shared" si="2167"/>
        <v>0</v>
      </c>
      <c r="BQ139" s="4">
        <f t="shared" ref="BQ139" si="2168">+BQ96</f>
        <v>0</v>
      </c>
      <c r="BR139" s="4">
        <f t="shared" ref="BR139" si="2169">+BR96</f>
        <v>0</v>
      </c>
      <c r="BS139" s="4">
        <f t="shared" ref="BS139" si="2170">+BS96</f>
        <v>0</v>
      </c>
      <c r="BT139" s="4">
        <f t="shared" si="2144"/>
        <v>16.038609279795043</v>
      </c>
      <c r="BU139" s="4">
        <f t="shared" ref="BU139:BW139" si="2171">+BU96</f>
        <v>16.038609279795043</v>
      </c>
      <c r="BV139" s="4">
        <f t="shared" si="2171"/>
        <v>16.038609279795043</v>
      </c>
      <c r="BW139" s="4">
        <f t="shared" si="2171"/>
        <v>16.038609279795043</v>
      </c>
      <c r="BX139" s="4">
        <f t="shared" si="2144"/>
        <v>16.038609279795043</v>
      </c>
      <c r="BY139" s="4">
        <f t="shared" ref="BY139:BZ139" si="2172">+BY96</f>
        <v>16.038609279795043</v>
      </c>
      <c r="BZ139" s="4">
        <f t="shared" si="2172"/>
        <v>16.038609279795043</v>
      </c>
      <c r="CA139" s="4">
        <f t="shared" ref="CA139" si="2173">+CA96</f>
        <v>16.038609279795043</v>
      </c>
      <c r="CB139" s="4">
        <f t="shared" ref="CB139" si="2174">+CB96</f>
        <v>16.038609279795043</v>
      </c>
      <c r="CC139" s="4">
        <f t="shared" ref="CC139:CD139" si="2175">+CC96</f>
        <v>16.038609279795043</v>
      </c>
      <c r="CD139" s="4">
        <f t="shared" si="2175"/>
        <v>16.038609279795043</v>
      </c>
    </row>
    <row r="140" spans="1:82" x14ac:dyDescent="0.25">
      <c r="A140" s="2" t="s">
        <v>171</v>
      </c>
      <c r="C140" s="4">
        <f t="shared" ref="C140:J140" si="2176">+C137+C138+C139</f>
        <v>34.54907669235061</v>
      </c>
      <c r="D140" s="4">
        <f t="shared" si="2176"/>
        <v>44.300579695014321</v>
      </c>
      <c r="E140" s="4">
        <f t="shared" si="2176"/>
        <v>44.300579695014321</v>
      </c>
      <c r="F140" s="4">
        <f t="shared" si="2176"/>
        <v>44.300579695014321</v>
      </c>
      <c r="G140" s="4">
        <f t="shared" si="2176"/>
        <v>34.54907669235061</v>
      </c>
      <c r="H140" s="4">
        <f t="shared" si="2176"/>
        <v>34.54907669235061</v>
      </c>
      <c r="I140" s="4">
        <f t="shared" si="2176"/>
        <v>34.54907669235061</v>
      </c>
      <c r="J140" s="4">
        <f t="shared" si="2176"/>
        <v>34.54907669235061</v>
      </c>
      <c r="K140" s="4">
        <f t="shared" ref="K140:L140" si="2177">+K137+K138</f>
        <v>44.300579695014321</v>
      </c>
      <c r="L140" s="4">
        <f t="shared" si="2177"/>
        <v>36.755020263553931</v>
      </c>
      <c r="M140" s="4">
        <f t="shared" ref="M140:U140" si="2178">+M137+M138</f>
        <v>40.564961566338106</v>
      </c>
      <c r="N140" s="4">
        <f t="shared" ref="N140:P140" si="2179">+N137+N138</f>
        <v>45.255545665699351</v>
      </c>
      <c r="O140" s="4">
        <f t="shared" si="2179"/>
        <v>45.255545665699351</v>
      </c>
      <c r="P140" s="4">
        <f t="shared" si="2179"/>
        <v>45.255545665699351</v>
      </c>
      <c r="Q140" s="4">
        <f t="shared" si="2178"/>
        <v>40.564961566338106</v>
      </c>
      <c r="R140" s="4">
        <f t="shared" ref="R140:S140" si="2180">+R137+R138</f>
        <v>40.564961566338106</v>
      </c>
      <c r="S140" s="4">
        <f t="shared" si="2180"/>
        <v>40.564961566338106</v>
      </c>
      <c r="T140" s="4">
        <f t="shared" ref="T140" si="2181">+T137+T138</f>
        <v>40.564961566338106</v>
      </c>
      <c r="U140" s="4">
        <f t="shared" si="2178"/>
        <v>45.255545665699351</v>
      </c>
      <c r="V140" s="4">
        <f t="shared" ref="V140" si="2182">+V137+V138</f>
        <v>41.97158119330954</v>
      </c>
      <c r="W140" s="4">
        <f t="shared" ref="W140:AF140" si="2183">+W137+W138</f>
        <v>43.715058426408326</v>
      </c>
      <c r="X140" s="4">
        <f t="shared" si="2183"/>
        <v>50.277172574027603</v>
      </c>
      <c r="Y140" s="4">
        <f t="shared" si="2183"/>
        <v>50.277172574027603</v>
      </c>
      <c r="Z140" s="4">
        <f t="shared" si="2183"/>
        <v>50.277172574027603</v>
      </c>
      <c r="AA140" s="4">
        <f t="shared" si="2183"/>
        <v>43.715058426408326</v>
      </c>
      <c r="AB140" s="4">
        <f t="shared" si="2183"/>
        <v>43.715058426408326</v>
      </c>
      <c r="AC140" s="4">
        <f t="shared" si="2183"/>
        <v>43.715058426408326</v>
      </c>
      <c r="AD140" s="4">
        <f t="shared" si="2183"/>
        <v>43.715058426408326</v>
      </c>
      <c r="AE140" s="4">
        <f t="shared" si="2183"/>
        <v>50.277172574027603</v>
      </c>
      <c r="AF140" s="4">
        <f t="shared" si="2183"/>
        <v>45.525444204288682</v>
      </c>
      <c r="AG140" s="4">
        <f t="shared" ref="AG140:AO140" si="2184">+AG137+AG138</f>
        <v>46.064915022625925</v>
      </c>
      <c r="AH140" s="4">
        <f t="shared" ref="AH140:AJ140" si="2185">+AH137+AH138</f>
        <v>50.755777839428802</v>
      </c>
      <c r="AI140" s="4">
        <f t="shared" si="2185"/>
        <v>50.755777839428802</v>
      </c>
      <c r="AJ140" s="4">
        <f t="shared" si="2185"/>
        <v>50.755777839428802</v>
      </c>
      <c r="AK140" s="4">
        <f t="shared" si="2184"/>
        <v>46.064915022625925</v>
      </c>
      <c r="AL140" s="4">
        <f t="shared" ref="AL140:AM140" si="2186">+AL137+AL138</f>
        <v>46.064915022625925</v>
      </c>
      <c r="AM140" s="4">
        <f t="shared" si="2186"/>
        <v>46.064915022625925</v>
      </c>
      <c r="AN140" s="4">
        <f t="shared" ref="AN140" si="2187">+AN137+AN138</f>
        <v>46.064915022625925</v>
      </c>
      <c r="AO140" s="4">
        <f t="shared" si="2184"/>
        <v>50.755777839428802</v>
      </c>
      <c r="AP140" s="4">
        <f t="shared" ref="AP140" si="2188">+AP137+AP138</f>
        <v>47.542126633995665</v>
      </c>
      <c r="AQ140" s="4">
        <f t="shared" ref="AQ140:AZ140" si="2189">+AQ137+AQ138</f>
        <v>48.617163072529138</v>
      </c>
      <c r="AR140" s="4">
        <f t="shared" si="2189"/>
        <v>51.241151102956565</v>
      </c>
      <c r="AS140" s="4">
        <f t="shared" si="2189"/>
        <v>51.241151102956565</v>
      </c>
      <c r="AT140" s="4">
        <f t="shared" si="2189"/>
        <v>51.241151102956565</v>
      </c>
      <c r="AU140" s="4">
        <f t="shared" si="2189"/>
        <v>48.617163072529138</v>
      </c>
      <c r="AV140" s="4">
        <f t="shared" si="2189"/>
        <v>48.617163072529138</v>
      </c>
      <c r="AW140" s="4">
        <f t="shared" si="2189"/>
        <v>48.617163072529138</v>
      </c>
      <c r="AX140" s="4">
        <f t="shared" si="2189"/>
        <v>48.617163072529138</v>
      </c>
      <c r="AY140" s="4">
        <f t="shared" si="2189"/>
        <v>51.241151102956565</v>
      </c>
      <c r="AZ140" s="4">
        <f t="shared" si="2189"/>
        <v>49.698601038172924</v>
      </c>
      <c r="BA140" s="4">
        <f t="shared" ref="BA140:BN140" si="2190">+BA137+BA138</f>
        <v>34.489863691536755</v>
      </c>
      <c r="BB140" s="4">
        <f t="shared" ref="BB140:BD140" si="2191">+BB137+BB138</f>
        <v>42.306620157232871</v>
      </c>
      <c r="BC140" s="4">
        <f t="shared" si="2191"/>
        <v>42.306620157232871</v>
      </c>
      <c r="BD140" s="4">
        <f t="shared" si="2191"/>
        <v>42.306620157232871</v>
      </c>
      <c r="BE140" s="4">
        <f t="shared" si="2190"/>
        <v>34.489863691536755</v>
      </c>
      <c r="BF140" s="4">
        <f t="shared" ref="BF140:BG140" si="2192">+BF137+BF138</f>
        <v>34.489863691536755</v>
      </c>
      <c r="BG140" s="4">
        <f t="shared" si="2192"/>
        <v>34.489863691536755</v>
      </c>
      <c r="BH140" s="4">
        <f t="shared" ref="BH140" si="2193">+BH137+BH138</f>
        <v>34.489863691536755</v>
      </c>
      <c r="BI140" s="4">
        <f t="shared" ref="BI140" si="2194">+BI137+BI138</f>
        <v>36.660885347791492</v>
      </c>
      <c r="BJ140" s="4">
        <f t="shared" si="2190"/>
        <v>36.030358849535787</v>
      </c>
      <c r="BK140" s="4">
        <f t="shared" ref="BK140:BM140" si="2195">+BK137+BK138</f>
        <v>44.456040328806509</v>
      </c>
      <c r="BL140" s="4">
        <f t="shared" si="2195"/>
        <v>44.456040328806509</v>
      </c>
      <c r="BM140" s="4">
        <f t="shared" si="2195"/>
        <v>44.456040328806509</v>
      </c>
      <c r="BN140" s="4">
        <f t="shared" si="2190"/>
        <v>36.030358849535787</v>
      </c>
      <c r="BO140" s="4">
        <f t="shared" ref="BO140:BP140" si="2196">+BO137+BO138</f>
        <v>36.030358849535787</v>
      </c>
      <c r="BP140" s="4">
        <f t="shared" si="2196"/>
        <v>36.030358849535787</v>
      </c>
      <c r="BQ140" s="4">
        <f t="shared" ref="BQ140" si="2197">+BQ137+BQ138</f>
        <v>36.030358849535787</v>
      </c>
      <c r="BR140" s="4">
        <f t="shared" ref="BR140" si="2198">+BR137+BR138</f>
        <v>44.456040328806509</v>
      </c>
      <c r="BS140" s="4">
        <f t="shared" ref="BS140" si="2199">+BS137+BS138</f>
        <v>38.037816259332004</v>
      </c>
      <c r="BT140" s="4">
        <f t="shared" ref="BT140:CC140" si="2200">+BT137+BT138</f>
        <v>47.113267782068377</v>
      </c>
      <c r="BU140" s="4">
        <f t="shared" ref="BU140:BW140" si="2201">+BU137+BU138</f>
        <v>54.509539562301178</v>
      </c>
      <c r="BV140" s="4">
        <f t="shared" si="2201"/>
        <v>54.509539562301178</v>
      </c>
      <c r="BW140" s="4">
        <f t="shared" si="2201"/>
        <v>54.509539562301178</v>
      </c>
      <c r="BX140" s="4">
        <f t="shared" si="2200"/>
        <v>47.113267782068377</v>
      </c>
      <c r="BY140" s="4">
        <f t="shared" ref="BY140:BZ140" si="2202">+BY137+BY138</f>
        <v>47.113267782068377</v>
      </c>
      <c r="BZ140" s="4">
        <f t="shared" si="2202"/>
        <v>47.113267782068377</v>
      </c>
      <c r="CA140" s="4">
        <f t="shared" ref="CA140" si="2203">+CA137+CA138</f>
        <v>47.113267782068377</v>
      </c>
      <c r="CB140" s="4">
        <f t="shared" ref="CB140" si="2204">+CB137+CB138</f>
        <v>54.509539562301178</v>
      </c>
      <c r="CC140" s="4">
        <f t="shared" si="2200"/>
        <v>58.28629624380013</v>
      </c>
      <c r="CD140" s="4">
        <f t="shared" ref="CD140" si="2205">+CD137+CD138</f>
        <v>49.12910281929436</v>
      </c>
    </row>
    <row r="141" spans="1:82" x14ac:dyDescent="0.25">
      <c r="A141" s="2" t="s">
        <v>172</v>
      </c>
      <c r="C141" s="4">
        <f t="shared" ref="C141:J141" si="2206">+C140+C139</f>
        <v>34.54907669235061</v>
      </c>
      <c r="D141" s="4">
        <f t="shared" si="2206"/>
        <v>44.300579695014321</v>
      </c>
      <c r="E141" s="4">
        <f t="shared" si="2206"/>
        <v>44.300579695014321</v>
      </c>
      <c r="F141" s="4">
        <f t="shared" si="2206"/>
        <v>44.300579695014321</v>
      </c>
      <c r="G141" s="4">
        <f t="shared" si="2206"/>
        <v>34.54907669235061</v>
      </c>
      <c r="H141" s="4">
        <f t="shared" si="2206"/>
        <v>34.54907669235061</v>
      </c>
      <c r="I141" s="4">
        <f t="shared" si="2206"/>
        <v>34.54907669235061</v>
      </c>
      <c r="J141" s="4">
        <f t="shared" si="2206"/>
        <v>34.54907669235061</v>
      </c>
      <c r="K141" s="4">
        <f t="shared" ref="K141:BX141" si="2207">+K140+K139</f>
        <v>44.300579695014321</v>
      </c>
      <c r="L141" s="4">
        <f t="shared" ref="L141" si="2208">+L140+L139</f>
        <v>36.755020263553931</v>
      </c>
      <c r="M141" s="4">
        <f t="shared" si="2207"/>
        <v>48.625986438660526</v>
      </c>
      <c r="N141" s="4">
        <f t="shared" ref="N141:P141" si="2209">+N140+N139</f>
        <v>53.316570538021772</v>
      </c>
      <c r="O141" s="4">
        <f t="shared" si="2209"/>
        <v>53.316570538021772</v>
      </c>
      <c r="P141" s="4">
        <f t="shared" si="2209"/>
        <v>53.316570538021772</v>
      </c>
      <c r="Q141" s="4">
        <f t="shared" si="2207"/>
        <v>48.625986438660526</v>
      </c>
      <c r="R141" s="4">
        <f t="shared" ref="R141:S141" si="2210">+R140+R139</f>
        <v>48.625986438660526</v>
      </c>
      <c r="S141" s="4">
        <f t="shared" si="2210"/>
        <v>48.625986438660526</v>
      </c>
      <c r="T141" s="4">
        <f t="shared" ref="T141" si="2211">+T140+T139</f>
        <v>48.625986438660526</v>
      </c>
      <c r="U141" s="4">
        <f t="shared" ref="U141:V141" si="2212">+U140+U139</f>
        <v>53.316570538021772</v>
      </c>
      <c r="V141" s="4">
        <f t="shared" si="2212"/>
        <v>50.03260606563196</v>
      </c>
      <c r="W141" s="4">
        <f t="shared" si="2207"/>
        <v>48.177762577959015</v>
      </c>
      <c r="X141" s="4">
        <f t="shared" ref="X141:Z141" si="2213">+X140+X139</f>
        <v>54.739876725578284</v>
      </c>
      <c r="Y141" s="4">
        <f t="shared" si="2213"/>
        <v>54.739876725578284</v>
      </c>
      <c r="Z141" s="4">
        <f t="shared" si="2213"/>
        <v>54.739876725578284</v>
      </c>
      <c r="AA141" s="4">
        <f t="shared" si="2207"/>
        <v>48.177762577959015</v>
      </c>
      <c r="AB141" s="4">
        <f t="shared" ref="AB141:AC141" si="2214">+AB140+AB139</f>
        <v>48.177762577959015</v>
      </c>
      <c r="AC141" s="4">
        <f t="shared" si="2214"/>
        <v>48.177762577959015</v>
      </c>
      <c r="AD141" s="4">
        <f t="shared" ref="AD141" si="2215">+AD140+AD139</f>
        <v>48.177762577959015</v>
      </c>
      <c r="AE141" s="4">
        <f t="shared" ref="AE141:AF141" si="2216">+AE140+AE139</f>
        <v>54.739876725578284</v>
      </c>
      <c r="AF141" s="4">
        <f t="shared" si="2216"/>
        <v>49.988148355839371</v>
      </c>
      <c r="AG141" s="4">
        <f t="shared" si="2207"/>
        <v>50.527619174176607</v>
      </c>
      <c r="AH141" s="4">
        <f t="shared" ref="AH141:AJ141" si="2217">+AH140+AH139</f>
        <v>55.218481990979484</v>
      </c>
      <c r="AI141" s="4">
        <f t="shared" si="2217"/>
        <v>55.218481990979484</v>
      </c>
      <c r="AJ141" s="4">
        <f t="shared" si="2217"/>
        <v>55.218481990979484</v>
      </c>
      <c r="AK141" s="4">
        <f t="shared" si="2207"/>
        <v>50.527619174176607</v>
      </c>
      <c r="AL141" s="4">
        <f t="shared" ref="AL141:AM141" si="2218">+AL140+AL139</f>
        <v>50.527619174176607</v>
      </c>
      <c r="AM141" s="4">
        <f t="shared" si="2218"/>
        <v>50.527619174176607</v>
      </c>
      <c r="AN141" s="4">
        <f t="shared" ref="AN141" si="2219">+AN140+AN139</f>
        <v>50.527619174176607</v>
      </c>
      <c r="AO141" s="4">
        <f t="shared" ref="AO141:AP141" si="2220">+AO140+AO139</f>
        <v>55.218481990979484</v>
      </c>
      <c r="AP141" s="4">
        <f t="shared" si="2220"/>
        <v>52.004830785546346</v>
      </c>
      <c r="AQ141" s="4">
        <f t="shared" si="2207"/>
        <v>53.07986722407982</v>
      </c>
      <c r="AR141" s="4">
        <f t="shared" ref="AR141:AT141" si="2221">+AR140+AR139</f>
        <v>55.703855254507246</v>
      </c>
      <c r="AS141" s="4">
        <f t="shared" si="2221"/>
        <v>55.703855254507246</v>
      </c>
      <c r="AT141" s="4">
        <f t="shared" si="2221"/>
        <v>55.703855254507246</v>
      </c>
      <c r="AU141" s="4">
        <f t="shared" si="2207"/>
        <v>53.07986722407982</v>
      </c>
      <c r="AV141" s="4">
        <f t="shared" ref="AV141:AW141" si="2222">+AV140+AV139</f>
        <v>53.07986722407982</v>
      </c>
      <c r="AW141" s="4">
        <f t="shared" si="2222"/>
        <v>53.07986722407982</v>
      </c>
      <c r="AX141" s="4">
        <f t="shared" ref="AX141" si="2223">+AX140+AX139</f>
        <v>53.07986722407982</v>
      </c>
      <c r="AY141" s="4">
        <f t="shared" ref="AY141:AZ141" si="2224">+AY140+AY139</f>
        <v>55.703855254507246</v>
      </c>
      <c r="AZ141" s="4">
        <f t="shared" si="2224"/>
        <v>54.161305189723606</v>
      </c>
      <c r="BA141" s="4">
        <f t="shared" si="2207"/>
        <v>34.489863691536755</v>
      </c>
      <c r="BB141" s="4">
        <f t="shared" ref="BB141:BD141" si="2225">+BB140+BB139</f>
        <v>42.306620157232871</v>
      </c>
      <c r="BC141" s="4">
        <f t="shared" si="2225"/>
        <v>42.306620157232871</v>
      </c>
      <c r="BD141" s="4">
        <f t="shared" si="2225"/>
        <v>42.306620157232871</v>
      </c>
      <c r="BE141" s="4">
        <f t="shared" si="2207"/>
        <v>34.489863691536755</v>
      </c>
      <c r="BF141" s="4">
        <f t="shared" ref="BF141:BG141" si="2226">+BF140+BF139</f>
        <v>34.489863691536755</v>
      </c>
      <c r="BG141" s="4">
        <f t="shared" si="2226"/>
        <v>34.489863691536755</v>
      </c>
      <c r="BH141" s="4">
        <f t="shared" ref="BH141" si="2227">+BH140+BH139</f>
        <v>34.489863691536755</v>
      </c>
      <c r="BI141" s="4">
        <f t="shared" ref="BI141" si="2228">+BI140+BI139</f>
        <v>36.660885347791492</v>
      </c>
      <c r="BJ141" s="4">
        <f t="shared" si="2207"/>
        <v>36.030358849535787</v>
      </c>
      <c r="BK141" s="4">
        <f t="shared" ref="BK141:BM141" si="2229">+BK140+BK139</f>
        <v>44.456040328806509</v>
      </c>
      <c r="BL141" s="4">
        <f t="shared" si="2229"/>
        <v>44.456040328806509</v>
      </c>
      <c r="BM141" s="4">
        <f t="shared" si="2229"/>
        <v>44.456040328806509</v>
      </c>
      <c r="BN141" s="4">
        <f t="shared" si="2207"/>
        <v>36.030358849535787</v>
      </c>
      <c r="BO141" s="4">
        <f t="shared" ref="BO141:BP141" si="2230">+BO140+BO139</f>
        <v>36.030358849535787</v>
      </c>
      <c r="BP141" s="4">
        <f t="shared" si="2230"/>
        <v>36.030358849535787</v>
      </c>
      <c r="BQ141" s="4">
        <f t="shared" ref="BQ141" si="2231">+BQ140+BQ139</f>
        <v>36.030358849535787</v>
      </c>
      <c r="BR141" s="4">
        <f t="shared" ref="BR141" si="2232">+BR140+BR139</f>
        <v>44.456040328806509</v>
      </c>
      <c r="BS141" s="4">
        <f t="shared" ref="BS141" si="2233">+BS140+BS139</f>
        <v>38.037816259332004</v>
      </c>
      <c r="BT141" s="4">
        <f t="shared" si="2207"/>
        <v>63.151877061863416</v>
      </c>
      <c r="BU141" s="4">
        <f t="shared" ref="BU141:BW141" si="2234">+BU140+BU139</f>
        <v>70.548148842096225</v>
      </c>
      <c r="BV141" s="4">
        <f t="shared" si="2234"/>
        <v>70.548148842096225</v>
      </c>
      <c r="BW141" s="4">
        <f t="shared" si="2234"/>
        <v>70.548148842096225</v>
      </c>
      <c r="BX141" s="4">
        <f t="shared" si="2207"/>
        <v>63.151877061863416</v>
      </c>
      <c r="BY141" s="4">
        <f t="shared" ref="BY141:BZ141" si="2235">+BY140+BY139</f>
        <v>63.151877061863416</v>
      </c>
      <c r="BZ141" s="4">
        <f t="shared" si="2235"/>
        <v>63.151877061863416</v>
      </c>
      <c r="CA141" s="4">
        <f t="shared" ref="CA141" si="2236">+CA140+CA139</f>
        <v>63.151877061863416</v>
      </c>
      <c r="CB141" s="4">
        <f t="shared" ref="CB141" si="2237">+CB140+CB139</f>
        <v>70.548148842096225</v>
      </c>
      <c r="CC141" s="4">
        <f t="shared" ref="CC141:CD141" si="2238">+CC140+CC139</f>
        <v>74.324905523595177</v>
      </c>
      <c r="CD141" s="4">
        <f t="shared" si="2238"/>
        <v>65.1677120990894</v>
      </c>
    </row>
    <row r="142" spans="1:82" x14ac:dyDescent="0.25">
      <c r="A142" s="2" t="s">
        <v>173</v>
      </c>
      <c r="B142" s="2" t="s">
        <v>174</v>
      </c>
      <c r="C142" s="3">
        <v>0.73</v>
      </c>
      <c r="D142" s="3">
        <v>0.73</v>
      </c>
      <c r="E142" s="3">
        <v>0.73</v>
      </c>
      <c r="F142" s="3">
        <v>0.73</v>
      </c>
      <c r="G142" s="3">
        <v>0.73</v>
      </c>
      <c r="H142" s="3">
        <v>0.73</v>
      </c>
      <c r="I142" s="3">
        <v>0.73</v>
      </c>
      <c r="J142" s="3">
        <v>0.73</v>
      </c>
      <c r="K142" s="3">
        <v>0.73</v>
      </c>
      <c r="L142" s="3">
        <v>0.73</v>
      </c>
      <c r="M142" s="3">
        <v>0.73</v>
      </c>
      <c r="N142" s="3">
        <v>0.73</v>
      </c>
      <c r="O142" s="3">
        <v>0.73</v>
      </c>
      <c r="P142" s="3">
        <v>0.73</v>
      </c>
      <c r="Q142" s="3">
        <v>0.73</v>
      </c>
      <c r="R142" s="3">
        <v>0.73</v>
      </c>
      <c r="S142" s="3">
        <v>0.73</v>
      </c>
      <c r="T142" s="3">
        <v>0.73</v>
      </c>
      <c r="U142" s="3">
        <v>0.73</v>
      </c>
      <c r="V142" s="3">
        <v>0.73</v>
      </c>
      <c r="W142" s="3">
        <v>0.73</v>
      </c>
      <c r="X142" s="3">
        <v>0.73</v>
      </c>
      <c r="Y142" s="3">
        <v>0.73</v>
      </c>
      <c r="Z142" s="3">
        <v>0.73</v>
      </c>
      <c r="AA142" s="3">
        <v>0.73</v>
      </c>
      <c r="AB142" s="3">
        <v>0.73</v>
      </c>
      <c r="AC142" s="3">
        <v>0.73</v>
      </c>
      <c r="AD142" s="3">
        <v>0.73</v>
      </c>
      <c r="AE142" s="3">
        <v>0.73</v>
      </c>
      <c r="AF142" s="3">
        <v>0.73</v>
      </c>
      <c r="AG142" s="3">
        <v>0.73</v>
      </c>
      <c r="AH142" s="3">
        <v>0.73</v>
      </c>
      <c r="AI142" s="3">
        <v>0.73</v>
      </c>
      <c r="AJ142" s="3">
        <v>0.73</v>
      </c>
      <c r="AK142" s="3">
        <v>0.73</v>
      </c>
      <c r="AL142" s="3">
        <v>0.73</v>
      </c>
      <c r="AM142" s="3">
        <v>0.73</v>
      </c>
      <c r="AN142" s="3">
        <v>0.73</v>
      </c>
      <c r="AO142" s="3">
        <v>0.73</v>
      </c>
      <c r="AP142" s="3">
        <v>0.73</v>
      </c>
      <c r="AQ142" s="3">
        <v>0.73</v>
      </c>
      <c r="AR142" s="3">
        <v>0.73</v>
      </c>
      <c r="AS142" s="3">
        <v>0.73</v>
      </c>
      <c r="AT142" s="3">
        <v>0.73</v>
      </c>
      <c r="AU142" s="3">
        <v>0.73</v>
      </c>
      <c r="AV142" s="3">
        <v>0.73</v>
      </c>
      <c r="AW142" s="3">
        <v>0.73</v>
      </c>
      <c r="AX142" s="3">
        <v>0.73</v>
      </c>
      <c r="AY142" s="3">
        <v>0.73</v>
      </c>
      <c r="AZ142" s="3">
        <v>0.73</v>
      </c>
      <c r="BA142" s="3">
        <v>0.73</v>
      </c>
      <c r="BB142" s="3">
        <v>0.73</v>
      </c>
      <c r="BC142" s="3">
        <v>0.73</v>
      </c>
      <c r="BD142" s="3">
        <v>0.73</v>
      </c>
      <c r="BE142" s="3">
        <v>0.73</v>
      </c>
      <c r="BF142" s="3">
        <v>0.73</v>
      </c>
      <c r="BG142" s="3">
        <v>0.73</v>
      </c>
      <c r="BH142" s="3">
        <v>0.73</v>
      </c>
      <c r="BI142" s="3">
        <v>0.73</v>
      </c>
      <c r="BJ142" s="3">
        <v>0.73</v>
      </c>
      <c r="BK142" s="3">
        <v>0.73</v>
      </c>
      <c r="BL142" s="3">
        <v>0.73</v>
      </c>
      <c r="BM142" s="3">
        <v>0.73</v>
      </c>
      <c r="BN142" s="3">
        <v>0.73</v>
      </c>
      <c r="BO142" s="3">
        <v>0.73</v>
      </c>
      <c r="BP142" s="3">
        <v>0.73</v>
      </c>
      <c r="BQ142" s="3">
        <v>0.73</v>
      </c>
      <c r="BR142" s="3">
        <v>0.73</v>
      </c>
      <c r="BS142" s="3">
        <v>0.73</v>
      </c>
      <c r="BT142" s="3">
        <v>0.73</v>
      </c>
      <c r="BU142" s="3">
        <v>0.73</v>
      </c>
      <c r="BV142" s="3">
        <v>0.73</v>
      </c>
      <c r="BW142" s="3">
        <v>0.73</v>
      </c>
      <c r="BX142" s="3">
        <v>0.73</v>
      </c>
      <c r="BY142" s="3">
        <v>0.73</v>
      </c>
      <c r="BZ142" s="3">
        <v>0.73</v>
      </c>
      <c r="CA142" s="3">
        <v>0.73</v>
      </c>
      <c r="CB142" s="3">
        <v>0.73</v>
      </c>
      <c r="CC142" s="3">
        <v>0.73</v>
      </c>
      <c r="CD142" s="3">
        <v>0.73</v>
      </c>
    </row>
    <row r="143" spans="1:82" x14ac:dyDescent="0.25">
      <c r="A143" s="2" t="s">
        <v>175</v>
      </c>
      <c r="C143" s="3">
        <v>335</v>
      </c>
      <c r="D143" s="3">
        <v>335</v>
      </c>
      <c r="E143" s="3">
        <v>335</v>
      </c>
      <c r="F143" s="3">
        <v>335</v>
      </c>
      <c r="G143" s="3">
        <v>335</v>
      </c>
      <c r="H143" s="3">
        <v>335</v>
      </c>
      <c r="I143" s="3">
        <v>335</v>
      </c>
      <c r="J143" s="3">
        <v>335</v>
      </c>
      <c r="K143" s="3">
        <v>335</v>
      </c>
      <c r="L143" s="3">
        <v>335</v>
      </c>
      <c r="M143" s="3">
        <v>335</v>
      </c>
      <c r="N143" s="3">
        <v>335</v>
      </c>
      <c r="O143" s="3">
        <v>335</v>
      </c>
      <c r="P143" s="3">
        <v>335</v>
      </c>
      <c r="Q143" s="3">
        <v>335</v>
      </c>
      <c r="R143" s="3">
        <v>335</v>
      </c>
      <c r="S143" s="3">
        <v>335</v>
      </c>
      <c r="T143" s="3">
        <v>335</v>
      </c>
      <c r="U143" s="3">
        <v>335</v>
      </c>
      <c r="V143" s="3">
        <v>335</v>
      </c>
      <c r="W143" s="3">
        <v>335</v>
      </c>
      <c r="X143" s="3">
        <v>335</v>
      </c>
      <c r="Y143" s="3">
        <v>335</v>
      </c>
      <c r="Z143" s="3">
        <v>335</v>
      </c>
      <c r="AA143" s="3">
        <v>335</v>
      </c>
      <c r="AB143" s="3">
        <v>335</v>
      </c>
      <c r="AC143" s="3">
        <v>335</v>
      </c>
      <c r="AD143" s="3">
        <v>335</v>
      </c>
      <c r="AE143" s="3">
        <v>335</v>
      </c>
      <c r="AF143" s="3">
        <v>335</v>
      </c>
      <c r="AG143" s="3">
        <v>335</v>
      </c>
      <c r="AH143" s="3">
        <v>335</v>
      </c>
      <c r="AI143" s="3">
        <v>335</v>
      </c>
      <c r="AJ143" s="3">
        <v>335</v>
      </c>
      <c r="AK143" s="3">
        <v>335</v>
      </c>
      <c r="AL143" s="3">
        <v>335</v>
      </c>
      <c r="AM143" s="3">
        <v>335</v>
      </c>
      <c r="AN143" s="3">
        <v>335</v>
      </c>
      <c r="AO143" s="3">
        <v>335</v>
      </c>
      <c r="AP143" s="3">
        <v>335</v>
      </c>
      <c r="AQ143" s="3">
        <v>335</v>
      </c>
      <c r="AR143" s="3">
        <v>335</v>
      </c>
      <c r="AS143" s="3">
        <v>335</v>
      </c>
      <c r="AT143" s="3">
        <v>335</v>
      </c>
      <c r="AU143" s="3">
        <v>335</v>
      </c>
      <c r="AV143" s="3">
        <v>335</v>
      </c>
      <c r="AW143" s="3">
        <v>335</v>
      </c>
      <c r="AX143" s="3">
        <v>335</v>
      </c>
      <c r="AY143" s="3">
        <v>335</v>
      </c>
      <c r="AZ143" s="3">
        <v>335</v>
      </c>
      <c r="BA143" s="3">
        <v>335</v>
      </c>
      <c r="BB143" s="3">
        <v>335</v>
      </c>
      <c r="BC143" s="3">
        <v>335</v>
      </c>
      <c r="BD143" s="3">
        <v>335</v>
      </c>
      <c r="BE143" s="3">
        <v>335</v>
      </c>
      <c r="BF143" s="3">
        <v>335</v>
      </c>
      <c r="BG143" s="3">
        <v>335</v>
      </c>
      <c r="BH143" s="3">
        <v>335</v>
      </c>
      <c r="BI143" s="3">
        <v>335</v>
      </c>
      <c r="BJ143" s="3">
        <v>335</v>
      </c>
      <c r="BK143" s="3">
        <v>335</v>
      </c>
      <c r="BL143" s="3">
        <v>335</v>
      </c>
      <c r="BM143" s="3">
        <v>335</v>
      </c>
      <c r="BN143" s="3">
        <v>335</v>
      </c>
      <c r="BO143" s="3">
        <v>335</v>
      </c>
      <c r="BP143" s="3">
        <v>335</v>
      </c>
      <c r="BQ143" s="3">
        <v>335</v>
      </c>
      <c r="BR143" s="3">
        <v>335</v>
      </c>
      <c r="BS143" s="3">
        <v>335</v>
      </c>
      <c r="BT143" s="3">
        <v>335</v>
      </c>
      <c r="BU143" s="3">
        <v>335</v>
      </c>
      <c r="BV143" s="3">
        <v>335</v>
      </c>
      <c r="BW143" s="3">
        <v>335</v>
      </c>
      <c r="BX143" s="3">
        <v>335</v>
      </c>
      <c r="BY143" s="3">
        <v>335</v>
      </c>
      <c r="BZ143" s="3">
        <v>335</v>
      </c>
      <c r="CA143" s="3">
        <v>335</v>
      </c>
      <c r="CB143" s="3">
        <v>335</v>
      </c>
      <c r="CC143" s="3">
        <v>335</v>
      </c>
      <c r="CD143" s="3">
        <v>335</v>
      </c>
    </row>
    <row r="144" spans="1:82" x14ac:dyDescent="0.25">
      <c r="A144" s="2" t="s">
        <v>176</v>
      </c>
      <c r="C144" s="3">
        <v>0.55000000000000004</v>
      </c>
      <c r="D144" s="3">
        <v>0.55000000000000004</v>
      </c>
      <c r="E144" s="3">
        <v>0.55000000000000004</v>
      </c>
      <c r="F144" s="3">
        <v>0.55000000000000004</v>
      </c>
      <c r="G144" s="3">
        <v>0.55000000000000004</v>
      </c>
      <c r="H144" s="3">
        <v>0.55000000000000004</v>
      </c>
      <c r="I144" s="3">
        <v>0.55000000000000004</v>
      </c>
      <c r="J144" s="3">
        <v>0.55000000000000004</v>
      </c>
      <c r="K144" s="3">
        <v>0.55000000000000004</v>
      </c>
      <c r="L144" s="3">
        <v>0.55000000000000004</v>
      </c>
      <c r="M144" s="3">
        <v>0.55000000000000004</v>
      </c>
      <c r="N144" s="3">
        <v>0.55000000000000004</v>
      </c>
      <c r="O144" s="3">
        <v>0.55000000000000004</v>
      </c>
      <c r="P144" s="3">
        <v>0.55000000000000004</v>
      </c>
      <c r="Q144" s="3">
        <v>0.55000000000000004</v>
      </c>
      <c r="R144" s="3">
        <v>0.55000000000000004</v>
      </c>
      <c r="S144" s="3">
        <v>0.55000000000000004</v>
      </c>
      <c r="T144" s="3">
        <v>0.55000000000000004</v>
      </c>
      <c r="U144" s="3">
        <v>0.55000000000000004</v>
      </c>
      <c r="V144" s="3">
        <v>0.55000000000000004</v>
      </c>
      <c r="W144" s="3">
        <v>0.55000000000000004</v>
      </c>
      <c r="X144" s="3">
        <v>0.55000000000000004</v>
      </c>
      <c r="Y144" s="3">
        <v>0.55000000000000004</v>
      </c>
      <c r="Z144" s="3">
        <v>0.55000000000000004</v>
      </c>
      <c r="AA144" s="3">
        <v>0.55000000000000004</v>
      </c>
      <c r="AB144" s="3">
        <v>0.55000000000000004</v>
      </c>
      <c r="AC144" s="3">
        <v>0.55000000000000004</v>
      </c>
      <c r="AD144" s="3">
        <v>0.55000000000000004</v>
      </c>
      <c r="AE144" s="3">
        <v>0.55000000000000004</v>
      </c>
      <c r="AF144" s="3">
        <v>0.55000000000000004</v>
      </c>
      <c r="AG144" s="3">
        <v>0.55000000000000004</v>
      </c>
      <c r="AH144" s="3">
        <v>0.55000000000000004</v>
      </c>
      <c r="AI144" s="3">
        <v>0.55000000000000004</v>
      </c>
      <c r="AJ144" s="3">
        <v>0.55000000000000004</v>
      </c>
      <c r="AK144" s="3">
        <v>0.55000000000000004</v>
      </c>
      <c r="AL144" s="3">
        <v>0.55000000000000004</v>
      </c>
      <c r="AM144" s="3">
        <v>0.55000000000000004</v>
      </c>
      <c r="AN144" s="3">
        <v>0.55000000000000004</v>
      </c>
      <c r="AO144" s="3">
        <v>0.55000000000000004</v>
      </c>
      <c r="AP144" s="3">
        <v>0.55000000000000004</v>
      </c>
      <c r="AQ144" s="3">
        <v>0.55000000000000004</v>
      </c>
      <c r="AR144" s="3">
        <v>0.55000000000000004</v>
      </c>
      <c r="AS144" s="3">
        <v>0.55000000000000004</v>
      </c>
      <c r="AT144" s="3">
        <v>0.55000000000000004</v>
      </c>
      <c r="AU144" s="3">
        <v>0.55000000000000004</v>
      </c>
      <c r="AV144" s="3">
        <v>0.55000000000000004</v>
      </c>
      <c r="AW144" s="3">
        <v>0.55000000000000004</v>
      </c>
      <c r="AX144" s="3">
        <v>0.55000000000000004</v>
      </c>
      <c r="AY144" s="3">
        <v>0.55000000000000004</v>
      </c>
      <c r="AZ144" s="3">
        <v>0.55000000000000004</v>
      </c>
      <c r="BA144" s="3">
        <v>0.55000000000000004</v>
      </c>
      <c r="BB144" s="3">
        <v>0.55000000000000004</v>
      </c>
      <c r="BC144" s="3">
        <v>0.55000000000000004</v>
      </c>
      <c r="BD144" s="3">
        <v>0.55000000000000004</v>
      </c>
      <c r="BE144" s="3">
        <v>0.55000000000000004</v>
      </c>
      <c r="BF144" s="3">
        <v>0.55000000000000004</v>
      </c>
      <c r="BG144" s="3">
        <v>0.55000000000000004</v>
      </c>
      <c r="BH144" s="3">
        <v>0.55000000000000004</v>
      </c>
      <c r="BI144" s="3">
        <v>0.55000000000000004</v>
      </c>
      <c r="BJ144" s="3">
        <v>0.55000000000000004</v>
      </c>
      <c r="BK144" s="3">
        <v>0.55000000000000004</v>
      </c>
      <c r="BL144" s="3">
        <v>0.55000000000000004</v>
      </c>
      <c r="BM144" s="3">
        <v>0.55000000000000004</v>
      </c>
      <c r="BN144" s="3">
        <v>0.55000000000000004</v>
      </c>
      <c r="BO144" s="3">
        <v>0.55000000000000004</v>
      </c>
      <c r="BP144" s="3">
        <v>0.55000000000000004</v>
      </c>
      <c r="BQ144" s="3">
        <v>0.55000000000000004</v>
      </c>
      <c r="BR144" s="3">
        <v>0.55000000000000004</v>
      </c>
      <c r="BS144" s="3">
        <v>0.55000000000000004</v>
      </c>
      <c r="BT144" s="3">
        <v>0.55000000000000004</v>
      </c>
      <c r="BU144" s="3">
        <v>0.55000000000000004</v>
      </c>
      <c r="BV144" s="3">
        <v>0.55000000000000004</v>
      </c>
      <c r="BW144" s="3">
        <v>0.55000000000000004</v>
      </c>
      <c r="BX144" s="3">
        <v>0.55000000000000004</v>
      </c>
      <c r="BY144" s="3">
        <v>0.55000000000000004</v>
      </c>
      <c r="BZ144" s="3">
        <v>0.55000000000000004</v>
      </c>
      <c r="CA144" s="3">
        <v>0.55000000000000004</v>
      </c>
      <c r="CB144" s="3">
        <v>0.55000000000000004</v>
      </c>
      <c r="CC144" s="3">
        <v>0.55000000000000004</v>
      </c>
      <c r="CD144" s="3">
        <v>0.55000000000000004</v>
      </c>
    </row>
    <row r="145" spans="1:82" x14ac:dyDescent="0.25">
      <c r="A145" s="2" t="s">
        <v>177</v>
      </c>
      <c r="C145" s="3">
        <v>0.71699999999999997</v>
      </c>
      <c r="D145" s="3">
        <v>0.71699999999999997</v>
      </c>
      <c r="E145" s="3">
        <v>0.71699999999999997</v>
      </c>
      <c r="F145" s="3">
        <v>0.71699999999999997</v>
      </c>
      <c r="G145" s="3">
        <v>0.71699999999999997</v>
      </c>
      <c r="H145" s="3">
        <v>0.71699999999999997</v>
      </c>
      <c r="I145" s="3">
        <v>0.71699999999999997</v>
      </c>
      <c r="J145" s="3">
        <v>0.71699999999999997</v>
      </c>
      <c r="K145" s="3">
        <v>0.71699999999999997</v>
      </c>
      <c r="L145" s="3">
        <v>0.71699999999999997</v>
      </c>
      <c r="M145" s="3">
        <v>0.71699999999999997</v>
      </c>
      <c r="N145" s="3">
        <v>0.71699999999999997</v>
      </c>
      <c r="O145" s="3">
        <v>0.71699999999999997</v>
      </c>
      <c r="P145" s="3">
        <v>0.71699999999999997</v>
      </c>
      <c r="Q145" s="3">
        <v>0.71699999999999997</v>
      </c>
      <c r="R145" s="3">
        <v>0.71699999999999997</v>
      </c>
      <c r="S145" s="3">
        <v>0.71699999999999997</v>
      </c>
      <c r="T145" s="3">
        <v>0.71699999999999997</v>
      </c>
      <c r="U145" s="3">
        <v>0.71699999999999997</v>
      </c>
      <c r="V145" s="3">
        <v>0.71699999999999997</v>
      </c>
      <c r="W145" s="3">
        <v>0.71699999999999997</v>
      </c>
      <c r="X145" s="3">
        <v>0.71699999999999997</v>
      </c>
      <c r="Y145" s="3">
        <v>0.71699999999999997</v>
      </c>
      <c r="Z145" s="3">
        <v>0.71699999999999997</v>
      </c>
      <c r="AA145" s="3">
        <v>0.71699999999999997</v>
      </c>
      <c r="AB145" s="3">
        <v>0.71699999999999997</v>
      </c>
      <c r="AC145" s="3">
        <v>0.71699999999999997</v>
      </c>
      <c r="AD145" s="3">
        <v>0.71699999999999997</v>
      </c>
      <c r="AE145" s="3">
        <v>0.71699999999999997</v>
      </c>
      <c r="AF145" s="3">
        <v>0.71699999999999997</v>
      </c>
      <c r="AG145" s="3">
        <v>0.71699999999999997</v>
      </c>
      <c r="AH145" s="3">
        <v>0.71699999999999997</v>
      </c>
      <c r="AI145" s="3">
        <v>0.71699999999999997</v>
      </c>
      <c r="AJ145" s="3">
        <v>0.71699999999999997</v>
      </c>
      <c r="AK145" s="3">
        <v>0.71699999999999997</v>
      </c>
      <c r="AL145" s="3">
        <v>0.71699999999999997</v>
      </c>
      <c r="AM145" s="3">
        <v>0.71699999999999997</v>
      </c>
      <c r="AN145" s="3">
        <v>0.71699999999999997</v>
      </c>
      <c r="AO145" s="3">
        <v>0.71699999999999997</v>
      </c>
      <c r="AP145" s="3">
        <v>0.71699999999999997</v>
      </c>
      <c r="AQ145" s="3">
        <v>0.71699999999999997</v>
      </c>
      <c r="AR145" s="3">
        <v>0.71699999999999997</v>
      </c>
      <c r="AS145" s="3">
        <v>0.71699999999999997</v>
      </c>
      <c r="AT145" s="3">
        <v>0.71699999999999997</v>
      </c>
      <c r="AU145" s="3">
        <v>0.71699999999999997</v>
      </c>
      <c r="AV145" s="3">
        <v>0.71699999999999997</v>
      </c>
      <c r="AW145" s="3">
        <v>0.71699999999999997</v>
      </c>
      <c r="AX145" s="3">
        <v>0.71699999999999997</v>
      </c>
      <c r="AY145" s="3">
        <v>0.71699999999999997</v>
      </c>
      <c r="AZ145" s="3">
        <v>0.71699999999999997</v>
      </c>
      <c r="BA145" s="3">
        <v>0.71699999999999997</v>
      </c>
      <c r="BB145" s="3">
        <v>0.71699999999999997</v>
      </c>
      <c r="BC145" s="3">
        <v>0.71699999999999997</v>
      </c>
      <c r="BD145" s="3">
        <v>0.71699999999999997</v>
      </c>
      <c r="BE145" s="3">
        <v>0.71699999999999997</v>
      </c>
      <c r="BF145" s="3">
        <v>0.71699999999999997</v>
      </c>
      <c r="BG145" s="3">
        <v>0.71699999999999997</v>
      </c>
      <c r="BH145" s="3">
        <v>0.71699999999999997</v>
      </c>
      <c r="BI145" s="3">
        <v>0.71699999999999997</v>
      </c>
      <c r="BJ145" s="3">
        <v>0.71699999999999997</v>
      </c>
      <c r="BK145" s="3">
        <v>0.71699999999999997</v>
      </c>
      <c r="BL145" s="3">
        <v>0.71699999999999997</v>
      </c>
      <c r="BM145" s="3">
        <v>0.71699999999999997</v>
      </c>
      <c r="BN145" s="3">
        <v>0.71699999999999997</v>
      </c>
      <c r="BO145" s="3">
        <v>0.71699999999999997</v>
      </c>
      <c r="BP145" s="3">
        <v>0.71699999999999997</v>
      </c>
      <c r="BQ145" s="3">
        <v>0.71699999999999997</v>
      </c>
      <c r="BR145" s="3">
        <v>0.71699999999999997</v>
      </c>
      <c r="BS145" s="3">
        <v>0.71699999999999997</v>
      </c>
      <c r="BT145" s="3">
        <v>0.71699999999999997</v>
      </c>
      <c r="BU145" s="3">
        <v>0.71699999999999997</v>
      </c>
      <c r="BV145" s="3">
        <v>0.71699999999999997</v>
      </c>
      <c r="BW145" s="3">
        <v>0.71699999999999997</v>
      </c>
      <c r="BX145" s="3">
        <v>0.71699999999999997</v>
      </c>
      <c r="BY145" s="3">
        <v>0.71699999999999997</v>
      </c>
      <c r="BZ145" s="3">
        <v>0.71699999999999997</v>
      </c>
      <c r="CA145" s="3">
        <v>0.71699999999999997</v>
      </c>
      <c r="CB145" s="3">
        <v>0.71699999999999997</v>
      </c>
      <c r="CC145" s="3">
        <v>0.71699999999999997</v>
      </c>
      <c r="CD145" s="3">
        <v>0.71699999999999997</v>
      </c>
    </row>
    <row r="146" spans="1:82" x14ac:dyDescent="0.25">
      <c r="A146" s="2" t="s">
        <v>178</v>
      </c>
      <c r="C146" s="4">
        <f t="shared" ref="C146:J146" si="2239">+C143*C145/1000</f>
        <v>0.24019499999999999</v>
      </c>
      <c r="D146" s="4">
        <f t="shared" si="2239"/>
        <v>0.24019499999999999</v>
      </c>
      <c r="E146" s="4">
        <f t="shared" si="2239"/>
        <v>0.24019499999999999</v>
      </c>
      <c r="F146" s="4">
        <f t="shared" si="2239"/>
        <v>0.24019499999999999</v>
      </c>
      <c r="G146" s="4">
        <f t="shared" si="2239"/>
        <v>0.24019499999999999</v>
      </c>
      <c r="H146" s="4">
        <f t="shared" si="2239"/>
        <v>0.24019499999999999</v>
      </c>
      <c r="I146" s="4">
        <f t="shared" si="2239"/>
        <v>0.24019499999999999</v>
      </c>
      <c r="J146" s="4">
        <f t="shared" si="2239"/>
        <v>0.24019499999999999</v>
      </c>
      <c r="K146" s="4">
        <f t="shared" ref="K146:BX146" si="2240">+K143*K145/1000</f>
        <v>0.24019499999999999</v>
      </c>
      <c r="L146" s="4">
        <f t="shared" ref="L146" si="2241">+L143*L145/1000</f>
        <v>0.24019499999999999</v>
      </c>
      <c r="M146" s="4">
        <f t="shared" si="2240"/>
        <v>0.24019499999999999</v>
      </c>
      <c r="N146" s="4">
        <f t="shared" ref="N146:P146" si="2242">+N143*N145/1000</f>
        <v>0.24019499999999999</v>
      </c>
      <c r="O146" s="4">
        <f t="shared" si="2242"/>
        <v>0.24019499999999999</v>
      </c>
      <c r="P146" s="4">
        <f t="shared" si="2242"/>
        <v>0.24019499999999999</v>
      </c>
      <c r="Q146" s="4">
        <f t="shared" si="2240"/>
        <v>0.24019499999999999</v>
      </c>
      <c r="R146" s="4">
        <f t="shared" ref="R146:S146" si="2243">+R143*R145/1000</f>
        <v>0.24019499999999999</v>
      </c>
      <c r="S146" s="4">
        <f t="shared" si="2243"/>
        <v>0.24019499999999999</v>
      </c>
      <c r="T146" s="4">
        <f t="shared" ref="T146" si="2244">+T143*T145/1000</f>
        <v>0.24019499999999999</v>
      </c>
      <c r="U146" s="4">
        <f t="shared" ref="U146:V146" si="2245">+U143*U145/1000</f>
        <v>0.24019499999999999</v>
      </c>
      <c r="V146" s="4">
        <f t="shared" si="2245"/>
        <v>0.24019499999999999</v>
      </c>
      <c r="W146" s="4">
        <f t="shared" si="2240"/>
        <v>0.24019499999999999</v>
      </c>
      <c r="X146" s="4">
        <f t="shared" ref="X146:Z146" si="2246">+X143*X145/1000</f>
        <v>0.24019499999999999</v>
      </c>
      <c r="Y146" s="4">
        <f t="shared" si="2246"/>
        <v>0.24019499999999999</v>
      </c>
      <c r="Z146" s="4">
        <f t="shared" si="2246"/>
        <v>0.24019499999999999</v>
      </c>
      <c r="AA146" s="4">
        <f t="shared" si="2240"/>
        <v>0.24019499999999999</v>
      </c>
      <c r="AB146" s="4">
        <f t="shared" ref="AB146:AC146" si="2247">+AB143*AB145/1000</f>
        <v>0.24019499999999999</v>
      </c>
      <c r="AC146" s="4">
        <f t="shared" si="2247"/>
        <v>0.24019499999999999</v>
      </c>
      <c r="AD146" s="4">
        <f t="shared" ref="AD146" si="2248">+AD143*AD145/1000</f>
        <v>0.24019499999999999</v>
      </c>
      <c r="AE146" s="4">
        <f t="shared" ref="AE146:AF146" si="2249">+AE143*AE145/1000</f>
        <v>0.24019499999999999</v>
      </c>
      <c r="AF146" s="4">
        <f t="shared" si="2249"/>
        <v>0.24019499999999999</v>
      </c>
      <c r="AG146" s="4">
        <f t="shared" si="2240"/>
        <v>0.24019499999999999</v>
      </c>
      <c r="AH146" s="4">
        <f t="shared" ref="AH146:AJ146" si="2250">+AH143*AH145/1000</f>
        <v>0.24019499999999999</v>
      </c>
      <c r="AI146" s="4">
        <f t="shared" si="2250"/>
        <v>0.24019499999999999</v>
      </c>
      <c r="AJ146" s="4">
        <f t="shared" si="2250"/>
        <v>0.24019499999999999</v>
      </c>
      <c r="AK146" s="4">
        <f t="shared" si="2240"/>
        <v>0.24019499999999999</v>
      </c>
      <c r="AL146" s="4">
        <f t="shared" ref="AL146:AM146" si="2251">+AL143*AL145/1000</f>
        <v>0.24019499999999999</v>
      </c>
      <c r="AM146" s="4">
        <f t="shared" si="2251"/>
        <v>0.24019499999999999</v>
      </c>
      <c r="AN146" s="4">
        <f t="shared" ref="AN146" si="2252">+AN143*AN145/1000</f>
        <v>0.24019499999999999</v>
      </c>
      <c r="AO146" s="4">
        <f t="shared" ref="AO146:AP146" si="2253">+AO143*AO145/1000</f>
        <v>0.24019499999999999</v>
      </c>
      <c r="AP146" s="4">
        <f t="shared" si="2253"/>
        <v>0.24019499999999999</v>
      </c>
      <c r="AQ146" s="4">
        <f t="shared" si="2240"/>
        <v>0.24019499999999999</v>
      </c>
      <c r="AR146" s="4">
        <f t="shared" ref="AR146:AT146" si="2254">+AR143*AR145/1000</f>
        <v>0.24019499999999999</v>
      </c>
      <c r="AS146" s="4">
        <f t="shared" si="2254"/>
        <v>0.24019499999999999</v>
      </c>
      <c r="AT146" s="4">
        <f t="shared" si="2254"/>
        <v>0.24019499999999999</v>
      </c>
      <c r="AU146" s="4">
        <f t="shared" si="2240"/>
        <v>0.24019499999999999</v>
      </c>
      <c r="AV146" s="4">
        <f t="shared" ref="AV146:AW146" si="2255">+AV143*AV145/1000</f>
        <v>0.24019499999999999</v>
      </c>
      <c r="AW146" s="4">
        <f t="shared" si="2255"/>
        <v>0.24019499999999999</v>
      </c>
      <c r="AX146" s="4">
        <f t="shared" ref="AX146" si="2256">+AX143*AX145/1000</f>
        <v>0.24019499999999999</v>
      </c>
      <c r="AY146" s="4">
        <f t="shared" ref="AY146:AZ146" si="2257">+AY143*AY145/1000</f>
        <v>0.24019499999999999</v>
      </c>
      <c r="AZ146" s="4">
        <f t="shared" si="2257"/>
        <v>0.24019499999999999</v>
      </c>
      <c r="BA146" s="4">
        <f t="shared" si="2240"/>
        <v>0.24019499999999999</v>
      </c>
      <c r="BB146" s="4">
        <f t="shared" ref="BB146:BD146" si="2258">+BB143*BB145/1000</f>
        <v>0.24019499999999999</v>
      </c>
      <c r="BC146" s="4">
        <f t="shared" si="2258"/>
        <v>0.24019499999999999</v>
      </c>
      <c r="BD146" s="4">
        <f t="shared" si="2258"/>
        <v>0.24019499999999999</v>
      </c>
      <c r="BE146" s="4">
        <f t="shared" si="2240"/>
        <v>0.24019499999999999</v>
      </c>
      <c r="BF146" s="4">
        <f t="shared" ref="BF146:BG146" si="2259">+BF143*BF145/1000</f>
        <v>0.24019499999999999</v>
      </c>
      <c r="BG146" s="4">
        <f t="shared" si="2259"/>
        <v>0.24019499999999999</v>
      </c>
      <c r="BH146" s="4">
        <f t="shared" ref="BH146" si="2260">+BH143*BH145/1000</f>
        <v>0.24019499999999999</v>
      </c>
      <c r="BI146" s="4">
        <f t="shared" ref="BI146" si="2261">+BI143*BI145/1000</f>
        <v>0.24019499999999999</v>
      </c>
      <c r="BJ146" s="4">
        <f t="shared" si="2240"/>
        <v>0.24019499999999999</v>
      </c>
      <c r="BK146" s="4">
        <f t="shared" ref="BK146:BM146" si="2262">+BK143*BK145/1000</f>
        <v>0.24019499999999999</v>
      </c>
      <c r="BL146" s="4">
        <f t="shared" si="2262"/>
        <v>0.24019499999999999</v>
      </c>
      <c r="BM146" s="4">
        <f t="shared" si="2262"/>
        <v>0.24019499999999999</v>
      </c>
      <c r="BN146" s="4">
        <f t="shared" si="2240"/>
        <v>0.24019499999999999</v>
      </c>
      <c r="BO146" s="4">
        <f t="shared" ref="BO146:BP146" si="2263">+BO143*BO145/1000</f>
        <v>0.24019499999999999</v>
      </c>
      <c r="BP146" s="4">
        <f t="shared" si="2263"/>
        <v>0.24019499999999999</v>
      </c>
      <c r="BQ146" s="4">
        <f t="shared" ref="BQ146" si="2264">+BQ143*BQ145/1000</f>
        <v>0.24019499999999999</v>
      </c>
      <c r="BR146" s="4">
        <f t="shared" ref="BR146" si="2265">+BR143*BR145/1000</f>
        <v>0.24019499999999999</v>
      </c>
      <c r="BS146" s="4">
        <f t="shared" ref="BS146" si="2266">+BS143*BS145/1000</f>
        <v>0.24019499999999999</v>
      </c>
      <c r="BT146" s="4">
        <f t="shared" si="2240"/>
        <v>0.24019499999999999</v>
      </c>
      <c r="BU146" s="4">
        <f t="shared" ref="BU146:BW146" si="2267">+BU143*BU145/1000</f>
        <v>0.24019499999999999</v>
      </c>
      <c r="BV146" s="4">
        <f t="shared" si="2267"/>
        <v>0.24019499999999999</v>
      </c>
      <c r="BW146" s="4">
        <f t="shared" si="2267"/>
        <v>0.24019499999999999</v>
      </c>
      <c r="BX146" s="4">
        <f t="shared" si="2240"/>
        <v>0.24019499999999999</v>
      </c>
      <c r="BY146" s="4">
        <f t="shared" ref="BY146:BZ146" si="2268">+BY143*BY145/1000</f>
        <v>0.24019499999999999</v>
      </c>
      <c r="BZ146" s="4">
        <f t="shared" si="2268"/>
        <v>0.24019499999999999</v>
      </c>
      <c r="CA146" s="4">
        <f t="shared" ref="CA146" si="2269">+CA143*CA145/1000</f>
        <v>0.24019499999999999</v>
      </c>
      <c r="CB146" s="4">
        <f t="shared" ref="CB146" si="2270">+CB143*CB145/1000</f>
        <v>0.24019499999999999</v>
      </c>
      <c r="CC146" s="4">
        <f t="shared" ref="CC146:CD146" si="2271">+CC143*CC145/1000</f>
        <v>0.24019499999999999</v>
      </c>
      <c r="CD146" s="4">
        <f t="shared" si="2271"/>
        <v>0.24019499999999999</v>
      </c>
    </row>
    <row r="147" spans="1:82" x14ac:dyDescent="0.25">
      <c r="A147" s="2" t="s">
        <v>179</v>
      </c>
      <c r="C147" s="71">
        <f t="shared" ref="C147:J147" si="2272">+C146*C140</f>
        <v>8.2985154761191549</v>
      </c>
      <c r="D147" s="71">
        <f t="shared" si="2272"/>
        <v>10.640777739843964</v>
      </c>
      <c r="E147" s="71">
        <f t="shared" si="2272"/>
        <v>10.640777739843964</v>
      </c>
      <c r="F147" s="71">
        <f t="shared" si="2272"/>
        <v>10.640777739843964</v>
      </c>
      <c r="G147" s="71">
        <f t="shared" si="2272"/>
        <v>8.2985154761191549</v>
      </c>
      <c r="H147" s="71">
        <f t="shared" si="2272"/>
        <v>8.2985154761191549</v>
      </c>
      <c r="I147" s="71">
        <f t="shared" si="2272"/>
        <v>8.2985154761191549</v>
      </c>
      <c r="J147" s="71">
        <f t="shared" si="2272"/>
        <v>8.2985154761191549</v>
      </c>
      <c r="K147" s="4">
        <f t="shared" ref="K147:BX147" si="2273">+K146*K140</f>
        <v>10.640777739843964</v>
      </c>
      <c r="L147" s="4">
        <f t="shared" ref="L147" si="2274">+L146*L140</f>
        <v>8.8283720922043365</v>
      </c>
      <c r="M147" s="4">
        <f t="shared" si="2273"/>
        <v>9.7435009434265805</v>
      </c>
      <c r="N147" s="4">
        <f t="shared" ref="N147:P147" si="2275">+N146*N140</f>
        <v>10.870155791172655</v>
      </c>
      <c r="O147" s="4">
        <f t="shared" si="2275"/>
        <v>10.870155791172655</v>
      </c>
      <c r="P147" s="4">
        <f t="shared" si="2275"/>
        <v>10.870155791172655</v>
      </c>
      <c r="Q147" s="4">
        <f t="shared" si="2273"/>
        <v>9.7435009434265805</v>
      </c>
      <c r="R147" s="4">
        <f t="shared" ref="R147:S147" si="2276">+R146*R140</f>
        <v>9.7435009434265805</v>
      </c>
      <c r="S147" s="4">
        <f t="shared" si="2276"/>
        <v>9.7435009434265805</v>
      </c>
      <c r="T147" s="4">
        <f t="shared" ref="T147" si="2277">+T146*T140</f>
        <v>9.7435009434265805</v>
      </c>
      <c r="U147" s="4">
        <f t="shared" ref="U147:V147" si="2278">+U146*U140</f>
        <v>10.870155791172655</v>
      </c>
      <c r="V147" s="4">
        <f t="shared" si="2278"/>
        <v>10.081363944726984</v>
      </c>
      <c r="W147" s="4">
        <f t="shared" si="2273"/>
        <v>10.500138458731147</v>
      </c>
      <c r="X147" s="4">
        <f t="shared" ref="X147:Z147" si="2279">+X146*X140</f>
        <v>12.07632546641856</v>
      </c>
      <c r="Y147" s="4">
        <f t="shared" si="2279"/>
        <v>12.07632546641856</v>
      </c>
      <c r="Z147" s="4">
        <f t="shared" si="2279"/>
        <v>12.07632546641856</v>
      </c>
      <c r="AA147" s="4">
        <f t="shared" si="2273"/>
        <v>10.500138458731147</v>
      </c>
      <c r="AB147" s="4">
        <f t="shared" ref="AB147:AC147" si="2280">+AB146*AB140</f>
        <v>10.500138458731147</v>
      </c>
      <c r="AC147" s="4">
        <f t="shared" si="2280"/>
        <v>10.500138458731147</v>
      </c>
      <c r="AD147" s="4">
        <f t="shared" ref="AD147" si="2281">+AD146*AD140</f>
        <v>10.500138458731147</v>
      </c>
      <c r="AE147" s="4">
        <f t="shared" ref="AE147:AF147" si="2282">+AE146*AE140</f>
        <v>12.07632546641856</v>
      </c>
      <c r="AF147" s="4">
        <f t="shared" si="2282"/>
        <v>10.93498407064912</v>
      </c>
      <c r="AG147" s="4">
        <f t="shared" si="2273"/>
        <v>11.064562263859633</v>
      </c>
      <c r="AH147" s="4">
        <f t="shared" ref="AH147:AJ147" si="2283">+AH146*AH140</f>
        <v>12.191284058141601</v>
      </c>
      <c r="AI147" s="4">
        <f t="shared" si="2283"/>
        <v>12.191284058141601</v>
      </c>
      <c r="AJ147" s="4">
        <f t="shared" si="2283"/>
        <v>12.191284058141601</v>
      </c>
      <c r="AK147" s="4">
        <f t="shared" si="2273"/>
        <v>11.064562263859633</v>
      </c>
      <c r="AL147" s="4">
        <f t="shared" ref="AL147:AM147" si="2284">+AL146*AL140</f>
        <v>11.064562263859633</v>
      </c>
      <c r="AM147" s="4">
        <f t="shared" si="2284"/>
        <v>11.064562263859633</v>
      </c>
      <c r="AN147" s="4">
        <f t="shared" ref="AN147" si="2285">+AN146*AN140</f>
        <v>11.064562263859633</v>
      </c>
      <c r="AO147" s="4">
        <f t="shared" ref="AO147:AP147" si="2286">+AO146*AO140</f>
        <v>12.191284058141601</v>
      </c>
      <c r="AP147" s="4">
        <f t="shared" si="2286"/>
        <v>11.419381106852589</v>
      </c>
      <c r="AQ147" s="4">
        <f t="shared" si="2273"/>
        <v>11.677599484206135</v>
      </c>
      <c r="AR147" s="4">
        <f t="shared" ref="AR147:AT147" si="2287">+AR146*AR140</f>
        <v>12.307868289174651</v>
      </c>
      <c r="AS147" s="4">
        <f t="shared" si="2287"/>
        <v>12.307868289174651</v>
      </c>
      <c r="AT147" s="4">
        <f t="shared" si="2287"/>
        <v>12.307868289174651</v>
      </c>
      <c r="AU147" s="4">
        <f t="shared" si="2273"/>
        <v>11.677599484206135</v>
      </c>
      <c r="AV147" s="4">
        <f t="shared" ref="AV147:AW147" si="2288">+AV146*AV140</f>
        <v>11.677599484206135</v>
      </c>
      <c r="AW147" s="4">
        <f t="shared" si="2288"/>
        <v>11.677599484206135</v>
      </c>
      <c r="AX147" s="4">
        <f t="shared" ref="AX147" si="2289">+AX146*AX140</f>
        <v>11.677599484206135</v>
      </c>
      <c r="AY147" s="4">
        <f t="shared" ref="AY147:AZ147" si="2290">+AY146*AY140</f>
        <v>12.307868289174651</v>
      </c>
      <c r="AZ147" s="4">
        <f t="shared" si="2290"/>
        <v>11.937355476363946</v>
      </c>
      <c r="BA147" s="4">
        <f t="shared" si="2273"/>
        <v>8.2842928093886705</v>
      </c>
      <c r="BB147" s="4">
        <f t="shared" ref="BB147:BD147" si="2291">+BB146*BB140</f>
        <v>10.161838628666549</v>
      </c>
      <c r="BC147" s="4">
        <f t="shared" si="2291"/>
        <v>10.161838628666549</v>
      </c>
      <c r="BD147" s="4">
        <f t="shared" si="2291"/>
        <v>10.161838628666549</v>
      </c>
      <c r="BE147" s="4">
        <f t="shared" si="2273"/>
        <v>8.2842928093886705</v>
      </c>
      <c r="BF147" s="4">
        <f t="shared" ref="BF147:BG147" si="2292">+BF146*BF140</f>
        <v>8.2842928093886705</v>
      </c>
      <c r="BG147" s="4">
        <f t="shared" si="2292"/>
        <v>8.2842928093886705</v>
      </c>
      <c r="BH147" s="4">
        <f t="shared" ref="BH147" si="2293">+BH146*BH140</f>
        <v>8.2842928093886705</v>
      </c>
      <c r="BI147" s="4">
        <f t="shared" ref="BI147" si="2294">+BI146*BI140</f>
        <v>8.805761356112777</v>
      </c>
      <c r="BJ147" s="4">
        <f t="shared" si="2273"/>
        <v>8.6543120438642482</v>
      </c>
      <c r="BK147" s="4">
        <f t="shared" ref="BK147:BM147" si="2295">+BK146*BK140</f>
        <v>10.678118606777678</v>
      </c>
      <c r="BL147" s="4">
        <f t="shared" si="2295"/>
        <v>10.678118606777678</v>
      </c>
      <c r="BM147" s="4">
        <f t="shared" si="2295"/>
        <v>10.678118606777678</v>
      </c>
      <c r="BN147" s="4">
        <f t="shared" si="2273"/>
        <v>8.6543120438642482</v>
      </c>
      <c r="BO147" s="4">
        <f t="shared" ref="BO147:BP147" si="2296">+BO146*BO140</f>
        <v>8.6543120438642482</v>
      </c>
      <c r="BP147" s="4">
        <f t="shared" si="2296"/>
        <v>8.6543120438642482</v>
      </c>
      <c r="BQ147" s="4">
        <f t="shared" ref="BQ147" si="2297">+BQ146*BQ140</f>
        <v>8.6543120438642482</v>
      </c>
      <c r="BR147" s="4">
        <f t="shared" ref="BR147" si="2298">+BR146*BR140</f>
        <v>10.678118606777678</v>
      </c>
      <c r="BS147" s="4">
        <f t="shared" ref="BS147" si="2299">+BS146*BS140</f>
        <v>9.1364932764102509</v>
      </c>
      <c r="BT147" s="4">
        <f t="shared" si="2273"/>
        <v>11.316371354913914</v>
      </c>
      <c r="BU147" s="4">
        <f t="shared" ref="BU147:BW147" si="2300">+BU146*BU140</f>
        <v>13.09291885516693</v>
      </c>
      <c r="BV147" s="4">
        <f t="shared" si="2300"/>
        <v>13.09291885516693</v>
      </c>
      <c r="BW147" s="4">
        <f t="shared" si="2300"/>
        <v>13.09291885516693</v>
      </c>
      <c r="BX147" s="4">
        <f t="shared" si="2273"/>
        <v>11.316371354913914</v>
      </c>
      <c r="BY147" s="4">
        <f t="shared" ref="BY147:BZ147" si="2301">+BY146*BY140</f>
        <v>11.316371354913914</v>
      </c>
      <c r="BZ147" s="4">
        <f t="shared" si="2301"/>
        <v>11.316371354913914</v>
      </c>
      <c r="CA147" s="4">
        <f t="shared" ref="CA147" si="2302">+CA146*CA140</f>
        <v>11.316371354913914</v>
      </c>
      <c r="CB147" s="4">
        <f t="shared" ref="CB147" si="2303">+CB146*CB140</f>
        <v>13.09291885516693</v>
      </c>
      <c r="CC147" s="4">
        <f t="shared" ref="CC147:CD147" si="2304">+CC146*CC140</f>
        <v>14.000076926279572</v>
      </c>
      <c r="CD147" s="4">
        <f t="shared" si="2304"/>
        <v>11.800564851680408</v>
      </c>
    </row>
    <row r="148" spans="1:82" x14ac:dyDescent="0.25">
      <c r="A148" s="2" t="s">
        <v>180</v>
      </c>
      <c r="B148" s="2" t="s">
        <v>181</v>
      </c>
      <c r="C148" s="71">
        <f t="shared" ref="C148:J148" si="2305">+C141*C146</f>
        <v>8.2985154761191549</v>
      </c>
      <c r="D148" s="71">
        <f t="shared" si="2305"/>
        <v>10.640777739843964</v>
      </c>
      <c r="E148" s="71">
        <f t="shared" si="2305"/>
        <v>10.640777739843964</v>
      </c>
      <c r="F148" s="71">
        <f t="shared" si="2305"/>
        <v>10.640777739843964</v>
      </c>
      <c r="G148" s="71">
        <f t="shared" si="2305"/>
        <v>8.2985154761191549</v>
      </c>
      <c r="H148" s="71">
        <f t="shared" si="2305"/>
        <v>8.2985154761191549</v>
      </c>
      <c r="I148" s="71">
        <f t="shared" si="2305"/>
        <v>8.2985154761191549</v>
      </c>
      <c r="J148" s="71">
        <f t="shared" si="2305"/>
        <v>8.2985154761191549</v>
      </c>
      <c r="K148" s="71">
        <f t="shared" ref="K148:BX148" si="2306">+K141*K146</f>
        <v>10.640777739843964</v>
      </c>
      <c r="L148" s="71">
        <f t="shared" ref="L148" si="2307">+L141*L146</f>
        <v>8.8283720922043365</v>
      </c>
      <c r="M148" s="71">
        <f t="shared" si="2306"/>
        <v>11.679718812634064</v>
      </c>
      <c r="N148" s="71">
        <f t="shared" ref="N148:P148" si="2308">+N141*N146</f>
        <v>12.806373660380139</v>
      </c>
      <c r="O148" s="71">
        <f t="shared" si="2308"/>
        <v>12.806373660380139</v>
      </c>
      <c r="P148" s="71">
        <f t="shared" si="2308"/>
        <v>12.806373660380139</v>
      </c>
      <c r="Q148" s="71">
        <f t="shared" si="2306"/>
        <v>11.679718812634064</v>
      </c>
      <c r="R148" s="71">
        <f t="shared" ref="R148:S148" si="2309">+R141*R146</f>
        <v>11.679718812634064</v>
      </c>
      <c r="S148" s="71">
        <f t="shared" si="2309"/>
        <v>11.679718812634064</v>
      </c>
      <c r="T148" s="71">
        <f t="shared" ref="T148" si="2310">+T141*T146</f>
        <v>11.679718812634064</v>
      </c>
      <c r="U148" s="71">
        <f t="shared" ref="U148:V148" si="2311">+U141*U146</f>
        <v>12.806373660380139</v>
      </c>
      <c r="V148" s="71">
        <f t="shared" si="2311"/>
        <v>12.017581813934468</v>
      </c>
      <c r="W148" s="71">
        <f t="shared" si="2306"/>
        <v>11.572057682412865</v>
      </c>
      <c r="X148" s="71">
        <f t="shared" ref="X148:Z148" si="2312">+X141*X146</f>
        <v>13.148244690100276</v>
      </c>
      <c r="Y148" s="71">
        <f t="shared" si="2312"/>
        <v>13.148244690100276</v>
      </c>
      <c r="Z148" s="71">
        <f t="shared" si="2312"/>
        <v>13.148244690100276</v>
      </c>
      <c r="AA148" s="71">
        <f t="shared" si="2306"/>
        <v>11.572057682412865</v>
      </c>
      <c r="AB148" s="71">
        <f t="shared" ref="AB148:AC148" si="2313">+AB141*AB146</f>
        <v>11.572057682412865</v>
      </c>
      <c r="AC148" s="71">
        <f t="shared" si="2313"/>
        <v>11.572057682412865</v>
      </c>
      <c r="AD148" s="71">
        <f t="shared" ref="AD148" si="2314">+AD141*AD146</f>
        <v>11.572057682412865</v>
      </c>
      <c r="AE148" s="71">
        <f t="shared" ref="AE148:AF148" si="2315">+AE141*AE146</f>
        <v>13.148244690100276</v>
      </c>
      <c r="AF148" s="71">
        <f t="shared" si="2315"/>
        <v>12.006903294330836</v>
      </c>
      <c r="AG148" s="71">
        <f t="shared" si="2306"/>
        <v>12.136481487541349</v>
      </c>
      <c r="AH148" s="71">
        <f t="shared" ref="AH148:AJ148" si="2316">+AH141*AH146</f>
        <v>13.263203281823317</v>
      </c>
      <c r="AI148" s="71">
        <f t="shared" si="2316"/>
        <v>13.263203281823317</v>
      </c>
      <c r="AJ148" s="71">
        <f t="shared" si="2316"/>
        <v>13.263203281823317</v>
      </c>
      <c r="AK148" s="71">
        <f t="shared" si="2306"/>
        <v>12.136481487541349</v>
      </c>
      <c r="AL148" s="71">
        <f t="shared" ref="AL148:AM148" si="2317">+AL141*AL146</f>
        <v>12.136481487541349</v>
      </c>
      <c r="AM148" s="71">
        <f t="shared" si="2317"/>
        <v>12.136481487541349</v>
      </c>
      <c r="AN148" s="71">
        <f t="shared" ref="AN148" si="2318">+AN141*AN146</f>
        <v>12.136481487541349</v>
      </c>
      <c r="AO148" s="71">
        <f t="shared" ref="AO148:AP148" si="2319">+AO141*AO146</f>
        <v>13.263203281823317</v>
      </c>
      <c r="AP148" s="71">
        <f t="shared" si="2319"/>
        <v>12.491300330534305</v>
      </c>
      <c r="AQ148" s="71">
        <f t="shared" si="2306"/>
        <v>12.749518707887852</v>
      </c>
      <c r="AR148" s="71">
        <f t="shared" ref="AR148:AT148" si="2320">+AR141*AR146</f>
        <v>13.379787512856367</v>
      </c>
      <c r="AS148" s="71">
        <f t="shared" si="2320"/>
        <v>13.379787512856367</v>
      </c>
      <c r="AT148" s="71">
        <f t="shared" si="2320"/>
        <v>13.379787512856367</v>
      </c>
      <c r="AU148" s="71">
        <f t="shared" si="2306"/>
        <v>12.749518707887852</v>
      </c>
      <c r="AV148" s="71">
        <f t="shared" ref="AV148:AW148" si="2321">+AV141*AV146</f>
        <v>12.749518707887852</v>
      </c>
      <c r="AW148" s="71">
        <f t="shared" si="2321"/>
        <v>12.749518707887852</v>
      </c>
      <c r="AX148" s="71">
        <f t="shared" ref="AX148" si="2322">+AX141*AX146</f>
        <v>12.749518707887852</v>
      </c>
      <c r="AY148" s="71">
        <f t="shared" ref="AY148:AZ148" si="2323">+AY141*AY146</f>
        <v>13.379787512856367</v>
      </c>
      <c r="AZ148" s="71">
        <f t="shared" si="2323"/>
        <v>13.009274700045662</v>
      </c>
      <c r="BA148" s="71">
        <f t="shared" si="2306"/>
        <v>8.2842928093886705</v>
      </c>
      <c r="BB148" s="71">
        <f t="shared" ref="BB148:BD148" si="2324">+BB141*BB146</f>
        <v>10.161838628666549</v>
      </c>
      <c r="BC148" s="71">
        <f t="shared" si="2324"/>
        <v>10.161838628666549</v>
      </c>
      <c r="BD148" s="71">
        <f t="shared" si="2324"/>
        <v>10.161838628666549</v>
      </c>
      <c r="BE148" s="71">
        <f t="shared" si="2306"/>
        <v>8.2842928093886705</v>
      </c>
      <c r="BF148" s="71">
        <f t="shared" ref="BF148:BG148" si="2325">+BF141*BF146</f>
        <v>8.2842928093886705</v>
      </c>
      <c r="BG148" s="71">
        <f t="shared" si="2325"/>
        <v>8.2842928093886705</v>
      </c>
      <c r="BH148" s="71">
        <f t="shared" ref="BH148" si="2326">+BH141*BH146</f>
        <v>8.2842928093886705</v>
      </c>
      <c r="BI148" s="71">
        <f t="shared" ref="BI148" si="2327">+BI141*BI146</f>
        <v>8.805761356112777</v>
      </c>
      <c r="BJ148" s="71">
        <f t="shared" si="2306"/>
        <v>8.6543120438642482</v>
      </c>
      <c r="BK148" s="71">
        <f t="shared" ref="BK148:BM148" si="2328">+BK141*BK146</f>
        <v>10.678118606777678</v>
      </c>
      <c r="BL148" s="71">
        <f t="shared" si="2328"/>
        <v>10.678118606777678</v>
      </c>
      <c r="BM148" s="71">
        <f t="shared" si="2328"/>
        <v>10.678118606777678</v>
      </c>
      <c r="BN148" s="71">
        <f t="shared" si="2306"/>
        <v>8.6543120438642482</v>
      </c>
      <c r="BO148" s="71">
        <f t="shared" ref="BO148:BP148" si="2329">+BO141*BO146</f>
        <v>8.6543120438642482</v>
      </c>
      <c r="BP148" s="71">
        <f t="shared" si="2329"/>
        <v>8.6543120438642482</v>
      </c>
      <c r="BQ148" s="71">
        <f t="shared" ref="BQ148" si="2330">+BQ141*BQ146</f>
        <v>8.6543120438642482</v>
      </c>
      <c r="BR148" s="71">
        <f t="shared" ref="BR148" si="2331">+BR141*BR146</f>
        <v>10.678118606777678</v>
      </c>
      <c r="BS148" s="71">
        <f t="shared" ref="BS148" si="2332">+BS141*BS146</f>
        <v>9.1364932764102509</v>
      </c>
      <c r="BT148" s="71">
        <f t="shared" si="2306"/>
        <v>15.168765110874283</v>
      </c>
      <c r="BU148" s="71">
        <f t="shared" ref="BU148:BW148" si="2333">+BU141*BU146</f>
        <v>16.945312611127303</v>
      </c>
      <c r="BV148" s="71">
        <f t="shared" si="2333"/>
        <v>16.945312611127303</v>
      </c>
      <c r="BW148" s="71">
        <f t="shared" si="2333"/>
        <v>16.945312611127303</v>
      </c>
      <c r="BX148" s="71">
        <f t="shared" si="2306"/>
        <v>15.168765110874283</v>
      </c>
      <c r="BY148" s="71">
        <f t="shared" ref="BY148:BZ148" si="2334">+BY141*BY146</f>
        <v>15.168765110874283</v>
      </c>
      <c r="BZ148" s="71">
        <f t="shared" si="2334"/>
        <v>15.168765110874283</v>
      </c>
      <c r="CA148" s="71">
        <f t="shared" ref="CA148" si="2335">+CA141*CA146</f>
        <v>15.168765110874283</v>
      </c>
      <c r="CB148" s="71">
        <f t="shared" ref="CB148" si="2336">+CB141*CB146</f>
        <v>16.945312611127303</v>
      </c>
      <c r="CC148" s="71">
        <f t="shared" ref="CC148:CD148" si="2337">+CC141*CC146</f>
        <v>17.852470682239943</v>
      </c>
      <c r="CD148" s="71">
        <f t="shared" si="2337"/>
        <v>15.652958607640779</v>
      </c>
    </row>
    <row r="149" spans="1:82" x14ac:dyDescent="0.25">
      <c r="A149" s="2" t="s">
        <v>182</v>
      </c>
      <c r="C149" s="4">
        <f t="shared" ref="C149:J149" si="2338">+C140*(1-C142)</f>
        <v>9.3282507069346661</v>
      </c>
      <c r="D149" s="4">
        <f t="shared" si="2338"/>
        <v>11.961156517653867</v>
      </c>
      <c r="E149" s="4">
        <f t="shared" si="2338"/>
        <v>11.961156517653867</v>
      </c>
      <c r="F149" s="4">
        <f t="shared" si="2338"/>
        <v>11.961156517653867</v>
      </c>
      <c r="G149" s="4">
        <f t="shared" si="2338"/>
        <v>9.3282507069346661</v>
      </c>
      <c r="H149" s="4">
        <f t="shared" si="2338"/>
        <v>9.3282507069346661</v>
      </c>
      <c r="I149" s="4">
        <f t="shared" si="2338"/>
        <v>9.3282507069346661</v>
      </c>
      <c r="J149" s="4">
        <f t="shared" si="2338"/>
        <v>9.3282507069346661</v>
      </c>
      <c r="K149" s="4">
        <f t="shared" ref="K149:BX149" si="2339">+K140*(1-K142)</f>
        <v>11.961156517653867</v>
      </c>
      <c r="L149" s="4">
        <f t="shared" ref="L149" si="2340">+L140*(1-L142)</f>
        <v>9.9238554711595626</v>
      </c>
      <c r="M149" s="4">
        <f t="shared" si="2339"/>
        <v>10.952539622911289</v>
      </c>
      <c r="N149" s="4">
        <f t="shared" ref="N149:P149" si="2341">+N140*(1-N142)</f>
        <v>12.218997329738826</v>
      </c>
      <c r="O149" s="4">
        <f t="shared" si="2341"/>
        <v>12.218997329738826</v>
      </c>
      <c r="P149" s="4">
        <f t="shared" si="2341"/>
        <v>12.218997329738826</v>
      </c>
      <c r="Q149" s="4">
        <f t="shared" si="2339"/>
        <v>10.952539622911289</v>
      </c>
      <c r="R149" s="4">
        <f t="shared" ref="R149:S149" si="2342">+R140*(1-R142)</f>
        <v>10.952539622911289</v>
      </c>
      <c r="S149" s="4">
        <f t="shared" si="2342"/>
        <v>10.952539622911289</v>
      </c>
      <c r="T149" s="4">
        <f t="shared" ref="T149" si="2343">+T140*(1-T142)</f>
        <v>10.952539622911289</v>
      </c>
      <c r="U149" s="4">
        <f t="shared" ref="U149:V149" si="2344">+U140*(1-U142)</f>
        <v>12.218997329738826</v>
      </c>
      <c r="V149" s="4">
        <f t="shared" si="2344"/>
        <v>11.332326922193577</v>
      </c>
      <c r="W149" s="4">
        <f t="shared" si="2339"/>
        <v>11.803065775130248</v>
      </c>
      <c r="X149" s="4">
        <f t="shared" ref="X149:Z149" si="2345">+X140*(1-X142)</f>
        <v>13.574836594987454</v>
      </c>
      <c r="Y149" s="4">
        <f t="shared" si="2345"/>
        <v>13.574836594987454</v>
      </c>
      <c r="Z149" s="4">
        <f t="shared" si="2345"/>
        <v>13.574836594987454</v>
      </c>
      <c r="AA149" s="4">
        <f t="shared" si="2339"/>
        <v>11.803065775130248</v>
      </c>
      <c r="AB149" s="4">
        <f t="shared" ref="AB149:AC149" si="2346">+AB140*(1-AB142)</f>
        <v>11.803065775130248</v>
      </c>
      <c r="AC149" s="4">
        <f t="shared" si="2346"/>
        <v>11.803065775130248</v>
      </c>
      <c r="AD149" s="4">
        <f t="shared" ref="AD149" si="2347">+AD140*(1-AD142)</f>
        <v>11.803065775130248</v>
      </c>
      <c r="AE149" s="4">
        <f t="shared" ref="AE149:AF149" si="2348">+AE140*(1-AE142)</f>
        <v>13.574836594987454</v>
      </c>
      <c r="AF149" s="4">
        <f t="shared" si="2348"/>
        <v>12.291869935157944</v>
      </c>
      <c r="AG149" s="4">
        <f t="shared" si="2339"/>
        <v>12.437527056109001</v>
      </c>
      <c r="AH149" s="4">
        <f t="shared" ref="AH149:AJ149" si="2349">+AH140*(1-AH142)</f>
        <v>13.704060016645778</v>
      </c>
      <c r="AI149" s="4">
        <f t="shared" si="2349"/>
        <v>13.704060016645778</v>
      </c>
      <c r="AJ149" s="4">
        <f t="shared" si="2349"/>
        <v>13.704060016645778</v>
      </c>
      <c r="AK149" s="4">
        <f t="shared" si="2339"/>
        <v>12.437527056109001</v>
      </c>
      <c r="AL149" s="4">
        <f t="shared" ref="AL149:AM149" si="2350">+AL140*(1-AL142)</f>
        <v>12.437527056109001</v>
      </c>
      <c r="AM149" s="4">
        <f t="shared" si="2350"/>
        <v>12.437527056109001</v>
      </c>
      <c r="AN149" s="4">
        <f t="shared" ref="AN149" si="2351">+AN140*(1-AN142)</f>
        <v>12.437527056109001</v>
      </c>
      <c r="AO149" s="4">
        <f t="shared" ref="AO149:AP149" si="2352">+AO140*(1-AO142)</f>
        <v>13.704060016645778</v>
      </c>
      <c r="AP149" s="4">
        <f t="shared" si="2352"/>
        <v>12.83637419117883</v>
      </c>
      <c r="AQ149" s="4">
        <f t="shared" si="2339"/>
        <v>13.126634029582869</v>
      </c>
      <c r="AR149" s="4">
        <f t="shared" ref="AR149:AT149" si="2353">+AR140*(1-AR142)</f>
        <v>13.835110797798274</v>
      </c>
      <c r="AS149" s="4">
        <f t="shared" si="2353"/>
        <v>13.835110797798274</v>
      </c>
      <c r="AT149" s="4">
        <f t="shared" si="2353"/>
        <v>13.835110797798274</v>
      </c>
      <c r="AU149" s="4">
        <f t="shared" si="2339"/>
        <v>13.126634029582869</v>
      </c>
      <c r="AV149" s="4">
        <f t="shared" ref="AV149:AW149" si="2354">+AV140*(1-AV142)</f>
        <v>13.126634029582869</v>
      </c>
      <c r="AW149" s="4">
        <f t="shared" si="2354"/>
        <v>13.126634029582869</v>
      </c>
      <c r="AX149" s="4">
        <f t="shared" ref="AX149" si="2355">+AX140*(1-AX142)</f>
        <v>13.126634029582869</v>
      </c>
      <c r="AY149" s="4">
        <f t="shared" ref="AY149:AZ149" si="2356">+AY140*(1-AY142)</f>
        <v>13.835110797798274</v>
      </c>
      <c r="AZ149" s="4">
        <f t="shared" si="2356"/>
        <v>13.418622280306691</v>
      </c>
      <c r="BA149" s="4">
        <f t="shared" si="2339"/>
        <v>9.312263196714925</v>
      </c>
      <c r="BB149" s="4">
        <f t="shared" ref="BB149:BD149" si="2357">+BB140*(1-BB142)</f>
        <v>11.422787442452876</v>
      </c>
      <c r="BC149" s="4">
        <f t="shared" si="2357"/>
        <v>11.422787442452876</v>
      </c>
      <c r="BD149" s="4">
        <f t="shared" si="2357"/>
        <v>11.422787442452876</v>
      </c>
      <c r="BE149" s="4">
        <f t="shared" si="2339"/>
        <v>9.312263196714925</v>
      </c>
      <c r="BF149" s="4">
        <f t="shared" ref="BF149:BG149" si="2358">+BF140*(1-BF142)</f>
        <v>9.312263196714925</v>
      </c>
      <c r="BG149" s="4">
        <f t="shared" si="2358"/>
        <v>9.312263196714925</v>
      </c>
      <c r="BH149" s="4">
        <f t="shared" ref="BH149" si="2359">+BH140*(1-BH142)</f>
        <v>9.312263196714925</v>
      </c>
      <c r="BI149" s="4">
        <f t="shared" ref="BI149" si="2360">+BI140*(1-BI142)</f>
        <v>9.8984390439037035</v>
      </c>
      <c r="BJ149" s="4">
        <f t="shared" si="2339"/>
        <v>9.7281968893746633</v>
      </c>
      <c r="BK149" s="4">
        <f t="shared" ref="BK149:BM149" si="2361">+BK140*(1-BK142)</f>
        <v>12.003130888777758</v>
      </c>
      <c r="BL149" s="4">
        <f t="shared" si="2361"/>
        <v>12.003130888777758</v>
      </c>
      <c r="BM149" s="4">
        <f t="shared" si="2361"/>
        <v>12.003130888777758</v>
      </c>
      <c r="BN149" s="4">
        <f t="shared" si="2339"/>
        <v>9.7281968893746633</v>
      </c>
      <c r="BO149" s="4">
        <f t="shared" ref="BO149:BP149" si="2362">+BO140*(1-BO142)</f>
        <v>9.7281968893746633</v>
      </c>
      <c r="BP149" s="4">
        <f t="shared" si="2362"/>
        <v>9.7281968893746633</v>
      </c>
      <c r="BQ149" s="4">
        <f t="shared" ref="BQ149" si="2363">+BQ140*(1-BQ142)</f>
        <v>9.7281968893746633</v>
      </c>
      <c r="BR149" s="4">
        <f t="shared" ref="BR149" si="2364">+BR140*(1-BR142)</f>
        <v>12.003130888777758</v>
      </c>
      <c r="BS149" s="4">
        <f t="shared" ref="BS149" si="2365">+BS140*(1-BS142)</f>
        <v>10.270210390019642</v>
      </c>
      <c r="BT149" s="4">
        <f t="shared" si="2339"/>
        <v>12.720582301158462</v>
      </c>
      <c r="BU149" s="4">
        <f t="shared" ref="BU149:BW149" si="2366">+BU140*(1-BU142)</f>
        <v>14.717575681821319</v>
      </c>
      <c r="BV149" s="4">
        <f t="shared" si="2366"/>
        <v>14.717575681821319</v>
      </c>
      <c r="BW149" s="4">
        <f t="shared" si="2366"/>
        <v>14.717575681821319</v>
      </c>
      <c r="BX149" s="4">
        <f t="shared" si="2339"/>
        <v>12.720582301158462</v>
      </c>
      <c r="BY149" s="4">
        <f t="shared" ref="BY149:BZ149" si="2367">+BY140*(1-BY142)</f>
        <v>12.720582301158462</v>
      </c>
      <c r="BZ149" s="4">
        <f t="shared" si="2367"/>
        <v>12.720582301158462</v>
      </c>
      <c r="CA149" s="4">
        <f t="shared" ref="CA149" si="2368">+CA140*(1-CA142)</f>
        <v>12.720582301158462</v>
      </c>
      <c r="CB149" s="4">
        <f t="shared" ref="CB149" si="2369">+CB140*(1-CB142)</f>
        <v>14.717575681821319</v>
      </c>
      <c r="CC149" s="4">
        <f t="shared" ref="CC149:CD149" si="2370">+CC140*(1-CC142)</f>
        <v>15.737299985826036</v>
      </c>
      <c r="CD149" s="4">
        <f t="shared" si="2370"/>
        <v>13.264857761209479</v>
      </c>
    </row>
    <row r="150" spans="1:82" x14ac:dyDescent="0.25">
      <c r="A150" s="2" t="s">
        <v>183</v>
      </c>
      <c r="B150" s="2" t="s">
        <v>184</v>
      </c>
      <c r="C150" s="3">
        <f t="shared" ref="C150:V150" si="2371">+VS_tot_omsat_lager_afg</f>
        <v>0.13092377276210895</v>
      </c>
      <c r="D150" s="3">
        <f t="shared" si="2371"/>
        <v>0.13092377276210895</v>
      </c>
      <c r="E150" s="3">
        <f t="shared" si="2371"/>
        <v>0.13092377276210895</v>
      </c>
      <c r="F150" s="3">
        <f t="shared" si="2371"/>
        <v>0.13092377276210895</v>
      </c>
      <c r="G150" s="3">
        <f t="shared" si="2371"/>
        <v>0.13092377276210895</v>
      </c>
      <c r="H150" s="3">
        <f t="shared" si="2371"/>
        <v>0.13092377276210895</v>
      </c>
      <c r="I150" s="3">
        <f t="shared" si="2371"/>
        <v>0.13092377276210895</v>
      </c>
      <c r="J150" s="3">
        <f t="shared" si="2371"/>
        <v>0.13092377276210895</v>
      </c>
      <c r="K150" s="3">
        <f t="shared" si="2371"/>
        <v>0.13092377276210895</v>
      </c>
      <c r="L150" s="3">
        <f t="shared" si="2371"/>
        <v>0.13092377276210895</v>
      </c>
      <c r="M150" s="3">
        <f t="shared" si="2371"/>
        <v>0.13092377276210895</v>
      </c>
      <c r="N150" s="3">
        <f t="shared" si="2371"/>
        <v>0.13092377276210895</v>
      </c>
      <c r="O150" s="3">
        <f t="shared" si="2371"/>
        <v>0.13092377276210895</v>
      </c>
      <c r="P150" s="3">
        <f t="shared" si="2371"/>
        <v>0.13092377276210895</v>
      </c>
      <c r="Q150" s="3">
        <f t="shared" si="2371"/>
        <v>0.13092377276210895</v>
      </c>
      <c r="R150" s="3">
        <f t="shared" si="2371"/>
        <v>0.13092377276210895</v>
      </c>
      <c r="S150" s="3">
        <f t="shared" si="2371"/>
        <v>0.13092377276210895</v>
      </c>
      <c r="T150" s="3">
        <f t="shared" si="2371"/>
        <v>0.13092377276210895</v>
      </c>
      <c r="U150" s="3">
        <f t="shared" si="2371"/>
        <v>0.13092377276210895</v>
      </c>
      <c r="V150" s="3">
        <f t="shared" si="2371"/>
        <v>0.13092377276210895</v>
      </c>
      <c r="W150" s="3">
        <f t="shared" ref="W150:CD150" si="2372">+VS_tot_omsat_lager_afg</f>
        <v>0.13092377276210895</v>
      </c>
      <c r="X150" s="3">
        <f t="shared" si="2372"/>
        <v>0.13092377276210895</v>
      </c>
      <c r="Y150" s="3">
        <f t="shared" si="2372"/>
        <v>0.13092377276210895</v>
      </c>
      <c r="Z150" s="3">
        <f t="shared" si="2372"/>
        <v>0.13092377276210895</v>
      </c>
      <c r="AA150" s="3">
        <f t="shared" si="2372"/>
        <v>0.13092377276210895</v>
      </c>
      <c r="AB150" s="3">
        <f t="shared" si="2372"/>
        <v>0.13092377276210895</v>
      </c>
      <c r="AC150" s="3">
        <f t="shared" si="2372"/>
        <v>0.13092377276210895</v>
      </c>
      <c r="AD150" s="3">
        <f t="shared" si="2372"/>
        <v>0.13092377276210895</v>
      </c>
      <c r="AE150" s="3">
        <f t="shared" si="2372"/>
        <v>0.13092377276210895</v>
      </c>
      <c r="AF150" s="3">
        <f t="shared" si="2372"/>
        <v>0.13092377276210895</v>
      </c>
      <c r="AG150" s="3">
        <f t="shared" si="2372"/>
        <v>0.13092377276210895</v>
      </c>
      <c r="AH150" s="3">
        <f t="shared" si="2372"/>
        <v>0.13092377276210895</v>
      </c>
      <c r="AI150" s="3">
        <f t="shared" si="2372"/>
        <v>0.13092377276210895</v>
      </c>
      <c r="AJ150" s="3">
        <f t="shared" si="2372"/>
        <v>0.13092377276210895</v>
      </c>
      <c r="AK150" s="3">
        <f t="shared" si="2372"/>
        <v>0.13092377276210895</v>
      </c>
      <c r="AL150" s="3">
        <f t="shared" si="2372"/>
        <v>0.13092377276210895</v>
      </c>
      <c r="AM150" s="3">
        <f t="shared" si="2372"/>
        <v>0.13092377276210895</v>
      </c>
      <c r="AN150" s="3">
        <f t="shared" si="2372"/>
        <v>0.13092377276210895</v>
      </c>
      <c r="AO150" s="3">
        <f t="shared" si="2372"/>
        <v>0.13092377276210895</v>
      </c>
      <c r="AP150" s="3">
        <f t="shared" si="2372"/>
        <v>0.13092377276210895</v>
      </c>
      <c r="AQ150" s="3">
        <f t="shared" si="2372"/>
        <v>0.13092377276210895</v>
      </c>
      <c r="AR150" s="3">
        <f t="shared" si="2372"/>
        <v>0.13092377276210895</v>
      </c>
      <c r="AS150" s="3">
        <f t="shared" si="2372"/>
        <v>0.13092377276210895</v>
      </c>
      <c r="AT150" s="3">
        <f t="shared" si="2372"/>
        <v>0.13092377276210895</v>
      </c>
      <c r="AU150" s="3">
        <f t="shared" si="2372"/>
        <v>0.13092377276210895</v>
      </c>
      <c r="AV150" s="3">
        <f t="shared" si="2372"/>
        <v>0.13092377276210895</v>
      </c>
      <c r="AW150" s="3">
        <f t="shared" si="2372"/>
        <v>0.13092377276210895</v>
      </c>
      <c r="AX150" s="3">
        <f t="shared" si="2372"/>
        <v>0.13092377276210895</v>
      </c>
      <c r="AY150" s="3">
        <f t="shared" si="2372"/>
        <v>0.13092377276210895</v>
      </c>
      <c r="AZ150" s="3">
        <f t="shared" si="2372"/>
        <v>0.13092377276210895</v>
      </c>
      <c r="BA150" s="3">
        <f t="shared" si="2372"/>
        <v>0.13092377276210895</v>
      </c>
      <c r="BB150" s="3">
        <f t="shared" si="2372"/>
        <v>0.13092377276210895</v>
      </c>
      <c r="BC150" s="3">
        <f t="shared" si="2372"/>
        <v>0.13092377276210895</v>
      </c>
      <c r="BD150" s="3">
        <f t="shared" si="2372"/>
        <v>0.13092377276210895</v>
      </c>
      <c r="BE150" s="3">
        <f t="shared" si="2372"/>
        <v>0.13092377276210895</v>
      </c>
      <c r="BF150" s="3">
        <f t="shared" si="2372"/>
        <v>0.13092377276210895</v>
      </c>
      <c r="BG150" s="3">
        <f t="shared" si="2372"/>
        <v>0.13092377276210895</v>
      </c>
      <c r="BH150" s="3">
        <f t="shared" si="2372"/>
        <v>0.13092377276210895</v>
      </c>
      <c r="BI150" s="3">
        <f t="shared" si="2372"/>
        <v>0.13092377276210895</v>
      </c>
      <c r="BJ150" s="3">
        <f t="shared" si="2372"/>
        <v>0.13092377276210895</v>
      </c>
      <c r="BK150" s="3">
        <f t="shared" si="2372"/>
        <v>0.13092377276210895</v>
      </c>
      <c r="BL150" s="3">
        <f t="shared" si="2372"/>
        <v>0.13092377276210895</v>
      </c>
      <c r="BM150" s="3">
        <f t="shared" si="2372"/>
        <v>0.13092377276210895</v>
      </c>
      <c r="BN150" s="3">
        <f t="shared" si="2372"/>
        <v>0.13092377276210895</v>
      </c>
      <c r="BO150" s="3">
        <f t="shared" si="2372"/>
        <v>0.13092377276210895</v>
      </c>
      <c r="BP150" s="3">
        <f t="shared" si="2372"/>
        <v>0.13092377276210895</v>
      </c>
      <c r="BQ150" s="3">
        <f t="shared" si="2372"/>
        <v>0.13092377276210895</v>
      </c>
      <c r="BR150" s="3">
        <f t="shared" si="2372"/>
        <v>0.13092377276210895</v>
      </c>
      <c r="BS150" s="3">
        <f t="shared" si="2372"/>
        <v>0.13092377276210895</v>
      </c>
      <c r="BT150" s="3">
        <f t="shared" si="2372"/>
        <v>0.13092377276210895</v>
      </c>
      <c r="BU150" s="3">
        <f t="shared" si="2372"/>
        <v>0.13092377276210895</v>
      </c>
      <c r="BV150" s="3">
        <f t="shared" si="2372"/>
        <v>0.13092377276210895</v>
      </c>
      <c r="BW150" s="3">
        <f t="shared" si="2372"/>
        <v>0.13092377276210895</v>
      </c>
      <c r="BX150" s="3">
        <f t="shared" si="2372"/>
        <v>0.13092377276210895</v>
      </c>
      <c r="BY150" s="3">
        <f t="shared" si="2372"/>
        <v>0.13092377276210895</v>
      </c>
      <c r="BZ150" s="3">
        <f t="shared" si="2372"/>
        <v>0.13092377276210895</v>
      </c>
      <c r="CA150" s="3">
        <f t="shared" si="2372"/>
        <v>0.13092377276210895</v>
      </c>
      <c r="CB150" s="3">
        <f t="shared" si="2372"/>
        <v>0.13092377276210895</v>
      </c>
      <c r="CC150" s="3">
        <f t="shared" si="2372"/>
        <v>0.13092377276210895</v>
      </c>
      <c r="CD150" s="3">
        <f t="shared" si="2372"/>
        <v>0.13092377276210895</v>
      </c>
    </row>
    <row r="151" spans="1:82" x14ac:dyDescent="0.25">
      <c r="A151" s="2" t="s">
        <v>185</v>
      </c>
      <c r="C151" s="4">
        <f t="shared" ref="C151:J151" si="2373">+C149*C150</f>
        <v>1.2212897758226964</v>
      </c>
      <c r="D151" s="4">
        <f t="shared" si="2373"/>
        <v>1.5659997378893333</v>
      </c>
      <c r="E151" s="4">
        <f t="shared" si="2373"/>
        <v>1.5659997378893333</v>
      </c>
      <c r="F151" s="4">
        <f t="shared" si="2373"/>
        <v>1.5659997378893333</v>
      </c>
      <c r="G151" s="4">
        <f t="shared" si="2373"/>
        <v>1.2212897758226964</v>
      </c>
      <c r="H151" s="4">
        <f t="shared" si="2373"/>
        <v>1.2212897758226964</v>
      </c>
      <c r="I151" s="4">
        <f t="shared" si="2373"/>
        <v>1.2212897758226964</v>
      </c>
      <c r="J151" s="4">
        <f t="shared" si="2373"/>
        <v>1.2212897758226964</v>
      </c>
      <c r="K151" s="4">
        <f t="shared" ref="K151:L151" si="2374">+K149*K150</f>
        <v>1.5659997378893333</v>
      </c>
      <c r="L151" s="4">
        <f t="shared" si="2374"/>
        <v>1.2992685986301062</v>
      </c>
      <c r="M151" s="4">
        <f t="shared" ref="M151:U151" si="2375">+M149*M150</f>
        <v>1.433947808758032</v>
      </c>
      <c r="N151" s="4">
        <f t="shared" ref="N151:P151" si="2376">+N149*N150</f>
        <v>1.5997572297795422</v>
      </c>
      <c r="O151" s="4">
        <f t="shared" si="2376"/>
        <v>1.5997572297795422</v>
      </c>
      <c r="P151" s="4">
        <f t="shared" si="2376"/>
        <v>1.5997572297795422</v>
      </c>
      <c r="Q151" s="4">
        <f t="shared" si="2375"/>
        <v>1.433947808758032</v>
      </c>
      <c r="R151" s="4">
        <f t="shared" ref="R151:S151" si="2377">+R149*R150</f>
        <v>1.433947808758032</v>
      </c>
      <c r="S151" s="4">
        <f t="shared" si="2377"/>
        <v>1.433947808758032</v>
      </c>
      <c r="T151" s="4">
        <f t="shared" ref="T151" si="2378">+T149*T150</f>
        <v>1.433947808758032</v>
      </c>
      <c r="U151" s="4">
        <f t="shared" si="2375"/>
        <v>1.5997572297795422</v>
      </c>
      <c r="V151" s="4">
        <f t="shared" ref="V151" si="2379">+V149*V150</f>
        <v>1.4836709948272013</v>
      </c>
      <c r="W151" s="4">
        <f t="shared" ref="W151:AE151" si="2380">+W149*W150</f>
        <v>1.5453019014393781</v>
      </c>
      <c r="X151" s="4">
        <f t="shared" ref="X151:Z151" si="2381">+X149*X150</f>
        <v>1.7772688216448984</v>
      </c>
      <c r="Y151" s="4">
        <f t="shared" si="2381"/>
        <v>1.7772688216448984</v>
      </c>
      <c r="Z151" s="4">
        <f t="shared" si="2381"/>
        <v>1.7772688216448984</v>
      </c>
      <c r="AA151" s="4">
        <f t="shared" si="2380"/>
        <v>1.5453019014393781</v>
      </c>
      <c r="AB151" s="4">
        <f t="shared" ref="AB151:AC151" si="2382">+AB149*AB150</f>
        <v>1.5453019014393781</v>
      </c>
      <c r="AC151" s="4">
        <f t="shared" si="2382"/>
        <v>1.5453019014393781</v>
      </c>
      <c r="AD151" s="4">
        <f t="shared" ref="AD151" si="2383">+AD149*AD150</f>
        <v>1.5453019014393781</v>
      </c>
      <c r="AE151" s="4">
        <f t="shared" si="2380"/>
        <v>1.7772688216448984</v>
      </c>
      <c r="AF151" s="4">
        <f t="shared" ref="AF151" si="2384">+AF149*AF150</f>
        <v>1.6092979862120176</v>
      </c>
      <c r="AG151" s="4">
        <f t="shared" ref="AG151:AO151" si="2385">+AG149*AG150</f>
        <v>1.6283679660165968</v>
      </c>
      <c r="AH151" s="4">
        <f t="shared" ref="AH151:AJ151" si="2386">+AH149*AH150</f>
        <v>1.7941872395376348</v>
      </c>
      <c r="AI151" s="4">
        <f t="shared" si="2386"/>
        <v>1.7941872395376348</v>
      </c>
      <c r="AJ151" s="4">
        <f t="shared" si="2386"/>
        <v>1.7941872395376348</v>
      </c>
      <c r="AK151" s="4">
        <f t="shared" si="2385"/>
        <v>1.6283679660165968</v>
      </c>
      <c r="AL151" s="4">
        <f t="shared" ref="AL151:AM151" si="2387">+AL149*AL150</f>
        <v>1.6283679660165968</v>
      </c>
      <c r="AM151" s="4">
        <f t="shared" si="2387"/>
        <v>1.6283679660165968</v>
      </c>
      <c r="AN151" s="4">
        <f t="shared" ref="AN151" si="2388">+AN149*AN150</f>
        <v>1.6283679660165968</v>
      </c>
      <c r="AO151" s="4">
        <f t="shared" si="2385"/>
        <v>1.7941872395376348</v>
      </c>
      <c r="AP151" s="4">
        <f t="shared" ref="AP151" si="2389">+AP149*AP150</f>
        <v>1.6805865376952973</v>
      </c>
      <c r="AQ151" s="4">
        <f t="shared" ref="AQ151:AY151" si="2390">+AQ149*AQ150</f>
        <v>1.7185884508204741</v>
      </c>
      <c r="AR151" s="4">
        <f t="shared" ref="AR151:AT151" si="2391">+AR149*AR150</f>
        <v>1.8113449022295411</v>
      </c>
      <c r="AS151" s="4">
        <f t="shared" si="2391"/>
        <v>1.8113449022295411</v>
      </c>
      <c r="AT151" s="4">
        <f t="shared" si="2391"/>
        <v>1.8113449022295411</v>
      </c>
      <c r="AU151" s="4">
        <f t="shared" si="2390"/>
        <v>1.7185884508204741</v>
      </c>
      <c r="AV151" s="4">
        <f t="shared" ref="AV151:AW151" si="2392">+AV149*AV150</f>
        <v>1.7185884508204741</v>
      </c>
      <c r="AW151" s="4">
        <f t="shared" si="2392"/>
        <v>1.7185884508204741</v>
      </c>
      <c r="AX151" s="4">
        <f t="shared" ref="AX151" si="2393">+AX149*AX150</f>
        <v>1.7185884508204741</v>
      </c>
      <c r="AY151" s="4">
        <f t="shared" si="2390"/>
        <v>1.8113449022295411</v>
      </c>
      <c r="AZ151" s="4">
        <f t="shared" ref="AZ151" si="2394">+AZ149*AZ150</f>
        <v>1.7568166542074455</v>
      </c>
      <c r="BA151" s="4">
        <f t="shared" ref="BA151:BN151" si="2395">+BA149*BA150</f>
        <v>1.2191966306676552</v>
      </c>
      <c r="BB151" s="4">
        <f t="shared" ref="BB151:BD151" si="2396">+BB149*BB150</f>
        <v>1.4955144274255721</v>
      </c>
      <c r="BC151" s="4">
        <f t="shared" si="2396"/>
        <v>1.4955144274255721</v>
      </c>
      <c r="BD151" s="4">
        <f t="shared" si="2396"/>
        <v>1.4955144274255721</v>
      </c>
      <c r="BE151" s="4">
        <f t="shared" si="2395"/>
        <v>1.2191966306676552</v>
      </c>
      <c r="BF151" s="4">
        <f t="shared" ref="BF151:BG151" si="2397">+BF149*BF150</f>
        <v>1.2191966306676552</v>
      </c>
      <c r="BG151" s="4">
        <f t="shared" si="2397"/>
        <v>1.2191966306676552</v>
      </c>
      <c r="BH151" s="4">
        <f t="shared" ref="BH151" si="2398">+BH149*BH150</f>
        <v>1.2191966306676552</v>
      </c>
      <c r="BI151" s="4">
        <f t="shared" ref="BI151" si="2399">+BI149*BI150</f>
        <v>1.2959409840836356</v>
      </c>
      <c r="BJ151" s="4">
        <f t="shared" si="2395"/>
        <v>1.2736522389295435</v>
      </c>
      <c r="BK151" s="4">
        <f t="shared" ref="BK151:BM151" si="2400">+BK149*BK150</f>
        <v>1.5714951809161901</v>
      </c>
      <c r="BL151" s="4">
        <f t="shared" si="2400"/>
        <v>1.5714951809161901</v>
      </c>
      <c r="BM151" s="4">
        <f t="shared" si="2400"/>
        <v>1.5714951809161901</v>
      </c>
      <c r="BN151" s="4">
        <f t="shared" si="2395"/>
        <v>1.2736522389295435</v>
      </c>
      <c r="BO151" s="4">
        <f t="shared" ref="BO151:BP151" si="2401">+BO149*BO150</f>
        <v>1.2736522389295435</v>
      </c>
      <c r="BP151" s="4">
        <f t="shared" si="2401"/>
        <v>1.2736522389295435</v>
      </c>
      <c r="BQ151" s="4">
        <f t="shared" ref="BQ151" si="2402">+BQ149*BQ150</f>
        <v>1.2736522389295435</v>
      </c>
      <c r="BR151" s="4">
        <f t="shared" ref="BR151" si="2403">+BR149*BR150</f>
        <v>1.5714951809161901</v>
      </c>
      <c r="BS151" s="4">
        <f t="shared" ref="BS151" si="2404">+BS149*BS150</f>
        <v>1.3446146913219821</v>
      </c>
      <c r="BT151" s="4">
        <f t="shared" ref="BT151:CC151" si="2405">+BT149*BT150</f>
        <v>1.6654266265985755</v>
      </c>
      <c r="BU151" s="4">
        <f t="shared" ref="BU151:BW151" si="2406">+BU149*BU150</f>
        <v>1.9268805341759152</v>
      </c>
      <c r="BV151" s="4">
        <f t="shared" si="2406"/>
        <v>1.9268805341759152</v>
      </c>
      <c r="BW151" s="4">
        <f t="shared" si="2406"/>
        <v>1.9268805341759152</v>
      </c>
      <c r="BX151" s="4">
        <f t="shared" si="2405"/>
        <v>1.6654266265985755</v>
      </c>
      <c r="BY151" s="4">
        <f t="shared" ref="BY151:BZ151" si="2407">+BY149*BY150</f>
        <v>1.6654266265985755</v>
      </c>
      <c r="BZ151" s="4">
        <f t="shared" si="2407"/>
        <v>1.6654266265985755</v>
      </c>
      <c r="CA151" s="4">
        <f t="shared" ref="CA151" si="2408">+CA149*CA150</f>
        <v>1.6654266265985755</v>
      </c>
      <c r="CB151" s="4">
        <f t="shared" ref="CB151" si="2409">+CB149*CB150</f>
        <v>1.9268805341759152</v>
      </c>
      <c r="CC151" s="4">
        <f t="shared" si="2405"/>
        <v>2.0603866872334282</v>
      </c>
      <c r="CD151" s="4">
        <f t="shared" ref="CD151" si="2410">+CD149*CD150</f>
        <v>1.7366852232502872</v>
      </c>
    </row>
    <row r="152" spans="1:82" x14ac:dyDescent="0.25">
      <c r="A152" s="2" t="s">
        <v>153</v>
      </c>
      <c r="C152" s="4">
        <f t="shared" ref="C152:BX152" si="2411">+C151/C66</f>
        <v>7.3277386549361778E-2</v>
      </c>
      <c r="D152" s="4">
        <f t="shared" ref="D152:F152" si="2412">+D151/D66</f>
        <v>9.3959984273359998E-2</v>
      </c>
      <c r="E152" s="4">
        <f t="shared" si="2412"/>
        <v>9.3959984273359998E-2</v>
      </c>
      <c r="F152" s="4">
        <f t="shared" si="2412"/>
        <v>9.3959984273359998E-2</v>
      </c>
      <c r="G152" s="4">
        <f t="shared" si="2411"/>
        <v>7.3277386549361778E-2</v>
      </c>
      <c r="H152" s="4">
        <f t="shared" ref="H152:I152" si="2413">+H151/H66</f>
        <v>7.3277386549361778E-2</v>
      </c>
      <c r="I152" s="4">
        <f t="shared" si="2413"/>
        <v>7.3277386549361778E-2</v>
      </c>
      <c r="J152" s="4">
        <f t="shared" ref="J152" si="2414">+J151/J66</f>
        <v>7.3277386549361778E-2</v>
      </c>
      <c r="K152" s="4">
        <f t="shared" si="2411"/>
        <v>9.3959984273359998E-2</v>
      </c>
      <c r="L152" s="4">
        <f t="shared" ref="L152" si="2415">+L151/L66</f>
        <v>7.7956115917806365E-2</v>
      </c>
      <c r="M152" s="4">
        <f t="shared" si="2411"/>
        <v>8.603686852548191E-2</v>
      </c>
      <c r="N152" s="4">
        <f t="shared" ref="N152:P152" si="2416">+N151/N66</f>
        <v>9.5985433786772517E-2</v>
      </c>
      <c r="O152" s="4">
        <f t="shared" si="2416"/>
        <v>9.5985433786772517E-2</v>
      </c>
      <c r="P152" s="4">
        <f t="shared" si="2416"/>
        <v>9.5985433786772517E-2</v>
      </c>
      <c r="Q152" s="4">
        <f t="shared" si="2411"/>
        <v>8.603686852548191E-2</v>
      </c>
      <c r="R152" s="4">
        <f t="shared" ref="R152:S152" si="2417">+R151/R66</f>
        <v>8.603686852548191E-2</v>
      </c>
      <c r="S152" s="4">
        <f t="shared" si="2417"/>
        <v>8.603686852548191E-2</v>
      </c>
      <c r="T152" s="4">
        <f t="shared" ref="T152" si="2418">+T151/T66</f>
        <v>8.603686852548191E-2</v>
      </c>
      <c r="U152" s="4">
        <f t="shared" ref="U152:V152" si="2419">+U151/U66</f>
        <v>9.5985433786772517E-2</v>
      </c>
      <c r="V152" s="4">
        <f t="shared" si="2419"/>
        <v>8.9020259689632078E-2</v>
      </c>
      <c r="W152" s="4">
        <f t="shared" si="2411"/>
        <v>9.2718114086362671E-2</v>
      </c>
      <c r="X152" s="4">
        <f t="shared" ref="X152:Z152" si="2420">+X151/X66</f>
        <v>0.1066361292986939</v>
      </c>
      <c r="Y152" s="4">
        <f t="shared" si="2420"/>
        <v>0.1066361292986939</v>
      </c>
      <c r="Z152" s="4">
        <f t="shared" si="2420"/>
        <v>0.1066361292986939</v>
      </c>
      <c r="AA152" s="4">
        <f t="shared" si="2411"/>
        <v>9.2718114086362671E-2</v>
      </c>
      <c r="AB152" s="4">
        <f t="shared" ref="AB152:AC152" si="2421">+AB151/AB66</f>
        <v>9.2718114086362671E-2</v>
      </c>
      <c r="AC152" s="4">
        <f t="shared" si="2421"/>
        <v>9.2718114086362671E-2</v>
      </c>
      <c r="AD152" s="4">
        <f t="shared" ref="AD152" si="2422">+AD151/AD66</f>
        <v>9.2718114086362671E-2</v>
      </c>
      <c r="AE152" s="4">
        <f t="shared" ref="AE152:AF152" si="2423">+AE151/AE66</f>
        <v>0.1066361292986939</v>
      </c>
      <c r="AF152" s="4">
        <f t="shared" si="2423"/>
        <v>9.6557879172721045E-2</v>
      </c>
      <c r="AG152" s="4">
        <f t="shared" si="2411"/>
        <v>9.7702077960995809E-2</v>
      </c>
      <c r="AH152" s="4">
        <f t="shared" ref="AH152:AJ152" si="2424">+AH151/AH66</f>
        <v>0.10765123437225808</v>
      </c>
      <c r="AI152" s="4">
        <f t="shared" si="2424"/>
        <v>0.10765123437225808</v>
      </c>
      <c r="AJ152" s="4">
        <f t="shared" si="2424"/>
        <v>0.10765123437225808</v>
      </c>
      <c r="AK152" s="4">
        <f t="shared" si="2411"/>
        <v>9.7702077960995809E-2</v>
      </c>
      <c r="AL152" s="4">
        <f t="shared" ref="AL152:AM152" si="2425">+AL151/AL66</f>
        <v>9.7702077960995809E-2</v>
      </c>
      <c r="AM152" s="4">
        <f t="shared" si="2425"/>
        <v>9.7702077960995809E-2</v>
      </c>
      <c r="AN152" s="4">
        <f t="shared" ref="AN152" si="2426">+AN151/AN66</f>
        <v>9.7702077960995809E-2</v>
      </c>
      <c r="AO152" s="4">
        <f t="shared" ref="AO152:AP152" si="2427">+AO151/AO66</f>
        <v>0.10765123437225808</v>
      </c>
      <c r="AP152" s="4">
        <f t="shared" si="2427"/>
        <v>0.10083519226171783</v>
      </c>
      <c r="AQ152" s="4">
        <f t="shared" si="2411"/>
        <v>0.10311530704922843</v>
      </c>
      <c r="AR152" s="4">
        <f t="shared" ref="AR152:AT152" si="2428">+AR151/AR66</f>
        <v>0.10868069413377246</v>
      </c>
      <c r="AS152" s="4">
        <f t="shared" si="2428"/>
        <v>0.10868069413377246</v>
      </c>
      <c r="AT152" s="4">
        <f t="shared" si="2428"/>
        <v>0.10868069413377246</v>
      </c>
      <c r="AU152" s="4">
        <f t="shared" si="2411"/>
        <v>0.10311530704922843</v>
      </c>
      <c r="AV152" s="4">
        <f t="shared" ref="AV152:AW152" si="2429">+AV151/AV66</f>
        <v>0.10311530704922843</v>
      </c>
      <c r="AW152" s="4">
        <f t="shared" si="2429"/>
        <v>0.10311530704922843</v>
      </c>
      <c r="AX152" s="4">
        <f t="shared" ref="AX152" si="2430">+AX151/AX66</f>
        <v>0.10311530704922843</v>
      </c>
      <c r="AY152" s="4">
        <f t="shared" ref="AY152:AZ152" si="2431">+AY151/AY66</f>
        <v>0.10868069413377246</v>
      </c>
      <c r="AZ152" s="4">
        <f t="shared" si="2431"/>
        <v>0.10540899925244672</v>
      </c>
      <c r="BA152" s="4">
        <f t="shared" si="2411"/>
        <v>7.3151797840059304E-2</v>
      </c>
      <c r="BB152" s="4">
        <f t="shared" ref="BB152:BD152" si="2432">+BB151/BB66</f>
        <v>8.9730865645534313E-2</v>
      </c>
      <c r="BC152" s="4">
        <f t="shared" si="2432"/>
        <v>8.9730865645534313E-2</v>
      </c>
      <c r="BD152" s="4">
        <f t="shared" si="2432"/>
        <v>8.9730865645534313E-2</v>
      </c>
      <c r="BE152" s="4">
        <f t="shared" si="2411"/>
        <v>7.3151797840059304E-2</v>
      </c>
      <c r="BF152" s="4">
        <f t="shared" ref="BF152:BG152" si="2433">+BF151/BF66</f>
        <v>7.3151797840059304E-2</v>
      </c>
      <c r="BG152" s="4">
        <f t="shared" si="2433"/>
        <v>7.3151797840059304E-2</v>
      </c>
      <c r="BH152" s="4">
        <f t="shared" ref="BH152" si="2434">+BH151/BH66</f>
        <v>7.3151797840059304E-2</v>
      </c>
      <c r="BI152" s="4">
        <f t="shared" ref="BI152" si="2435">+BI151/BI66</f>
        <v>7.7756459045018128E-2</v>
      </c>
      <c r="BJ152" s="4">
        <f t="shared" si="2411"/>
        <v>7.6419134335772604E-2</v>
      </c>
      <c r="BK152" s="4">
        <f t="shared" ref="BK152:BM152" si="2436">+BK151/BK66</f>
        <v>9.4289710854971398E-2</v>
      </c>
      <c r="BL152" s="4">
        <f t="shared" si="2436"/>
        <v>9.4289710854971398E-2</v>
      </c>
      <c r="BM152" s="4">
        <f t="shared" si="2436"/>
        <v>9.4289710854971398E-2</v>
      </c>
      <c r="BN152" s="4">
        <f t="shared" si="2411"/>
        <v>7.6419134335772604E-2</v>
      </c>
      <c r="BO152" s="4">
        <f t="shared" ref="BO152:BP152" si="2437">+BO151/BO66</f>
        <v>7.6419134335772604E-2</v>
      </c>
      <c r="BP152" s="4">
        <f t="shared" si="2437"/>
        <v>7.6419134335772604E-2</v>
      </c>
      <c r="BQ152" s="4">
        <f t="shared" ref="BQ152" si="2438">+BQ151/BQ66</f>
        <v>7.6419134335772604E-2</v>
      </c>
      <c r="BR152" s="4">
        <f t="shared" ref="BR152" si="2439">+BR151/BR66</f>
        <v>9.4289710854971398E-2</v>
      </c>
      <c r="BS152" s="4">
        <f t="shared" ref="BS152" si="2440">+BS151/BS66</f>
        <v>8.0676881479318924E-2</v>
      </c>
      <c r="BT152" s="4">
        <f t="shared" si="2411"/>
        <v>9.9925597595914531E-2</v>
      </c>
      <c r="BU152" s="4">
        <f t="shared" ref="BU152:BW152" si="2441">+BU151/BU66</f>
        <v>0.11561283205055491</v>
      </c>
      <c r="BV152" s="4">
        <f t="shared" si="2441"/>
        <v>0.11561283205055491</v>
      </c>
      <c r="BW152" s="4">
        <f t="shared" si="2441"/>
        <v>0.11561283205055491</v>
      </c>
      <c r="BX152" s="4">
        <f t="shared" si="2411"/>
        <v>9.9925597595914531E-2</v>
      </c>
      <c r="BY152" s="4">
        <f t="shared" ref="BY152:BZ152" si="2442">+BY151/BY66</f>
        <v>9.9925597595914531E-2</v>
      </c>
      <c r="BZ152" s="4">
        <f t="shared" si="2442"/>
        <v>9.9925597595914531E-2</v>
      </c>
      <c r="CA152" s="4">
        <f t="shared" ref="CA152" si="2443">+CA151/CA66</f>
        <v>9.9925597595914531E-2</v>
      </c>
      <c r="CB152" s="4">
        <f t="shared" ref="CB152" si="2444">+CB151/CB66</f>
        <v>0.11561283205055491</v>
      </c>
      <c r="CC152" s="4">
        <f t="shared" ref="CC152:CD152" si="2445">+CC151/CC66</f>
        <v>0.12362320123400568</v>
      </c>
      <c r="CD152" s="4">
        <f t="shared" si="2445"/>
        <v>0.10420111339501723</v>
      </c>
    </row>
    <row r="154" spans="1:82" x14ac:dyDescent="0.25">
      <c r="A154" s="2" t="s">
        <v>186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1"/>
  <sheetViews>
    <sheetView tabSelected="1" workbookViewId="0">
      <pane xSplit="1" ySplit="6" topLeftCell="C7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5" x14ac:dyDescent="0.25"/>
  <cols>
    <col min="1" max="1" width="59" bestFit="1" customWidth="1"/>
    <col min="2" max="2" width="56.28515625" bestFit="1" customWidth="1"/>
    <col min="3" max="7" width="16.28515625" customWidth="1"/>
    <col min="8" max="8" width="15.7109375" customWidth="1"/>
    <col min="9" max="9" width="16.28515625" customWidth="1"/>
    <col min="10" max="12" width="17" customWidth="1"/>
  </cols>
  <sheetData>
    <row r="1" spans="1:12" x14ac:dyDescent="0.25">
      <c r="A1" t="s">
        <v>0</v>
      </c>
      <c r="B1" t="s">
        <v>1</v>
      </c>
      <c r="C1" s="6" t="s">
        <v>187</v>
      </c>
      <c r="D1" s="6" t="s">
        <v>187</v>
      </c>
      <c r="E1" s="6" t="s">
        <v>187</v>
      </c>
      <c r="F1" s="6" t="s">
        <v>187</v>
      </c>
      <c r="G1" s="6" t="s">
        <v>187</v>
      </c>
      <c r="H1" s="6" t="s">
        <v>187</v>
      </c>
      <c r="I1" s="6" t="s">
        <v>187</v>
      </c>
      <c r="J1" s="6" t="s">
        <v>187</v>
      </c>
      <c r="K1" s="6" t="s">
        <v>187</v>
      </c>
      <c r="L1" s="6" t="s">
        <v>187</v>
      </c>
    </row>
    <row r="2" spans="1:12" ht="60" x14ac:dyDescent="0.25">
      <c r="A2" s="2" t="s">
        <v>5</v>
      </c>
      <c r="B2" s="2" t="s">
        <v>6</v>
      </c>
      <c r="C2" s="6" t="s">
        <v>188</v>
      </c>
      <c r="D2" s="6" t="s">
        <v>188</v>
      </c>
      <c r="E2" s="6" t="s">
        <v>188</v>
      </c>
      <c r="F2" s="6" t="s">
        <v>188</v>
      </c>
      <c r="G2" s="6" t="s">
        <v>188</v>
      </c>
      <c r="H2" s="6" t="s">
        <v>188</v>
      </c>
      <c r="I2" s="6" t="s">
        <v>189</v>
      </c>
      <c r="J2" s="6" t="s">
        <v>189</v>
      </c>
      <c r="K2" s="6" t="s">
        <v>189</v>
      </c>
      <c r="L2" s="6" t="s">
        <v>189</v>
      </c>
    </row>
    <row r="3" spans="1:12" x14ac:dyDescent="0.25">
      <c r="A3" s="2" t="s">
        <v>15</v>
      </c>
      <c r="B3" s="2"/>
      <c r="C3" s="6" t="s">
        <v>16</v>
      </c>
      <c r="D3" s="6" t="s">
        <v>24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16</v>
      </c>
      <c r="J3" s="6" t="s">
        <v>20</v>
      </c>
      <c r="K3" s="6" t="s">
        <v>21</v>
      </c>
      <c r="L3" s="6" t="s">
        <v>22</v>
      </c>
    </row>
    <row r="4" spans="1:12" x14ac:dyDescent="0.25">
      <c r="A4" s="2" t="s">
        <v>27</v>
      </c>
      <c r="B4" s="2"/>
      <c r="C4" s="6" t="s">
        <v>190</v>
      </c>
      <c r="D4" s="6" t="s">
        <v>190</v>
      </c>
      <c r="E4" s="6" t="s">
        <v>190</v>
      </c>
      <c r="F4" s="6" t="s">
        <v>190</v>
      </c>
      <c r="G4" s="6" t="s">
        <v>190</v>
      </c>
      <c r="H4" s="6" t="s">
        <v>190</v>
      </c>
      <c r="I4" s="6" t="s">
        <v>282</v>
      </c>
      <c r="J4" s="6" t="s">
        <v>282</v>
      </c>
      <c r="K4" s="6" t="s">
        <v>282</v>
      </c>
      <c r="L4" s="6" t="s">
        <v>282</v>
      </c>
    </row>
    <row r="5" spans="1:12" x14ac:dyDescent="0.25">
      <c r="A5" s="2" t="s">
        <v>30</v>
      </c>
      <c r="B5" s="2"/>
      <c r="C5" s="73">
        <v>1</v>
      </c>
      <c r="D5" s="73">
        <v>1</v>
      </c>
      <c r="E5" s="73">
        <v>1</v>
      </c>
      <c r="F5" s="73">
        <v>1</v>
      </c>
      <c r="G5" s="73">
        <v>1</v>
      </c>
      <c r="H5" s="73">
        <v>1</v>
      </c>
      <c r="I5" s="73">
        <v>1</v>
      </c>
      <c r="J5" s="73">
        <v>1</v>
      </c>
      <c r="K5" s="73">
        <v>1</v>
      </c>
      <c r="L5" s="73">
        <v>1</v>
      </c>
    </row>
    <row r="6" spans="1:12" x14ac:dyDescent="0.25">
      <c r="A6" s="2" t="s">
        <v>31</v>
      </c>
      <c r="B6" s="2" t="s">
        <v>32</v>
      </c>
      <c r="C6" s="10">
        <v>28</v>
      </c>
      <c r="D6" s="10">
        <v>1</v>
      </c>
      <c r="E6" s="10">
        <v>28</v>
      </c>
      <c r="F6" s="10">
        <v>28</v>
      </c>
      <c r="G6" s="10">
        <v>28</v>
      </c>
      <c r="H6" s="10">
        <v>28</v>
      </c>
      <c r="I6" s="22">
        <v>1</v>
      </c>
      <c r="J6" s="22">
        <v>1</v>
      </c>
      <c r="K6" s="22">
        <v>1</v>
      </c>
      <c r="L6" s="22">
        <v>1</v>
      </c>
    </row>
    <row r="7" spans="1:12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</row>
    <row r="8" spans="1:12" x14ac:dyDescent="0.25">
      <c r="A8" s="2" t="s">
        <v>35</v>
      </c>
      <c r="B8" s="2" t="s">
        <v>36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</row>
    <row r="9" spans="1:12" x14ac:dyDescent="0.25">
      <c r="A9" s="2" t="s">
        <v>37</v>
      </c>
      <c r="B9" s="2" t="s">
        <v>38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</row>
    <row r="10" spans="1:12" x14ac:dyDescent="0.25">
      <c r="A10" s="17" t="s">
        <v>39</v>
      </c>
      <c r="B10" s="17"/>
      <c r="C10" s="20">
        <f t="shared" ref="C10:J10" si="0">+C6*C12+C9</f>
        <v>80.920107510194427</v>
      </c>
      <c r="D10" s="20">
        <f t="shared" ref="D10:G10" si="1">+D6*D12+D9</f>
        <v>56.075756521862097</v>
      </c>
      <c r="E10" s="20">
        <f t="shared" ref="E10:F10" si="2">+E6*E12+E9</f>
        <v>80.920107510194427</v>
      </c>
      <c r="F10" s="20">
        <f t="shared" si="2"/>
        <v>80.920107510194427</v>
      </c>
      <c r="G10" s="20">
        <f t="shared" si="1"/>
        <v>80.920107510194427</v>
      </c>
      <c r="H10" s="20">
        <f t="shared" ref="H10" si="3">+H6*H12+H9</f>
        <v>80.920107510194427</v>
      </c>
      <c r="I10" s="20">
        <f t="shared" si="0"/>
        <v>56.075756521862097</v>
      </c>
      <c r="J10" s="20">
        <f t="shared" si="0"/>
        <v>56.075756521862097</v>
      </c>
      <c r="K10" s="20">
        <f t="shared" ref="K10:L10" si="4">+K6*K12+K9</f>
        <v>56.075756521862097</v>
      </c>
      <c r="L10" s="20">
        <f t="shared" si="4"/>
        <v>56.075756521862097</v>
      </c>
    </row>
    <row r="11" spans="1:12" x14ac:dyDescent="0.25">
      <c r="A11" s="17" t="s">
        <v>40</v>
      </c>
      <c r="B11" s="17"/>
      <c r="C11" s="20">
        <f t="shared" ref="C11:J11" si="5">0.5*(C10-C9)+C9</f>
        <v>60.460053755097213</v>
      </c>
      <c r="D11" s="20">
        <f t="shared" ref="D11:G11" si="6">0.5*(D10-D9)+D9</f>
        <v>48.037878260931052</v>
      </c>
      <c r="E11" s="20">
        <f t="shared" ref="E11:F11" si="7">0.5*(E10-E9)+E9</f>
        <v>60.460053755097213</v>
      </c>
      <c r="F11" s="20">
        <f t="shared" si="7"/>
        <v>60.460053755097213</v>
      </c>
      <c r="G11" s="20">
        <f t="shared" si="6"/>
        <v>60.460053755097213</v>
      </c>
      <c r="H11" s="20">
        <f t="shared" ref="H11" si="8">0.5*(H10-H9)+H9</f>
        <v>60.460053755097213</v>
      </c>
      <c r="I11" s="20">
        <f t="shared" si="5"/>
        <v>48.037878260931052</v>
      </c>
      <c r="J11" s="20">
        <f t="shared" si="5"/>
        <v>48.037878260931052</v>
      </c>
      <c r="K11" s="20">
        <f t="shared" ref="K11:L11" si="9">0.5*(K10-K9)+K9</f>
        <v>48.037878260931052</v>
      </c>
      <c r="L11" s="20">
        <f t="shared" si="9"/>
        <v>48.037878260931052</v>
      </c>
    </row>
    <row r="12" spans="1:12" x14ac:dyDescent="0.25">
      <c r="A12" s="2" t="s">
        <v>41</v>
      </c>
      <c r="B12" s="2"/>
      <c r="C12" s="4">
        <f t="shared" ref="C12:J12" si="10">+C97</f>
        <v>1.4614324110783725</v>
      </c>
      <c r="D12" s="4">
        <f t="shared" ref="D12:G12" si="11">+D97</f>
        <v>16.075756521862097</v>
      </c>
      <c r="E12" s="4">
        <f t="shared" ref="E12:F12" si="12">+E97</f>
        <v>1.4614324110783725</v>
      </c>
      <c r="F12" s="4">
        <f t="shared" si="12"/>
        <v>1.4614324110783725</v>
      </c>
      <c r="G12" s="4">
        <f t="shared" si="11"/>
        <v>1.4614324110783725</v>
      </c>
      <c r="H12" s="4">
        <f t="shared" ref="H12" si="13">+H97</f>
        <v>1.4614324110783725</v>
      </c>
      <c r="I12" s="4">
        <f t="shared" si="10"/>
        <v>16.075756521862097</v>
      </c>
      <c r="J12" s="4">
        <f t="shared" si="10"/>
        <v>16.075756521862097</v>
      </c>
      <c r="K12" s="4">
        <f t="shared" ref="K12:L12" si="14">+K97</f>
        <v>16.075756521862097</v>
      </c>
      <c r="L12" s="4">
        <f t="shared" si="14"/>
        <v>16.075756521862097</v>
      </c>
    </row>
    <row r="13" spans="1:12" x14ac:dyDescent="0.25">
      <c r="A13" s="2" t="s">
        <v>42</v>
      </c>
      <c r="B13" s="2"/>
      <c r="C13" s="4">
        <f t="shared" ref="C13:L13" si="15">+C11/C12</f>
        <v>41.370407072390371</v>
      </c>
      <c r="D13" s="4">
        <f t="shared" si="15"/>
        <v>2.9882188247627615</v>
      </c>
      <c r="E13" s="4">
        <f t="shared" si="15"/>
        <v>41.370407072390371</v>
      </c>
      <c r="F13" s="4">
        <f t="shared" si="15"/>
        <v>41.370407072390371</v>
      </c>
      <c r="G13" s="4">
        <f t="shared" si="15"/>
        <v>41.370407072390371</v>
      </c>
      <c r="H13" s="4">
        <f t="shared" si="15"/>
        <v>41.370407072390371</v>
      </c>
      <c r="I13" s="4">
        <f t="shared" si="15"/>
        <v>2.9882188247627615</v>
      </c>
      <c r="J13" s="4">
        <f t="shared" si="15"/>
        <v>2.9882188247627615</v>
      </c>
      <c r="K13" s="4">
        <f t="shared" si="15"/>
        <v>2.9882188247627615</v>
      </c>
      <c r="L13" s="4">
        <f t="shared" si="15"/>
        <v>2.9882188247627615</v>
      </c>
    </row>
    <row r="14" spans="1:12" x14ac:dyDescent="0.25">
      <c r="A14" s="69" t="s">
        <v>43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 spans="1:12" x14ac:dyDescent="0.25">
      <c r="A15" s="16" t="s">
        <v>44</v>
      </c>
      <c r="B15" s="2"/>
      <c r="C15" s="4">
        <f>+C111</f>
        <v>1.7003677570445355</v>
      </c>
      <c r="D15" s="4">
        <f>+D111</f>
        <v>0.14502279974663373</v>
      </c>
      <c r="E15" s="4">
        <f>+E111</f>
        <v>1.7003677570445355</v>
      </c>
      <c r="F15" s="4">
        <f>+F111</f>
        <v>1.7003677570445355</v>
      </c>
      <c r="G15" s="4">
        <f>+G111</f>
        <v>1.7003677570445355</v>
      </c>
      <c r="H15" s="4">
        <f>+H111*H36</f>
        <v>0.51011032711336068</v>
      </c>
      <c r="I15" s="4">
        <f>+I111</f>
        <v>0.14502279974663373</v>
      </c>
      <c r="J15" s="4">
        <f>+J111</f>
        <v>0.14502279974663373</v>
      </c>
      <c r="K15" s="4">
        <f>+K111</f>
        <v>0.14502279974663373</v>
      </c>
      <c r="L15" s="4">
        <f>+L111</f>
        <v>0.14502279974663373</v>
      </c>
    </row>
    <row r="16" spans="1:12" x14ac:dyDescent="0.25">
      <c r="A16" s="16" t="s">
        <v>45</v>
      </c>
      <c r="B16" s="2" t="s">
        <v>46</v>
      </c>
      <c r="C16" s="4">
        <f>+C131</f>
        <v>1.5314356934259297</v>
      </c>
      <c r="D16" s="4">
        <f>+D131</f>
        <v>2.1596152733526632</v>
      </c>
      <c r="E16" s="4">
        <f>+E131*E36</f>
        <v>0.91886141605555771</v>
      </c>
      <c r="F16" s="4">
        <f>+F131*F36</f>
        <v>0.5513168496333346</v>
      </c>
      <c r="G16" s="4">
        <f>+G131*G36</f>
        <v>0.45943070802777897</v>
      </c>
      <c r="H16" s="4">
        <f>+H131*H36</f>
        <v>0.45943070802777897</v>
      </c>
      <c r="I16" s="4">
        <f>+I131</f>
        <v>2.1596152733526632</v>
      </c>
      <c r="J16" s="4">
        <f>+J131*J36</f>
        <v>1.2957691640115978</v>
      </c>
      <c r="K16" s="4">
        <f>+K131*K36</f>
        <v>0.77746149840695877</v>
      </c>
      <c r="L16" s="4">
        <f>+L131*L36</f>
        <v>0.64788458200579901</v>
      </c>
    </row>
    <row r="17" spans="1:12" x14ac:dyDescent="0.25">
      <c r="A17" s="16" t="s">
        <v>47</v>
      </c>
      <c r="B17" s="2"/>
      <c r="C17" s="4">
        <f t="shared" ref="C17:L17" si="16">+C15+C16</f>
        <v>3.2318034504704651</v>
      </c>
      <c r="D17" s="4">
        <f t="shared" si="16"/>
        <v>2.304638073099297</v>
      </c>
      <c r="E17" s="4">
        <f t="shared" si="16"/>
        <v>2.6192291731000932</v>
      </c>
      <c r="F17" s="4">
        <f t="shared" si="16"/>
        <v>2.2516846066778702</v>
      </c>
      <c r="G17" s="4">
        <f t="shared" si="16"/>
        <v>2.1597984650723143</v>
      </c>
      <c r="H17" s="4">
        <f t="shared" si="16"/>
        <v>0.96954103514113965</v>
      </c>
      <c r="I17" s="4">
        <f t="shared" si="16"/>
        <v>2.304638073099297</v>
      </c>
      <c r="J17" s="4">
        <f t="shared" si="16"/>
        <v>1.4407919637582316</v>
      </c>
      <c r="K17" s="4">
        <f t="shared" si="16"/>
        <v>0.92248429815359256</v>
      </c>
      <c r="L17" s="4">
        <f t="shared" si="16"/>
        <v>0.7929073817524328</v>
      </c>
    </row>
    <row r="18" spans="1:12" x14ac:dyDescent="0.25">
      <c r="A18" s="2" t="s">
        <v>48</v>
      </c>
    </row>
    <row r="19" spans="1:12" x14ac:dyDescent="0.25">
      <c r="A19" s="16" t="s">
        <v>49</v>
      </c>
      <c r="B19" s="2"/>
      <c r="C19" s="4">
        <f t="shared" ref="C19:L19" si="17">+C118</f>
        <v>1.7676761015807103</v>
      </c>
      <c r="D19" s="4">
        <f t="shared" si="17"/>
        <v>0.23994035293440419</v>
      </c>
      <c r="E19" s="4">
        <f t="shared" si="17"/>
        <v>1.7676761015807103</v>
      </c>
      <c r="F19" s="4">
        <f t="shared" si="17"/>
        <v>1.7676761015807103</v>
      </c>
      <c r="G19" s="4">
        <f t="shared" si="17"/>
        <v>1.7676761015807103</v>
      </c>
      <c r="H19" s="4">
        <f t="shared" si="17"/>
        <v>1.7676761015807103</v>
      </c>
      <c r="I19" s="4">
        <f t="shared" si="17"/>
        <v>0.23994035293440419</v>
      </c>
      <c r="J19" s="4">
        <f t="shared" si="17"/>
        <v>0.23994035293440419</v>
      </c>
      <c r="K19" s="4">
        <f t="shared" si="17"/>
        <v>0.23994035293440419</v>
      </c>
      <c r="L19" s="4">
        <f t="shared" si="17"/>
        <v>0.23994035293440419</v>
      </c>
    </row>
    <row r="20" spans="1:12" x14ac:dyDescent="0.25">
      <c r="A20" s="16" t="s">
        <v>50</v>
      </c>
      <c r="B20" s="2"/>
      <c r="C20" s="4">
        <f t="shared" ref="C20:L20" si="18">+C151</f>
        <v>0.30260119379939865</v>
      </c>
      <c r="D20" s="4">
        <f t="shared" si="18"/>
        <v>0.34169846671254339</v>
      </c>
      <c r="E20" s="4">
        <f t="shared" si="18"/>
        <v>0.30260119379939865</v>
      </c>
      <c r="F20" s="4">
        <f t="shared" si="18"/>
        <v>0.30260119379939865</v>
      </c>
      <c r="G20" s="4">
        <f t="shared" si="18"/>
        <v>0.30260119379939865</v>
      </c>
      <c r="H20" s="4">
        <f t="shared" si="18"/>
        <v>0.30260119379939865</v>
      </c>
      <c r="I20" s="4">
        <f t="shared" si="18"/>
        <v>0.34169846671254339</v>
      </c>
      <c r="J20" s="4">
        <f t="shared" si="18"/>
        <v>0.34169846671254339</v>
      </c>
      <c r="K20" s="4">
        <f t="shared" si="18"/>
        <v>0.34169846671254339</v>
      </c>
      <c r="L20" s="4">
        <f t="shared" si="18"/>
        <v>0.34169846671254339</v>
      </c>
    </row>
    <row r="21" spans="1:12" x14ac:dyDescent="0.25">
      <c r="A21" s="16" t="s">
        <v>51</v>
      </c>
      <c r="B21" s="2"/>
      <c r="C21" s="4">
        <f t="shared" ref="C21:L21" si="19">+C19+C20</f>
        <v>2.0702772953801087</v>
      </c>
      <c r="D21" s="4">
        <f t="shared" si="19"/>
        <v>0.58163881964694752</v>
      </c>
      <c r="E21" s="4">
        <f t="shared" si="19"/>
        <v>2.0702772953801087</v>
      </c>
      <c r="F21" s="4">
        <f t="shared" si="19"/>
        <v>2.0702772953801087</v>
      </c>
      <c r="G21" s="4">
        <f t="shared" si="19"/>
        <v>2.0702772953801087</v>
      </c>
      <c r="H21" s="4">
        <f t="shared" si="19"/>
        <v>2.0702772953801087</v>
      </c>
      <c r="I21" s="4">
        <f t="shared" si="19"/>
        <v>0.58163881964694752</v>
      </c>
      <c r="J21" s="4">
        <f t="shared" si="19"/>
        <v>0.58163881964694752</v>
      </c>
      <c r="K21" s="4">
        <f t="shared" si="19"/>
        <v>0.58163881964694752</v>
      </c>
      <c r="L21" s="4">
        <f t="shared" si="19"/>
        <v>0.58163881964694752</v>
      </c>
    </row>
    <row r="22" spans="1:12" x14ac:dyDescent="0.25">
      <c r="A22" s="68" t="s">
        <v>52</v>
      </c>
      <c r="B22" s="2"/>
      <c r="C22" s="4">
        <f t="shared" ref="C22:H22" si="20">+C125</f>
        <v>75.84096172606084</v>
      </c>
      <c r="D22" s="4">
        <f t="shared" si="20"/>
        <v>86.209928108046853</v>
      </c>
      <c r="E22" s="4">
        <f t="shared" si="20"/>
        <v>75.84096172606084</v>
      </c>
      <c r="F22" s="4">
        <f t="shared" si="20"/>
        <v>75.84096172606084</v>
      </c>
      <c r="G22" s="4">
        <f t="shared" si="20"/>
        <v>75.84096172606084</v>
      </c>
      <c r="H22" s="4">
        <f t="shared" si="20"/>
        <v>75.84096172606084</v>
      </c>
      <c r="I22" s="4">
        <f t="shared" ref="I22:L22" si="21">+I125</f>
        <v>86.209928108046853</v>
      </c>
      <c r="J22" s="4">
        <f t="shared" ref="J22:K22" si="22">+J125</f>
        <v>86.209928108046853</v>
      </c>
      <c r="K22" s="4">
        <f t="shared" si="22"/>
        <v>86.209928108046853</v>
      </c>
      <c r="L22" s="4">
        <f t="shared" si="21"/>
        <v>86.209928108046853</v>
      </c>
    </row>
    <row r="23" spans="1:12" x14ac:dyDescent="0.25">
      <c r="A23" s="68" t="s">
        <v>53</v>
      </c>
      <c r="B23" s="2"/>
      <c r="C23" s="4">
        <f t="shared" ref="C23:H24" si="23">+C146</f>
        <v>12.506932998244693</v>
      </c>
      <c r="D23" s="4">
        <f t="shared" si="23"/>
        <v>14.216879244298006</v>
      </c>
      <c r="E23" s="4">
        <f t="shared" si="23"/>
        <v>12.506932998244693</v>
      </c>
      <c r="F23" s="4">
        <f t="shared" ref="F23:G23" si="24">+F146</f>
        <v>12.506932998244693</v>
      </c>
      <c r="G23" s="4">
        <f t="shared" si="24"/>
        <v>12.506932998244693</v>
      </c>
      <c r="H23" s="4">
        <f t="shared" si="23"/>
        <v>12.506932998244693</v>
      </c>
      <c r="I23" s="4">
        <f t="shared" ref="I23:L24" si="25">+I146</f>
        <v>14.216879244298006</v>
      </c>
      <c r="J23" s="4">
        <f t="shared" ref="J23:K23" si="26">+J146</f>
        <v>14.216879244298006</v>
      </c>
      <c r="K23" s="4">
        <f t="shared" si="26"/>
        <v>14.216879244298006</v>
      </c>
      <c r="L23" s="4">
        <f t="shared" si="25"/>
        <v>14.216879244298006</v>
      </c>
    </row>
    <row r="24" spans="1:12" x14ac:dyDescent="0.25">
      <c r="A24" s="68" t="s">
        <v>54</v>
      </c>
      <c r="B24" s="2"/>
      <c r="C24" s="4">
        <f t="shared" si="23"/>
        <v>13.234472300357508</v>
      </c>
      <c r="D24" s="4">
        <f t="shared" si="23"/>
        <v>14.944418546410821</v>
      </c>
      <c r="E24" s="4">
        <f t="shared" si="23"/>
        <v>13.234472300357508</v>
      </c>
      <c r="F24" s="4">
        <f t="shared" ref="F24:G24" si="27">+F147</f>
        <v>13.234472300357508</v>
      </c>
      <c r="G24" s="4">
        <f t="shared" si="27"/>
        <v>13.234472300357508</v>
      </c>
      <c r="H24" s="4">
        <f t="shared" si="23"/>
        <v>13.234472300357508</v>
      </c>
      <c r="I24" s="4">
        <f t="shared" si="25"/>
        <v>14.944418546410821</v>
      </c>
      <c r="J24" s="4">
        <f t="shared" ref="J24:K24" si="28">+J147</f>
        <v>14.944418546410821</v>
      </c>
      <c r="K24" s="4">
        <f t="shared" si="28"/>
        <v>14.944418546410821</v>
      </c>
      <c r="L24" s="4">
        <f t="shared" si="25"/>
        <v>14.944418546410821</v>
      </c>
    </row>
    <row r="25" spans="1:12" x14ac:dyDescent="0.25">
      <c r="A25" s="69" t="s">
        <v>55</v>
      </c>
    </row>
    <row r="26" spans="1:12" x14ac:dyDescent="0.25">
      <c r="A26" s="16" t="s">
        <v>56</v>
      </c>
      <c r="B26" s="2"/>
      <c r="C26" s="4">
        <f t="shared" ref="C26:C34" si="29">+C15*C$93/C$88</f>
        <v>1.7092391819685997</v>
      </c>
      <c r="D26" s="4">
        <f t="shared" ref="D26:G26" si="30">+D15*D$93/D$88</f>
        <v>0.14577943540671356</v>
      </c>
      <c r="E26" s="4">
        <f t="shared" ref="E26:F26" si="31">+E15*E$93/E$88</f>
        <v>1.7092391819685997</v>
      </c>
      <c r="F26" s="4">
        <f t="shared" si="31"/>
        <v>1.7092391819685997</v>
      </c>
      <c r="G26" s="4">
        <f t="shared" si="30"/>
        <v>1.7092391819685997</v>
      </c>
      <c r="H26" s="4">
        <f t="shared" ref="H26:J34" si="32">+H15*H$93/H$88</f>
        <v>0.51277175459058</v>
      </c>
      <c r="I26" s="4">
        <f t="shared" si="32"/>
        <v>0.14577943540671356</v>
      </c>
      <c r="J26" s="4">
        <f t="shared" si="32"/>
        <v>0.14577943540671356</v>
      </c>
      <c r="K26" s="4">
        <f t="shared" ref="K26:L26" si="33">+K15*K$93/K$88</f>
        <v>0.14577943540671356</v>
      </c>
      <c r="L26" s="4">
        <f t="shared" si="33"/>
        <v>0.14577943540671356</v>
      </c>
    </row>
    <row r="27" spans="1:12" x14ac:dyDescent="0.25">
      <c r="A27" s="16" t="s">
        <v>57</v>
      </c>
      <c r="B27" s="2" t="s">
        <v>46</v>
      </c>
      <c r="C27" s="4">
        <f t="shared" si="29"/>
        <v>1.5394257395344695</v>
      </c>
      <c r="D27" s="4">
        <f t="shared" ref="D27:G27" si="34">+D16*D$93/D$88</f>
        <v>2.1708827563327633</v>
      </c>
      <c r="E27" s="4">
        <f t="shared" ref="E27:F27" si="35">+E16*E$93/E$88</f>
        <v>0.92365544372068153</v>
      </c>
      <c r="F27" s="4">
        <f t="shared" si="35"/>
        <v>0.55419326623240894</v>
      </c>
      <c r="G27" s="4">
        <f t="shared" si="34"/>
        <v>0.46182772186034093</v>
      </c>
      <c r="H27" s="4">
        <f t="shared" si="32"/>
        <v>0.46182772186034093</v>
      </c>
      <c r="I27" s="4">
        <f t="shared" si="32"/>
        <v>2.1708827563327633</v>
      </c>
      <c r="J27" s="4">
        <f t="shared" si="32"/>
        <v>1.302529653799658</v>
      </c>
      <c r="K27" s="4">
        <f t="shared" ref="K27:L27" si="36">+K16*K$93/K$88</f>
        <v>0.7815177922797949</v>
      </c>
      <c r="L27" s="4">
        <f t="shared" si="36"/>
        <v>0.65126482689982912</v>
      </c>
    </row>
    <row r="28" spans="1:12" x14ac:dyDescent="0.25">
      <c r="A28" s="16" t="s">
        <v>58</v>
      </c>
      <c r="B28" s="2"/>
      <c r="C28" s="4">
        <f t="shared" si="29"/>
        <v>3.2486649215030692</v>
      </c>
      <c r="D28" s="4">
        <f t="shared" ref="D28:G28" si="37">+D17*D$93/D$88</f>
        <v>2.3166621917394772</v>
      </c>
      <c r="E28" s="4">
        <f t="shared" ref="E28:F28" si="38">+E17*E$93/E$88</f>
        <v>2.6328946256892811</v>
      </c>
      <c r="F28" s="4">
        <f t="shared" si="38"/>
        <v>2.2634324482010086</v>
      </c>
      <c r="G28" s="4">
        <f t="shared" si="37"/>
        <v>2.1710669038289407</v>
      </c>
      <c r="H28" s="4">
        <f t="shared" si="32"/>
        <v>0.97459947645092082</v>
      </c>
      <c r="I28" s="4">
        <f t="shared" si="32"/>
        <v>2.3166621917394772</v>
      </c>
      <c r="J28" s="4">
        <f t="shared" si="32"/>
        <v>1.4483090892063715</v>
      </c>
      <c r="K28" s="4">
        <f t="shared" ref="K28:L28" si="39">+K17*K$93/K$88</f>
        <v>0.92729722768650846</v>
      </c>
      <c r="L28" s="4">
        <f t="shared" si="39"/>
        <v>0.79704426230654268</v>
      </c>
    </row>
    <row r="29" spans="1:12" x14ac:dyDescent="0.25">
      <c r="A29" s="2" t="s">
        <v>48</v>
      </c>
      <c r="C29" s="4">
        <f t="shared" si="29"/>
        <v>0</v>
      </c>
      <c r="D29" s="4">
        <f t="shared" ref="D29:G29" si="40">+D18*D$93/D$88</f>
        <v>0</v>
      </c>
      <c r="E29" s="4">
        <f t="shared" ref="E29:F29" si="41">+E18*E$93/E$88</f>
        <v>0</v>
      </c>
      <c r="F29" s="4">
        <f t="shared" si="41"/>
        <v>0</v>
      </c>
      <c r="G29" s="4">
        <f t="shared" si="40"/>
        <v>0</v>
      </c>
      <c r="H29" s="4">
        <f t="shared" si="32"/>
        <v>0</v>
      </c>
      <c r="I29" s="4">
        <f t="shared" si="32"/>
        <v>0</v>
      </c>
      <c r="J29" s="4">
        <f t="shared" si="32"/>
        <v>0</v>
      </c>
      <c r="K29" s="4">
        <f t="shared" ref="K29:L29" si="42">+K18*K$93/K$88</f>
        <v>0</v>
      </c>
      <c r="L29" s="4">
        <f t="shared" si="42"/>
        <v>0</v>
      </c>
    </row>
    <row r="30" spans="1:12" x14ac:dyDescent="0.25">
      <c r="A30" s="16" t="s">
        <v>59</v>
      </c>
      <c r="B30" s="2"/>
      <c r="C30" s="4">
        <f t="shared" si="29"/>
        <v>1.7768986981397588</v>
      </c>
      <c r="D30" s="4">
        <f t="shared" ref="D30:G30" si="43">+D19*D$93/D$88</f>
        <v>0.24119220731619442</v>
      </c>
      <c r="E30" s="4">
        <f t="shared" ref="E30:F30" si="44">+E19*E$93/E$88</f>
        <v>1.7768986981397588</v>
      </c>
      <c r="F30" s="4">
        <f t="shared" si="44"/>
        <v>1.7768986981397588</v>
      </c>
      <c r="G30" s="4">
        <f t="shared" si="43"/>
        <v>1.7768986981397588</v>
      </c>
      <c r="H30" s="4">
        <f t="shared" si="32"/>
        <v>1.7768986981397588</v>
      </c>
      <c r="I30" s="4">
        <f t="shared" si="32"/>
        <v>0.24119220731619442</v>
      </c>
      <c r="J30" s="4">
        <f t="shared" si="32"/>
        <v>0.24119220731619442</v>
      </c>
      <c r="K30" s="4">
        <f t="shared" ref="K30:L30" si="45">+K19*K$93/K$88</f>
        <v>0.24119220731619442</v>
      </c>
      <c r="L30" s="4">
        <f t="shared" si="45"/>
        <v>0.24119220731619442</v>
      </c>
    </row>
    <row r="31" spans="1:12" x14ac:dyDescent="0.25">
      <c r="A31" s="16" t="s">
        <v>60</v>
      </c>
      <c r="B31" s="2"/>
      <c r="C31" s="4">
        <f t="shared" si="29"/>
        <v>0.30417997213226333</v>
      </c>
      <c r="D31" s="4">
        <f t="shared" ref="D31:G31" si="46">+D20*D$93/D$88</f>
        <v>0.34348122945992521</v>
      </c>
      <c r="E31" s="4">
        <f t="shared" ref="E31:F31" si="47">+E20*E$93/E$88</f>
        <v>0.30417997213226333</v>
      </c>
      <c r="F31" s="4">
        <f t="shared" si="47"/>
        <v>0.30417997213226333</v>
      </c>
      <c r="G31" s="4">
        <f t="shared" si="46"/>
        <v>0.30417997213226333</v>
      </c>
      <c r="H31" s="4">
        <f t="shared" si="32"/>
        <v>0.30417997213226333</v>
      </c>
      <c r="I31" s="4">
        <f t="shared" si="32"/>
        <v>0.34348122945992521</v>
      </c>
      <c r="J31" s="4">
        <f t="shared" si="32"/>
        <v>0.34348122945992521</v>
      </c>
      <c r="K31" s="4">
        <f t="shared" ref="K31:L31" si="48">+K20*K$93/K$88</f>
        <v>0.34348122945992521</v>
      </c>
      <c r="L31" s="4">
        <f t="shared" si="48"/>
        <v>0.34348122945992521</v>
      </c>
    </row>
    <row r="32" spans="1:12" x14ac:dyDescent="0.25">
      <c r="A32" s="16" t="s">
        <v>61</v>
      </c>
      <c r="B32" s="2"/>
      <c r="C32" s="4">
        <f t="shared" si="29"/>
        <v>2.0810786702720216</v>
      </c>
      <c r="D32" s="4">
        <f t="shared" ref="D32:G32" si="49">+D21*D$93/D$88</f>
        <v>0.5846734367761196</v>
      </c>
      <c r="E32" s="4">
        <f t="shared" ref="E32:F32" si="50">+E21*E$93/E$88</f>
        <v>2.0810786702720216</v>
      </c>
      <c r="F32" s="4">
        <f t="shared" si="50"/>
        <v>2.0810786702720216</v>
      </c>
      <c r="G32" s="4">
        <f t="shared" si="49"/>
        <v>2.0810786702720216</v>
      </c>
      <c r="H32" s="4">
        <f t="shared" si="32"/>
        <v>2.0810786702720216</v>
      </c>
      <c r="I32" s="4">
        <f t="shared" si="32"/>
        <v>0.5846734367761196</v>
      </c>
      <c r="J32" s="4">
        <f t="shared" si="32"/>
        <v>0.5846734367761196</v>
      </c>
      <c r="K32" s="4">
        <f t="shared" ref="K32:L32" si="51">+K21*K$93/K$88</f>
        <v>0.5846734367761196</v>
      </c>
      <c r="L32" s="4">
        <f t="shared" si="51"/>
        <v>0.5846734367761196</v>
      </c>
    </row>
    <row r="33" spans="1:25" x14ac:dyDescent="0.25">
      <c r="A33" s="68" t="s">
        <v>62</v>
      </c>
      <c r="B33" s="2"/>
      <c r="C33" s="4">
        <f t="shared" si="29"/>
        <v>76.236651067577768</v>
      </c>
      <c r="D33" s="4">
        <f t="shared" ref="D33:G33" si="52">+D22*D$93/D$88</f>
        <v>86.659716044657003</v>
      </c>
      <c r="E33" s="4">
        <f t="shared" ref="E33:F33" si="53">+E22*E$93/E$88</f>
        <v>76.236651067577768</v>
      </c>
      <c r="F33" s="4">
        <f t="shared" si="53"/>
        <v>76.236651067577768</v>
      </c>
      <c r="G33" s="4">
        <f t="shared" si="52"/>
        <v>76.236651067577768</v>
      </c>
      <c r="H33" s="4">
        <f t="shared" si="32"/>
        <v>76.236651067577768</v>
      </c>
      <c r="I33" s="4">
        <f t="shared" si="32"/>
        <v>86.659716044657003</v>
      </c>
      <c r="J33" s="4">
        <f t="shared" si="32"/>
        <v>86.659716044657003</v>
      </c>
      <c r="K33" s="4">
        <f t="shared" ref="K33:L33" si="54">+K22*K$93/K$88</f>
        <v>86.659716044657003</v>
      </c>
      <c r="L33" s="4">
        <f t="shared" si="54"/>
        <v>86.659716044657003</v>
      </c>
    </row>
    <row r="34" spans="1:25" x14ac:dyDescent="0.25">
      <c r="A34" s="68" t="s">
        <v>63</v>
      </c>
      <c r="B34" s="2"/>
      <c r="C34" s="4">
        <f t="shared" si="29"/>
        <v>12.57218612755425</v>
      </c>
      <c r="D34" s="4">
        <f t="shared" ref="D34:G34" si="55">+D23*D$93/D$88</f>
        <v>14.291053772924389</v>
      </c>
      <c r="E34" s="4">
        <f t="shared" ref="E34:F34" si="56">+E23*E$93/E$88</f>
        <v>12.57218612755425</v>
      </c>
      <c r="F34" s="4">
        <f t="shared" si="56"/>
        <v>12.57218612755425</v>
      </c>
      <c r="G34" s="4">
        <f t="shared" si="55"/>
        <v>12.57218612755425</v>
      </c>
      <c r="H34" s="4">
        <f t="shared" si="32"/>
        <v>12.57218612755425</v>
      </c>
      <c r="I34" s="4">
        <f t="shared" si="32"/>
        <v>14.291053772924389</v>
      </c>
      <c r="J34" s="4">
        <f t="shared" si="32"/>
        <v>14.291053772924389</v>
      </c>
      <c r="K34" s="4">
        <f t="shared" ref="K34:L34" si="57">+K23*K$93/K$88</f>
        <v>14.291053772924389</v>
      </c>
      <c r="L34" s="4">
        <f t="shared" si="57"/>
        <v>14.291053772924389</v>
      </c>
    </row>
    <row r="35" spans="1:25" ht="14.25" customHeight="1" x14ac:dyDescent="0.25">
      <c r="A35" s="68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25" x14ac:dyDescent="0.25">
      <c r="A36" s="68" t="s">
        <v>64</v>
      </c>
      <c r="B36" s="2"/>
      <c r="C36" s="4">
        <v>1</v>
      </c>
      <c r="D36" s="4">
        <v>1</v>
      </c>
      <c r="E36" s="4">
        <f>1-0.4</f>
        <v>0.6</v>
      </c>
      <c r="F36" s="4">
        <f>1-0.64</f>
        <v>0.36</v>
      </c>
      <c r="G36" s="4">
        <f>1-0.7</f>
        <v>0.30000000000000004</v>
      </c>
      <c r="H36" s="4">
        <f>1-0.7</f>
        <v>0.30000000000000004</v>
      </c>
      <c r="I36" s="4">
        <v>1</v>
      </c>
      <c r="J36" s="4">
        <f>1-0.4</f>
        <v>0.6</v>
      </c>
      <c r="K36" s="4">
        <f>1-0.64</f>
        <v>0.36</v>
      </c>
      <c r="L36" s="4">
        <f>1-0.7</f>
        <v>0.30000000000000004</v>
      </c>
    </row>
    <row r="37" spans="1:25" s="2" customFormat="1" x14ac:dyDescent="0.25">
      <c r="A37" s="74" t="s">
        <v>191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5">
      <c r="A38" s="16" t="s">
        <v>281</v>
      </c>
      <c r="C38" s="4">
        <v>161</v>
      </c>
      <c r="D38" s="4">
        <v>161</v>
      </c>
      <c r="E38" s="4">
        <v>161</v>
      </c>
      <c r="F38" s="4">
        <v>161</v>
      </c>
      <c r="G38" s="4">
        <v>161</v>
      </c>
      <c r="H38" s="4">
        <v>161</v>
      </c>
      <c r="I38" s="4">
        <v>161</v>
      </c>
      <c r="J38" s="4">
        <v>161</v>
      </c>
      <c r="K38" s="4">
        <v>161</v>
      </c>
      <c r="L38" s="4">
        <v>161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s="2" customFormat="1" x14ac:dyDescent="0.25">
      <c r="A39" s="16" t="s">
        <v>280</v>
      </c>
      <c r="C39" s="4">
        <f>C38/(C88/1000)</f>
        <v>5.753386377567578</v>
      </c>
      <c r="D39" s="4">
        <f t="shared" ref="D39:L39" si="58">D38/(D88/1000)</f>
        <v>5.753386377567578</v>
      </c>
      <c r="E39" s="4">
        <f t="shared" si="58"/>
        <v>5.753386377567578</v>
      </c>
      <c r="F39" s="4">
        <f t="shared" si="58"/>
        <v>5.753386377567578</v>
      </c>
      <c r="G39" s="4">
        <f t="shared" si="58"/>
        <v>5.753386377567578</v>
      </c>
      <c r="H39" s="4">
        <f t="shared" si="58"/>
        <v>5.753386377567578</v>
      </c>
      <c r="I39" s="4">
        <f t="shared" si="58"/>
        <v>5.753386377567578</v>
      </c>
      <c r="J39" s="4">
        <f t="shared" si="58"/>
        <v>5.753386377567578</v>
      </c>
      <c r="K39" s="4">
        <f t="shared" si="58"/>
        <v>5.753386377567578</v>
      </c>
      <c r="L39" s="4">
        <f t="shared" si="58"/>
        <v>5.753386377567578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s="2" customFormat="1" x14ac:dyDescent="0.25">
      <c r="A40" s="16" t="s">
        <v>66</v>
      </c>
      <c r="B40" s="2" t="s">
        <v>67</v>
      </c>
      <c r="C40" s="4">
        <v>9.2200000000000006</v>
      </c>
      <c r="D40" s="4">
        <v>13.66</v>
      </c>
      <c r="E40" s="4">
        <v>9.2200000000000006</v>
      </c>
      <c r="F40" s="4">
        <v>9.2200000000000006</v>
      </c>
      <c r="G40" s="4">
        <v>9.2200000000000006</v>
      </c>
      <c r="H40" s="4">
        <f>9.22*H50</f>
        <v>6.1773999999999996</v>
      </c>
      <c r="I40" s="4">
        <v>13.66</v>
      </c>
      <c r="J40" s="4">
        <v>13.66</v>
      </c>
      <c r="K40" s="4">
        <v>13.66</v>
      </c>
      <c r="L40" s="4">
        <v>13.66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2" customFormat="1" x14ac:dyDescent="0.25">
      <c r="A41" s="16" t="s">
        <v>68</v>
      </c>
      <c r="B41" s="2" t="s">
        <v>67</v>
      </c>
      <c r="C41" s="4">
        <v>2.0099999999999998</v>
      </c>
      <c r="D41" s="4">
        <v>1.86</v>
      </c>
      <c r="E41" s="4">
        <v>2.0099999999999998</v>
      </c>
      <c r="F41" s="4">
        <v>2.0099999999999998</v>
      </c>
      <c r="G41" s="4">
        <f>2.01*G50</f>
        <v>1.0049999999999999</v>
      </c>
      <c r="H41" s="4">
        <f>2.01*H50</f>
        <v>1.3466999999999998</v>
      </c>
      <c r="I41" s="4">
        <v>1.86</v>
      </c>
      <c r="J41" s="4">
        <v>1.86</v>
      </c>
      <c r="K41" s="4">
        <v>1.86</v>
      </c>
      <c r="L41" s="4">
        <f>1.86*L50</f>
        <v>0.93</v>
      </c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2" customFormat="1" x14ac:dyDescent="0.25">
      <c r="A42" s="16" t="s">
        <v>69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2" customFormat="1" x14ac:dyDescent="0.25">
      <c r="A43" s="16" t="s">
        <v>70</v>
      </c>
      <c r="B43" s="2" t="s">
        <v>67</v>
      </c>
      <c r="C43" s="4">
        <f t="shared" ref="C43:L43" si="59">C40*C42</f>
        <v>9.2200000000000006</v>
      </c>
      <c r="D43" s="4">
        <f t="shared" si="59"/>
        <v>13.66</v>
      </c>
      <c r="E43" s="4">
        <f t="shared" si="59"/>
        <v>9.2200000000000006</v>
      </c>
      <c r="F43" s="4">
        <f t="shared" si="59"/>
        <v>9.2200000000000006</v>
      </c>
      <c r="G43" s="4">
        <f t="shared" si="59"/>
        <v>9.2200000000000006</v>
      </c>
      <c r="H43" s="4">
        <f t="shared" si="59"/>
        <v>6.1773999999999996</v>
      </c>
      <c r="I43" s="4">
        <f t="shared" si="59"/>
        <v>13.66</v>
      </c>
      <c r="J43" s="4">
        <f t="shared" si="59"/>
        <v>13.66</v>
      </c>
      <c r="K43" s="4">
        <f t="shared" si="59"/>
        <v>13.66</v>
      </c>
      <c r="L43" s="4">
        <f t="shared" si="59"/>
        <v>13.66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2" customFormat="1" x14ac:dyDescent="0.25">
      <c r="A44" s="16" t="s">
        <v>71</v>
      </c>
      <c r="B44" s="2" t="s">
        <v>67</v>
      </c>
      <c r="C44" s="4">
        <f t="shared" ref="C44:L44" si="60">C41</f>
        <v>2.0099999999999998</v>
      </c>
      <c r="D44" s="4">
        <f t="shared" si="60"/>
        <v>1.86</v>
      </c>
      <c r="E44" s="4">
        <f t="shared" si="60"/>
        <v>2.0099999999999998</v>
      </c>
      <c r="F44" s="4">
        <f t="shared" si="60"/>
        <v>2.0099999999999998</v>
      </c>
      <c r="G44" s="4">
        <f t="shared" si="60"/>
        <v>1.0049999999999999</v>
      </c>
      <c r="H44" s="4">
        <f t="shared" si="60"/>
        <v>1.3466999999999998</v>
      </c>
      <c r="I44" s="4">
        <f t="shared" si="60"/>
        <v>1.86</v>
      </c>
      <c r="J44" s="4">
        <f t="shared" si="60"/>
        <v>1.86</v>
      </c>
      <c r="K44" s="4">
        <f t="shared" si="60"/>
        <v>1.86</v>
      </c>
      <c r="L44" s="4">
        <f t="shared" si="60"/>
        <v>0.93</v>
      </c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2" customFormat="1" x14ac:dyDescent="0.25">
      <c r="A45" s="16" t="s">
        <v>72</v>
      </c>
      <c r="C45" s="4">
        <f t="shared" ref="C45:L45" si="61">C43/((C88)/1000)</f>
        <v>0.329479642243311</v>
      </c>
      <c r="D45" s="4">
        <f t="shared" si="61"/>
        <v>0.48814445911536092</v>
      </c>
      <c r="E45" s="4">
        <f t="shared" si="61"/>
        <v>0.329479642243311</v>
      </c>
      <c r="F45" s="4">
        <f t="shared" si="61"/>
        <v>0.329479642243311</v>
      </c>
      <c r="G45" s="4">
        <f t="shared" si="61"/>
        <v>0.329479642243311</v>
      </c>
      <c r="H45" s="4">
        <f t="shared" si="61"/>
        <v>0.22075136030301834</v>
      </c>
      <c r="I45" s="4">
        <f t="shared" si="61"/>
        <v>0.48814445911536092</v>
      </c>
      <c r="J45" s="4">
        <f t="shared" si="61"/>
        <v>0.48814445911536092</v>
      </c>
      <c r="K45" s="4">
        <f t="shared" si="61"/>
        <v>0.48814445911536092</v>
      </c>
      <c r="L45" s="4">
        <f t="shared" si="61"/>
        <v>0.48814445911536092</v>
      </c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2" customFormat="1" x14ac:dyDescent="0.25">
      <c r="A46" s="16" t="s">
        <v>73</v>
      </c>
      <c r="C46" s="4">
        <f t="shared" ref="C46:L46" si="62">C44/((C88)/1000)</f>
        <v>7.1827991421806389E-2</v>
      </c>
      <c r="D46" s="4">
        <f t="shared" si="62"/>
        <v>6.646769355450742E-2</v>
      </c>
      <c r="E46" s="4">
        <f t="shared" si="62"/>
        <v>7.1827991421806389E-2</v>
      </c>
      <c r="F46" s="4">
        <f t="shared" si="62"/>
        <v>7.1827991421806389E-2</v>
      </c>
      <c r="G46" s="4">
        <f t="shared" si="62"/>
        <v>3.5913995710903195E-2</v>
      </c>
      <c r="H46" s="4">
        <f t="shared" si="62"/>
        <v>4.8124754252610286E-2</v>
      </c>
      <c r="I46" s="4">
        <f t="shared" si="62"/>
        <v>6.646769355450742E-2</v>
      </c>
      <c r="J46" s="4">
        <f t="shared" si="62"/>
        <v>6.646769355450742E-2</v>
      </c>
      <c r="K46" s="4">
        <f t="shared" si="62"/>
        <v>6.646769355450742E-2</v>
      </c>
      <c r="L46" s="4">
        <f t="shared" si="62"/>
        <v>3.323384677725371E-2</v>
      </c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2" customFormat="1" x14ac:dyDescent="0.25">
      <c r="A47" s="16" t="s">
        <v>278</v>
      </c>
      <c r="C47" s="75">
        <v>4.7499999999999999E-3</v>
      </c>
      <c r="D47" s="75">
        <v>4.7499999999999999E-3</v>
      </c>
      <c r="E47" s="75">
        <v>4.7499999999999999E-3</v>
      </c>
      <c r="F47" s="75">
        <v>4.7499999999999999E-3</v>
      </c>
      <c r="G47" s="75">
        <v>4.7499999999999999E-3</v>
      </c>
      <c r="H47" s="75">
        <v>4.7499999999999999E-3</v>
      </c>
      <c r="I47" s="75">
        <v>4.7499999999999999E-3</v>
      </c>
      <c r="J47" s="75">
        <v>4.7499999999999999E-3</v>
      </c>
      <c r="K47" s="75">
        <v>4.7499999999999999E-3</v>
      </c>
      <c r="L47" s="75">
        <v>4.7499999999999999E-3</v>
      </c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s="2" customFormat="1" x14ac:dyDescent="0.25">
      <c r="A48" s="16" t="s">
        <v>279</v>
      </c>
      <c r="C48" s="75">
        <f>C47* C39*44/28</f>
        <v>4.294491974684371E-2</v>
      </c>
      <c r="D48" s="75">
        <f t="shared" ref="D48:L48" si="63">D47* D39*44/28</f>
        <v>4.294491974684371E-2</v>
      </c>
      <c r="E48" s="75">
        <f t="shared" si="63"/>
        <v>4.294491974684371E-2</v>
      </c>
      <c r="F48" s="75">
        <f t="shared" si="63"/>
        <v>4.294491974684371E-2</v>
      </c>
      <c r="G48" s="75">
        <f t="shared" si="63"/>
        <v>4.294491974684371E-2</v>
      </c>
      <c r="H48" s="75">
        <f t="shared" si="63"/>
        <v>4.294491974684371E-2</v>
      </c>
      <c r="I48" s="75">
        <f t="shared" si="63"/>
        <v>4.294491974684371E-2</v>
      </c>
      <c r="J48" s="75">
        <f t="shared" si="63"/>
        <v>4.294491974684371E-2</v>
      </c>
      <c r="K48" s="75">
        <f t="shared" si="63"/>
        <v>4.294491974684371E-2</v>
      </c>
      <c r="L48" s="75">
        <f t="shared" si="63"/>
        <v>4.294491974684371E-2</v>
      </c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2" customFormat="1" x14ac:dyDescent="0.25">
      <c r="A49" s="16"/>
      <c r="C49" s="4"/>
      <c r="D49" s="4"/>
      <c r="E49" s="4"/>
      <c r="F49" s="4"/>
      <c r="G49" s="4"/>
      <c r="H49" s="4"/>
      <c r="I49" s="4"/>
      <c r="J49" s="4"/>
      <c r="K49" s="4"/>
      <c r="L49" s="4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 s="68" t="s">
        <v>74</v>
      </c>
      <c r="B50" s="2"/>
      <c r="C50" s="4">
        <v>1</v>
      </c>
      <c r="D50" s="4">
        <v>1</v>
      </c>
      <c r="E50" s="4">
        <v>1</v>
      </c>
      <c r="F50" s="4">
        <v>1</v>
      </c>
      <c r="G50" s="4">
        <f>1-0.5</f>
        <v>0.5</v>
      </c>
      <c r="H50" s="4">
        <f>1-0.33</f>
        <v>0.66999999999999993</v>
      </c>
      <c r="I50" s="4">
        <v>1</v>
      </c>
      <c r="J50" s="4">
        <v>1</v>
      </c>
      <c r="K50" s="4">
        <v>1</v>
      </c>
      <c r="L50" s="4">
        <f>1-0.5</f>
        <v>0.5</v>
      </c>
    </row>
    <row r="51" spans="1:25" s="2" customFormat="1" x14ac:dyDescent="0.25">
      <c r="A51" s="16"/>
      <c r="C51" s="4"/>
      <c r="D51" s="4"/>
      <c r="E51" s="4"/>
      <c r="F51" s="4"/>
      <c r="G51" s="4"/>
      <c r="H51" s="4"/>
      <c r="I51" s="4"/>
      <c r="J51" s="4"/>
      <c r="K51" s="4"/>
      <c r="L51" s="4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 s="2" t="s">
        <v>75</v>
      </c>
      <c r="B52" t="s">
        <v>76</v>
      </c>
      <c r="C52" s="1" t="s">
        <v>192</v>
      </c>
      <c r="D52" s="1" t="s">
        <v>192</v>
      </c>
      <c r="E52" s="1" t="s">
        <v>192</v>
      </c>
      <c r="F52" s="1" t="s">
        <v>192</v>
      </c>
      <c r="G52" s="1" t="s">
        <v>192</v>
      </c>
      <c r="H52" s="1" t="s">
        <v>192</v>
      </c>
      <c r="I52" s="1" t="s">
        <v>192</v>
      </c>
      <c r="J52" s="1" t="s">
        <v>192</v>
      </c>
      <c r="K52" s="1" t="s">
        <v>192</v>
      </c>
      <c r="L52" s="1" t="s">
        <v>192</v>
      </c>
    </row>
    <row r="54" spans="1:25" x14ac:dyDescent="0.25">
      <c r="A54" s="2" t="s">
        <v>77</v>
      </c>
      <c r="B54" s="2" t="s">
        <v>193</v>
      </c>
      <c r="C54" s="3">
        <v>12.8</v>
      </c>
      <c r="D54" s="3">
        <v>12.8</v>
      </c>
      <c r="E54" s="3">
        <v>12.8</v>
      </c>
      <c r="F54" s="3">
        <v>12.8</v>
      </c>
      <c r="G54" s="3">
        <v>12.8</v>
      </c>
      <c r="H54" s="3">
        <v>12.8</v>
      </c>
      <c r="I54" s="3">
        <v>12.8</v>
      </c>
      <c r="J54" s="3">
        <v>12.8</v>
      </c>
      <c r="K54" s="3">
        <v>12.8</v>
      </c>
      <c r="L54" s="3">
        <v>12.8</v>
      </c>
    </row>
    <row r="55" spans="1:25" x14ac:dyDescent="0.25">
      <c r="A55" s="2" t="s">
        <v>79</v>
      </c>
      <c r="B55" s="2"/>
      <c r="C55" s="4">
        <f t="shared" ref="C55:H55" si="64">+C54+273.15</f>
        <v>285.95</v>
      </c>
      <c r="D55" s="4">
        <f t="shared" si="64"/>
        <v>285.95</v>
      </c>
      <c r="E55" s="4">
        <f t="shared" si="64"/>
        <v>285.95</v>
      </c>
      <c r="F55" s="4">
        <f t="shared" si="64"/>
        <v>285.95</v>
      </c>
      <c r="G55" s="4">
        <f t="shared" si="64"/>
        <v>285.95</v>
      </c>
      <c r="H55" s="4">
        <f t="shared" si="64"/>
        <v>285.95</v>
      </c>
      <c r="I55" s="4">
        <f t="shared" ref="I55:L55" si="65">+I54+273.15</f>
        <v>285.95</v>
      </c>
      <c r="J55" s="4">
        <f t="shared" ref="J55:K55" si="66">+J54+273.15</f>
        <v>285.95</v>
      </c>
      <c r="K55" s="4">
        <f t="shared" si="66"/>
        <v>285.95</v>
      </c>
      <c r="L55" s="4">
        <f t="shared" si="65"/>
        <v>285.95</v>
      </c>
    </row>
    <row r="56" spans="1:25" x14ac:dyDescent="0.25">
      <c r="A56" s="2" t="s">
        <v>80</v>
      </c>
      <c r="B56" s="2" t="s">
        <v>81</v>
      </c>
      <c r="C56" s="3">
        <v>31.2</v>
      </c>
      <c r="D56" s="3">
        <v>31.2</v>
      </c>
      <c r="E56" s="3">
        <v>31.2</v>
      </c>
      <c r="F56" s="3">
        <v>31.2</v>
      </c>
      <c r="G56" s="3">
        <v>31.2</v>
      </c>
      <c r="H56" s="3">
        <v>31.2</v>
      </c>
      <c r="I56" s="3">
        <v>31.2</v>
      </c>
      <c r="J56" s="3">
        <v>31.2</v>
      </c>
      <c r="K56" s="3">
        <v>31.2</v>
      </c>
      <c r="L56" s="3">
        <v>31.2</v>
      </c>
    </row>
    <row r="57" spans="1:25" x14ac:dyDescent="0.25">
      <c r="A57" s="2" t="s">
        <v>194</v>
      </c>
      <c r="B57" s="2" t="s">
        <v>195</v>
      </c>
      <c r="C57" s="3">
        <f t="shared" ref="C57:L57" si="67">Ln_A_kvaeg</f>
        <v>31.2</v>
      </c>
      <c r="D57" s="3">
        <f t="shared" si="67"/>
        <v>31.2</v>
      </c>
      <c r="E57" s="3">
        <f t="shared" si="67"/>
        <v>31.2</v>
      </c>
      <c r="F57" s="3">
        <f t="shared" si="67"/>
        <v>31.2</v>
      </c>
      <c r="G57" s="3">
        <f t="shared" si="67"/>
        <v>31.2</v>
      </c>
      <c r="H57" s="3">
        <f t="shared" si="67"/>
        <v>31.2</v>
      </c>
      <c r="I57" s="3">
        <f t="shared" si="67"/>
        <v>31.2</v>
      </c>
      <c r="J57" s="3">
        <f t="shared" si="67"/>
        <v>31.2</v>
      </c>
      <c r="K57" s="3">
        <f t="shared" si="67"/>
        <v>31.2</v>
      </c>
      <c r="L57" s="3">
        <f t="shared" si="67"/>
        <v>31.2</v>
      </c>
    </row>
    <row r="58" spans="1:25" x14ac:dyDescent="0.25">
      <c r="A58" s="2" t="s">
        <v>84</v>
      </c>
      <c r="B58" s="2" t="s">
        <v>85</v>
      </c>
      <c r="C58" s="3">
        <v>27.9</v>
      </c>
      <c r="D58" s="3">
        <v>27.9</v>
      </c>
      <c r="E58" s="3">
        <v>27.9</v>
      </c>
      <c r="F58" s="3">
        <v>27.9</v>
      </c>
      <c r="G58" s="3">
        <v>27.9</v>
      </c>
      <c r="H58" s="3">
        <v>27.9</v>
      </c>
      <c r="I58" s="3">
        <v>27.9</v>
      </c>
      <c r="J58" s="3">
        <v>27.9</v>
      </c>
      <c r="K58" s="3">
        <v>27.9</v>
      </c>
      <c r="L58" s="3">
        <v>27.9</v>
      </c>
    </row>
    <row r="59" spans="1:25" x14ac:dyDescent="0.25">
      <c r="A59" s="2" t="s">
        <v>86</v>
      </c>
      <c r="B59" s="2" t="s">
        <v>87</v>
      </c>
      <c r="C59" s="10">
        <v>81000</v>
      </c>
      <c r="D59" s="10">
        <v>81000</v>
      </c>
      <c r="E59" s="10">
        <v>81000</v>
      </c>
      <c r="F59" s="10">
        <v>81000</v>
      </c>
      <c r="G59" s="10">
        <v>81000</v>
      </c>
      <c r="H59" s="10">
        <v>81000</v>
      </c>
      <c r="I59" s="10">
        <v>81000</v>
      </c>
      <c r="J59" s="10">
        <v>81000</v>
      </c>
      <c r="K59" s="10">
        <v>81000</v>
      </c>
      <c r="L59" s="10">
        <v>81000</v>
      </c>
    </row>
    <row r="60" spans="1:25" x14ac:dyDescent="0.25">
      <c r="A60" s="2" t="s">
        <v>88</v>
      </c>
      <c r="B60" s="2" t="s">
        <v>89</v>
      </c>
      <c r="C60" s="3">
        <v>8.31</v>
      </c>
      <c r="D60" s="3">
        <v>8.31</v>
      </c>
      <c r="E60" s="3">
        <v>8.31</v>
      </c>
      <c r="F60" s="3">
        <v>8.31</v>
      </c>
      <c r="G60" s="3">
        <v>8.31</v>
      </c>
      <c r="H60" s="3">
        <v>8.31</v>
      </c>
      <c r="I60" s="3">
        <v>8.31</v>
      </c>
      <c r="J60" s="3">
        <v>8.31</v>
      </c>
      <c r="K60" s="3">
        <v>8.31</v>
      </c>
      <c r="L60" s="3">
        <v>8.31</v>
      </c>
    </row>
    <row r="61" spans="1:25" x14ac:dyDescent="0.25">
      <c r="A61" s="2" t="s">
        <v>90</v>
      </c>
      <c r="B61" s="2" t="s">
        <v>91</v>
      </c>
      <c r="C61" s="3">
        <v>4</v>
      </c>
      <c r="D61" s="3">
        <v>4</v>
      </c>
      <c r="E61" s="3">
        <v>4</v>
      </c>
      <c r="F61" s="3">
        <v>4</v>
      </c>
      <c r="G61" s="3">
        <v>4</v>
      </c>
      <c r="H61" s="3">
        <v>4</v>
      </c>
      <c r="I61" s="3">
        <v>4</v>
      </c>
      <c r="J61" s="3">
        <v>4</v>
      </c>
      <c r="K61" s="3">
        <v>4</v>
      </c>
      <c r="L61" s="3">
        <v>4</v>
      </c>
    </row>
    <row r="62" spans="1:25" x14ac:dyDescent="0.25">
      <c r="A62" s="2" t="s">
        <v>92</v>
      </c>
      <c r="B62" s="2" t="s">
        <v>93</v>
      </c>
      <c r="C62" s="3">
        <v>0.45</v>
      </c>
      <c r="D62" s="3">
        <v>0.45</v>
      </c>
      <c r="E62" s="3">
        <v>0.45</v>
      </c>
      <c r="F62" s="3">
        <v>0.45</v>
      </c>
      <c r="G62" s="3">
        <v>0.45</v>
      </c>
      <c r="H62" s="3">
        <v>0.45</v>
      </c>
      <c r="I62" s="3">
        <v>0.45</v>
      </c>
      <c r="J62" s="3">
        <v>0.45</v>
      </c>
      <c r="K62" s="3">
        <v>0.45</v>
      </c>
      <c r="L62" s="3">
        <v>0.45</v>
      </c>
    </row>
    <row r="63" spans="1:25" x14ac:dyDescent="0.25">
      <c r="A63" s="2" t="s">
        <v>94</v>
      </c>
      <c r="B63" s="2"/>
      <c r="C63" s="3">
        <v>10</v>
      </c>
      <c r="D63" s="3">
        <v>10</v>
      </c>
      <c r="E63" s="3">
        <v>10</v>
      </c>
      <c r="F63" s="3">
        <v>10</v>
      </c>
      <c r="G63" s="3">
        <v>10</v>
      </c>
      <c r="H63" s="3">
        <v>10</v>
      </c>
      <c r="I63" s="3">
        <v>10</v>
      </c>
      <c r="J63" s="3">
        <v>10</v>
      </c>
      <c r="K63" s="3">
        <v>10</v>
      </c>
      <c r="L63" s="3">
        <v>10</v>
      </c>
    </row>
    <row r="64" spans="1:25" x14ac:dyDescent="0.25">
      <c r="A64" s="2" t="s">
        <v>95</v>
      </c>
      <c r="B64" s="2" t="s">
        <v>96</v>
      </c>
      <c r="C64" s="4">
        <f t="shared" ref="C64:H64" si="68">+C61/C62*12/16</f>
        <v>6.666666666666667</v>
      </c>
      <c r="D64" s="4">
        <f t="shared" si="68"/>
        <v>6.666666666666667</v>
      </c>
      <c r="E64" s="4">
        <f t="shared" si="68"/>
        <v>6.666666666666667</v>
      </c>
      <c r="F64" s="4">
        <f t="shared" si="68"/>
        <v>6.666666666666667</v>
      </c>
      <c r="G64" s="4">
        <f t="shared" si="68"/>
        <v>6.666666666666667</v>
      </c>
      <c r="H64" s="4">
        <f t="shared" si="68"/>
        <v>6.666666666666667</v>
      </c>
      <c r="I64" s="4">
        <f t="shared" ref="I64:L64" si="69">+I61/I62*12/16</f>
        <v>6.666666666666667</v>
      </c>
      <c r="J64" s="4">
        <f t="shared" ref="J64:K64" si="70">+J61/J62*12/16</f>
        <v>6.666666666666667</v>
      </c>
      <c r="K64" s="4">
        <f t="shared" si="70"/>
        <v>6.666666666666667</v>
      </c>
      <c r="L64" s="4">
        <f t="shared" si="69"/>
        <v>6.666666666666667</v>
      </c>
    </row>
    <row r="65" spans="1:12" x14ac:dyDescent="0.25">
      <c r="A65" s="2" t="s">
        <v>97</v>
      </c>
      <c r="B65" s="2"/>
      <c r="C65" s="4">
        <f t="shared" ref="C65:H65" si="71">+C63/16*12/C62</f>
        <v>16.666666666666668</v>
      </c>
      <c r="D65" s="4">
        <f t="shared" si="71"/>
        <v>16.666666666666668</v>
      </c>
      <c r="E65" s="4">
        <f t="shared" si="71"/>
        <v>16.666666666666668</v>
      </c>
      <c r="F65" s="4">
        <f t="shared" si="71"/>
        <v>16.666666666666668</v>
      </c>
      <c r="G65" s="4">
        <f t="shared" si="71"/>
        <v>16.666666666666668</v>
      </c>
      <c r="H65" s="4">
        <f t="shared" si="71"/>
        <v>16.666666666666668</v>
      </c>
      <c r="I65" s="4">
        <f t="shared" ref="I65:L65" si="72">+I63/16*12/I62</f>
        <v>16.666666666666668</v>
      </c>
      <c r="J65" s="4">
        <f t="shared" ref="J65:K65" si="73">+J63/16*12/J62</f>
        <v>16.666666666666668</v>
      </c>
      <c r="K65" s="4">
        <f t="shared" si="73"/>
        <v>16.666666666666668</v>
      </c>
      <c r="L65" s="4">
        <f t="shared" si="72"/>
        <v>16.666666666666668</v>
      </c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 t="s">
        <v>98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 t="s">
        <v>99</v>
      </c>
      <c r="B68" s="2" t="s">
        <v>100</v>
      </c>
      <c r="C68" s="4">
        <f t="shared" ref="C68:L68" si="74">+C9</f>
        <v>40</v>
      </c>
      <c r="D68" s="4">
        <f t="shared" si="74"/>
        <v>40</v>
      </c>
      <c r="E68" s="4">
        <f t="shared" si="74"/>
        <v>40</v>
      </c>
      <c r="F68" s="4">
        <f t="shared" si="74"/>
        <v>40</v>
      </c>
      <c r="G68" s="4">
        <f t="shared" si="74"/>
        <v>40</v>
      </c>
      <c r="H68" s="4">
        <f t="shared" si="74"/>
        <v>40</v>
      </c>
      <c r="I68" s="4">
        <f t="shared" si="74"/>
        <v>40</v>
      </c>
      <c r="J68" s="4">
        <f t="shared" si="74"/>
        <v>40</v>
      </c>
      <c r="K68" s="4">
        <f t="shared" si="74"/>
        <v>40</v>
      </c>
      <c r="L68" s="4">
        <f t="shared" si="74"/>
        <v>40</v>
      </c>
    </row>
    <row r="69" spans="1:12" x14ac:dyDescent="0.25">
      <c r="A69" s="2" t="s">
        <v>101</v>
      </c>
      <c r="B69" s="2"/>
      <c r="C69" s="4">
        <f t="shared" ref="C69:L69" si="75">+C8</f>
        <v>80</v>
      </c>
      <c r="D69" s="4">
        <f t="shared" si="75"/>
        <v>80</v>
      </c>
      <c r="E69" s="4">
        <f t="shared" si="75"/>
        <v>80</v>
      </c>
      <c r="F69" s="4">
        <f t="shared" si="75"/>
        <v>80</v>
      </c>
      <c r="G69" s="4">
        <f t="shared" si="75"/>
        <v>80</v>
      </c>
      <c r="H69" s="4">
        <f t="shared" si="75"/>
        <v>80</v>
      </c>
      <c r="I69" s="4">
        <f t="shared" si="75"/>
        <v>80</v>
      </c>
      <c r="J69" s="4">
        <f t="shared" si="75"/>
        <v>80</v>
      </c>
      <c r="K69" s="4">
        <f t="shared" si="75"/>
        <v>80</v>
      </c>
      <c r="L69" s="4">
        <f t="shared" si="75"/>
        <v>80</v>
      </c>
    </row>
    <row r="70" spans="1:12" x14ac:dyDescent="0.25">
      <c r="A70" s="2" t="s">
        <v>102</v>
      </c>
      <c r="B70" s="2"/>
      <c r="C70" s="5">
        <v>0.66</v>
      </c>
      <c r="D70" s="5">
        <v>0.06</v>
      </c>
      <c r="E70" s="5">
        <v>0.66</v>
      </c>
      <c r="F70" s="5">
        <v>0.66</v>
      </c>
      <c r="G70" s="5">
        <v>0.66</v>
      </c>
      <c r="H70" s="5">
        <v>0.66</v>
      </c>
      <c r="I70" s="5">
        <v>0.06</v>
      </c>
      <c r="J70" s="5">
        <v>0.06</v>
      </c>
      <c r="K70" s="5">
        <v>0.06</v>
      </c>
      <c r="L70" s="5">
        <v>0.06</v>
      </c>
    </row>
    <row r="71" spans="1:12" x14ac:dyDescent="0.25">
      <c r="A71" s="2" t="s">
        <v>103</v>
      </c>
      <c r="B71" s="2"/>
      <c r="C71" s="3">
        <v>7.99</v>
      </c>
      <c r="D71" s="3">
        <v>7.99</v>
      </c>
      <c r="E71" s="3">
        <v>7.99</v>
      </c>
      <c r="F71" s="3">
        <v>7.99</v>
      </c>
      <c r="G71" s="3">
        <v>7.99</v>
      </c>
      <c r="H71" s="3">
        <v>7.99</v>
      </c>
      <c r="I71" s="3">
        <v>7.99</v>
      </c>
      <c r="J71" s="3">
        <v>7.99</v>
      </c>
      <c r="K71" s="3">
        <v>7.99</v>
      </c>
      <c r="L71" s="3">
        <v>7.99</v>
      </c>
    </row>
    <row r="72" spans="1:12" x14ac:dyDescent="0.25">
      <c r="A72" s="2" t="s">
        <v>104</v>
      </c>
      <c r="B72" s="2"/>
      <c r="C72" s="4">
        <f t="shared" ref="C72:H72" si="76">+C70*C71</f>
        <v>5.2734000000000005</v>
      </c>
      <c r="D72" s="4">
        <f t="shared" si="76"/>
        <v>0.47939999999999999</v>
      </c>
      <c r="E72" s="4">
        <f t="shared" si="76"/>
        <v>5.2734000000000005</v>
      </c>
      <c r="F72" s="4">
        <f t="shared" si="76"/>
        <v>5.2734000000000005</v>
      </c>
      <c r="G72" s="4">
        <f t="shared" si="76"/>
        <v>5.2734000000000005</v>
      </c>
      <c r="H72" s="4">
        <f t="shared" si="76"/>
        <v>5.2734000000000005</v>
      </c>
      <c r="I72" s="4">
        <f t="shared" ref="I72:L72" si="77">+I70*I71</f>
        <v>0.47939999999999999</v>
      </c>
      <c r="J72" s="4">
        <f t="shared" ref="J72:K72" si="78">+J70*J71</f>
        <v>0.47939999999999999</v>
      </c>
      <c r="K72" s="4">
        <f t="shared" si="78"/>
        <v>0.47939999999999999</v>
      </c>
      <c r="L72" s="4">
        <f t="shared" si="77"/>
        <v>0.47939999999999999</v>
      </c>
    </row>
    <row r="73" spans="1:12" x14ac:dyDescent="0.25">
      <c r="A73" s="2" t="s">
        <v>105</v>
      </c>
      <c r="B73" s="2"/>
      <c r="C73" s="3">
        <v>365</v>
      </c>
      <c r="D73" s="3">
        <v>365</v>
      </c>
      <c r="E73" s="3">
        <v>365</v>
      </c>
      <c r="F73" s="3">
        <v>365</v>
      </c>
      <c r="G73" s="3">
        <v>365</v>
      </c>
      <c r="H73" s="3">
        <v>365</v>
      </c>
      <c r="I73" s="3">
        <v>365</v>
      </c>
      <c r="J73" s="3">
        <v>365</v>
      </c>
      <c r="K73" s="3">
        <v>365</v>
      </c>
      <c r="L73" s="3">
        <v>365</v>
      </c>
    </row>
    <row r="74" spans="1:12" x14ac:dyDescent="0.25">
      <c r="A74" s="2" t="s">
        <v>106</v>
      </c>
      <c r="B74" s="2" t="s">
        <v>196</v>
      </c>
      <c r="C74" s="3">
        <v>40</v>
      </c>
      <c r="D74" s="3">
        <v>40</v>
      </c>
      <c r="E74" s="3">
        <v>40</v>
      </c>
      <c r="F74" s="3">
        <v>40</v>
      </c>
      <c r="G74" s="3">
        <v>40</v>
      </c>
      <c r="H74" s="3">
        <v>40</v>
      </c>
      <c r="I74" s="3">
        <v>40</v>
      </c>
      <c r="J74" s="3">
        <v>40</v>
      </c>
      <c r="K74" s="3">
        <v>40</v>
      </c>
      <c r="L74" s="3">
        <v>40</v>
      </c>
    </row>
    <row r="75" spans="1:12" x14ac:dyDescent="0.25">
      <c r="A75" s="2" t="s">
        <v>108</v>
      </c>
      <c r="B75" s="2" t="s">
        <v>109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2" t="s">
        <v>110</v>
      </c>
      <c r="B76" s="2" t="s">
        <v>109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2" t="s">
        <v>111</v>
      </c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2" t="s">
        <v>113</v>
      </c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2" t="s">
        <v>114</v>
      </c>
      <c r="B79" s="2" t="s">
        <v>115</v>
      </c>
      <c r="C79" s="10">
        <v>8456</v>
      </c>
      <c r="D79" s="10">
        <v>8456</v>
      </c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</row>
    <row r="80" spans="1:12" x14ac:dyDescent="0.25">
      <c r="A80" s="2" t="s">
        <v>116</v>
      </c>
      <c r="B80" s="2" t="s">
        <v>197</v>
      </c>
      <c r="C80" s="3">
        <v>0.71</v>
      </c>
      <c r="D80" s="3">
        <v>0.71</v>
      </c>
      <c r="E80" s="3">
        <v>0.71</v>
      </c>
      <c r="F80" s="3">
        <v>0.71</v>
      </c>
      <c r="G80" s="3">
        <v>0.71</v>
      </c>
      <c r="H80" s="3">
        <v>0.71</v>
      </c>
      <c r="I80" s="3">
        <v>0.71</v>
      </c>
      <c r="J80" s="3">
        <v>0.71</v>
      </c>
      <c r="K80" s="3">
        <v>0.71</v>
      </c>
      <c r="L80" s="3">
        <v>0.71</v>
      </c>
    </row>
    <row r="81" spans="1:12" x14ac:dyDescent="0.25">
      <c r="A81" s="2" t="s">
        <v>118</v>
      </c>
      <c r="B81" s="2" t="s">
        <v>119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</row>
    <row r="82" spans="1:12" x14ac:dyDescent="0.25">
      <c r="A82" s="2" t="s">
        <v>120</v>
      </c>
      <c r="B82" s="2"/>
      <c r="C82" s="19">
        <f t="shared" ref="C82:L82" si="79">+C79*C81*(1-C80)</f>
        <v>2452.2400000000002</v>
      </c>
      <c r="D82" s="19">
        <f t="shared" si="79"/>
        <v>2452.2400000000002</v>
      </c>
      <c r="E82" s="19">
        <f t="shared" si="79"/>
        <v>2452.2400000000002</v>
      </c>
      <c r="F82" s="19">
        <f t="shared" si="79"/>
        <v>2452.2400000000002</v>
      </c>
      <c r="G82" s="19">
        <f t="shared" si="79"/>
        <v>2452.2400000000002</v>
      </c>
      <c r="H82" s="19">
        <f t="shared" si="79"/>
        <v>2452.2400000000002</v>
      </c>
      <c r="I82" s="19">
        <f t="shared" si="79"/>
        <v>2452.2400000000002</v>
      </c>
      <c r="J82" s="19">
        <f t="shared" si="79"/>
        <v>2452.2400000000002</v>
      </c>
      <c r="K82" s="19">
        <f t="shared" si="79"/>
        <v>2452.2400000000002</v>
      </c>
      <c r="L82" s="19">
        <f t="shared" si="79"/>
        <v>2452.2400000000002</v>
      </c>
    </row>
    <row r="83" spans="1:12" x14ac:dyDescent="0.25">
      <c r="A83" s="2" t="s">
        <v>121</v>
      </c>
      <c r="B83" s="2" t="s">
        <v>109</v>
      </c>
      <c r="C83" s="23">
        <v>0.13500000000000001</v>
      </c>
      <c r="D83" s="23">
        <v>0.13500000000000001</v>
      </c>
      <c r="E83" s="23">
        <v>0.13500000000000001</v>
      </c>
      <c r="F83" s="23">
        <v>0.13500000000000001</v>
      </c>
      <c r="G83" s="23">
        <v>0.13500000000000001</v>
      </c>
      <c r="H83" s="23">
        <v>0.13500000000000001</v>
      </c>
      <c r="I83" s="23">
        <v>0.13500000000000001</v>
      </c>
      <c r="J83" s="23">
        <v>0.13500000000000001</v>
      </c>
      <c r="K83" s="23">
        <v>0.13500000000000001</v>
      </c>
      <c r="L83" s="23">
        <v>0.13500000000000001</v>
      </c>
    </row>
    <row r="84" spans="1:12" x14ac:dyDescent="0.25">
      <c r="A84" s="2" t="s">
        <v>123</v>
      </c>
      <c r="B84" s="2"/>
      <c r="C84" s="19">
        <f t="shared" ref="C84:L84" si="80">+C79*(1-C80)/C83</f>
        <v>18164.740740740741</v>
      </c>
      <c r="D84" s="19">
        <f t="shared" si="80"/>
        <v>18164.740740740741</v>
      </c>
      <c r="E84" s="19">
        <f t="shared" si="80"/>
        <v>18164.740740740741</v>
      </c>
      <c r="F84" s="19">
        <f t="shared" si="80"/>
        <v>18164.740740740741</v>
      </c>
      <c r="G84" s="19">
        <f t="shared" si="80"/>
        <v>18164.740740740741</v>
      </c>
      <c r="H84" s="19">
        <f t="shared" si="80"/>
        <v>18164.740740740741</v>
      </c>
      <c r="I84" s="19">
        <f t="shared" si="80"/>
        <v>18164.740740740741</v>
      </c>
      <c r="J84" s="19">
        <f t="shared" si="80"/>
        <v>18164.740740740741</v>
      </c>
      <c r="K84" s="19">
        <f t="shared" si="80"/>
        <v>18164.740740740741</v>
      </c>
      <c r="L84" s="19">
        <f t="shared" si="80"/>
        <v>18164.740740740741</v>
      </c>
    </row>
    <row r="85" spans="1:12" x14ac:dyDescent="0.25">
      <c r="A85" s="2" t="s">
        <v>124</v>
      </c>
      <c r="B85" s="2" t="s">
        <v>109</v>
      </c>
      <c r="C85" s="3">
        <v>1.85</v>
      </c>
      <c r="D85" s="3">
        <v>1.85</v>
      </c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</row>
    <row r="86" spans="1:12" x14ac:dyDescent="0.25">
      <c r="A86" s="2" t="s">
        <v>126</v>
      </c>
      <c r="B86" s="2" t="s">
        <v>109</v>
      </c>
      <c r="C86" s="3">
        <v>0.05</v>
      </c>
      <c r="D86" s="3">
        <v>0.05</v>
      </c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</row>
    <row r="87" spans="1:12" x14ac:dyDescent="0.25">
      <c r="A87" s="2" t="s">
        <v>128</v>
      </c>
      <c r="B87" s="2" t="s">
        <v>129</v>
      </c>
      <c r="C87" s="19">
        <f t="shared" ref="C87:L87" si="81">C84/C85</f>
        <v>9818.7787787787784</v>
      </c>
      <c r="D87" s="19">
        <f t="shared" si="81"/>
        <v>9818.7787787787784</v>
      </c>
      <c r="E87" s="19">
        <f t="shared" si="81"/>
        <v>9818.7787787787784</v>
      </c>
      <c r="F87" s="19">
        <f t="shared" si="81"/>
        <v>9818.7787787787784</v>
      </c>
      <c r="G87" s="19">
        <f t="shared" si="81"/>
        <v>9818.7787787787784</v>
      </c>
      <c r="H87" s="19">
        <f t="shared" si="81"/>
        <v>9818.7787787787784</v>
      </c>
      <c r="I87" s="19">
        <f t="shared" si="81"/>
        <v>9818.7787787787784</v>
      </c>
      <c r="J87" s="19">
        <f t="shared" si="81"/>
        <v>9818.7787787787784</v>
      </c>
      <c r="K87" s="19">
        <f t="shared" si="81"/>
        <v>9818.7787787787784</v>
      </c>
      <c r="L87" s="19">
        <f t="shared" si="81"/>
        <v>9818.7787787787784</v>
      </c>
    </row>
    <row r="88" spans="1:12" x14ac:dyDescent="0.25">
      <c r="A88" s="2" t="s">
        <v>130</v>
      </c>
      <c r="B88" s="2" t="s">
        <v>131</v>
      </c>
      <c r="C88" s="19">
        <f t="shared" ref="C88:L88" si="82">+C87+C84</f>
        <v>27983.519519519519</v>
      </c>
      <c r="D88" s="19">
        <f t="shared" si="82"/>
        <v>27983.519519519519</v>
      </c>
      <c r="E88" s="19">
        <f t="shared" si="82"/>
        <v>27983.519519519519</v>
      </c>
      <c r="F88" s="19">
        <f t="shared" si="82"/>
        <v>27983.519519519519</v>
      </c>
      <c r="G88" s="19">
        <f t="shared" si="82"/>
        <v>27983.519519519519</v>
      </c>
      <c r="H88" s="19">
        <f t="shared" si="82"/>
        <v>27983.519519519519</v>
      </c>
      <c r="I88" s="19">
        <f t="shared" si="82"/>
        <v>27983.519519519519</v>
      </c>
      <c r="J88" s="19">
        <f t="shared" si="82"/>
        <v>27983.519519519519</v>
      </c>
      <c r="K88" s="19">
        <f t="shared" si="82"/>
        <v>27983.519519519519</v>
      </c>
      <c r="L88" s="19">
        <f t="shared" si="82"/>
        <v>27983.519519519519</v>
      </c>
    </row>
    <row r="89" spans="1:12" x14ac:dyDescent="0.25">
      <c r="A89" s="2" t="s">
        <v>132</v>
      </c>
      <c r="B89" s="2" t="s">
        <v>133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</row>
    <row r="90" spans="1:12" x14ac:dyDescent="0.25">
      <c r="A90" s="2" t="s">
        <v>134</v>
      </c>
      <c r="B90" s="2" t="s">
        <v>135</v>
      </c>
      <c r="C90" s="10">
        <f t="shared" ref="C90:L90" si="83">0.4*365</f>
        <v>146</v>
      </c>
      <c r="D90" s="10">
        <f t="shared" si="83"/>
        <v>146</v>
      </c>
      <c r="E90" s="10">
        <f t="shared" si="83"/>
        <v>146</v>
      </c>
      <c r="F90" s="10">
        <f t="shared" si="83"/>
        <v>146</v>
      </c>
      <c r="G90" s="10">
        <f t="shared" si="83"/>
        <v>146</v>
      </c>
      <c r="H90" s="10">
        <f t="shared" si="83"/>
        <v>146</v>
      </c>
      <c r="I90" s="10">
        <f t="shared" si="83"/>
        <v>146</v>
      </c>
      <c r="J90" s="10">
        <f t="shared" si="83"/>
        <v>146</v>
      </c>
      <c r="K90" s="10">
        <f t="shared" si="83"/>
        <v>146</v>
      </c>
      <c r="L90" s="10">
        <f t="shared" si="83"/>
        <v>146</v>
      </c>
    </row>
    <row r="91" spans="1:12" x14ac:dyDescent="0.25">
      <c r="A91" s="2" t="s">
        <v>136</v>
      </c>
      <c r="B91" s="2"/>
      <c r="C91" s="3">
        <v>0.85</v>
      </c>
      <c r="D91" s="3">
        <v>0.85</v>
      </c>
      <c r="E91" s="3">
        <v>0.85</v>
      </c>
      <c r="F91" s="3">
        <v>0.85</v>
      </c>
      <c r="G91" s="3">
        <v>0.85</v>
      </c>
      <c r="H91" s="3">
        <v>0.85</v>
      </c>
      <c r="I91" s="3">
        <v>0.85</v>
      </c>
      <c r="J91" s="3">
        <v>0.85</v>
      </c>
      <c r="K91" s="3">
        <v>0.85</v>
      </c>
      <c r="L91" s="3">
        <v>0.85</v>
      </c>
    </row>
    <row r="92" spans="1:12" x14ac:dyDescent="0.25">
      <c r="A92" s="2" t="s">
        <v>137</v>
      </c>
      <c r="B92" s="2"/>
      <c r="C92" s="22">
        <f t="shared" ref="C92:L92" si="84">C90*C91</f>
        <v>124.1</v>
      </c>
      <c r="D92" s="22">
        <f t="shared" si="84"/>
        <v>124.1</v>
      </c>
      <c r="E92" s="22">
        <f t="shared" si="84"/>
        <v>124.1</v>
      </c>
      <c r="F92" s="22">
        <f t="shared" si="84"/>
        <v>124.1</v>
      </c>
      <c r="G92" s="22">
        <f t="shared" si="84"/>
        <v>124.1</v>
      </c>
      <c r="H92" s="22">
        <f t="shared" si="84"/>
        <v>124.1</v>
      </c>
      <c r="I92" s="22">
        <f t="shared" si="84"/>
        <v>124.1</v>
      </c>
      <c r="J92" s="22">
        <f t="shared" si="84"/>
        <v>124.1</v>
      </c>
      <c r="K92" s="22">
        <f t="shared" si="84"/>
        <v>124.1</v>
      </c>
      <c r="L92" s="22">
        <f t="shared" si="84"/>
        <v>124.1</v>
      </c>
    </row>
    <row r="93" spans="1:12" x14ac:dyDescent="0.25">
      <c r="A93" s="2" t="s">
        <v>138</v>
      </c>
      <c r="B93" s="2" t="s">
        <v>139</v>
      </c>
      <c r="C93" s="19">
        <f t="shared" ref="C93:L93" si="85">+C88+C89+C90</f>
        <v>28129.519519519519</v>
      </c>
      <c r="D93" s="19">
        <f t="shared" si="85"/>
        <v>28129.519519519519</v>
      </c>
      <c r="E93" s="19">
        <f t="shared" si="85"/>
        <v>28129.519519519519</v>
      </c>
      <c r="F93" s="19">
        <f t="shared" si="85"/>
        <v>28129.519519519519</v>
      </c>
      <c r="G93" s="19">
        <f t="shared" si="85"/>
        <v>28129.519519519519</v>
      </c>
      <c r="H93" s="19">
        <f t="shared" si="85"/>
        <v>28129.519519519519</v>
      </c>
      <c r="I93" s="19">
        <f t="shared" si="85"/>
        <v>28129.519519519519</v>
      </c>
      <c r="J93" s="19">
        <f t="shared" si="85"/>
        <v>28129.519519519519</v>
      </c>
      <c r="K93" s="19">
        <f t="shared" si="85"/>
        <v>28129.519519519519</v>
      </c>
      <c r="L93" s="19">
        <f t="shared" si="85"/>
        <v>28129.519519519519</v>
      </c>
    </row>
    <row r="94" spans="1:12" x14ac:dyDescent="0.25">
      <c r="A94" s="2" t="s">
        <v>198</v>
      </c>
      <c r="B94" s="2"/>
      <c r="C94" s="4">
        <f t="shared" ref="C94:L94" si="86">C93/C88</f>
        <v>1.0052173565908378</v>
      </c>
      <c r="D94" s="4">
        <f t="shared" si="86"/>
        <v>1.0052173565908378</v>
      </c>
      <c r="E94" s="4">
        <f t="shared" si="86"/>
        <v>1.0052173565908378</v>
      </c>
      <c r="F94" s="4">
        <f t="shared" si="86"/>
        <v>1.0052173565908378</v>
      </c>
      <c r="G94" s="4">
        <f t="shared" si="86"/>
        <v>1.0052173565908378</v>
      </c>
      <c r="H94" s="4">
        <f t="shared" si="86"/>
        <v>1.0052173565908378</v>
      </c>
      <c r="I94" s="4">
        <f t="shared" si="86"/>
        <v>1.0052173565908378</v>
      </c>
      <c r="J94" s="4">
        <f t="shared" si="86"/>
        <v>1.0052173565908378</v>
      </c>
      <c r="K94" s="4">
        <f t="shared" si="86"/>
        <v>1.0052173565908378</v>
      </c>
      <c r="L94" s="4">
        <f t="shared" si="86"/>
        <v>1.0052173565908378</v>
      </c>
    </row>
    <row r="95" spans="1:12" x14ac:dyDescent="0.25">
      <c r="A95" s="2" t="s">
        <v>199</v>
      </c>
      <c r="B95" s="2"/>
      <c r="C95" s="4">
        <f t="shared" ref="C95:L95" si="87">+C92/C93*1000</f>
        <v>4.4117355048985116</v>
      </c>
      <c r="D95" s="4">
        <f t="shared" si="87"/>
        <v>4.4117355048985116</v>
      </c>
      <c r="E95" s="4">
        <f t="shared" si="87"/>
        <v>4.4117355048985116</v>
      </c>
      <c r="F95" s="4">
        <f t="shared" si="87"/>
        <v>4.4117355048985116</v>
      </c>
      <c r="G95" s="4">
        <f t="shared" si="87"/>
        <v>4.4117355048985116</v>
      </c>
      <c r="H95" s="4">
        <f t="shared" si="87"/>
        <v>4.4117355048985116</v>
      </c>
      <c r="I95" s="4">
        <f t="shared" si="87"/>
        <v>4.4117355048985116</v>
      </c>
      <c r="J95" s="4">
        <f t="shared" si="87"/>
        <v>4.4117355048985116</v>
      </c>
      <c r="K95" s="4">
        <f t="shared" si="87"/>
        <v>4.4117355048985116</v>
      </c>
      <c r="L95" s="4">
        <f t="shared" si="87"/>
        <v>4.4117355048985116</v>
      </c>
    </row>
    <row r="96" spans="1:12" x14ac:dyDescent="0.25">
      <c r="A96" s="2" t="s">
        <v>142</v>
      </c>
      <c r="B96" s="2"/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</row>
    <row r="97" spans="1:12" x14ac:dyDescent="0.25">
      <c r="A97" s="2" t="s">
        <v>143</v>
      </c>
      <c r="B97" s="2"/>
      <c r="C97" s="4">
        <f t="shared" ref="C97:L97" si="88">+C93/C96/C72/C73/10</f>
        <v>1.4614324110783725</v>
      </c>
      <c r="D97" s="4">
        <f t="shared" si="88"/>
        <v>16.075756521862097</v>
      </c>
      <c r="E97" s="4">
        <f t="shared" si="88"/>
        <v>1.4614324110783725</v>
      </c>
      <c r="F97" s="4">
        <f t="shared" si="88"/>
        <v>1.4614324110783725</v>
      </c>
      <c r="G97" s="4">
        <f t="shared" si="88"/>
        <v>1.4614324110783725</v>
      </c>
      <c r="H97" s="4">
        <f t="shared" si="88"/>
        <v>1.4614324110783725</v>
      </c>
      <c r="I97" s="4">
        <f t="shared" si="88"/>
        <v>16.075756521862097</v>
      </c>
      <c r="J97" s="4">
        <f t="shared" si="88"/>
        <v>16.075756521862097</v>
      </c>
      <c r="K97" s="4">
        <f t="shared" si="88"/>
        <v>16.075756521862097</v>
      </c>
      <c r="L97" s="4">
        <f t="shared" si="88"/>
        <v>16.075756521862097</v>
      </c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 t="s">
        <v>144</v>
      </c>
      <c r="B100" s="2" t="s">
        <v>200</v>
      </c>
      <c r="C100" s="3">
        <v>0.42</v>
      </c>
      <c r="D100" s="3">
        <v>0.42</v>
      </c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</row>
    <row r="101" spans="1:12" x14ac:dyDescent="0.25">
      <c r="A101" s="2" t="s">
        <v>145</v>
      </c>
      <c r="B101" s="2"/>
      <c r="C101" s="9">
        <f t="shared" ref="C101:J101" si="89">+EXP(C56-C59/(C60*C55))*24/1000</f>
        <v>1.3372997524243571E-3</v>
      </c>
      <c r="D101" s="9">
        <f t="shared" ref="D101:G101" si="90">+EXP(D56-D59/(D60*D55))*24/1000</f>
        <v>1.3372997524243571E-3</v>
      </c>
      <c r="E101" s="9">
        <f t="shared" ref="E101:F101" si="91">+EXP(E56-E59/(E60*E55))*24/1000</f>
        <v>1.3372997524243571E-3</v>
      </c>
      <c r="F101" s="9">
        <f t="shared" si="91"/>
        <v>1.3372997524243571E-3</v>
      </c>
      <c r="G101" s="9">
        <f t="shared" si="90"/>
        <v>1.3372997524243571E-3</v>
      </c>
      <c r="H101" s="9">
        <f t="shared" ref="H101" si="92">+EXP(H56-H59/(H60*H55))*24/1000</f>
        <v>1.3372997524243571E-3</v>
      </c>
      <c r="I101" s="9">
        <f t="shared" si="89"/>
        <v>1.3372997524243571E-3</v>
      </c>
      <c r="J101" s="9">
        <f t="shared" si="89"/>
        <v>1.3372997524243571E-3</v>
      </c>
      <c r="K101" s="9">
        <f t="shared" ref="K101:L101" si="93">+EXP(K56-K59/(K60*K55))*24/1000</f>
        <v>1.3372997524243571E-3</v>
      </c>
      <c r="L101" s="9">
        <f t="shared" si="93"/>
        <v>1.3372997524243571E-3</v>
      </c>
    </row>
    <row r="102" spans="1:12" x14ac:dyDescent="0.25">
      <c r="A102" s="2" t="s">
        <v>146</v>
      </c>
      <c r="B102" s="2"/>
      <c r="C102" s="9">
        <f t="shared" ref="C102:J102" si="94">+C101*C64</f>
        <v>8.9153316828290471E-3</v>
      </c>
      <c r="D102" s="9">
        <f t="shared" ref="D102:G102" si="95">+D101*D64</f>
        <v>8.9153316828290471E-3</v>
      </c>
      <c r="E102" s="9">
        <f t="shared" ref="E102:F102" si="96">+E101*E64</f>
        <v>8.9153316828290471E-3</v>
      </c>
      <c r="F102" s="9">
        <f t="shared" si="96"/>
        <v>8.9153316828290471E-3</v>
      </c>
      <c r="G102" s="9">
        <f t="shared" si="95"/>
        <v>8.9153316828290471E-3</v>
      </c>
      <c r="H102" s="9">
        <f t="shared" ref="H102" si="97">+H101*H64</f>
        <v>8.9153316828290471E-3</v>
      </c>
      <c r="I102" s="9">
        <f t="shared" si="94"/>
        <v>8.9153316828290471E-3</v>
      </c>
      <c r="J102" s="9">
        <f t="shared" si="94"/>
        <v>8.9153316828290471E-3</v>
      </c>
      <c r="K102" s="9">
        <f t="shared" ref="K102:L102" si="98">+K101*K64</f>
        <v>8.9153316828290471E-3</v>
      </c>
      <c r="L102" s="9">
        <f t="shared" si="98"/>
        <v>8.9153316828290471E-3</v>
      </c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 t="s">
        <v>147</v>
      </c>
      <c r="B104" s="2"/>
      <c r="C104" s="4">
        <f t="shared" ref="C104:J104" si="99">+C100*C82</f>
        <v>1029.9408000000001</v>
      </c>
      <c r="D104" s="4">
        <f t="shared" ref="D104:G104" si="100">+D100*D82</f>
        <v>1029.9408000000001</v>
      </c>
      <c r="E104" s="4">
        <f t="shared" ref="E104:F104" si="101">+E100*E82</f>
        <v>1029.9408000000001</v>
      </c>
      <c r="F104" s="4">
        <f t="shared" si="101"/>
        <v>1029.9408000000001</v>
      </c>
      <c r="G104" s="4">
        <f t="shared" si="100"/>
        <v>1029.9408000000001</v>
      </c>
      <c r="H104" s="4">
        <f t="shared" ref="H104" si="102">+H100*H82</f>
        <v>1029.9408000000001</v>
      </c>
      <c r="I104" s="4">
        <f t="shared" si="99"/>
        <v>1029.9408000000001</v>
      </c>
      <c r="J104" s="4">
        <f t="shared" si="99"/>
        <v>1029.9408000000001</v>
      </c>
      <c r="K104" s="4">
        <f t="shared" ref="K104:L104" si="103">+K100*K82</f>
        <v>1029.9408000000001</v>
      </c>
      <c r="L104" s="4">
        <f t="shared" si="103"/>
        <v>1029.9408000000001</v>
      </c>
    </row>
    <row r="105" spans="1:12" x14ac:dyDescent="0.25">
      <c r="A105" s="2" t="s">
        <v>148</v>
      </c>
      <c r="B105" s="2"/>
      <c r="C105" s="4">
        <f t="shared" ref="C105:J105" si="104">+C82*(1-C100)</f>
        <v>1422.2992000000004</v>
      </c>
      <c r="D105" s="4">
        <f t="shared" ref="D105:G105" si="105">+D82*(1-D100)</f>
        <v>1422.2992000000004</v>
      </c>
      <c r="E105" s="4">
        <f t="shared" ref="E105:F105" si="106">+E82*(1-E100)</f>
        <v>1422.2992000000004</v>
      </c>
      <c r="F105" s="4">
        <f t="shared" si="106"/>
        <v>1422.2992000000004</v>
      </c>
      <c r="G105" s="4">
        <f t="shared" si="105"/>
        <v>1422.2992000000004</v>
      </c>
      <c r="H105" s="4">
        <f t="shared" ref="H105" si="107">+H82*(1-H100)</f>
        <v>1422.2992000000004</v>
      </c>
      <c r="I105" s="4">
        <f t="shared" si="104"/>
        <v>1422.2992000000004</v>
      </c>
      <c r="J105" s="4">
        <f t="shared" si="104"/>
        <v>1422.2992000000004</v>
      </c>
      <c r="K105" s="4">
        <f t="shared" ref="K105:L105" si="108">+K82*(1-K100)</f>
        <v>1422.2992000000004</v>
      </c>
      <c r="L105" s="4">
        <f t="shared" si="108"/>
        <v>1422.2992000000004</v>
      </c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 t="s">
        <v>149</v>
      </c>
      <c r="B107" s="2"/>
      <c r="C107" s="4">
        <f t="shared" ref="C107:L107" si="109">+(1-C102)^C13</f>
        <v>0.69039949990558758</v>
      </c>
      <c r="D107" s="4">
        <f t="shared" si="109"/>
        <v>0.97359445852778914</v>
      </c>
      <c r="E107" s="4">
        <f t="shared" si="109"/>
        <v>0.69039949990558758</v>
      </c>
      <c r="F107" s="4">
        <f t="shared" si="109"/>
        <v>0.69039949990558758</v>
      </c>
      <c r="G107" s="4">
        <f t="shared" si="109"/>
        <v>0.69039949990558758</v>
      </c>
      <c r="H107" s="4">
        <f t="shared" si="109"/>
        <v>0.69039949990558758</v>
      </c>
      <c r="I107" s="4">
        <f t="shared" si="109"/>
        <v>0.97359445852778914</v>
      </c>
      <c r="J107" s="4">
        <f t="shared" si="109"/>
        <v>0.97359445852778914</v>
      </c>
      <c r="K107" s="4">
        <f t="shared" si="109"/>
        <v>0.97359445852778914</v>
      </c>
      <c r="L107" s="4">
        <f t="shared" si="109"/>
        <v>0.97359445852778914</v>
      </c>
    </row>
    <row r="108" spans="1:12" x14ac:dyDescent="0.25">
      <c r="A108" s="2" t="s">
        <v>150</v>
      </c>
      <c r="B108" s="2"/>
      <c r="C108" s="4">
        <f t="shared" ref="C108:H108" si="110">1-C107</f>
        <v>0.30960050009441242</v>
      </c>
      <c r="D108" s="4">
        <f t="shared" si="110"/>
        <v>2.6405541472210858E-2</v>
      </c>
      <c r="E108" s="4">
        <f t="shared" si="110"/>
        <v>0.30960050009441242</v>
      </c>
      <c r="F108" s="4">
        <f t="shared" si="110"/>
        <v>0.30960050009441242</v>
      </c>
      <c r="G108" s="4">
        <f t="shared" si="110"/>
        <v>0.30960050009441242</v>
      </c>
      <c r="H108" s="4">
        <f t="shared" si="110"/>
        <v>0.30960050009441242</v>
      </c>
      <c r="I108" s="4">
        <f t="shared" ref="I108:L108" si="111">1-I107</f>
        <v>2.6405541472210858E-2</v>
      </c>
      <c r="J108" s="4">
        <f t="shared" ref="J108:K108" si="112">1-J107</f>
        <v>2.6405541472210858E-2</v>
      </c>
      <c r="K108" s="4">
        <f t="shared" si="112"/>
        <v>2.6405541472210858E-2</v>
      </c>
      <c r="L108" s="4">
        <f t="shared" si="111"/>
        <v>2.6405541472210858E-2</v>
      </c>
    </row>
    <row r="109" spans="1:12" x14ac:dyDescent="0.25">
      <c r="A109" s="2" t="s">
        <v>151</v>
      </c>
      <c r="B109" s="2"/>
      <c r="C109" s="4">
        <f t="shared" ref="C109:J109" si="113">+C108/C64</f>
        <v>4.6440075014161863E-2</v>
      </c>
      <c r="D109" s="4">
        <f t="shared" ref="D109:G109" si="114">+D108/D64</f>
        <v>3.9608312208316288E-3</v>
      </c>
      <c r="E109" s="4">
        <f t="shared" ref="E109:F109" si="115">+E108/E64</f>
        <v>4.6440075014161863E-2</v>
      </c>
      <c r="F109" s="4">
        <f t="shared" si="115"/>
        <v>4.6440075014161863E-2</v>
      </c>
      <c r="G109" s="4">
        <f t="shared" si="114"/>
        <v>4.6440075014161863E-2</v>
      </c>
      <c r="H109" s="4">
        <f t="shared" ref="H109" si="116">+H108/H64</f>
        <v>4.6440075014161863E-2</v>
      </c>
      <c r="I109" s="4">
        <f t="shared" si="113"/>
        <v>3.9608312208316288E-3</v>
      </c>
      <c r="J109" s="4">
        <f t="shared" si="113"/>
        <v>3.9608312208316288E-3</v>
      </c>
      <c r="K109" s="4">
        <f t="shared" ref="K109:L109" si="117">+K108/K64</f>
        <v>3.9608312208316288E-3</v>
      </c>
      <c r="L109" s="4">
        <f t="shared" si="117"/>
        <v>3.9608312208316288E-3</v>
      </c>
    </row>
    <row r="110" spans="1:12" x14ac:dyDescent="0.25">
      <c r="A110" s="2" t="s">
        <v>152</v>
      </c>
      <c r="B110" s="2"/>
      <c r="C110" s="4">
        <f t="shared" ref="C110:J110" si="118">+C109*C82*C100</f>
        <v>47.830528012145884</v>
      </c>
      <c r="D110" s="4">
        <f t="shared" ref="D110:G110" si="119">+D109*D82*D100</f>
        <v>4.0794216762483044</v>
      </c>
      <c r="E110" s="4">
        <f t="shared" ref="E110:F110" si="120">+E109*E82*E100</f>
        <v>47.830528012145884</v>
      </c>
      <c r="F110" s="4">
        <f t="shared" si="120"/>
        <v>47.830528012145884</v>
      </c>
      <c r="G110" s="4">
        <f t="shared" si="119"/>
        <v>47.830528012145884</v>
      </c>
      <c r="H110" s="4">
        <f t="shared" ref="H110" si="121">+H109*H82*H100</f>
        <v>47.830528012145884</v>
      </c>
      <c r="I110" s="4">
        <f t="shared" si="118"/>
        <v>4.0794216762483044</v>
      </c>
      <c r="J110" s="4">
        <f t="shared" si="118"/>
        <v>4.0794216762483044</v>
      </c>
      <c r="K110" s="4">
        <f t="shared" ref="K110:L110" si="122">+K109*K82*K100</f>
        <v>4.0794216762483044</v>
      </c>
      <c r="L110" s="4">
        <f t="shared" si="122"/>
        <v>4.0794216762483044</v>
      </c>
    </row>
    <row r="111" spans="1:12" x14ac:dyDescent="0.25">
      <c r="A111" s="2" t="s">
        <v>153</v>
      </c>
      <c r="B111" s="2"/>
      <c r="C111" s="4">
        <f t="shared" ref="C111:H111" si="123">+C110*1000/C93</f>
        <v>1.7003677570445355</v>
      </c>
      <c r="D111" s="4">
        <f t="shared" si="123"/>
        <v>0.14502279974663373</v>
      </c>
      <c r="E111" s="4">
        <f t="shared" si="123"/>
        <v>1.7003677570445355</v>
      </c>
      <c r="F111" s="4">
        <f t="shared" si="123"/>
        <v>1.7003677570445355</v>
      </c>
      <c r="G111" s="4">
        <f t="shared" si="123"/>
        <v>1.7003677570445355</v>
      </c>
      <c r="H111" s="4">
        <f t="shared" si="123"/>
        <v>1.7003677570445355</v>
      </c>
      <c r="I111" s="4">
        <f t="shared" ref="I111:L111" si="124">+I110*1000/I93</f>
        <v>0.14502279974663373</v>
      </c>
      <c r="J111" s="4">
        <f t="shared" ref="J111:K111" si="125">+J110*1000/J93</f>
        <v>0.14502279974663373</v>
      </c>
      <c r="K111" s="4">
        <f t="shared" si="125"/>
        <v>0.14502279974663373</v>
      </c>
      <c r="L111" s="4">
        <f t="shared" si="124"/>
        <v>0.14502279974663373</v>
      </c>
    </row>
    <row r="113" spans="1:12" x14ac:dyDescent="0.25">
      <c r="A113" s="2" t="s">
        <v>154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 t="s">
        <v>155</v>
      </c>
      <c r="B114" s="2"/>
      <c r="C114" s="4">
        <f t="shared" ref="C114:L114" si="126">+(1-C102)^(C7+C13)</f>
        <v>0.67814409395437902</v>
      </c>
      <c r="D114" s="4">
        <f t="shared" si="126"/>
        <v>0.95631200782680115</v>
      </c>
      <c r="E114" s="4">
        <f t="shared" si="126"/>
        <v>0.67814409395437902</v>
      </c>
      <c r="F114" s="4">
        <f t="shared" si="126"/>
        <v>0.67814409395437902</v>
      </c>
      <c r="G114" s="4">
        <f t="shared" si="126"/>
        <v>0.67814409395437902</v>
      </c>
      <c r="H114" s="4">
        <f t="shared" si="126"/>
        <v>0.67814409395437902</v>
      </c>
      <c r="I114" s="4">
        <f t="shared" si="126"/>
        <v>0.95631200782680115</v>
      </c>
      <c r="J114" s="4">
        <f t="shared" si="126"/>
        <v>0.95631200782680115</v>
      </c>
      <c r="K114" s="4">
        <f t="shared" si="126"/>
        <v>0.95631200782680115</v>
      </c>
      <c r="L114" s="4">
        <f t="shared" si="126"/>
        <v>0.95631200782680115</v>
      </c>
    </row>
    <row r="115" spans="1:12" x14ac:dyDescent="0.25">
      <c r="A115" s="2" t="s">
        <v>156</v>
      </c>
      <c r="B115" s="2"/>
      <c r="C115" s="4">
        <f t="shared" ref="C115:H115" si="127">1-C114</f>
        <v>0.32185590604562098</v>
      </c>
      <c r="D115" s="4">
        <f t="shared" si="127"/>
        <v>4.3687992173198853E-2</v>
      </c>
      <c r="E115" s="4">
        <f t="shared" si="127"/>
        <v>0.32185590604562098</v>
      </c>
      <c r="F115" s="4">
        <f t="shared" si="127"/>
        <v>0.32185590604562098</v>
      </c>
      <c r="G115" s="4">
        <f t="shared" si="127"/>
        <v>0.32185590604562098</v>
      </c>
      <c r="H115" s="4">
        <f t="shared" si="127"/>
        <v>0.32185590604562098</v>
      </c>
      <c r="I115" s="4">
        <f t="shared" ref="I115:L115" si="128">1-I114</f>
        <v>4.3687992173198853E-2</v>
      </c>
      <c r="J115" s="4">
        <f t="shared" ref="J115:K115" si="129">1-J114</f>
        <v>4.3687992173198853E-2</v>
      </c>
      <c r="K115" s="4">
        <f t="shared" si="129"/>
        <v>4.3687992173198853E-2</v>
      </c>
      <c r="L115" s="4">
        <f t="shared" si="128"/>
        <v>4.3687992173198853E-2</v>
      </c>
    </row>
    <row r="116" spans="1:12" x14ac:dyDescent="0.25">
      <c r="A116" s="2" t="s">
        <v>151</v>
      </c>
      <c r="B116" s="2"/>
      <c r="C116" s="4">
        <f t="shared" ref="C116:J116" si="130">+C115/C64</f>
        <v>4.8278385906843142E-2</v>
      </c>
      <c r="D116" s="4">
        <f t="shared" ref="D116:G116" si="131">+D115/D64</f>
        <v>6.5531988259798276E-3</v>
      </c>
      <c r="E116" s="4">
        <f t="shared" ref="E116:F116" si="132">+E115/E64</f>
        <v>4.8278385906843142E-2</v>
      </c>
      <c r="F116" s="4">
        <f t="shared" si="132"/>
        <v>4.8278385906843142E-2</v>
      </c>
      <c r="G116" s="4">
        <f t="shared" si="131"/>
        <v>4.8278385906843142E-2</v>
      </c>
      <c r="H116" s="4">
        <f t="shared" ref="H116" si="133">+H115/H64</f>
        <v>4.8278385906843142E-2</v>
      </c>
      <c r="I116" s="4">
        <f t="shared" si="130"/>
        <v>6.5531988259798276E-3</v>
      </c>
      <c r="J116" s="4">
        <f t="shared" si="130"/>
        <v>6.5531988259798276E-3</v>
      </c>
      <c r="K116" s="4">
        <f t="shared" ref="K116:L116" si="134">+K115/K64</f>
        <v>6.5531988259798276E-3</v>
      </c>
      <c r="L116" s="4">
        <f t="shared" si="134"/>
        <v>6.5531988259798276E-3</v>
      </c>
    </row>
    <row r="117" spans="1:12" x14ac:dyDescent="0.25">
      <c r="A117" s="2" t="s">
        <v>152</v>
      </c>
      <c r="B117" s="2"/>
      <c r="C117" s="4">
        <f t="shared" ref="C117:J117" si="135">+C82*C100*C116</f>
        <v>49.723879403602758</v>
      </c>
      <c r="D117" s="4">
        <f t="shared" ref="D117:G117" si="136">+D82*D100*D116</f>
        <v>6.7494068413887254</v>
      </c>
      <c r="E117" s="4">
        <f t="shared" ref="E117:F117" si="137">+E82*E100*E116</f>
        <v>49.723879403602758</v>
      </c>
      <c r="F117" s="4">
        <f t="shared" si="137"/>
        <v>49.723879403602758</v>
      </c>
      <c r="G117" s="4">
        <f t="shared" si="136"/>
        <v>49.723879403602758</v>
      </c>
      <c r="H117" s="4">
        <f t="shared" ref="H117" si="138">+H82*H100*H116</f>
        <v>49.723879403602758</v>
      </c>
      <c r="I117" s="4">
        <f t="shared" si="135"/>
        <v>6.7494068413887254</v>
      </c>
      <c r="J117" s="4">
        <f t="shared" si="135"/>
        <v>6.7494068413887254</v>
      </c>
      <c r="K117" s="4">
        <f t="shared" ref="K117:L117" si="139">+K82*K100*K116</f>
        <v>6.7494068413887254</v>
      </c>
      <c r="L117" s="4">
        <f t="shared" si="139"/>
        <v>6.7494068413887254</v>
      </c>
    </row>
    <row r="118" spans="1:12" x14ac:dyDescent="0.25">
      <c r="A118" s="2" t="s">
        <v>153</v>
      </c>
      <c r="B118" s="2"/>
      <c r="C118" s="4">
        <f t="shared" ref="C118:H118" si="140">+C117*1000/C93</f>
        <v>1.7676761015807103</v>
      </c>
      <c r="D118" s="4">
        <f t="shared" si="140"/>
        <v>0.23994035293440419</v>
      </c>
      <c r="E118" s="4">
        <f t="shared" si="140"/>
        <v>1.7676761015807103</v>
      </c>
      <c r="F118" s="4">
        <f t="shared" si="140"/>
        <v>1.7676761015807103</v>
      </c>
      <c r="G118" s="4">
        <f t="shared" si="140"/>
        <v>1.7676761015807103</v>
      </c>
      <c r="H118" s="4">
        <f t="shared" si="140"/>
        <v>1.7676761015807103</v>
      </c>
      <c r="I118" s="4">
        <f t="shared" ref="I118:L118" si="141">+I117*1000/I93</f>
        <v>0.23994035293440419</v>
      </c>
      <c r="J118" s="4">
        <f t="shared" ref="J118:K118" si="142">+J117*1000/J93</f>
        <v>0.23994035293440419</v>
      </c>
      <c r="K118" s="4">
        <f t="shared" si="142"/>
        <v>0.23994035293440419</v>
      </c>
      <c r="L118" s="4">
        <f t="shared" si="141"/>
        <v>0.23994035293440419</v>
      </c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 t="s">
        <v>157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 t="s">
        <v>158</v>
      </c>
      <c r="B121" s="2"/>
      <c r="C121" s="4">
        <f t="shared" ref="C121:H121" si="143">C107*C104</f>
        <v>711.07061325236089</v>
      </c>
      <c r="D121" s="4">
        <f t="shared" si="143"/>
        <v>1002.744655491678</v>
      </c>
      <c r="E121" s="4">
        <f t="shared" si="143"/>
        <v>711.07061325236089</v>
      </c>
      <c r="F121" s="4">
        <f t="shared" si="143"/>
        <v>711.07061325236089</v>
      </c>
      <c r="G121" s="4">
        <f t="shared" si="143"/>
        <v>711.07061325236089</v>
      </c>
      <c r="H121" s="4">
        <f t="shared" si="143"/>
        <v>711.07061325236089</v>
      </c>
      <c r="I121" s="4">
        <f t="shared" ref="I121:L121" si="144">I107*I104</f>
        <v>1002.744655491678</v>
      </c>
      <c r="J121" s="4">
        <f t="shared" ref="J121:K121" si="145">J107*J104</f>
        <v>1002.744655491678</v>
      </c>
      <c r="K121" s="4">
        <f t="shared" si="145"/>
        <v>1002.744655491678</v>
      </c>
      <c r="L121" s="4">
        <f t="shared" si="144"/>
        <v>1002.744655491678</v>
      </c>
    </row>
    <row r="122" spans="1:12" x14ac:dyDescent="0.25">
      <c r="A122" s="2" t="s">
        <v>159</v>
      </c>
      <c r="B122" s="2"/>
      <c r="C122" s="4">
        <f t="shared" ref="C122:H122" si="146">+C105</f>
        <v>1422.2992000000004</v>
      </c>
      <c r="D122" s="4">
        <f t="shared" si="146"/>
        <v>1422.2992000000004</v>
      </c>
      <c r="E122" s="4">
        <f t="shared" si="146"/>
        <v>1422.2992000000004</v>
      </c>
      <c r="F122" s="4">
        <f t="shared" si="146"/>
        <v>1422.2992000000004</v>
      </c>
      <c r="G122" s="4">
        <f t="shared" si="146"/>
        <v>1422.2992000000004</v>
      </c>
      <c r="H122" s="4">
        <f t="shared" si="146"/>
        <v>1422.2992000000004</v>
      </c>
      <c r="I122" s="4">
        <f t="shared" ref="I122:L122" si="147">+I105</f>
        <v>1422.2992000000004</v>
      </c>
      <c r="J122" s="4">
        <f t="shared" ref="J122:K122" si="148">+J105</f>
        <v>1422.2992000000004</v>
      </c>
      <c r="K122" s="4">
        <f t="shared" si="148"/>
        <v>1422.2992000000004</v>
      </c>
      <c r="L122" s="4">
        <f t="shared" si="147"/>
        <v>1422.2992000000004</v>
      </c>
    </row>
    <row r="123" spans="1:12" x14ac:dyDescent="0.25">
      <c r="A123" s="2" t="s">
        <v>160</v>
      </c>
      <c r="B123" s="2"/>
      <c r="C123" s="4">
        <f t="shared" ref="C123:H123" si="149">+C121*1000/C93</f>
        <v>25.278448597706678</v>
      </c>
      <c r="D123" s="4">
        <f t="shared" si="149"/>
        <v>35.647414979692691</v>
      </c>
      <c r="E123" s="4">
        <f t="shared" si="149"/>
        <v>25.278448597706678</v>
      </c>
      <c r="F123" s="4">
        <f t="shared" si="149"/>
        <v>25.278448597706678</v>
      </c>
      <c r="G123" s="4">
        <f t="shared" si="149"/>
        <v>25.278448597706678</v>
      </c>
      <c r="H123" s="4">
        <f t="shared" si="149"/>
        <v>25.278448597706678</v>
      </c>
      <c r="I123" s="4">
        <f t="shared" ref="I123:L123" si="150">+I121*1000/I93</f>
        <v>35.647414979692691</v>
      </c>
      <c r="J123" s="4">
        <f t="shared" ref="J123:K123" si="151">+J121*1000/J93</f>
        <v>35.647414979692691</v>
      </c>
      <c r="K123" s="4">
        <f t="shared" si="151"/>
        <v>35.647414979692691</v>
      </c>
      <c r="L123" s="4">
        <f t="shared" si="150"/>
        <v>35.647414979692691</v>
      </c>
    </row>
    <row r="124" spans="1:12" x14ac:dyDescent="0.25">
      <c r="A124" s="2" t="s">
        <v>161</v>
      </c>
      <c r="B124" s="2"/>
      <c r="C124" s="4">
        <f t="shared" ref="C124:H124" si="152">+C122*1000/C93</f>
        <v>50.562513128354162</v>
      </c>
      <c r="D124" s="4">
        <f t="shared" si="152"/>
        <v>50.562513128354162</v>
      </c>
      <c r="E124" s="4">
        <f t="shared" si="152"/>
        <v>50.562513128354162</v>
      </c>
      <c r="F124" s="4">
        <f t="shared" si="152"/>
        <v>50.562513128354162</v>
      </c>
      <c r="G124" s="4">
        <f t="shared" si="152"/>
        <v>50.562513128354162</v>
      </c>
      <c r="H124" s="4">
        <f t="shared" si="152"/>
        <v>50.562513128354162</v>
      </c>
      <c r="I124" s="4">
        <f t="shared" ref="I124:L124" si="153">+I122*1000/I93</f>
        <v>50.562513128354162</v>
      </c>
      <c r="J124" s="4">
        <f t="shared" ref="J124:K124" si="154">+J122*1000/J93</f>
        <v>50.562513128354162</v>
      </c>
      <c r="K124" s="4">
        <f t="shared" si="154"/>
        <v>50.562513128354162</v>
      </c>
      <c r="L124" s="4">
        <f t="shared" si="153"/>
        <v>50.562513128354162</v>
      </c>
    </row>
    <row r="125" spans="1:12" x14ac:dyDescent="0.25">
      <c r="A125" s="2" t="s">
        <v>162</v>
      </c>
      <c r="B125" s="2"/>
      <c r="C125" s="4">
        <f t="shared" ref="C125:H125" si="155">+C123+C124</f>
        <v>75.84096172606084</v>
      </c>
      <c r="D125" s="4">
        <f t="shared" si="155"/>
        <v>86.209928108046853</v>
      </c>
      <c r="E125" s="4">
        <f t="shared" si="155"/>
        <v>75.84096172606084</v>
      </c>
      <c r="F125" s="4">
        <f t="shared" si="155"/>
        <v>75.84096172606084</v>
      </c>
      <c r="G125" s="4">
        <f t="shared" si="155"/>
        <v>75.84096172606084</v>
      </c>
      <c r="H125" s="4">
        <f t="shared" si="155"/>
        <v>75.84096172606084</v>
      </c>
      <c r="I125" s="4">
        <f t="shared" ref="I125:L125" si="156">+I123+I124</f>
        <v>86.209928108046853</v>
      </c>
      <c r="J125" s="4">
        <f t="shared" ref="J125:K125" si="157">+J123+J124</f>
        <v>86.209928108046853</v>
      </c>
      <c r="K125" s="4">
        <f t="shared" si="157"/>
        <v>86.209928108046853</v>
      </c>
      <c r="L125" s="4">
        <f t="shared" si="156"/>
        <v>86.209928108046853</v>
      </c>
    </row>
    <row r="126" spans="1:12" x14ac:dyDescent="0.25">
      <c r="A126" s="2" t="s">
        <v>163</v>
      </c>
      <c r="B126" s="2" t="s">
        <v>164</v>
      </c>
      <c r="C126" s="3">
        <f t="shared" ref="C126:L126" si="158">VS_kvæg_tot_omsat_lager</f>
        <v>0.40388440967981065</v>
      </c>
      <c r="D126" s="3">
        <f t="shared" si="158"/>
        <v>0.40388440967981065</v>
      </c>
      <c r="E126" s="3">
        <f t="shared" si="158"/>
        <v>0.40388440967981065</v>
      </c>
      <c r="F126" s="3">
        <f t="shared" si="158"/>
        <v>0.40388440967981065</v>
      </c>
      <c r="G126" s="3">
        <f t="shared" si="158"/>
        <v>0.40388440967981065</v>
      </c>
      <c r="H126" s="3">
        <f t="shared" si="158"/>
        <v>0.40388440967981065</v>
      </c>
      <c r="I126" s="3">
        <f t="shared" si="158"/>
        <v>0.40388440967981065</v>
      </c>
      <c r="J126" s="3">
        <f t="shared" si="158"/>
        <v>0.40388440967981065</v>
      </c>
      <c r="K126" s="3">
        <f t="shared" si="158"/>
        <v>0.40388440967981065</v>
      </c>
      <c r="L126" s="3">
        <f t="shared" si="158"/>
        <v>0.40388440967981065</v>
      </c>
    </row>
    <row r="127" spans="1:12" x14ac:dyDescent="0.25">
      <c r="A127" s="2" t="s">
        <v>165</v>
      </c>
      <c r="B127" s="2"/>
      <c r="C127" s="4">
        <f t="shared" ref="C127:H127" si="159">+C126*C123</f>
        <v>10.209571289506199</v>
      </c>
      <c r="D127" s="4">
        <f t="shared" si="159"/>
        <v>14.397435155684422</v>
      </c>
      <c r="E127" s="4">
        <f t="shared" si="159"/>
        <v>10.209571289506199</v>
      </c>
      <c r="F127" s="4">
        <f t="shared" si="159"/>
        <v>10.209571289506199</v>
      </c>
      <c r="G127" s="4">
        <f t="shared" si="159"/>
        <v>10.209571289506199</v>
      </c>
      <c r="H127" s="4">
        <f t="shared" si="159"/>
        <v>10.209571289506199</v>
      </c>
      <c r="I127" s="4">
        <f t="shared" ref="I127:L127" si="160">+I126*I123</f>
        <v>14.397435155684422</v>
      </c>
      <c r="J127" s="4">
        <f t="shared" ref="J127:K127" si="161">+J126*J123</f>
        <v>14.397435155684422</v>
      </c>
      <c r="K127" s="4">
        <f t="shared" si="161"/>
        <v>14.397435155684422</v>
      </c>
      <c r="L127" s="4">
        <f t="shared" si="160"/>
        <v>14.397435155684422</v>
      </c>
    </row>
    <row r="128" spans="1:12" x14ac:dyDescent="0.25">
      <c r="A128" s="2" t="s">
        <v>166</v>
      </c>
      <c r="B128" s="2"/>
      <c r="C128" s="4">
        <f t="shared" ref="C128:H128" si="162">+C124*C126</f>
        <v>20.421410766772997</v>
      </c>
      <c r="D128" s="4">
        <f t="shared" si="162"/>
        <v>20.421410766772997</v>
      </c>
      <c r="E128" s="4">
        <f t="shared" si="162"/>
        <v>20.421410766772997</v>
      </c>
      <c r="F128" s="4">
        <f t="shared" si="162"/>
        <v>20.421410766772997</v>
      </c>
      <c r="G128" s="4">
        <f t="shared" si="162"/>
        <v>20.421410766772997</v>
      </c>
      <c r="H128" s="4">
        <f t="shared" si="162"/>
        <v>20.421410766772997</v>
      </c>
      <c r="I128" s="4">
        <f t="shared" ref="I128:L128" si="163">+I124*I126</f>
        <v>20.421410766772997</v>
      </c>
      <c r="J128" s="4">
        <f t="shared" ref="J128:K128" si="164">+J124*J126</f>
        <v>20.421410766772997</v>
      </c>
      <c r="K128" s="4">
        <f t="shared" si="164"/>
        <v>20.421410766772997</v>
      </c>
      <c r="L128" s="4">
        <f t="shared" si="163"/>
        <v>20.421410766772997</v>
      </c>
    </row>
    <row r="129" spans="1:12" x14ac:dyDescent="0.25">
      <c r="A129" s="2" t="s">
        <v>167</v>
      </c>
      <c r="B129" s="2"/>
      <c r="C129" s="4">
        <f t="shared" ref="C129:J129" si="165">+C127/C64</f>
        <v>1.5314356934259297</v>
      </c>
      <c r="D129" s="4">
        <f t="shared" ref="D129:G129" si="166">+D127/D64</f>
        <v>2.1596152733526632</v>
      </c>
      <c r="E129" s="4">
        <f t="shared" ref="E129:F129" si="167">+E127/E64</f>
        <v>1.5314356934259297</v>
      </c>
      <c r="F129" s="4">
        <f t="shared" si="167"/>
        <v>1.5314356934259297</v>
      </c>
      <c r="G129" s="4">
        <f t="shared" si="166"/>
        <v>1.5314356934259297</v>
      </c>
      <c r="H129" s="4">
        <f t="shared" ref="H129" si="168">+H127/H64</f>
        <v>1.5314356934259297</v>
      </c>
      <c r="I129" s="4">
        <f t="shared" si="165"/>
        <v>2.1596152733526632</v>
      </c>
      <c r="J129" s="4">
        <f t="shared" si="165"/>
        <v>2.1596152733526632</v>
      </c>
      <c r="K129" s="4">
        <f t="shared" ref="K129:L129" si="169">+K127/K64</f>
        <v>2.1596152733526632</v>
      </c>
      <c r="L129" s="4">
        <f t="shared" si="169"/>
        <v>2.1596152733526632</v>
      </c>
    </row>
    <row r="130" spans="1:12" x14ac:dyDescent="0.25">
      <c r="A130" s="2" t="s">
        <v>168</v>
      </c>
      <c r="B130" s="2"/>
      <c r="C130" s="4">
        <f t="shared" ref="C130:J130" si="170">+C128/C64</f>
        <v>3.0632116150159492</v>
      </c>
      <c r="D130" s="4">
        <f t="shared" ref="D130:G130" si="171">+D128/D64</f>
        <v>3.0632116150159492</v>
      </c>
      <c r="E130" s="4">
        <f t="shared" ref="E130:F130" si="172">+E128/E64</f>
        <v>3.0632116150159492</v>
      </c>
      <c r="F130" s="4">
        <f t="shared" si="172"/>
        <v>3.0632116150159492</v>
      </c>
      <c r="G130" s="4">
        <f t="shared" si="171"/>
        <v>3.0632116150159492</v>
      </c>
      <c r="H130" s="4">
        <f t="shared" ref="H130" si="173">+H128/H64</f>
        <v>3.0632116150159492</v>
      </c>
      <c r="I130" s="4">
        <f t="shared" si="170"/>
        <v>3.0632116150159492</v>
      </c>
      <c r="J130" s="4">
        <f t="shared" si="170"/>
        <v>3.0632116150159492</v>
      </c>
      <c r="K130" s="4">
        <f t="shared" ref="K130:L130" si="174">+K128/K64</f>
        <v>3.0632116150159492</v>
      </c>
      <c r="L130" s="4">
        <f t="shared" si="174"/>
        <v>3.0632116150159492</v>
      </c>
    </row>
    <row r="131" spans="1:12" x14ac:dyDescent="0.25">
      <c r="A131" s="2" t="s">
        <v>153</v>
      </c>
      <c r="B131" s="2"/>
      <c r="C131" s="4">
        <f t="shared" ref="C131:L131" si="175">+SUM(C129)</f>
        <v>1.5314356934259297</v>
      </c>
      <c r="D131" s="4">
        <f t="shared" si="175"/>
        <v>2.1596152733526632</v>
      </c>
      <c r="E131" s="4">
        <f t="shared" si="175"/>
        <v>1.5314356934259297</v>
      </c>
      <c r="F131" s="4">
        <f t="shared" si="175"/>
        <v>1.5314356934259297</v>
      </c>
      <c r="G131" s="4">
        <f t="shared" si="175"/>
        <v>1.5314356934259297</v>
      </c>
      <c r="H131" s="4">
        <f t="shared" si="175"/>
        <v>1.5314356934259297</v>
      </c>
      <c r="I131" s="4">
        <f t="shared" si="175"/>
        <v>2.1596152733526632</v>
      </c>
      <c r="J131" s="4">
        <f t="shared" si="175"/>
        <v>2.1596152733526632</v>
      </c>
      <c r="K131" s="4">
        <f t="shared" si="175"/>
        <v>2.1596152733526632</v>
      </c>
      <c r="L131" s="4">
        <f t="shared" si="175"/>
        <v>2.1596152733526632</v>
      </c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 t="s">
        <v>169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 t="s">
        <v>158</v>
      </c>
      <c r="B134" s="2"/>
      <c r="C134" s="4">
        <f t="shared" ref="C134:H134" si="176">+C104*C107</f>
        <v>711.07061325236089</v>
      </c>
      <c r="D134" s="4">
        <f t="shared" si="176"/>
        <v>1002.744655491678</v>
      </c>
      <c r="E134" s="4">
        <f t="shared" si="176"/>
        <v>711.07061325236089</v>
      </c>
      <c r="F134" s="4">
        <f t="shared" si="176"/>
        <v>711.07061325236089</v>
      </c>
      <c r="G134" s="4">
        <f t="shared" si="176"/>
        <v>711.07061325236089</v>
      </c>
      <c r="H134" s="4">
        <f t="shared" si="176"/>
        <v>711.07061325236089</v>
      </c>
      <c r="I134" s="4">
        <f t="shared" ref="I134:L134" si="177">+I104*I107</f>
        <v>1002.744655491678</v>
      </c>
      <c r="J134" s="4">
        <f t="shared" ref="J134:K134" si="178">+J104*J107</f>
        <v>1002.744655491678</v>
      </c>
      <c r="K134" s="4">
        <f t="shared" si="178"/>
        <v>1002.744655491678</v>
      </c>
      <c r="L134" s="4">
        <f t="shared" si="177"/>
        <v>1002.744655491678</v>
      </c>
    </row>
    <row r="135" spans="1:12" x14ac:dyDescent="0.25">
      <c r="A135" s="2" t="s">
        <v>159</v>
      </c>
      <c r="B135" s="2"/>
      <c r="C135" s="4">
        <f t="shared" ref="C135:H135" si="179">+C105</f>
        <v>1422.2992000000004</v>
      </c>
      <c r="D135" s="4">
        <f t="shared" si="179"/>
        <v>1422.2992000000004</v>
      </c>
      <c r="E135" s="4">
        <f t="shared" si="179"/>
        <v>1422.2992000000004</v>
      </c>
      <c r="F135" s="4">
        <f t="shared" si="179"/>
        <v>1422.2992000000004</v>
      </c>
      <c r="G135" s="4">
        <f t="shared" si="179"/>
        <v>1422.2992000000004</v>
      </c>
      <c r="H135" s="4">
        <f t="shared" si="179"/>
        <v>1422.2992000000004</v>
      </c>
      <c r="I135" s="4">
        <f t="shared" ref="I135:L135" si="180">+I105</f>
        <v>1422.2992000000004</v>
      </c>
      <c r="J135" s="4">
        <f t="shared" ref="J135:K135" si="181">+J105</f>
        <v>1422.2992000000004</v>
      </c>
      <c r="K135" s="4">
        <f t="shared" si="181"/>
        <v>1422.2992000000004</v>
      </c>
      <c r="L135" s="4">
        <f t="shared" si="180"/>
        <v>1422.2992000000004</v>
      </c>
    </row>
    <row r="136" spans="1:12" x14ac:dyDescent="0.25">
      <c r="A136" s="2" t="s">
        <v>160</v>
      </c>
      <c r="B136" s="2"/>
      <c r="C136" s="4">
        <f t="shared" ref="C136:H136" si="182">+C134*1000/C93</f>
        <v>25.278448597706678</v>
      </c>
      <c r="D136" s="4">
        <f t="shared" si="182"/>
        <v>35.647414979692691</v>
      </c>
      <c r="E136" s="4">
        <f t="shared" si="182"/>
        <v>25.278448597706678</v>
      </c>
      <c r="F136" s="4">
        <f t="shared" si="182"/>
        <v>25.278448597706678</v>
      </c>
      <c r="G136" s="4">
        <f t="shared" si="182"/>
        <v>25.278448597706678</v>
      </c>
      <c r="H136" s="4">
        <f t="shared" si="182"/>
        <v>25.278448597706678</v>
      </c>
      <c r="I136" s="4">
        <f t="shared" ref="I136:L136" si="183">+I134*1000/I93</f>
        <v>35.647414979692691</v>
      </c>
      <c r="J136" s="4">
        <f t="shared" ref="J136:K136" si="184">+J134*1000/J93</f>
        <v>35.647414979692691</v>
      </c>
      <c r="K136" s="4">
        <f t="shared" si="184"/>
        <v>35.647414979692691</v>
      </c>
      <c r="L136" s="4">
        <f t="shared" si="183"/>
        <v>35.647414979692691</v>
      </c>
    </row>
    <row r="137" spans="1:12" x14ac:dyDescent="0.25">
      <c r="A137" s="2" t="s">
        <v>161</v>
      </c>
      <c r="B137" s="2"/>
      <c r="C137" s="4">
        <f t="shared" ref="C137:H137" si="185">+C135*1000/C93</f>
        <v>50.562513128354162</v>
      </c>
      <c r="D137" s="4">
        <f t="shared" si="185"/>
        <v>50.562513128354162</v>
      </c>
      <c r="E137" s="4">
        <f t="shared" si="185"/>
        <v>50.562513128354162</v>
      </c>
      <c r="F137" s="4">
        <f t="shared" si="185"/>
        <v>50.562513128354162</v>
      </c>
      <c r="G137" s="4">
        <f t="shared" si="185"/>
        <v>50.562513128354162</v>
      </c>
      <c r="H137" s="4">
        <f t="shared" si="185"/>
        <v>50.562513128354162</v>
      </c>
      <c r="I137" s="4">
        <f t="shared" ref="I137:L137" si="186">+I135*1000/I93</f>
        <v>50.562513128354162</v>
      </c>
      <c r="J137" s="4">
        <f t="shared" ref="J137:K137" si="187">+J135*1000/J93</f>
        <v>50.562513128354162</v>
      </c>
      <c r="K137" s="4">
        <f t="shared" si="187"/>
        <v>50.562513128354162</v>
      </c>
      <c r="L137" s="4">
        <f t="shared" si="186"/>
        <v>50.562513128354162</v>
      </c>
    </row>
    <row r="138" spans="1:12" x14ac:dyDescent="0.25">
      <c r="A138" s="2" t="s">
        <v>170</v>
      </c>
      <c r="B138" s="2"/>
      <c r="C138" s="4">
        <f t="shared" ref="C138:L138" si="188">+C95</f>
        <v>4.4117355048985116</v>
      </c>
      <c r="D138" s="4">
        <f t="shared" si="188"/>
        <v>4.4117355048985116</v>
      </c>
      <c r="E138" s="4">
        <f t="shared" si="188"/>
        <v>4.4117355048985116</v>
      </c>
      <c r="F138" s="4">
        <f t="shared" si="188"/>
        <v>4.4117355048985116</v>
      </c>
      <c r="G138" s="4">
        <f t="shared" si="188"/>
        <v>4.4117355048985116</v>
      </c>
      <c r="H138" s="4">
        <f t="shared" si="188"/>
        <v>4.4117355048985116</v>
      </c>
      <c r="I138" s="4">
        <f t="shared" si="188"/>
        <v>4.4117355048985116</v>
      </c>
      <c r="J138" s="4">
        <f t="shared" si="188"/>
        <v>4.4117355048985116</v>
      </c>
      <c r="K138" s="4">
        <f t="shared" si="188"/>
        <v>4.4117355048985116</v>
      </c>
      <c r="L138" s="4">
        <f t="shared" si="188"/>
        <v>4.4117355048985116</v>
      </c>
    </row>
    <row r="139" spans="1:12" x14ac:dyDescent="0.25">
      <c r="A139" s="2" t="s">
        <v>201</v>
      </c>
      <c r="B139" s="2"/>
      <c r="C139" s="4">
        <f t="shared" ref="C139:L139" si="189">+C136+C137</f>
        <v>75.84096172606084</v>
      </c>
      <c r="D139" s="4">
        <f t="shared" si="189"/>
        <v>86.209928108046853</v>
      </c>
      <c r="E139" s="4">
        <f t="shared" si="189"/>
        <v>75.84096172606084</v>
      </c>
      <c r="F139" s="4">
        <f t="shared" si="189"/>
        <v>75.84096172606084</v>
      </c>
      <c r="G139" s="4">
        <f t="shared" si="189"/>
        <v>75.84096172606084</v>
      </c>
      <c r="H139" s="4">
        <f t="shared" si="189"/>
        <v>75.84096172606084</v>
      </c>
      <c r="I139" s="4">
        <f t="shared" si="189"/>
        <v>86.209928108046853</v>
      </c>
      <c r="J139" s="4">
        <f t="shared" si="189"/>
        <v>86.209928108046853</v>
      </c>
      <c r="K139" s="4">
        <f t="shared" si="189"/>
        <v>86.209928108046853</v>
      </c>
      <c r="L139" s="4">
        <f t="shared" si="189"/>
        <v>86.209928108046853</v>
      </c>
    </row>
    <row r="140" spans="1:12" x14ac:dyDescent="0.25">
      <c r="A140" s="2" t="s">
        <v>202</v>
      </c>
      <c r="B140" s="2"/>
      <c r="C140" s="4">
        <f t="shared" ref="C140:L140" si="190">+C136+C137+C138</f>
        <v>80.252697230959356</v>
      </c>
      <c r="D140" s="4">
        <f t="shared" si="190"/>
        <v>90.621663612945369</v>
      </c>
      <c r="E140" s="4">
        <f t="shared" si="190"/>
        <v>80.252697230959356</v>
      </c>
      <c r="F140" s="4">
        <f t="shared" si="190"/>
        <v>80.252697230959356</v>
      </c>
      <c r="G140" s="4">
        <f t="shared" si="190"/>
        <v>80.252697230959356</v>
      </c>
      <c r="H140" s="4">
        <f t="shared" si="190"/>
        <v>80.252697230959356</v>
      </c>
      <c r="I140" s="4">
        <f t="shared" si="190"/>
        <v>90.621663612945369</v>
      </c>
      <c r="J140" s="4">
        <f t="shared" si="190"/>
        <v>90.621663612945369</v>
      </c>
      <c r="K140" s="4">
        <f t="shared" si="190"/>
        <v>90.621663612945369</v>
      </c>
      <c r="L140" s="4">
        <f t="shared" si="190"/>
        <v>90.621663612945369</v>
      </c>
    </row>
    <row r="141" spans="1:12" x14ac:dyDescent="0.25">
      <c r="A141" s="2" t="s">
        <v>173</v>
      </c>
      <c r="B141" s="2" t="s">
        <v>174</v>
      </c>
      <c r="C141" s="3">
        <v>0.52</v>
      </c>
      <c r="D141" s="3">
        <v>0.52</v>
      </c>
      <c r="E141" s="3">
        <v>0.52</v>
      </c>
      <c r="F141" s="3">
        <v>0.52</v>
      </c>
      <c r="G141" s="3">
        <v>0.52</v>
      </c>
      <c r="H141" s="3">
        <v>0.52</v>
      </c>
      <c r="I141" s="3">
        <v>0.52</v>
      </c>
      <c r="J141" s="3">
        <v>0.52</v>
      </c>
      <c r="K141" s="3">
        <v>0.52</v>
      </c>
      <c r="L141" s="3">
        <v>0.52</v>
      </c>
    </row>
    <row r="142" spans="1:12" x14ac:dyDescent="0.25">
      <c r="A142" s="2" t="s">
        <v>175</v>
      </c>
      <c r="B142" s="2"/>
      <c r="C142" s="3">
        <v>230</v>
      </c>
      <c r="D142" s="3">
        <v>230</v>
      </c>
      <c r="E142" s="3">
        <v>230</v>
      </c>
      <c r="F142" s="3">
        <v>230</v>
      </c>
      <c r="G142" s="3">
        <v>230</v>
      </c>
      <c r="H142" s="3">
        <v>230</v>
      </c>
      <c r="I142" s="3">
        <v>230</v>
      </c>
      <c r="J142" s="3">
        <v>230</v>
      </c>
      <c r="K142" s="3">
        <v>230</v>
      </c>
      <c r="L142" s="3">
        <v>230</v>
      </c>
    </row>
    <row r="143" spans="1:12" x14ac:dyDescent="0.25">
      <c r="A143" s="2" t="s">
        <v>176</v>
      </c>
      <c r="B143" s="2"/>
      <c r="C143" s="3">
        <v>0.55000000000000004</v>
      </c>
      <c r="D143" s="3">
        <v>0.55000000000000004</v>
      </c>
      <c r="E143" s="3">
        <v>0.55000000000000004</v>
      </c>
      <c r="F143" s="3">
        <v>0.55000000000000004</v>
      </c>
      <c r="G143" s="3">
        <v>0.55000000000000004</v>
      </c>
      <c r="H143" s="3">
        <v>0.55000000000000004</v>
      </c>
      <c r="I143" s="3">
        <v>0.55000000000000004</v>
      </c>
      <c r="J143" s="3">
        <v>0.55000000000000004</v>
      </c>
      <c r="K143" s="3">
        <v>0.55000000000000004</v>
      </c>
      <c r="L143" s="3">
        <v>0.55000000000000004</v>
      </c>
    </row>
    <row r="144" spans="1:12" x14ac:dyDescent="0.25">
      <c r="A144" s="2" t="s">
        <v>177</v>
      </c>
      <c r="B144" s="2"/>
      <c r="C144" s="3">
        <v>0.71699999999999997</v>
      </c>
      <c r="D144" s="3">
        <v>0.71699999999999997</v>
      </c>
      <c r="E144" s="3">
        <v>0.71699999999999997</v>
      </c>
      <c r="F144" s="3">
        <v>0.71699999999999997</v>
      </c>
      <c r="G144" s="3">
        <v>0.71699999999999997</v>
      </c>
      <c r="H144" s="3">
        <v>0.71699999999999997</v>
      </c>
      <c r="I144" s="3">
        <v>0.71699999999999997</v>
      </c>
      <c r="J144" s="3">
        <v>0.71699999999999997</v>
      </c>
      <c r="K144" s="3">
        <v>0.71699999999999997</v>
      </c>
      <c r="L144" s="3">
        <v>0.71699999999999997</v>
      </c>
    </row>
    <row r="145" spans="1:12" x14ac:dyDescent="0.25">
      <c r="A145" s="2" t="s">
        <v>178</v>
      </c>
      <c r="B145" s="2"/>
      <c r="C145" s="4">
        <f t="shared" ref="C145:H145" si="191">+C142*C144/1000</f>
        <v>0.16491</v>
      </c>
      <c r="D145" s="4">
        <f t="shared" si="191"/>
        <v>0.16491</v>
      </c>
      <c r="E145" s="4">
        <f t="shared" si="191"/>
        <v>0.16491</v>
      </c>
      <c r="F145" s="4">
        <f t="shared" si="191"/>
        <v>0.16491</v>
      </c>
      <c r="G145" s="4">
        <f t="shared" si="191"/>
        <v>0.16491</v>
      </c>
      <c r="H145" s="4">
        <f t="shared" si="191"/>
        <v>0.16491</v>
      </c>
      <c r="I145" s="4">
        <f t="shared" ref="I145:L145" si="192">+I142*I144/1000</f>
        <v>0.16491</v>
      </c>
      <c r="J145" s="4">
        <f t="shared" ref="J145:K145" si="193">+J142*J144/1000</f>
        <v>0.16491</v>
      </c>
      <c r="K145" s="4">
        <f t="shared" si="193"/>
        <v>0.16491</v>
      </c>
      <c r="L145" s="4">
        <f t="shared" si="192"/>
        <v>0.16491</v>
      </c>
    </row>
    <row r="146" spans="1:12" x14ac:dyDescent="0.25">
      <c r="A146" s="2" t="s">
        <v>179</v>
      </c>
      <c r="B146" s="2"/>
      <c r="C146" s="71">
        <f t="shared" ref="C146:L146" si="194">+C145*C139</f>
        <v>12.506932998244693</v>
      </c>
      <c r="D146" s="71">
        <f t="shared" si="194"/>
        <v>14.216879244298006</v>
      </c>
      <c r="E146" s="71">
        <f t="shared" si="194"/>
        <v>12.506932998244693</v>
      </c>
      <c r="F146" s="71">
        <f t="shared" si="194"/>
        <v>12.506932998244693</v>
      </c>
      <c r="G146" s="71">
        <f t="shared" si="194"/>
        <v>12.506932998244693</v>
      </c>
      <c r="H146" s="71">
        <f t="shared" si="194"/>
        <v>12.506932998244693</v>
      </c>
      <c r="I146" s="71">
        <f t="shared" si="194"/>
        <v>14.216879244298006</v>
      </c>
      <c r="J146" s="71">
        <f t="shared" si="194"/>
        <v>14.216879244298006</v>
      </c>
      <c r="K146" s="71">
        <f t="shared" si="194"/>
        <v>14.216879244298006</v>
      </c>
      <c r="L146" s="71">
        <f t="shared" si="194"/>
        <v>14.216879244298006</v>
      </c>
    </row>
    <row r="147" spans="1:12" x14ac:dyDescent="0.25">
      <c r="A147" s="2" t="s">
        <v>180</v>
      </c>
      <c r="B147" s="2"/>
      <c r="C147" s="71">
        <f t="shared" ref="C147:L147" si="195">+C145*C140</f>
        <v>13.234472300357508</v>
      </c>
      <c r="D147" s="71">
        <f t="shared" si="195"/>
        <v>14.944418546410821</v>
      </c>
      <c r="E147" s="71">
        <f t="shared" si="195"/>
        <v>13.234472300357508</v>
      </c>
      <c r="F147" s="71">
        <f t="shared" si="195"/>
        <v>13.234472300357508</v>
      </c>
      <c r="G147" s="71">
        <f t="shared" si="195"/>
        <v>13.234472300357508</v>
      </c>
      <c r="H147" s="71">
        <f t="shared" si="195"/>
        <v>13.234472300357508</v>
      </c>
      <c r="I147" s="71">
        <f t="shared" si="195"/>
        <v>14.944418546410821</v>
      </c>
      <c r="J147" s="71">
        <f t="shared" si="195"/>
        <v>14.944418546410821</v>
      </c>
      <c r="K147" s="71">
        <f t="shared" si="195"/>
        <v>14.944418546410821</v>
      </c>
      <c r="L147" s="71">
        <f t="shared" si="195"/>
        <v>14.944418546410821</v>
      </c>
    </row>
    <row r="148" spans="1:12" x14ac:dyDescent="0.25">
      <c r="A148" s="2" t="s">
        <v>182</v>
      </c>
      <c r="B148" s="2"/>
      <c r="C148" s="4">
        <f t="shared" ref="C148:H148" si="196">+C140*(1-C141)</f>
        <v>38.521294670860492</v>
      </c>
      <c r="D148" s="4">
        <f t="shared" si="196"/>
        <v>43.498398534213777</v>
      </c>
      <c r="E148" s="4">
        <f t="shared" si="196"/>
        <v>38.521294670860492</v>
      </c>
      <c r="F148" s="4">
        <f t="shared" si="196"/>
        <v>38.521294670860492</v>
      </c>
      <c r="G148" s="4">
        <f t="shared" si="196"/>
        <v>38.521294670860492</v>
      </c>
      <c r="H148" s="4">
        <f t="shared" si="196"/>
        <v>38.521294670860492</v>
      </c>
      <c r="I148" s="4">
        <f t="shared" ref="I148:L148" si="197">+I140*(1-I141)</f>
        <v>43.498398534213777</v>
      </c>
      <c r="J148" s="4">
        <f t="shared" ref="J148:K148" si="198">+J140*(1-J141)</f>
        <v>43.498398534213777</v>
      </c>
      <c r="K148" s="4">
        <f t="shared" si="198"/>
        <v>43.498398534213777</v>
      </c>
      <c r="L148" s="4">
        <f t="shared" si="197"/>
        <v>43.498398534213777</v>
      </c>
    </row>
    <row r="149" spans="1:12" x14ac:dyDescent="0.25">
      <c r="A149" s="2" t="s">
        <v>183</v>
      </c>
      <c r="B149" s="2" t="s">
        <v>184</v>
      </c>
      <c r="C149" s="3">
        <f t="shared" ref="C149:L149" si="199">+VS_tot_omsat_lager_afg</f>
        <v>0.13092377276210895</v>
      </c>
      <c r="D149" s="3">
        <f t="shared" si="199"/>
        <v>0.13092377276210895</v>
      </c>
      <c r="E149" s="3">
        <f t="shared" si="199"/>
        <v>0.13092377276210895</v>
      </c>
      <c r="F149" s="3">
        <f t="shared" si="199"/>
        <v>0.13092377276210895</v>
      </c>
      <c r="G149" s="3">
        <f t="shared" si="199"/>
        <v>0.13092377276210895</v>
      </c>
      <c r="H149" s="3">
        <f t="shared" si="199"/>
        <v>0.13092377276210895</v>
      </c>
      <c r="I149" s="3">
        <f t="shared" si="199"/>
        <v>0.13092377276210895</v>
      </c>
      <c r="J149" s="3">
        <f t="shared" si="199"/>
        <v>0.13092377276210895</v>
      </c>
      <c r="K149" s="3">
        <f t="shared" si="199"/>
        <v>0.13092377276210895</v>
      </c>
      <c r="L149" s="3">
        <f t="shared" si="199"/>
        <v>0.13092377276210895</v>
      </c>
    </row>
    <row r="150" spans="1:12" x14ac:dyDescent="0.25">
      <c r="A150" s="2" t="s">
        <v>185</v>
      </c>
      <c r="B150" s="2"/>
      <c r="C150" s="4">
        <f t="shared" ref="C150:H150" si="200">+C148*C149</f>
        <v>5.0433532299899779</v>
      </c>
      <c r="D150" s="4">
        <f t="shared" si="200"/>
        <v>5.6949744452090574</v>
      </c>
      <c r="E150" s="4">
        <f t="shared" si="200"/>
        <v>5.0433532299899779</v>
      </c>
      <c r="F150" s="4">
        <f t="shared" si="200"/>
        <v>5.0433532299899779</v>
      </c>
      <c r="G150" s="4">
        <f t="shared" si="200"/>
        <v>5.0433532299899779</v>
      </c>
      <c r="H150" s="4">
        <f t="shared" si="200"/>
        <v>5.0433532299899779</v>
      </c>
      <c r="I150" s="4">
        <f t="shared" ref="I150:L150" si="201">+I148*I149</f>
        <v>5.6949744452090574</v>
      </c>
      <c r="J150" s="4">
        <f t="shared" ref="J150:K150" si="202">+J148*J149</f>
        <v>5.6949744452090574</v>
      </c>
      <c r="K150" s="4">
        <f t="shared" si="202"/>
        <v>5.6949744452090574</v>
      </c>
      <c r="L150" s="4">
        <f t="shared" si="201"/>
        <v>5.6949744452090574</v>
      </c>
    </row>
    <row r="151" spans="1:12" x14ac:dyDescent="0.25">
      <c r="A151" s="2" t="s">
        <v>153</v>
      </c>
      <c r="B151" s="2"/>
      <c r="C151" s="4">
        <f t="shared" ref="C151:H151" si="203">+C150/C65</f>
        <v>0.30260119379939865</v>
      </c>
      <c r="D151" s="4">
        <f t="shared" si="203"/>
        <v>0.34169846671254339</v>
      </c>
      <c r="E151" s="4">
        <f t="shared" si="203"/>
        <v>0.30260119379939865</v>
      </c>
      <c r="F151" s="4">
        <f t="shared" si="203"/>
        <v>0.30260119379939865</v>
      </c>
      <c r="G151" s="4">
        <f t="shared" si="203"/>
        <v>0.30260119379939865</v>
      </c>
      <c r="H151" s="4">
        <f t="shared" si="203"/>
        <v>0.30260119379939865</v>
      </c>
      <c r="I151" s="4">
        <f t="shared" ref="I151:L151" si="204">+I150/I65</f>
        <v>0.34169846671254339</v>
      </c>
      <c r="J151" s="4">
        <f t="shared" ref="J151:K151" si="205">+J150/J65</f>
        <v>0.34169846671254339</v>
      </c>
      <c r="K151" s="4">
        <f t="shared" si="205"/>
        <v>0.34169846671254339</v>
      </c>
      <c r="L151" s="4">
        <f t="shared" si="204"/>
        <v>0.34169846671254339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16" workbookViewId="0">
      <selection activeCell="B23" sqref="B23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7" max="7" width="16.28515625" bestFit="1" customWidth="1"/>
    <col min="8" max="19" width="8.5703125" customWidth="1"/>
  </cols>
  <sheetData>
    <row r="1" spans="1:20" x14ac:dyDescent="0.25">
      <c r="A1" t="s">
        <v>203</v>
      </c>
      <c r="B1" s="1">
        <v>31.3</v>
      </c>
      <c r="C1" t="s">
        <v>86</v>
      </c>
      <c r="D1" s="1">
        <v>81000</v>
      </c>
      <c r="E1" t="s">
        <v>88</v>
      </c>
      <c r="F1" s="1">
        <v>8.31</v>
      </c>
    </row>
    <row r="2" spans="1:20" x14ac:dyDescent="0.25">
      <c r="A2" t="s">
        <v>204</v>
      </c>
      <c r="B2" s="1">
        <v>0.45</v>
      </c>
      <c r="C2" t="s">
        <v>205</v>
      </c>
      <c r="D2" s="1">
        <v>4</v>
      </c>
      <c r="E2" t="s">
        <v>206</v>
      </c>
      <c r="F2" s="1">
        <v>6.67</v>
      </c>
    </row>
    <row r="4" spans="1:20" x14ac:dyDescent="0.25">
      <c r="A4" t="s">
        <v>207</v>
      </c>
    </row>
    <row r="5" spans="1:20" x14ac:dyDescent="0.25">
      <c r="A5" t="s">
        <v>208</v>
      </c>
      <c r="B5" t="s">
        <v>209</v>
      </c>
      <c r="C5" t="s">
        <v>210</v>
      </c>
      <c r="D5" t="s">
        <v>211</v>
      </c>
      <c r="E5" t="s">
        <v>212</v>
      </c>
      <c r="G5" t="s">
        <v>208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f>+ROUND(B6*0.5011+5.1886,1)</f>
        <v>5.9</v>
      </c>
      <c r="D6" s="7">
        <v>1</v>
      </c>
      <c r="E6" s="11">
        <f>+(1-EXP(Ln_A-E_a/(R_*(C6+273.15)))*VS_tot_CH4*24/1000)^30</f>
        <v>0.88022513660353319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f t="shared" ref="C7:C17" si="0">+ROUND(B7*0.5011+5.1886,1)</f>
        <v>5.8</v>
      </c>
      <c r="D7" s="7">
        <v>1</v>
      </c>
      <c r="E7" s="11">
        <f t="shared" ref="E7:E17" si="1">+(1-EXP(Ln_A-E_a/(R_*(C7+273.15)))*VS_tot_CH4*24/1000)^30</f>
        <v>0.88162661094096018</v>
      </c>
      <c r="G7">
        <v>5</v>
      </c>
      <c r="H7" s="8">
        <f>+LOOKUP($G7,Måned_VS_tot_t30)*H6</f>
        <v>0.78948871930879538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f t="shared" si="0"/>
        <v>6.7</v>
      </c>
      <c r="D8" s="7">
        <v>1</v>
      </c>
      <c r="E8" s="11">
        <f t="shared" si="1"/>
        <v>0.86848409857811071</v>
      </c>
      <c r="G8">
        <v>6</v>
      </c>
      <c r="H8" s="8">
        <f t="shared" ref="H8:H18" si="2">+LOOKUP($G8,Måned_VS_tot_t30)*H7</f>
        <v>0.59269695352089491</v>
      </c>
      <c r="I8" s="8">
        <f t="shared" ref="I8:I18" si="3">+LOOKUP($G8,Måned_VS_tot_t30)*I7</f>
        <v>0.75073517711539506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f t="shared" si="0"/>
        <v>8.9</v>
      </c>
      <c r="D9" s="7">
        <v>1</v>
      </c>
      <c r="E9" s="11">
        <f t="shared" si="1"/>
        <v>0.83097195501232524</v>
      </c>
      <c r="G9">
        <v>7</v>
      </c>
      <c r="H9" s="8">
        <f t="shared" si="2"/>
        <v>0.42232359015942189</v>
      </c>
      <c r="I9" s="8">
        <f t="shared" si="3"/>
        <v>0.53493302669247766</v>
      </c>
      <c r="J9" s="8">
        <f t="shared" ref="J9:J18" si="4">+LOOKUP($G9,Måned_VS_tot_t30)*J8</f>
        <v>0.71254557265837759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f t="shared" si="0"/>
        <v>10.9</v>
      </c>
      <c r="D10" s="7">
        <v>1</v>
      </c>
      <c r="E10" s="11">
        <f t="shared" si="1"/>
        <v>0.78948871930879538</v>
      </c>
      <c r="G10">
        <v>8</v>
      </c>
      <c r="H10" s="8">
        <f t="shared" si="2"/>
        <v>0.30213371607958767</v>
      </c>
      <c r="I10" s="8">
        <f t="shared" si="3"/>
        <v>0.38269541880738778</v>
      </c>
      <c r="J10" s="8">
        <f t="shared" si="4"/>
        <v>0.50976087237292722</v>
      </c>
      <c r="K10" s="8">
        <f t="shared" ref="K10:K18" si="5">+LOOKUP($G10,Måned_VS_tot_t30)*K9</f>
        <v>0.71540809729699439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f t="shared" si="0"/>
        <v>12.5</v>
      </c>
      <c r="D11" s="7">
        <v>1</v>
      </c>
      <c r="E11" s="11">
        <f t="shared" si="1"/>
        <v>0.75073517711539506</v>
      </c>
      <c r="G11">
        <v>9</v>
      </c>
      <c r="H11" s="8">
        <f t="shared" si="2"/>
        <v>0.22989536968482005</v>
      </c>
      <c r="I11" s="8">
        <f t="shared" si="3"/>
        <v>0.29119525594500645</v>
      </c>
      <c r="J11" s="8">
        <f t="shared" si="4"/>
        <v>0.38788012713602604</v>
      </c>
      <c r="K11" s="8">
        <f t="shared" si="5"/>
        <v>0.54435834284804552</v>
      </c>
      <c r="L11" s="8">
        <f t="shared" ref="L11:L18" si="6">+LOOKUP($G11,Måned_VS_tot_t30)*L10</f>
        <v>0.76090604076858903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f t="shared" si="0"/>
        <v>13.9</v>
      </c>
      <c r="D12" s="7">
        <v>1</v>
      </c>
      <c r="E12" s="11">
        <f t="shared" si="1"/>
        <v>0.71254557265837759</v>
      </c>
      <c r="G12">
        <v>10</v>
      </c>
      <c r="H12" s="8">
        <f t="shared" si="2"/>
        <v>0.18648226554716929</v>
      </c>
      <c r="I12" s="8">
        <f t="shared" si="3"/>
        <v>0.23620637127080954</v>
      </c>
      <c r="J12" s="8">
        <f t="shared" si="4"/>
        <v>0.31463341331413647</v>
      </c>
      <c r="K12" s="8">
        <f t="shared" si="5"/>
        <v>0.44156251247242556</v>
      </c>
      <c r="L12" s="8">
        <f t="shared" si="6"/>
        <v>0.61721766099764375</v>
      </c>
      <c r="M12" s="8">
        <f t="shared" ref="M12:M18" si="7">+LOOKUP($G12,Måned_VS_tot_t30)*M11</f>
        <v>0.8111614679444441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f t="shared" si="0"/>
        <v>13.8</v>
      </c>
      <c r="D13" s="7">
        <v>1</v>
      </c>
      <c r="E13" s="11">
        <f t="shared" si="1"/>
        <v>0.71540809729699439</v>
      </c>
      <c r="G13">
        <v>11</v>
      </c>
      <c r="H13" s="8">
        <f t="shared" si="2"/>
        <v>0.15800423909782982</v>
      </c>
      <c r="I13" s="8">
        <f t="shared" si="3"/>
        <v>0.20013489139675605</v>
      </c>
      <c r="J13" s="8">
        <f t="shared" si="4"/>
        <v>0.26658520540591829</v>
      </c>
      <c r="K13" s="8">
        <f t="shared" si="5"/>
        <v>0.37413074424325943</v>
      </c>
      <c r="L13" s="8">
        <f t="shared" si="6"/>
        <v>0.52296129391996926</v>
      </c>
      <c r="M13" s="8">
        <f t="shared" si="7"/>
        <v>0.68728760963932889</v>
      </c>
      <c r="N13" s="8">
        <f t="shared" ref="N13:N18" si="8">+LOOKUP($G13,Måned_VS_tot_t30)*N12</f>
        <v>0.84728828574781456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f t="shared" si="0"/>
        <v>12.1</v>
      </c>
      <c r="D14" s="7">
        <v>1</v>
      </c>
      <c r="E14" s="11">
        <f t="shared" si="1"/>
        <v>0.76090604076858903</v>
      </c>
      <c r="G14">
        <v>12</v>
      </c>
      <c r="H14" s="8">
        <f t="shared" si="2"/>
        <v>0.13817055080905125</v>
      </c>
      <c r="I14" s="8">
        <f t="shared" si="3"/>
        <v>0.17501269800285532</v>
      </c>
      <c r="J14" s="8">
        <f t="shared" si="4"/>
        <v>0.23312174963656218</v>
      </c>
      <c r="K14" s="8">
        <f t="shared" si="5"/>
        <v>0.32716749437769638</v>
      </c>
      <c r="L14" s="8">
        <f t="shared" si="6"/>
        <v>0.45731589510074577</v>
      </c>
      <c r="M14" s="8">
        <f t="shared" si="7"/>
        <v>0.60101493561387986</v>
      </c>
      <c r="N14" s="8">
        <f t="shared" si="8"/>
        <v>0.74093131807272061</v>
      </c>
      <c r="O14" s="8">
        <f>+LOOKUP($G14,Måned_VS_tot_t30)*O13</f>
        <v>0.8744736951234684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f t="shared" si="0"/>
        <v>9.9</v>
      </c>
      <c r="D15" s="7">
        <v>1</v>
      </c>
      <c r="E15" s="11">
        <f t="shared" si="1"/>
        <v>0.8111614679444441</v>
      </c>
      <c r="G15">
        <v>1</v>
      </c>
      <c r="H15" s="8">
        <f t="shared" si="2"/>
        <v>0.12162119196048256</v>
      </c>
      <c r="I15" s="8">
        <f t="shared" si="3"/>
        <v>0.15405057600691621</v>
      </c>
      <c r="J15" s="8">
        <f t="shared" si="4"/>
        <v>0.2051996239190976</v>
      </c>
      <c r="K15" s="8">
        <f t="shared" si="5"/>
        <v>0.28798105243084349</v>
      </c>
      <c r="L15" s="8">
        <f t="shared" si="6"/>
        <v>0.40254094623602099</v>
      </c>
      <c r="M15" s="8">
        <f t="shared" si="7"/>
        <v>0.52902845380149111</v>
      </c>
      <c r="N15" s="8">
        <f t="shared" si="8"/>
        <v>0.65218637066439644</v>
      </c>
      <c r="O15" s="8">
        <f>+LOOKUP($G15,Måned_VS_tot_t30)*O14</f>
        <v>0.76973372774625137</v>
      </c>
      <c r="P15" s="8">
        <f>+LOOKUP($G15,Måned_VS_tot_t30)*P14</f>
        <v>0.88022513660353319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f t="shared" si="0"/>
        <v>8</v>
      </c>
      <c r="D16" s="7">
        <v>1</v>
      </c>
      <c r="E16" s="11">
        <f t="shared" si="1"/>
        <v>0.84728828574781456</v>
      </c>
      <c r="G16">
        <v>2</v>
      </c>
      <c r="H16" s="8">
        <f t="shared" si="2"/>
        <v>0.10722447928672019</v>
      </c>
      <c r="I16" s="8">
        <f t="shared" si="3"/>
        <v>0.13581508723848035</v>
      </c>
      <c r="J16" s="8">
        <f t="shared" si="4"/>
        <v>0.18090944900215361</v>
      </c>
      <c r="K16" s="8">
        <f t="shared" si="5"/>
        <v>0.2538917592698155</v>
      </c>
      <c r="L16" s="8">
        <f t="shared" si="6"/>
        <v>0.35489081019503044</v>
      </c>
      <c r="M16" s="8">
        <f t="shared" si="7"/>
        <v>0.46640556281634493</v>
      </c>
      <c r="N16" s="8">
        <f t="shared" si="8"/>
        <v>0.57498485967073665</v>
      </c>
      <c r="O16" s="8">
        <f>+LOOKUP($G16,Måned_VS_tot_t30)*O15</f>
        <v>0.67861773771987932</v>
      </c>
      <c r="P16" s="8">
        <f>+LOOKUP($G16,Måned_VS_tot_t30)*P15</f>
        <v>0.77602990404881667</v>
      </c>
      <c r="Q16" s="8">
        <f>+LOOKUP($G16,Måned_VS_tot_t30)*Q15</f>
        <v>0.88162661094096018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f t="shared" si="0"/>
        <v>6.3</v>
      </c>
      <c r="D17" s="7">
        <v>1</v>
      </c>
      <c r="E17" s="11">
        <f t="shared" si="1"/>
        <v>0.8744736951234684</v>
      </c>
      <c r="G17">
        <v>3</v>
      </c>
      <c r="H17" s="8">
        <f t="shared" si="2"/>
        <v>9.3122755238834481E-2</v>
      </c>
      <c r="I17" s="8">
        <f t="shared" si="3"/>
        <v>0.11795324361361907</v>
      </c>
      <c r="J17" s="8">
        <f t="shared" si="4"/>
        <v>0.15711697974089806</v>
      </c>
      <c r="K17" s="8">
        <f t="shared" si="5"/>
        <v>0.2205009556858564</v>
      </c>
      <c r="L17" s="8">
        <f t="shared" si="6"/>
        <v>0.30821702538588641</v>
      </c>
      <c r="M17" s="8">
        <f t="shared" si="7"/>
        <v>0.40506581479436971</v>
      </c>
      <c r="N17" s="8">
        <f t="shared" si="8"/>
        <v>0.49936520754720121</v>
      </c>
      <c r="O17" s="8">
        <f>+LOOKUP($G17,Måned_VS_tot_t30)*O16</f>
        <v>0.58936871422276615</v>
      </c>
      <c r="P17" s="8">
        <f>+LOOKUP($G17,Måned_VS_tot_t30)*P16</f>
        <v>0.67396963168749424</v>
      </c>
      <c r="Q17" s="8">
        <f>+LOOKUP($G17,Måned_VS_tot_t30)*Q16</f>
        <v>0.76567869248553455</v>
      </c>
      <c r="R17" s="8">
        <f>+LOOKUP($G17,Måned_VS_tot_t30)*R16</f>
        <v>0.86848409857811071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2"/>
        <v>7.7382397976948541E-2</v>
      </c>
      <c r="I18" s="8">
        <f t="shared" si="3"/>
        <v>9.8015837445654105E-2</v>
      </c>
      <c r="J18" s="8">
        <f t="shared" si="4"/>
        <v>0.13055980382092594</v>
      </c>
      <c r="K18" s="8">
        <f t="shared" si="5"/>
        <v>0.18323011022836219</v>
      </c>
      <c r="L18" s="8">
        <f t="shared" si="6"/>
        <v>0.25611970415299351</v>
      </c>
      <c r="M18" s="8">
        <f t="shared" si="7"/>
        <v>0.33659833202833783</v>
      </c>
      <c r="N18" s="8">
        <f t="shared" si="8"/>
        <v>0.41495848278063335</v>
      </c>
      <c r="O18" s="8">
        <f>+LOOKUP($G18,Måned_VS_tot_t30)*O17</f>
        <v>0.48974887268079242</v>
      </c>
      <c r="P18" s="8">
        <f>+LOOKUP($G18,Måned_VS_tot_t30)*P17</f>
        <v>0.56004986246229382</v>
      </c>
      <c r="Q18" s="8">
        <f>+LOOKUP($G18,Måned_VS_tot_t30)*Q17</f>
        <v>0.63625752000598568</v>
      </c>
      <c r="R18" s="8">
        <f>+LOOKUP($G18,Måned_VS_tot_t30)*R17</f>
        <v>0.72168592929256969</v>
      </c>
      <c r="S18" s="8">
        <f>+LOOKUP($G18,Måned_VS_tot_t30)*S17</f>
        <v>0.83097195501232524</v>
      </c>
      <c r="T18" s="8"/>
    </row>
    <row r="19" spans="1:20" x14ac:dyDescent="0.25">
      <c r="G19" s="12" t="s">
        <v>213</v>
      </c>
      <c r="H19" s="13">
        <f>1-MIN((H6:H18))</f>
        <v>0.92261760202305143</v>
      </c>
      <c r="I19" s="13">
        <f t="shared" ref="I19:S19" si="9">1-MIN((I6:I18))</f>
        <v>0.90198416255434588</v>
      </c>
      <c r="J19" s="13">
        <f t="shared" si="9"/>
        <v>0.86944019617907409</v>
      </c>
      <c r="K19" s="13">
        <f t="shared" si="9"/>
        <v>0.81676988977163778</v>
      </c>
      <c r="L19" s="13">
        <f t="shared" si="9"/>
        <v>0.74388029584700655</v>
      </c>
      <c r="M19" s="13">
        <f t="shared" si="9"/>
        <v>0.66340166797166211</v>
      </c>
      <c r="N19" s="13">
        <f t="shared" si="9"/>
        <v>0.58504151721936659</v>
      </c>
      <c r="O19" s="13">
        <f t="shared" si="9"/>
        <v>0.51025112731920763</v>
      </c>
      <c r="P19" s="13">
        <f t="shared" si="9"/>
        <v>0.43995013753770618</v>
      </c>
      <c r="Q19" s="13">
        <f t="shared" si="9"/>
        <v>0.36374247999401432</v>
      </c>
      <c r="R19" s="13">
        <f t="shared" si="9"/>
        <v>0.27831407070743031</v>
      </c>
      <c r="S19" s="13">
        <f t="shared" si="9"/>
        <v>0.16902804498767476</v>
      </c>
      <c r="T19" s="8">
        <f>+AVERAGE((H19:S19))</f>
        <v>0.60536843267601481</v>
      </c>
    </row>
    <row r="20" spans="1:20" x14ac:dyDescent="0.25">
      <c r="G20" s="14" t="s">
        <v>214</v>
      </c>
      <c r="H20" s="15">
        <f t="shared" ref="H20:S20" si="10">+H19/VS_tot_CH4</f>
        <v>0.13832347856417562</v>
      </c>
      <c r="I20" s="15">
        <f t="shared" si="10"/>
        <v>0.13523000937846266</v>
      </c>
      <c r="J20" s="15">
        <f t="shared" si="10"/>
        <v>0.13035085399986118</v>
      </c>
      <c r="K20" s="15">
        <f t="shared" si="10"/>
        <v>0.12245425633757688</v>
      </c>
      <c r="L20" s="15">
        <f t="shared" si="10"/>
        <v>0.11152628123643277</v>
      </c>
      <c r="M20" s="15">
        <f t="shared" si="10"/>
        <v>9.9460519935781422E-2</v>
      </c>
      <c r="N20" s="15">
        <f t="shared" si="10"/>
        <v>8.771237139720639E-2</v>
      </c>
      <c r="O20" s="15">
        <f t="shared" si="10"/>
        <v>7.6499419388187051E-2</v>
      </c>
      <c r="P20" s="15">
        <f t="shared" si="10"/>
        <v>6.5959540860225818E-2</v>
      </c>
      <c r="Q20" s="15">
        <f t="shared" si="10"/>
        <v>5.4534104946628838E-2</v>
      </c>
      <c r="R20" s="15">
        <f t="shared" si="10"/>
        <v>4.1726247482373358E-2</v>
      </c>
      <c r="S20" s="15">
        <f t="shared" si="10"/>
        <v>2.5341535980161135E-2</v>
      </c>
      <c r="T20" s="15">
        <f>+AVERAGE((H20:S20))</f>
        <v>9.0759884958922774E-2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215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216</v>
      </c>
    </row>
    <row r="25" spans="1:20" x14ac:dyDescent="0.25">
      <c r="A25" t="s">
        <v>208</v>
      </c>
      <c r="B25" t="s">
        <v>209</v>
      </c>
      <c r="C25" t="s">
        <v>210</v>
      </c>
      <c r="D25" t="s">
        <v>211</v>
      </c>
      <c r="E25" t="s">
        <v>212</v>
      </c>
      <c r="G25" t="s">
        <v>208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f>+ROUND(B26*0.5011+5.1886,1)</f>
        <v>5.9</v>
      </c>
      <c r="D26" s="7">
        <v>1</v>
      </c>
      <c r="E26" s="11">
        <f t="shared" ref="E26:E37" si="11">+(1-EXP(Ln_A_kvaeg-E_a/(R_*(C26+273.15)))*VS_tot_CH4*24/1000)^30</f>
        <v>0.89099757627725096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f t="shared" ref="C27:C37" si="12">+ROUND(B27*0.5011+5.1886,1)</f>
        <v>5.8</v>
      </c>
      <c r="D27" s="7">
        <v>1</v>
      </c>
      <c r="E27" s="11">
        <f t="shared" si="11"/>
        <v>0.89228058750374817</v>
      </c>
      <c r="G27">
        <v>5</v>
      </c>
      <c r="H27" s="8">
        <f>+LOOKUP($G27,Måned_VS_tot_kvaeg_t30)*H26</f>
        <v>0.80751323951988851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f t="shared" si="12"/>
        <v>6.7</v>
      </c>
      <c r="D28" s="7">
        <v>1</v>
      </c>
      <c r="E28" s="11">
        <f t="shared" si="11"/>
        <v>0.88024153536534622</v>
      </c>
      <c r="G28">
        <v>6</v>
      </c>
      <c r="H28" s="8">
        <f>+LOOKUP($G28,Måned_VS_tot_kvaeg_t30)*H27</f>
        <v>0.62306991474260365</v>
      </c>
      <c r="I28" s="8">
        <f>+LOOKUP($G28,Måned_VS_tot_kvaeg_t30)*I27</f>
        <v>0.77159095882199202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f t="shared" si="12"/>
        <v>8.9</v>
      </c>
      <c r="D29" s="7">
        <v>1</v>
      </c>
      <c r="E29" s="11">
        <f t="shared" si="11"/>
        <v>0.84578531261431256</v>
      </c>
      <c r="G29">
        <v>7</v>
      </c>
      <c r="H29" s="8"/>
      <c r="I29" s="8">
        <f>+LOOKUP($G29,Måned_VS_tot_kvaeg_t30)*I28</f>
        <v>0.56790842519794371</v>
      </c>
      <c r="J29" s="8">
        <f>+LOOKUP($G29,Måned_VS_tot_kvaeg_t30)*J28</f>
        <v>0.73602265384885313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f t="shared" si="12"/>
        <v>10.9</v>
      </c>
      <c r="D30" s="7">
        <v>1</v>
      </c>
      <c r="E30" s="11">
        <f t="shared" si="11"/>
        <v>0.80751323951988851</v>
      </c>
      <c r="G30">
        <v>8</v>
      </c>
      <c r="H30" s="8"/>
      <c r="I30" s="8"/>
      <c r="J30" s="8">
        <f>+LOOKUP($G30,Måned_VS_tot_kvaeg_t30)*J29</f>
        <v>0.54369605215157424</v>
      </c>
      <c r="K30" s="8">
        <f>+LOOKUP($G30,Måned_VS_tot_kvaeg_t30)*K29</f>
        <v>0.73869472537081127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f t="shared" si="12"/>
        <v>12.5</v>
      </c>
      <c r="D31" s="7">
        <v>1</v>
      </c>
      <c r="E31" s="11">
        <f t="shared" si="11"/>
        <v>0.77159095882199202</v>
      </c>
      <c r="G31">
        <v>9</v>
      </c>
      <c r="H31" s="8"/>
      <c r="I31" s="8"/>
      <c r="J31" s="8"/>
      <c r="K31" s="8">
        <f>+LOOKUP($G31,Måned_VS_tot_kvaeg_t30)*K30</f>
        <v>0.57694647518702591</v>
      </c>
      <c r="L31" s="8">
        <f>+LOOKUP($G31,Måned_VS_tot_kvaeg_t30)*L30</f>
        <v>0.78103505463289902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f t="shared" si="12"/>
        <v>13.9</v>
      </c>
      <c r="D32" s="7">
        <v>1</v>
      </c>
      <c r="E32" s="11">
        <f t="shared" si="11"/>
        <v>0.73602265384885313</v>
      </c>
      <c r="G32">
        <v>10</v>
      </c>
      <c r="H32" s="8"/>
      <c r="I32" s="8"/>
      <c r="J32" s="8"/>
      <c r="K32" s="8"/>
      <c r="L32" s="8">
        <f>+LOOKUP($G32,Måned_VS_tot_kvaeg_t30)*L31</f>
        <v>0.64633068222308176</v>
      </c>
      <c r="M32" s="8">
        <f t="shared" ref="M32:M38" si="13">+LOOKUP($G32,Måned_VS_tot_kvaeg_t30)*M31</f>
        <v>0.8275309518941748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f t="shared" si="12"/>
        <v>13.8</v>
      </c>
      <c r="D33" s="7">
        <v>1</v>
      </c>
      <c r="E33" s="11">
        <f t="shared" si="11"/>
        <v>0.73869472537081127</v>
      </c>
      <c r="G33">
        <v>11</v>
      </c>
      <c r="H33" s="8"/>
      <c r="I33" s="8"/>
      <c r="J33" s="8"/>
      <c r="K33" s="8"/>
      <c r="L33" s="8"/>
      <c r="M33" s="8">
        <f t="shared" si="13"/>
        <v>0.71233014943883921</v>
      </c>
      <c r="N33" s="8">
        <f t="shared" ref="N33:N38" si="14">+LOOKUP($G33,Måned_VS_tot_kvaeg_t30)*N32</f>
        <v>0.8607897357897647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f t="shared" si="12"/>
        <v>12.1</v>
      </c>
      <c r="D34" s="7">
        <v>1</v>
      </c>
      <c r="E34" s="11">
        <f t="shared" si="11"/>
        <v>0.78103505463289902</v>
      </c>
      <c r="G34">
        <v>12</v>
      </c>
      <c r="H34" s="8"/>
      <c r="I34" s="8"/>
      <c r="J34" s="8"/>
      <c r="K34" s="8"/>
      <c r="L34" s="8"/>
      <c r="M34" s="8">
        <f t="shared" si="13"/>
        <v>0.63093240431763753</v>
      </c>
      <c r="N34" s="8">
        <f t="shared" si="14"/>
        <v>0.7624275598072392</v>
      </c>
      <c r="O34" s="8">
        <f>+LOOKUP($G34,Måned_VS_tot_kvaeg_t30)*O33</f>
        <v>0.88573031032685423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f t="shared" si="12"/>
        <v>9.9</v>
      </c>
      <c r="D35" s="7">
        <v>1</v>
      </c>
      <c r="E35" s="11">
        <f t="shared" si="11"/>
        <v>0.8275309518941748</v>
      </c>
      <c r="G35">
        <v>1</v>
      </c>
      <c r="H35" s="8"/>
      <c r="I35" s="8"/>
      <c r="J35" s="8"/>
      <c r="K35" s="8"/>
      <c r="L35" s="8"/>
      <c r="M35" s="8">
        <f t="shared" si="13"/>
        <v>0.56215924304179354</v>
      </c>
      <c r="N35" s="8">
        <f t="shared" si="14"/>
        <v>0.67932110787522892</v>
      </c>
      <c r="O35" s="8">
        <f>+LOOKUP($G35,Måned_VS_tot_kvaeg_t30)*O34</f>
        <v>0.78918355973652443</v>
      </c>
      <c r="P35" s="8">
        <f>+LOOKUP($G35,Måned_VS_tot_kvaeg_t30)*P34</f>
        <v>0.89099757627725096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f t="shared" si="12"/>
        <v>8</v>
      </c>
      <c r="D36" s="7">
        <v>1</v>
      </c>
      <c r="E36" s="11">
        <f t="shared" si="11"/>
        <v>0.8607897357897647</v>
      </c>
      <c r="G36">
        <v>2</v>
      </c>
      <c r="H36" s="8"/>
      <c r="I36" s="8"/>
      <c r="J36" s="8"/>
      <c r="K36" s="8"/>
      <c r="L36" s="8"/>
      <c r="M36" s="8">
        <f t="shared" si="13"/>
        <v>0.50160377965199388</v>
      </c>
      <c r="N36" s="8">
        <f t="shared" si="14"/>
        <v>0.60614503723860635</v>
      </c>
      <c r="O36" s="8">
        <f>+LOOKUP($G36,Måned_VS_tot_kvaeg_t30)*O35</f>
        <v>0.70417317033000537</v>
      </c>
      <c r="P36" s="8">
        <f>+LOOKUP($G36,Måned_VS_tot_kvaeg_t30)*P35</f>
        <v>0.79501984082508115</v>
      </c>
      <c r="Q36" s="8">
        <f>+LOOKUP($G36,Måned_VS_tot_kvaeg_t30)*Q35</f>
        <v>0.89228058750374817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f t="shared" si="12"/>
        <v>6.3</v>
      </c>
      <c r="D37" s="7">
        <v>1</v>
      </c>
      <c r="E37" s="11">
        <f t="shared" si="11"/>
        <v>0.88573031032685423</v>
      </c>
      <c r="G37">
        <v>3</v>
      </c>
      <c r="H37" s="8"/>
      <c r="I37" s="8"/>
      <c r="J37" s="8"/>
      <c r="K37" s="8"/>
      <c r="L37" s="8"/>
      <c r="M37" s="8">
        <f t="shared" si="13"/>
        <v>0.44153248114593191</v>
      </c>
      <c r="N37" s="8">
        <f t="shared" si="14"/>
        <v>0.53355403823299585</v>
      </c>
      <c r="O37" s="8">
        <f>+LOOKUP($G37,Måned_VS_tot_kvaeg_t30)*O36</f>
        <v>0.61984247261436742</v>
      </c>
      <c r="P37" s="8">
        <f>+LOOKUP($G37,Måned_VS_tot_kvaeg_t30)*P36</f>
        <v>0.69980948533378262</v>
      </c>
      <c r="Q37" s="8">
        <f>+LOOKUP($G37,Måned_VS_tot_kvaeg_t30)*Q36</f>
        <v>0.78542243432099246</v>
      </c>
      <c r="R37" s="8">
        <f>+LOOKUP($G37,Måned_VS_tot_kvaeg_t30)*R36</f>
        <v>0.88024153536534622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3"/>
        <v>0.3734416875953851</v>
      </c>
      <c r="N38" s="8">
        <f t="shared" si="14"/>
        <v>0.4512721690235233</v>
      </c>
      <c r="O38" s="8">
        <f>+LOOKUP($G38,Måned_VS_tot_kvaeg_t30)*O37</f>
        <v>0.52425365947177127</v>
      </c>
      <c r="P38" s="8">
        <f>+LOOKUP($G38,Måned_VS_tot_kvaeg_t30)*P37</f>
        <v>0.59188858432349456</v>
      </c>
      <c r="Q38" s="8">
        <f>+LOOKUP($G38,Måned_VS_tot_kvaeg_t30)*Q37</f>
        <v>0.66429875914647496</v>
      </c>
      <c r="R38" s="8">
        <f>+LOOKUP($G38,Måned_VS_tot_kvaeg_t30)*R37</f>
        <v>0.74449536216508183</v>
      </c>
      <c r="S38" s="8">
        <f>+LOOKUP($G38,Måned_VS_tot_kvaeg_t30)*S37</f>
        <v>0.84578531261431256</v>
      </c>
      <c r="T38" s="8"/>
    </row>
    <row r="39" spans="1:20" x14ac:dyDescent="0.25">
      <c r="G39" s="12" t="s">
        <v>213</v>
      </c>
      <c r="H39" s="13">
        <f>1-MIN((H26:H38))</f>
        <v>0.37693008525739635</v>
      </c>
      <c r="I39" s="13">
        <f>1-MIN((I26:I38))</f>
        <v>0.43209157480205629</v>
      </c>
      <c r="J39" s="13">
        <f t="shared" ref="J39:S39" si="15">1-MIN((J26:J38))</f>
        <v>0.45630394784842576</v>
      </c>
      <c r="K39" s="13">
        <f t="shared" si="15"/>
        <v>0.42305352481297409</v>
      </c>
      <c r="L39" s="13">
        <f t="shared" si="15"/>
        <v>0.35366931777691824</v>
      </c>
      <c r="M39" s="13">
        <f t="shared" si="15"/>
        <v>0.6265583124046149</v>
      </c>
      <c r="N39" s="13">
        <f t="shared" si="15"/>
        <v>0.5487278309764767</v>
      </c>
      <c r="O39" s="13">
        <f t="shared" si="15"/>
        <v>0.47574634052822873</v>
      </c>
      <c r="P39" s="13">
        <f t="shared" si="15"/>
        <v>0.40811141567650544</v>
      </c>
      <c r="Q39" s="13">
        <f t="shared" si="15"/>
        <v>0.33570124085352504</v>
      </c>
      <c r="R39" s="13">
        <f t="shared" si="15"/>
        <v>0.25550463783491817</v>
      </c>
      <c r="S39" s="13">
        <f t="shared" si="15"/>
        <v>0.15421468738568744</v>
      </c>
      <c r="T39" s="8">
        <f>+AVERAGE((H39:S39))</f>
        <v>0.40388440967981065</v>
      </c>
    </row>
    <row r="40" spans="1:20" x14ac:dyDescent="0.25">
      <c r="G40" s="14" t="s">
        <v>214</v>
      </c>
      <c r="H40" s="15">
        <f t="shared" ref="H40:S40" si="16">+H39/VS_tot_CH4</f>
        <v>5.6511257160029436E-2</v>
      </c>
      <c r="I40" s="15">
        <f t="shared" si="16"/>
        <v>6.4781345547534674E-2</v>
      </c>
      <c r="J40" s="15">
        <f t="shared" si="16"/>
        <v>6.8411386484021855E-2</v>
      </c>
      <c r="K40" s="15">
        <f t="shared" si="16"/>
        <v>6.3426315564164032E-2</v>
      </c>
      <c r="L40" s="15">
        <f t="shared" si="16"/>
        <v>5.3023885723675897E-2</v>
      </c>
      <c r="M40" s="15">
        <f t="shared" si="16"/>
        <v>9.3936778471456511E-2</v>
      </c>
      <c r="N40" s="15">
        <f t="shared" si="16"/>
        <v>8.2268040626158431E-2</v>
      </c>
      <c r="O40" s="15">
        <f t="shared" si="16"/>
        <v>7.1326287935266672E-2</v>
      </c>
      <c r="P40" s="15">
        <f t="shared" si="16"/>
        <v>6.1186119291829905E-2</v>
      </c>
      <c r="Q40" s="15">
        <f t="shared" si="16"/>
        <v>5.0330021117470022E-2</v>
      </c>
      <c r="R40" s="15">
        <f t="shared" si="16"/>
        <v>3.8306542404035707E-2</v>
      </c>
      <c r="S40" s="15">
        <f t="shared" si="16"/>
        <v>2.3120642786459887E-2</v>
      </c>
      <c r="T40" s="15">
        <f>+AVERAGE((H40:S40))</f>
        <v>6.0552385259341923E-2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217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218</v>
      </c>
      <c r="B43" s="1">
        <v>10</v>
      </c>
      <c r="C43" t="s">
        <v>219</v>
      </c>
      <c r="D43" s="1">
        <v>27.9</v>
      </c>
      <c r="E43" t="s">
        <v>220</v>
      </c>
      <c r="F43" s="1">
        <f>+CH4_CH4_CO2__afg/16*12/CH4_VS</f>
        <v>16.666666666666668</v>
      </c>
    </row>
    <row r="45" spans="1:20" x14ac:dyDescent="0.25">
      <c r="A45" t="s">
        <v>208</v>
      </c>
      <c r="B45" t="s">
        <v>209</v>
      </c>
      <c r="C45" t="s">
        <v>210</v>
      </c>
      <c r="D45" t="s">
        <v>211</v>
      </c>
      <c r="E45" t="s">
        <v>212</v>
      </c>
      <c r="G45" t="s">
        <v>208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7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8">+ROUND(B47*0.75+6.3,1)</f>
        <v>7.2</v>
      </c>
      <c r="D47" s="7">
        <v>1</v>
      </c>
      <c r="E47" s="11">
        <f t="shared" si="17"/>
        <v>0.98759207389846904</v>
      </c>
      <c r="G47">
        <v>5</v>
      </c>
      <c r="H47" s="8">
        <f t="shared" ref="H47:H58" si="19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8"/>
        <v>8.6</v>
      </c>
      <c r="D48" s="7">
        <v>1</v>
      </c>
      <c r="E48" s="11">
        <f t="shared" si="17"/>
        <v>0.9852688903511686</v>
      </c>
      <c r="G48">
        <v>6</v>
      </c>
      <c r="H48" s="8">
        <f t="shared" si="19"/>
        <v>0.92914949164158722</v>
      </c>
      <c r="I48" s="8">
        <f t="shared" ref="I48:I58" si="20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8"/>
        <v>11.9</v>
      </c>
      <c r="D49" s="7">
        <v>1</v>
      </c>
      <c r="E49" s="11">
        <f t="shared" si="17"/>
        <v>0.97808989746070729</v>
      </c>
      <c r="G49">
        <v>7</v>
      </c>
      <c r="H49" s="8">
        <f t="shared" si="19"/>
        <v>0.8809585406773901</v>
      </c>
      <c r="I49" s="8">
        <f t="shared" si="20"/>
        <v>0.90927416217785617</v>
      </c>
      <c r="J49" s="8">
        <f t="shared" ref="J49:J58" si="21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8"/>
        <v>14.9</v>
      </c>
      <c r="D50" s="7">
        <v>1</v>
      </c>
      <c r="E50" s="11">
        <f t="shared" si="17"/>
        <v>0.96885909368342138</v>
      </c>
      <c r="G50">
        <v>8</v>
      </c>
      <c r="H50" s="8">
        <f t="shared" si="19"/>
        <v>0.83627103050591678</v>
      </c>
      <c r="I50" s="8">
        <f t="shared" si="20"/>
        <v>0.86315031355753746</v>
      </c>
      <c r="J50" s="8">
        <f t="shared" si="21"/>
        <v>0.90003927035295883</v>
      </c>
      <c r="K50" s="8">
        <f t="shared" ref="K50:K58" si="22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8"/>
        <v>17.3</v>
      </c>
      <c r="D51" s="7">
        <v>1</v>
      </c>
      <c r="E51" s="11">
        <f t="shared" si="17"/>
        <v>0.95901405859662658</v>
      </c>
      <c r="G51">
        <v>9</v>
      </c>
      <c r="H51" s="8">
        <f t="shared" si="19"/>
        <v>0.80425276404547086</v>
      </c>
      <c r="I51" s="8">
        <f t="shared" si="20"/>
        <v>0.83010292135242492</v>
      </c>
      <c r="J51" s="8">
        <f t="shared" si="21"/>
        <v>0.86557951253306564</v>
      </c>
      <c r="K51" s="8">
        <f t="shared" si="22"/>
        <v>0.9129291866868805</v>
      </c>
      <c r="L51" s="8">
        <f t="shared" ref="L51:L58" si="23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8"/>
        <v>19.399999999999999</v>
      </c>
      <c r="D52" s="7">
        <v>1</v>
      </c>
      <c r="E52" s="11">
        <f t="shared" si="17"/>
        <v>0.94813434070866776</v>
      </c>
      <c r="G52">
        <v>10</v>
      </c>
      <c r="H52" s="8">
        <f t="shared" si="19"/>
        <v>0.78322138792951712</v>
      </c>
      <c r="I52" s="8">
        <f t="shared" si="20"/>
        <v>0.8083955582765453</v>
      </c>
      <c r="J52" s="8">
        <f t="shared" si="21"/>
        <v>0.84294442926051683</v>
      </c>
      <c r="K52" s="8">
        <f t="shared" si="22"/>
        <v>0.88905589964231402</v>
      </c>
      <c r="L52" s="8">
        <f t="shared" si="23"/>
        <v>0.93656405562164891</v>
      </c>
      <c r="M52" s="8">
        <f t="shared" ref="M52:M58" si="24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8"/>
        <v>19.2</v>
      </c>
      <c r="D53" s="7">
        <v>1</v>
      </c>
      <c r="E53" s="11">
        <f t="shared" si="17"/>
        <v>0.94927399178500271</v>
      </c>
      <c r="G53">
        <v>11</v>
      </c>
      <c r="H53" s="8">
        <f t="shared" si="19"/>
        <v>0.76852662437503461</v>
      </c>
      <c r="I53" s="8">
        <f t="shared" si="20"/>
        <v>0.79322847809916286</v>
      </c>
      <c r="J53" s="8">
        <f t="shared" si="21"/>
        <v>0.82712914475928934</v>
      </c>
      <c r="K53" s="8">
        <f t="shared" si="22"/>
        <v>0.87237547386066094</v>
      </c>
      <c r="L53" s="8">
        <f t="shared" si="23"/>
        <v>0.91899228400881106</v>
      </c>
      <c r="M53" s="8">
        <f t="shared" si="24"/>
        <v>0.95557846827814397</v>
      </c>
      <c r="N53" s="8">
        <f t="shared" ref="N53:N58" si="25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8"/>
        <v>16.7</v>
      </c>
      <c r="D54" s="7">
        <v>1</v>
      </c>
      <c r="E54" s="11">
        <f t="shared" si="17"/>
        <v>0.96171305080235059</v>
      </c>
      <c r="G54">
        <v>12</v>
      </c>
      <c r="H54" s="8">
        <f t="shared" si="19"/>
        <v>0.75800575556149696</v>
      </c>
      <c r="I54" s="8">
        <f t="shared" si="20"/>
        <v>0.78236944928668684</v>
      </c>
      <c r="J54" s="8">
        <f t="shared" si="21"/>
        <v>0.81580602731889795</v>
      </c>
      <c r="K54" s="8">
        <f t="shared" si="22"/>
        <v>0.86043294952183347</v>
      </c>
      <c r="L54" s="8">
        <f t="shared" si="23"/>
        <v>0.90641159135086635</v>
      </c>
      <c r="M54" s="8">
        <f t="shared" si="24"/>
        <v>0.9424969231671062</v>
      </c>
      <c r="N54" s="8">
        <f t="shared" si="25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8"/>
        <v>13.4</v>
      </c>
      <c r="D55" s="7">
        <v>1</v>
      </c>
      <c r="E55" s="11">
        <f t="shared" si="17"/>
        <v>0.97384979317924403</v>
      </c>
      <c r="G55">
        <v>1</v>
      </c>
      <c r="H55" s="8">
        <f t="shared" si="19"/>
        <v>0.74836590278694137</v>
      </c>
      <c r="I55" s="8">
        <f t="shared" si="20"/>
        <v>0.77241975398279417</v>
      </c>
      <c r="J55" s="8">
        <f t="shared" si="21"/>
        <v>0.80543110610194257</v>
      </c>
      <c r="K55" s="8">
        <f t="shared" si="22"/>
        <v>0.84949049045089542</v>
      </c>
      <c r="L55" s="8">
        <f t="shared" si="23"/>
        <v>0.89488440408392989</v>
      </c>
      <c r="M55" s="8">
        <f t="shared" si="24"/>
        <v>0.93051082475935409</v>
      </c>
      <c r="N55" s="8">
        <f t="shared" si="25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8"/>
        <v>10.6</v>
      </c>
      <c r="D56" s="7">
        <v>1</v>
      </c>
      <c r="E56" s="11">
        <f t="shared" si="17"/>
        <v>0.98123804612469934</v>
      </c>
      <c r="G56">
        <v>2</v>
      </c>
      <c r="H56" s="8">
        <f t="shared" si="19"/>
        <v>0.73908023396825551</v>
      </c>
      <c r="I56" s="8">
        <f t="shared" si="20"/>
        <v>0.76283562675601291</v>
      </c>
      <c r="J56" s="8">
        <f t="shared" si="21"/>
        <v>0.7954373764575553</v>
      </c>
      <c r="K56" s="8">
        <f t="shared" si="22"/>
        <v>0.83895007522142739</v>
      </c>
      <c r="L56" s="8">
        <f t="shared" si="23"/>
        <v>0.88378074452864386</v>
      </c>
      <c r="M56" s="8">
        <f t="shared" si="24"/>
        <v>0.91896511520906543</v>
      </c>
      <c r="N56" s="8">
        <f t="shared" si="25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8"/>
        <v>8</v>
      </c>
      <c r="D57" s="7">
        <v>1</v>
      </c>
      <c r="E57" s="11">
        <f t="shared" si="17"/>
        <v>0.98631033918689126</v>
      </c>
      <c r="G57">
        <v>3</v>
      </c>
      <c r="H57" s="8">
        <f t="shared" si="19"/>
        <v>0.72819276200238514</v>
      </c>
      <c r="I57" s="8">
        <f t="shared" si="20"/>
        <v>0.75159821149423511</v>
      </c>
      <c r="J57" s="8">
        <f t="shared" si="21"/>
        <v>0.78371970124618029</v>
      </c>
      <c r="K57" s="8">
        <f t="shared" si="22"/>
        <v>0.82659140967344524</v>
      </c>
      <c r="L57" s="8">
        <f t="shared" si="23"/>
        <v>0.87076167347546651</v>
      </c>
      <c r="M57" s="8">
        <f t="shared" si="24"/>
        <v>0.90542773933346976</v>
      </c>
      <c r="N57" s="8">
        <f t="shared" si="25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9"/>
        <v>0.71223798391854209</v>
      </c>
      <c r="I58" s="8">
        <f t="shared" si="20"/>
        <v>0.73513061761204745</v>
      </c>
      <c r="J58" s="8">
        <f t="shared" si="21"/>
        <v>0.76654832222981262</v>
      </c>
      <c r="K58" s="8">
        <f t="shared" si="22"/>
        <v>0.80848070712940157</v>
      </c>
      <c r="L58" s="8">
        <f t="shared" si="23"/>
        <v>0.85168319592233288</v>
      </c>
      <c r="M58" s="8">
        <f t="shared" si="24"/>
        <v>0.88558972472275344</v>
      </c>
      <c r="N58" s="8">
        <f t="shared" si="25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213</v>
      </c>
      <c r="H59" s="13">
        <f>1-MIN(H46:H58)</f>
        <v>0.28776201608145791</v>
      </c>
      <c r="I59" s="13">
        <f t="shared" ref="I59:S59" si="26">1-MIN(I46:I58)</f>
        <v>0.26486938238795255</v>
      </c>
      <c r="J59" s="13">
        <f t="shared" si="26"/>
        <v>0.23345167777018738</v>
      </c>
      <c r="K59" s="13">
        <f t="shared" si="26"/>
        <v>0.19151929287059843</v>
      </c>
      <c r="L59" s="13">
        <f t="shared" si="26"/>
        <v>0.14831680407766712</v>
      </c>
      <c r="M59" s="13">
        <f t="shared" si="26"/>
        <v>0.11441027527724656</v>
      </c>
      <c r="N59" s="13">
        <f t="shared" si="26"/>
        <v>9.0630063357466595E-2</v>
      </c>
      <c r="O59" s="13">
        <f t="shared" si="26"/>
        <v>7.3242277718441384E-2</v>
      </c>
      <c r="P59" s="13">
        <f t="shared" si="26"/>
        <v>6.0379187502411669E-2</v>
      </c>
      <c r="Q59" s="13">
        <f t="shared" si="26"/>
        <v>4.8275741497384672E-2</v>
      </c>
      <c r="R59" s="13">
        <f t="shared" si="26"/>
        <v>3.6318452065200679E-2</v>
      </c>
      <c r="S59" s="13">
        <f t="shared" si="26"/>
        <v>2.1910102539292708E-2</v>
      </c>
      <c r="T59" s="8">
        <f>+AVERAGE((H59:S59))</f>
        <v>0.13092377276210895</v>
      </c>
    </row>
    <row r="60" spans="1:20" x14ac:dyDescent="0.25">
      <c r="G60" s="14" t="s">
        <v>221</v>
      </c>
      <c r="H60" s="15">
        <f t="shared" ref="H60:S60" si="27">+H59/VS_tot_CH4_afg</f>
        <v>1.7265720964887474E-2</v>
      </c>
      <c r="I60" s="15">
        <f t="shared" si="27"/>
        <v>1.5892162943277152E-2</v>
      </c>
      <c r="J60" s="15">
        <f t="shared" si="27"/>
        <v>1.4007100666211242E-2</v>
      </c>
      <c r="K60" s="15">
        <f t="shared" si="27"/>
        <v>1.1491157572235905E-2</v>
      </c>
      <c r="L60" s="15">
        <f t="shared" si="27"/>
        <v>8.8990082446600265E-3</v>
      </c>
      <c r="M60" s="15">
        <f t="shared" si="27"/>
        <v>6.8646165166347936E-3</v>
      </c>
      <c r="N60" s="15">
        <f t="shared" si="27"/>
        <v>5.4378038014479954E-3</v>
      </c>
      <c r="O60" s="15">
        <f t="shared" si="27"/>
        <v>4.394536663106483E-3</v>
      </c>
      <c r="P60" s="15">
        <f t="shared" si="27"/>
        <v>3.6227512501446997E-3</v>
      </c>
      <c r="Q60" s="15">
        <f t="shared" si="27"/>
        <v>2.8965444898430802E-3</v>
      </c>
      <c r="R60" s="15">
        <f t="shared" si="27"/>
        <v>2.1791071239120408E-3</v>
      </c>
      <c r="S60" s="15">
        <f t="shared" si="27"/>
        <v>1.3146061523575624E-3</v>
      </c>
      <c r="T60" s="15">
        <f>+AVERAGE((H60:S60))</f>
        <v>7.8554263657265398E-3</v>
      </c>
    </row>
    <row r="62" spans="1:20" x14ac:dyDescent="0.25">
      <c r="B62" t="s">
        <v>222</v>
      </c>
      <c r="C62" t="s">
        <v>223</v>
      </c>
      <c r="D62" t="s">
        <v>224</v>
      </c>
      <c r="E62" t="s">
        <v>225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8">+B64+273.16</f>
        <v>292.16000000000003</v>
      </c>
      <c r="D64">
        <f t="shared" ref="D64:D73" si="29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8"/>
        <v>291.16000000000003</v>
      </c>
      <c r="D65">
        <f t="shared" si="29"/>
        <v>1.0006106220989261E-3</v>
      </c>
      <c r="E65" s="18">
        <f t="shared" ref="E65:E73" si="30">1-D65/D64</f>
        <v>0.10826474689105581</v>
      </c>
      <c r="F65" s="18">
        <f t="shared" ref="F65:F73" si="31">+D65/$D$63</f>
        <v>0.79581362997415384</v>
      </c>
    </row>
    <row r="66" spans="2:6" x14ac:dyDescent="0.25">
      <c r="B66">
        <v>17</v>
      </c>
      <c r="C66">
        <f t="shared" si="28"/>
        <v>290.16000000000003</v>
      </c>
      <c r="D66">
        <f t="shared" si="29"/>
        <v>8.915753109128053E-4</v>
      </c>
      <c r="E66" s="18">
        <f t="shared" si="30"/>
        <v>0.10896877244557268</v>
      </c>
      <c r="F66" s="18">
        <f t="shared" si="31"/>
        <v>0.70909479562041511</v>
      </c>
    </row>
    <row r="67" spans="2:6" x14ac:dyDescent="0.25">
      <c r="B67">
        <v>16</v>
      </c>
      <c r="C67">
        <f t="shared" si="28"/>
        <v>289.16000000000003</v>
      </c>
      <c r="D67">
        <f t="shared" si="29"/>
        <v>7.9378774301120227E-4</v>
      </c>
      <c r="E67" s="18">
        <f t="shared" si="30"/>
        <v>0.1096795376730284</v>
      </c>
      <c r="F67" s="18">
        <f t="shared" si="31"/>
        <v>0.63132160627041745</v>
      </c>
    </row>
    <row r="68" spans="2:6" x14ac:dyDescent="0.25">
      <c r="B68">
        <v>15</v>
      </c>
      <c r="C68">
        <f t="shared" si="28"/>
        <v>288.16000000000003</v>
      </c>
      <c r="D68">
        <f t="shared" si="29"/>
        <v>7.0615585693994823E-4</v>
      </c>
      <c r="E68" s="18">
        <f t="shared" si="30"/>
        <v>0.11039712674174829</v>
      </c>
      <c r="F68" s="18">
        <f t="shared" si="31"/>
        <v>0.56162551488817802</v>
      </c>
    </row>
    <row r="69" spans="2:6" x14ac:dyDescent="0.25">
      <c r="B69">
        <v>14</v>
      </c>
      <c r="C69">
        <f t="shared" si="28"/>
        <v>287.16000000000003</v>
      </c>
      <c r="D69">
        <f t="shared" si="29"/>
        <v>6.2768667054331751E-4</v>
      </c>
      <c r="E69" s="18">
        <f t="shared" si="30"/>
        <v>0.11112162509940604</v>
      </c>
      <c r="F69" s="18">
        <f t="shared" si="31"/>
        <v>0.49921677497651307</v>
      </c>
    </row>
    <row r="70" spans="2:6" x14ac:dyDescent="0.25">
      <c r="B70">
        <v>13</v>
      </c>
      <c r="C70">
        <f t="shared" si="28"/>
        <v>286.16000000000003</v>
      </c>
      <c r="D70">
        <f t="shared" si="29"/>
        <v>5.5747795837728358E-4</v>
      </c>
      <c r="E70" s="18">
        <f t="shared" si="30"/>
        <v>0.11185311949553134</v>
      </c>
      <c r="F70" s="18">
        <f t="shared" si="31"/>
        <v>0.44337782139089132</v>
      </c>
    </row>
    <row r="71" spans="2:6" x14ac:dyDescent="0.25">
      <c r="B71">
        <v>12</v>
      </c>
      <c r="C71">
        <f t="shared" si="28"/>
        <v>285.16000000000003</v>
      </c>
      <c r="D71">
        <f t="shared" si="29"/>
        <v>4.9471056844348346E-4</v>
      </c>
      <c r="E71" s="18">
        <f t="shared" si="30"/>
        <v>0.1125916980045355</v>
      </c>
      <c r="F71" s="18">
        <f t="shared" si="31"/>
        <v>0.3934571596229392</v>
      </c>
    </row>
    <row r="72" spans="2:6" x14ac:dyDescent="0.25">
      <c r="B72">
        <v>11</v>
      </c>
      <c r="C72">
        <f t="shared" si="28"/>
        <v>284.16000000000003</v>
      </c>
      <c r="D72">
        <f t="shared" si="29"/>
        <v>4.3864133410375289E-4</v>
      </c>
      <c r="E72" s="18">
        <f t="shared" si="30"/>
        <v>0.11333745004911089</v>
      </c>
      <c r="F72" s="18">
        <f t="shared" si="31"/>
        <v>0.3488637284477093</v>
      </c>
    </row>
    <row r="73" spans="2:6" x14ac:dyDescent="0.25">
      <c r="B73">
        <v>10</v>
      </c>
      <c r="C73">
        <f t="shared" si="28"/>
        <v>283.16000000000003</v>
      </c>
      <c r="D73">
        <f t="shared" si="29"/>
        <v>3.8859653970294949E-4</v>
      </c>
      <c r="E73" s="18">
        <f t="shared" si="30"/>
        <v>0.11409046642413823</v>
      </c>
      <c r="F73" s="18">
        <f t="shared" si="31"/>
        <v>0.30906170295064628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"/>
  <sheetViews>
    <sheetView zoomScale="85" zoomScaleNormal="85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A21" sqref="A21:XFD21"/>
    </sheetView>
  </sheetViews>
  <sheetFormatPr defaultRowHeight="15" x14ac:dyDescent="0.25"/>
  <cols>
    <col min="1" max="1" width="45.5703125" customWidth="1"/>
    <col min="2" max="2" width="45.5703125" hidden="1" customWidth="1"/>
    <col min="3" max="11" width="12.5703125" bestFit="1" customWidth="1"/>
    <col min="12" max="24" width="13.7109375" bestFit="1" customWidth="1"/>
    <col min="25" max="28" width="14.85546875" bestFit="1" customWidth="1"/>
    <col min="29" max="30" width="16" bestFit="1" customWidth="1"/>
  </cols>
  <sheetData>
    <row r="1" spans="1:30" x14ac:dyDescent="0.25">
      <c r="A1" s="24" t="s">
        <v>0</v>
      </c>
      <c r="B1" s="24" t="s">
        <v>1</v>
      </c>
      <c r="C1" s="25" t="s">
        <v>2</v>
      </c>
      <c r="D1" s="26" t="s">
        <v>2</v>
      </c>
      <c r="E1" s="26" t="s">
        <v>2</v>
      </c>
      <c r="F1" s="26" t="s">
        <v>2</v>
      </c>
      <c r="G1" s="26" t="s">
        <v>2</v>
      </c>
      <c r="H1" s="26" t="s">
        <v>2</v>
      </c>
      <c r="I1" s="26" t="s">
        <v>2</v>
      </c>
      <c r="J1" s="26" t="s">
        <v>2</v>
      </c>
      <c r="K1" s="26" t="s">
        <v>2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4</v>
      </c>
      <c r="V1" s="26" t="s">
        <v>4</v>
      </c>
      <c r="W1" s="26" t="s">
        <v>4</v>
      </c>
      <c r="X1" s="26" t="s">
        <v>4</v>
      </c>
      <c r="Y1" s="26" t="s">
        <v>4</v>
      </c>
      <c r="Z1" s="26" t="s">
        <v>4</v>
      </c>
      <c r="AA1" s="26" t="s">
        <v>4</v>
      </c>
      <c r="AB1" s="26" t="s">
        <v>4</v>
      </c>
      <c r="AC1" s="26" t="s">
        <v>187</v>
      </c>
      <c r="AD1" s="26" t="s">
        <v>187</v>
      </c>
    </row>
    <row r="2" spans="1:30" ht="60" x14ac:dyDescent="0.25">
      <c r="A2" s="24" t="s">
        <v>5</v>
      </c>
      <c r="B2" s="24" t="s">
        <v>6</v>
      </c>
      <c r="C2" s="27" t="s">
        <v>7</v>
      </c>
      <c r="D2" s="28" t="s">
        <v>7</v>
      </c>
      <c r="E2" s="28" t="s">
        <v>7</v>
      </c>
      <c r="F2" s="28" t="s">
        <v>226</v>
      </c>
      <c r="G2" s="28" t="s">
        <v>226</v>
      </c>
      <c r="H2" s="28" t="s">
        <v>226</v>
      </c>
      <c r="I2" s="28" t="s">
        <v>8</v>
      </c>
      <c r="J2" s="28" t="s">
        <v>8</v>
      </c>
      <c r="K2" s="28" t="s">
        <v>8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10</v>
      </c>
      <c r="Q2" s="28" t="s">
        <v>10</v>
      </c>
      <c r="R2" s="28" t="s">
        <v>10</v>
      </c>
      <c r="S2" s="28" t="s">
        <v>11</v>
      </c>
      <c r="T2" s="28" t="s">
        <v>11</v>
      </c>
      <c r="U2" s="28" t="s">
        <v>12</v>
      </c>
      <c r="V2" s="28" t="s">
        <v>12</v>
      </c>
      <c r="W2" s="28" t="s">
        <v>13</v>
      </c>
      <c r="X2" s="28" t="s">
        <v>13</v>
      </c>
      <c r="Y2" s="28" t="s">
        <v>14</v>
      </c>
      <c r="Z2" s="28" t="s">
        <v>14</v>
      </c>
      <c r="AA2" s="28" t="s">
        <v>14</v>
      </c>
      <c r="AB2" s="28" t="s">
        <v>14</v>
      </c>
      <c r="AC2" s="28" t="s">
        <v>227</v>
      </c>
      <c r="AD2" s="28" t="s">
        <v>228</v>
      </c>
    </row>
    <row r="3" spans="1:30" x14ac:dyDescent="0.25">
      <c r="A3" s="24" t="s">
        <v>31</v>
      </c>
      <c r="B3" s="24" t="s">
        <v>32</v>
      </c>
      <c r="C3" s="29">
        <v>48</v>
      </c>
      <c r="D3" s="30">
        <v>14</v>
      </c>
      <c r="E3" s="30">
        <v>7</v>
      </c>
      <c r="F3" s="30">
        <v>36</v>
      </c>
      <c r="G3" s="30">
        <v>14</v>
      </c>
      <c r="H3" s="30">
        <v>7</v>
      </c>
      <c r="I3" s="30">
        <v>24</v>
      </c>
      <c r="J3" s="30">
        <v>14</v>
      </c>
      <c r="K3" s="30">
        <v>7</v>
      </c>
      <c r="L3" s="30">
        <v>29</v>
      </c>
      <c r="M3" s="30">
        <v>14</v>
      </c>
      <c r="N3" s="30">
        <v>7</v>
      </c>
      <c r="O3" s="30">
        <v>1</v>
      </c>
      <c r="P3" s="30">
        <v>22</v>
      </c>
      <c r="Q3" s="30">
        <v>14</v>
      </c>
      <c r="R3" s="30">
        <v>7</v>
      </c>
      <c r="S3" s="30">
        <v>17</v>
      </c>
      <c r="T3" s="30">
        <v>7</v>
      </c>
      <c r="U3" s="30">
        <v>41</v>
      </c>
      <c r="V3" s="30">
        <v>14</v>
      </c>
      <c r="W3" s="30">
        <v>41</v>
      </c>
      <c r="X3" s="30">
        <v>14</v>
      </c>
      <c r="Y3" s="30">
        <v>30</v>
      </c>
      <c r="Z3" s="30">
        <v>14</v>
      </c>
      <c r="AA3" s="30">
        <v>7</v>
      </c>
      <c r="AB3" s="30">
        <v>1</v>
      </c>
      <c r="AC3" s="30">
        <v>28</v>
      </c>
      <c r="AD3" s="30">
        <v>1</v>
      </c>
    </row>
    <row r="4" spans="1:30" x14ac:dyDescent="0.25">
      <c r="A4" s="24" t="s">
        <v>33</v>
      </c>
      <c r="B4" s="24" t="s">
        <v>34</v>
      </c>
      <c r="C4" s="29">
        <v>2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2</v>
      </c>
      <c r="J4" s="30">
        <v>2</v>
      </c>
      <c r="K4" s="30">
        <v>2</v>
      </c>
      <c r="L4" s="30">
        <v>2</v>
      </c>
      <c r="M4" s="30">
        <v>2</v>
      </c>
      <c r="N4" s="30">
        <v>2</v>
      </c>
      <c r="O4" s="30">
        <v>2</v>
      </c>
      <c r="P4" s="30">
        <v>2</v>
      </c>
      <c r="Q4" s="30">
        <v>2</v>
      </c>
      <c r="R4" s="30">
        <v>2</v>
      </c>
      <c r="S4" s="30">
        <v>2</v>
      </c>
      <c r="T4" s="30">
        <v>2</v>
      </c>
      <c r="U4" s="30">
        <v>2</v>
      </c>
      <c r="V4" s="30">
        <v>2</v>
      </c>
      <c r="W4" s="30">
        <v>2</v>
      </c>
      <c r="X4" s="30">
        <v>2</v>
      </c>
      <c r="Y4" s="30">
        <v>2</v>
      </c>
      <c r="Z4" s="30">
        <v>2</v>
      </c>
      <c r="AA4" s="30">
        <v>2</v>
      </c>
      <c r="AB4" s="30">
        <v>2</v>
      </c>
      <c r="AC4" s="30">
        <v>1</v>
      </c>
      <c r="AD4" s="30">
        <v>1</v>
      </c>
    </row>
    <row r="5" spans="1:30" x14ac:dyDescent="0.25">
      <c r="A5" s="24" t="s">
        <v>35</v>
      </c>
      <c r="B5" s="24" t="s">
        <v>36</v>
      </c>
      <c r="C5" s="29">
        <v>35</v>
      </c>
      <c r="D5" s="30">
        <v>35</v>
      </c>
      <c r="E5" s="30">
        <v>35</v>
      </c>
      <c r="F5" s="30">
        <v>35</v>
      </c>
      <c r="G5" s="30">
        <v>35</v>
      </c>
      <c r="H5" s="30">
        <v>35</v>
      </c>
      <c r="I5" s="30">
        <v>35</v>
      </c>
      <c r="J5" s="30">
        <v>35</v>
      </c>
      <c r="K5" s="30">
        <v>35</v>
      </c>
      <c r="L5" s="30">
        <v>35</v>
      </c>
      <c r="M5" s="30">
        <v>35</v>
      </c>
      <c r="N5" s="30">
        <v>35</v>
      </c>
      <c r="O5" s="30">
        <v>35</v>
      </c>
      <c r="P5" s="30">
        <v>35</v>
      </c>
      <c r="Q5" s="30">
        <v>35</v>
      </c>
      <c r="R5" s="30">
        <v>35</v>
      </c>
      <c r="S5" s="30">
        <v>35</v>
      </c>
      <c r="T5" s="30">
        <v>35</v>
      </c>
      <c r="U5" s="30">
        <v>35</v>
      </c>
      <c r="V5" s="30">
        <v>35</v>
      </c>
      <c r="W5" s="30">
        <v>35</v>
      </c>
      <c r="X5" s="30">
        <v>35</v>
      </c>
      <c r="Y5" s="30">
        <v>35</v>
      </c>
      <c r="Z5" s="30">
        <v>35</v>
      </c>
      <c r="AA5" s="30">
        <v>35</v>
      </c>
      <c r="AB5" s="30">
        <v>35</v>
      </c>
      <c r="AC5" s="30">
        <v>80</v>
      </c>
      <c r="AD5" s="30">
        <v>1</v>
      </c>
    </row>
    <row r="6" spans="1:30" x14ac:dyDescent="0.25">
      <c r="A6" s="24" t="s">
        <v>37</v>
      </c>
      <c r="B6" s="24" t="s">
        <v>38</v>
      </c>
      <c r="C6" s="29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>
        <v>3</v>
      </c>
      <c r="L6" s="30">
        <v>3</v>
      </c>
      <c r="M6" s="30">
        <v>3</v>
      </c>
      <c r="N6" s="30">
        <v>3</v>
      </c>
      <c r="O6" s="30">
        <v>1</v>
      </c>
      <c r="P6" s="30">
        <v>3</v>
      </c>
      <c r="Q6" s="30">
        <v>3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3</v>
      </c>
      <c r="Z6" s="30">
        <v>3</v>
      </c>
      <c r="AA6" s="30">
        <v>3</v>
      </c>
      <c r="AB6" s="30">
        <v>1</v>
      </c>
      <c r="AC6" s="30">
        <v>40</v>
      </c>
      <c r="AD6" s="30">
        <v>1</v>
      </c>
    </row>
    <row r="7" spans="1:30" x14ac:dyDescent="0.25">
      <c r="A7" s="24" t="s">
        <v>39</v>
      </c>
      <c r="B7" s="24"/>
      <c r="C7" s="56">
        <f t="shared" ref="C7:AD7" si="0">+C3*C9+C6</f>
        <v>34.983266262626266</v>
      </c>
      <c r="D7" s="57">
        <f t="shared" si="0"/>
        <v>12.328452659932662</v>
      </c>
      <c r="E7" s="57">
        <f t="shared" si="0"/>
        <v>7.6642263299663309</v>
      </c>
      <c r="F7" s="57">
        <f t="shared" si="0"/>
        <v>35.279562558922564</v>
      </c>
      <c r="G7" s="57">
        <f t="shared" si="0"/>
        <v>15.553163217358776</v>
      </c>
      <c r="H7" s="57">
        <f t="shared" si="0"/>
        <v>9.276581608679388</v>
      </c>
      <c r="I7" s="57">
        <f t="shared" si="0"/>
        <v>35.279562558922557</v>
      </c>
      <c r="J7" s="57">
        <f t="shared" si="0"/>
        <v>21.829744826038159</v>
      </c>
      <c r="K7" s="57">
        <f t="shared" si="0"/>
        <v>12.414872413019079</v>
      </c>
      <c r="L7" s="57">
        <f t="shared" si="0"/>
        <v>34.649528740490268</v>
      </c>
      <c r="M7" s="57">
        <f t="shared" si="0"/>
        <v>18.279082840236683</v>
      </c>
      <c r="N7" s="57">
        <f t="shared" si="0"/>
        <v>10.639541420118341</v>
      </c>
      <c r="O7" s="57">
        <f t="shared" si="0"/>
        <v>2.091363060016906</v>
      </c>
      <c r="P7" s="57">
        <f t="shared" si="0"/>
        <v>35.013316427162579</v>
      </c>
      <c r="Q7" s="57">
        <f t="shared" si="0"/>
        <v>23.372110453648911</v>
      </c>
      <c r="R7" s="57">
        <f t="shared" si="0"/>
        <v>13.186055226824456</v>
      </c>
      <c r="S7" s="57">
        <f t="shared" si="0"/>
        <v>40.106344040574804</v>
      </c>
      <c r="T7" s="57">
        <f t="shared" si="0"/>
        <v>18.279082840236683</v>
      </c>
      <c r="U7" s="57">
        <f t="shared" si="0"/>
        <v>16.908630708920732</v>
      </c>
      <c r="V7" s="57">
        <f t="shared" si="0"/>
        <v>7.7492885347534219</v>
      </c>
      <c r="W7" s="57">
        <f t="shared" si="0"/>
        <v>30.817261417841468</v>
      </c>
      <c r="X7" s="57">
        <f t="shared" si="0"/>
        <v>12.498577069506844</v>
      </c>
      <c r="Y7" s="57">
        <f t="shared" si="0"/>
        <v>35.205942997125291</v>
      </c>
      <c r="Z7" s="57">
        <f t="shared" si="0"/>
        <v>18.029440065325133</v>
      </c>
      <c r="AA7" s="57">
        <f t="shared" si="0"/>
        <v>10.514720032662566</v>
      </c>
      <c r="AB7" s="57">
        <f t="shared" si="0"/>
        <v>2.0735314332375099</v>
      </c>
      <c r="AC7" s="57">
        <f t="shared" si="0"/>
        <v>79.909154178703432</v>
      </c>
      <c r="AD7" s="57">
        <f t="shared" si="0"/>
        <v>2.4253269349536941</v>
      </c>
    </row>
    <row r="8" spans="1:30" x14ac:dyDescent="0.25">
      <c r="A8" s="24" t="s">
        <v>40</v>
      </c>
      <c r="B8" s="24"/>
      <c r="C8" s="56">
        <f t="shared" ref="C8:AD8" si="1">0.5*(C7-C6)+C6</f>
        <v>18.991633131313133</v>
      </c>
      <c r="D8" s="57">
        <f t="shared" si="1"/>
        <v>7.6642263299663309</v>
      </c>
      <c r="E8" s="57">
        <f t="shared" si="1"/>
        <v>5.3321131649831655</v>
      </c>
      <c r="F8" s="57">
        <f t="shared" si="1"/>
        <v>19.139781279461282</v>
      </c>
      <c r="G8" s="57">
        <f t="shared" si="1"/>
        <v>9.276581608679388</v>
      </c>
      <c r="H8" s="57">
        <f t="shared" si="1"/>
        <v>6.138290804339694</v>
      </c>
      <c r="I8" s="57">
        <f t="shared" si="1"/>
        <v>19.139781279461278</v>
      </c>
      <c r="J8" s="57">
        <f t="shared" si="1"/>
        <v>12.414872413019079</v>
      </c>
      <c r="K8" s="57">
        <f t="shared" si="1"/>
        <v>7.7074362065095396</v>
      </c>
      <c r="L8" s="57">
        <f t="shared" si="1"/>
        <v>18.824764370245134</v>
      </c>
      <c r="M8" s="57">
        <f t="shared" si="1"/>
        <v>10.639541420118341</v>
      </c>
      <c r="N8" s="57">
        <f t="shared" si="1"/>
        <v>6.8197707100591707</v>
      </c>
      <c r="O8" s="57">
        <f t="shared" si="1"/>
        <v>1.545681530008453</v>
      </c>
      <c r="P8" s="57">
        <f t="shared" si="1"/>
        <v>19.006658213581289</v>
      </c>
      <c r="Q8" s="57">
        <f t="shared" si="1"/>
        <v>13.186055226824456</v>
      </c>
      <c r="R8" s="57">
        <f t="shared" si="1"/>
        <v>8.0930276134122288</v>
      </c>
      <c r="S8" s="57">
        <f t="shared" si="1"/>
        <v>21.553172020287402</v>
      </c>
      <c r="T8" s="57">
        <f t="shared" si="1"/>
        <v>10.639541420118341</v>
      </c>
      <c r="U8" s="57">
        <f t="shared" si="1"/>
        <v>9.9543153544603662</v>
      </c>
      <c r="V8" s="57">
        <f t="shared" si="1"/>
        <v>5.374644267376711</v>
      </c>
      <c r="W8" s="57">
        <f t="shared" si="1"/>
        <v>16.908630708920732</v>
      </c>
      <c r="X8" s="57">
        <f t="shared" si="1"/>
        <v>7.7492885347534219</v>
      </c>
      <c r="Y8" s="57">
        <f t="shared" si="1"/>
        <v>19.102971498562646</v>
      </c>
      <c r="Z8" s="57">
        <f t="shared" si="1"/>
        <v>10.514720032662566</v>
      </c>
      <c r="AA8" s="57">
        <f t="shared" si="1"/>
        <v>6.7573600163312832</v>
      </c>
      <c r="AB8" s="57">
        <f t="shared" si="1"/>
        <v>1.5367657166187549</v>
      </c>
      <c r="AC8" s="57">
        <f t="shared" si="1"/>
        <v>59.954577089351716</v>
      </c>
      <c r="AD8" s="57">
        <f t="shared" si="1"/>
        <v>1.7126634674768471</v>
      </c>
    </row>
    <row r="9" spans="1:30" x14ac:dyDescent="0.25">
      <c r="A9" s="24" t="s">
        <v>41</v>
      </c>
      <c r="B9" s="24"/>
      <c r="C9" s="56">
        <f t="shared" ref="C9:AD9" si="2">+C62</f>
        <v>0.66631804713804721</v>
      </c>
      <c r="D9" s="57">
        <f t="shared" si="2"/>
        <v>0.66631804713804721</v>
      </c>
      <c r="E9" s="57">
        <f t="shared" si="2"/>
        <v>0.66631804713804721</v>
      </c>
      <c r="F9" s="57">
        <f t="shared" si="2"/>
        <v>0.89665451552562681</v>
      </c>
      <c r="G9" s="57">
        <f t="shared" si="2"/>
        <v>0.89665451552562681</v>
      </c>
      <c r="H9" s="57">
        <f>+H62</f>
        <v>0.89665451552562681</v>
      </c>
      <c r="I9" s="57">
        <f t="shared" ref="I9:J9" si="3">+I62</f>
        <v>1.3449817732884399</v>
      </c>
      <c r="J9" s="57">
        <f t="shared" si="3"/>
        <v>1.3449817732884399</v>
      </c>
      <c r="K9" s="57">
        <f t="shared" si="2"/>
        <v>1.3449817732884399</v>
      </c>
      <c r="L9" s="57">
        <f t="shared" si="2"/>
        <v>1.091363060016906</v>
      </c>
      <c r="M9" s="57">
        <f t="shared" si="2"/>
        <v>1.091363060016906</v>
      </c>
      <c r="N9" s="57">
        <f t="shared" si="2"/>
        <v>1.091363060016906</v>
      </c>
      <c r="O9" s="57">
        <f t="shared" si="2"/>
        <v>1.091363060016906</v>
      </c>
      <c r="P9" s="57">
        <f t="shared" si="2"/>
        <v>1.455150746689208</v>
      </c>
      <c r="Q9" s="57">
        <f t="shared" si="2"/>
        <v>1.455150746689208</v>
      </c>
      <c r="R9" s="57">
        <f t="shared" si="2"/>
        <v>1.455150746689208</v>
      </c>
      <c r="S9" s="57">
        <f t="shared" si="2"/>
        <v>2.1827261200338119</v>
      </c>
      <c r="T9" s="57">
        <f t="shared" si="2"/>
        <v>2.1827261200338119</v>
      </c>
      <c r="U9" s="57">
        <f t="shared" si="2"/>
        <v>0.33923489533953011</v>
      </c>
      <c r="V9" s="57">
        <f t="shared" si="2"/>
        <v>0.33923489533953011</v>
      </c>
      <c r="W9" s="57">
        <f t="shared" si="2"/>
        <v>0.67846979067906021</v>
      </c>
      <c r="X9" s="57">
        <f t="shared" si="2"/>
        <v>0.67846979067906021</v>
      </c>
      <c r="Y9" s="57">
        <f t="shared" si="2"/>
        <v>1.0735314332375097</v>
      </c>
      <c r="Z9" s="57">
        <f t="shared" si="2"/>
        <v>1.0735314332375097</v>
      </c>
      <c r="AA9" s="57">
        <f t="shared" si="2"/>
        <v>1.0735314332375097</v>
      </c>
      <c r="AB9" s="57">
        <f t="shared" si="2"/>
        <v>1.0735314332375097</v>
      </c>
      <c r="AC9" s="57">
        <f t="shared" si="2"/>
        <v>1.4253269349536941</v>
      </c>
      <c r="AD9" s="57">
        <f t="shared" si="2"/>
        <v>1.4253269349536941</v>
      </c>
    </row>
    <row r="10" spans="1:30" x14ac:dyDescent="0.25">
      <c r="A10" s="24" t="s">
        <v>42</v>
      </c>
      <c r="B10" s="24"/>
      <c r="C10" s="56">
        <f>+C8/C9</f>
        <v>28.502354413009712</v>
      </c>
      <c r="D10" s="57">
        <f>+D8/D9</f>
        <v>11.502354413009712</v>
      </c>
      <c r="E10" s="57">
        <f t="shared" ref="E10:AD10" si="4">+E8/E9</f>
        <v>8.0023544130097122</v>
      </c>
      <c r="F10" s="57">
        <f t="shared" si="4"/>
        <v>21.345770247129547</v>
      </c>
      <c r="G10" s="57">
        <f t="shared" si="4"/>
        <v>10.345770247129547</v>
      </c>
      <c r="H10" s="57">
        <f t="shared" si="4"/>
        <v>6.8457702471295461</v>
      </c>
      <c r="I10" s="57">
        <f t="shared" si="4"/>
        <v>14.230513498086363</v>
      </c>
      <c r="J10" s="57">
        <f t="shared" si="4"/>
        <v>9.2305134980863652</v>
      </c>
      <c r="K10" s="57">
        <f t="shared" si="4"/>
        <v>5.7305134980863643</v>
      </c>
      <c r="L10" s="57">
        <f t="shared" si="4"/>
        <v>17.248856095563216</v>
      </c>
      <c r="M10" s="57">
        <f t="shared" si="4"/>
        <v>9.7488560955632195</v>
      </c>
      <c r="N10" s="57">
        <f t="shared" si="4"/>
        <v>6.2488560955632195</v>
      </c>
      <c r="O10" s="57">
        <f t="shared" si="4"/>
        <v>1.4162853651877398</v>
      </c>
      <c r="P10" s="57">
        <f t="shared" si="4"/>
        <v>13.061642071672416</v>
      </c>
      <c r="Q10" s="57">
        <f t="shared" si="4"/>
        <v>9.0616420716724146</v>
      </c>
      <c r="R10" s="57">
        <f t="shared" si="4"/>
        <v>5.5616420716724155</v>
      </c>
      <c r="S10" s="57">
        <f t="shared" si="4"/>
        <v>9.8744280477816098</v>
      </c>
      <c r="T10" s="57">
        <f t="shared" si="4"/>
        <v>4.8744280477816098</v>
      </c>
      <c r="U10" s="57">
        <f t="shared" si="4"/>
        <v>29.343429851157818</v>
      </c>
      <c r="V10" s="57">
        <f t="shared" si="4"/>
        <v>15.843429851157822</v>
      </c>
      <c r="W10" s="57">
        <f t="shared" si="4"/>
        <v>24.921714925578907</v>
      </c>
      <c r="X10" s="57">
        <f t="shared" si="4"/>
        <v>11.421714925578911</v>
      </c>
      <c r="Y10" s="57">
        <f t="shared" si="4"/>
        <v>17.794515285828876</v>
      </c>
      <c r="Z10" s="57">
        <f t="shared" si="4"/>
        <v>9.7945152858288722</v>
      </c>
      <c r="AA10" s="57">
        <f t="shared" si="4"/>
        <v>6.2945152858288731</v>
      </c>
      <c r="AB10" s="57">
        <f t="shared" si="4"/>
        <v>1.4315050952762913</v>
      </c>
      <c r="AC10" s="57">
        <f t="shared" si="4"/>
        <v>42.063736830525492</v>
      </c>
      <c r="AD10" s="57">
        <f t="shared" si="4"/>
        <v>1.2015934207631374</v>
      </c>
    </row>
    <row r="11" spans="1:30" x14ac:dyDescent="0.25">
      <c r="A11" s="24" t="s">
        <v>229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25">
      <c r="A12" s="24" t="s">
        <v>230</v>
      </c>
      <c r="B12" s="24"/>
      <c r="C12" s="58">
        <f>+C76</f>
        <v>1.9001437527302842</v>
      </c>
      <c r="D12" s="59">
        <f>+D76</f>
        <v>0.87149230446829373</v>
      </c>
      <c r="E12" s="59">
        <f t="shared" ref="E12:Q12" si="5">+E76</f>
        <v>0.62296344510646384</v>
      </c>
      <c r="F12" s="59">
        <f t="shared" si="5"/>
        <v>1.486916218503022</v>
      </c>
      <c r="G12" s="59">
        <f t="shared" si="5"/>
        <v>0.78363025606975023</v>
      </c>
      <c r="H12" s="59">
        <f t="shared" si="5"/>
        <v>0.53281399943019514</v>
      </c>
      <c r="I12" s="59">
        <f t="shared" si="5"/>
        <v>1.0461579970013142</v>
      </c>
      <c r="J12" s="59">
        <f t="shared" si="5"/>
        <v>0.70521844803503031</v>
      </c>
      <c r="K12" s="59">
        <f t="shared" si="5"/>
        <v>0.44991652341803429</v>
      </c>
      <c r="L12" s="59">
        <f t="shared" si="5"/>
        <v>1.3880422384007161</v>
      </c>
      <c r="M12" s="59">
        <f t="shared" si="5"/>
        <v>0.83091520047946188</v>
      </c>
      <c r="N12" s="59">
        <f t="shared" si="5"/>
        <v>0.54730270373258783</v>
      </c>
      <c r="O12" s="59">
        <f t="shared" si="5"/>
        <v>0.12885096521657133</v>
      </c>
      <c r="P12" s="59">
        <f t="shared" si="5"/>
        <v>1.0852063114701203</v>
      </c>
      <c r="Q12" s="59">
        <f t="shared" si="5"/>
        <v>0.77646651157746305</v>
      </c>
      <c r="R12" s="59">
        <f>+R76</f>
        <v>0.48973919390829568</v>
      </c>
      <c r="S12" s="59">
        <f t="shared" ref="S12:AD12" si="6">+S76</f>
        <v>0.840800292539017</v>
      </c>
      <c r="T12" s="59">
        <f t="shared" si="6"/>
        <v>0.43154348336359188</v>
      </c>
      <c r="U12" s="59">
        <f t="shared" si="6"/>
        <v>1.8493611413102959</v>
      </c>
      <c r="V12" s="59">
        <f t="shared" si="6"/>
        <v>1.1045155520794225</v>
      </c>
      <c r="W12" s="59">
        <f t="shared" si="6"/>
        <v>1.6227679163549384</v>
      </c>
      <c r="X12" s="59">
        <f t="shared" si="6"/>
        <v>0.82369113005396799</v>
      </c>
      <c r="Y12" s="59">
        <f t="shared" si="6"/>
        <v>1.5410237861356653</v>
      </c>
      <c r="Z12" s="59">
        <f t="shared" si="6"/>
        <v>0.90179800018912981</v>
      </c>
      <c r="AA12" s="59">
        <f t="shared" si="6"/>
        <v>0.59554033130864614</v>
      </c>
      <c r="AB12" s="59">
        <f t="shared" si="6"/>
        <v>0.14071949298246614</v>
      </c>
      <c r="AC12" s="59">
        <f t="shared" si="6"/>
        <v>1.9819497584288177</v>
      </c>
      <c r="AD12" s="59">
        <f t="shared" si="6"/>
        <v>6.7109209633111372E-2</v>
      </c>
    </row>
    <row r="13" spans="1:30" x14ac:dyDescent="0.25">
      <c r="A13" s="24" t="s">
        <v>231</v>
      </c>
      <c r="B13" s="24" t="s">
        <v>46</v>
      </c>
      <c r="C13" s="54">
        <f>+C96</f>
        <v>3.360491262335604</v>
      </c>
      <c r="D13" s="55">
        <f>+D96</f>
        <v>3.9832043773398778</v>
      </c>
      <c r="E13" s="55">
        <f t="shared" ref="E13:Q13" si="7">+E96</f>
        <v>4.1336559034065061</v>
      </c>
      <c r="F13" s="55">
        <f t="shared" si="7"/>
        <v>3.569241426730283</v>
      </c>
      <c r="G13" s="55">
        <f t="shared" si="7"/>
        <v>3.9949885475315563</v>
      </c>
      <c r="H13" s="55">
        <f t="shared" si="7"/>
        <v>4.1468247917031089</v>
      </c>
      <c r="I13" s="55">
        <f t="shared" si="7"/>
        <v>3.8360625404698396</v>
      </c>
      <c r="J13" s="55">
        <f t="shared" si="7"/>
        <v>4.042456580864827</v>
      </c>
      <c r="K13" s="55">
        <f t="shared" si="7"/>
        <v>4.197008306829388</v>
      </c>
      <c r="L13" s="55">
        <f t="shared" si="7"/>
        <v>4.1657819065133523</v>
      </c>
      <c r="M13" s="55">
        <f t="shared" si="7"/>
        <v>4.5030490282611737</v>
      </c>
      <c r="N13" s="55">
        <f t="shared" si="7"/>
        <v>4.6747390809041596</v>
      </c>
      <c r="O13" s="55">
        <f t="shared" si="7"/>
        <v>4.928056554000154</v>
      </c>
      <c r="P13" s="55">
        <f t="shared" si="7"/>
        <v>4.3491092169573164</v>
      </c>
      <c r="Q13" s="55">
        <f t="shared" si="7"/>
        <v>4.5360105457230393</v>
      </c>
      <c r="R13" s="55">
        <f>+R96</f>
        <v>4.7095862126258208</v>
      </c>
      <c r="S13" s="55">
        <f t="shared" ref="S13:AD13" si="8">+S96</f>
        <v>4.4970649055742218</v>
      </c>
      <c r="T13" s="55">
        <f t="shared" si="8"/>
        <v>4.7448160587067356</v>
      </c>
      <c r="U13" s="55">
        <f t="shared" si="8"/>
        <v>3.1712511847487459</v>
      </c>
      <c r="V13" s="55">
        <f t="shared" si="8"/>
        <v>3.6221571916870818</v>
      </c>
      <c r="W13" s="55">
        <f t="shared" si="8"/>
        <v>3.3084235701949742</v>
      </c>
      <c r="X13" s="55">
        <f t="shared" si="8"/>
        <v>3.7921594319057794</v>
      </c>
      <c r="Y13" s="55">
        <f t="shared" si="8"/>
        <v>4.4768073188003932</v>
      </c>
      <c r="Z13" s="55">
        <f t="shared" si="8"/>
        <v>4.8637744309649396</v>
      </c>
      <c r="AA13" s="55">
        <f t="shared" si="8"/>
        <v>5.0491731559701289</v>
      </c>
      <c r="AB13" s="55">
        <f t="shared" si="8"/>
        <v>5.3245073340160385</v>
      </c>
      <c r="AC13" s="55">
        <f t="shared" si="8"/>
        <v>6.7152515504253181</v>
      </c>
      <c r="AD13" s="55">
        <f t="shared" si="8"/>
        <v>7.8744355722742547</v>
      </c>
    </row>
    <row r="14" spans="1:30" x14ac:dyDescent="0.25">
      <c r="A14" s="24" t="s">
        <v>232</v>
      </c>
      <c r="B14" s="24"/>
      <c r="C14" s="54">
        <f>+C12+C13</f>
        <v>5.2606350150658887</v>
      </c>
      <c r="D14" s="55">
        <f>+D12+D13</f>
        <v>4.8546966818081714</v>
      </c>
      <c r="E14" s="55">
        <f t="shared" ref="E14:Q14" si="9">+E12+E13</f>
        <v>4.7566193485129702</v>
      </c>
      <c r="F14" s="55">
        <f t="shared" si="9"/>
        <v>5.0561576452333048</v>
      </c>
      <c r="G14" s="55">
        <f t="shared" si="9"/>
        <v>4.7786188036013062</v>
      </c>
      <c r="H14" s="55">
        <f t="shared" si="9"/>
        <v>4.6796387911333044</v>
      </c>
      <c r="I14" s="55">
        <f t="shared" si="9"/>
        <v>4.882220537471154</v>
      </c>
      <c r="J14" s="55">
        <f t="shared" si="9"/>
        <v>4.7476750288998577</v>
      </c>
      <c r="K14" s="55">
        <f t="shared" si="9"/>
        <v>4.6469248302474222</v>
      </c>
      <c r="L14" s="55">
        <f t="shared" si="9"/>
        <v>5.5538241449140688</v>
      </c>
      <c r="M14" s="55">
        <f t="shared" si="9"/>
        <v>5.3339642287406352</v>
      </c>
      <c r="N14" s="55">
        <f t="shared" si="9"/>
        <v>5.2220417846367475</v>
      </c>
      <c r="O14" s="55">
        <f t="shared" si="9"/>
        <v>5.0569075192167254</v>
      </c>
      <c r="P14" s="55">
        <f t="shared" si="9"/>
        <v>5.4343155284274367</v>
      </c>
      <c r="Q14" s="55">
        <f t="shared" si="9"/>
        <v>5.3124770573005025</v>
      </c>
      <c r="R14" s="55">
        <f>+R12+R13</f>
        <v>5.1993254065341166</v>
      </c>
      <c r="S14" s="55">
        <f t="shared" ref="S14:AD14" si="10">+S12+S13</f>
        <v>5.3378651981132386</v>
      </c>
      <c r="T14" s="55">
        <f t="shared" si="10"/>
        <v>5.1763595420703279</v>
      </c>
      <c r="U14" s="55">
        <f t="shared" si="10"/>
        <v>5.0206123260590418</v>
      </c>
      <c r="V14" s="55">
        <f t="shared" si="10"/>
        <v>4.7266727437665041</v>
      </c>
      <c r="W14" s="55">
        <f t="shared" si="10"/>
        <v>4.9311914865499125</v>
      </c>
      <c r="X14" s="55">
        <f t="shared" si="10"/>
        <v>4.6158505619597472</v>
      </c>
      <c r="Y14" s="55">
        <f t="shared" si="10"/>
        <v>6.0178311049360582</v>
      </c>
      <c r="Z14" s="55">
        <f t="shared" si="10"/>
        <v>5.7655724311540695</v>
      </c>
      <c r="AA14" s="55">
        <f t="shared" si="10"/>
        <v>5.644713487278775</v>
      </c>
      <c r="AB14" s="55">
        <f t="shared" si="10"/>
        <v>5.4652268269985047</v>
      </c>
      <c r="AC14" s="55">
        <f t="shared" si="10"/>
        <v>8.6972013088541367</v>
      </c>
      <c r="AD14" s="55">
        <f t="shared" si="10"/>
        <v>7.9415447819073659</v>
      </c>
    </row>
    <row r="15" spans="1:30" x14ac:dyDescent="0.25">
      <c r="A15" s="24" t="s">
        <v>48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25">
      <c r="A16" s="24" t="s">
        <v>233</v>
      </c>
      <c r="B16" s="24"/>
      <c r="C16" s="58">
        <f>+C83</f>
        <v>2.0038895566521973</v>
      </c>
      <c r="D16" s="59">
        <f>+D83</f>
        <v>1.0074232485821581</v>
      </c>
      <c r="E16" s="59">
        <f t="shared" ref="E16:Q16" si="11">+E83</f>
        <v>0.7666705277693201</v>
      </c>
      <c r="F16" s="59">
        <f t="shared" si="11"/>
        <v>1.6020933514693123</v>
      </c>
      <c r="G16" s="59">
        <f t="shared" si="11"/>
        <v>0.92081227449475489</v>
      </c>
      <c r="H16" s="59">
        <f t="shared" si="11"/>
        <v>0.67784372603274068</v>
      </c>
      <c r="I16" s="59">
        <f t="shared" si="11"/>
        <v>1.1751258704305234</v>
      </c>
      <c r="J16" s="59">
        <f t="shared" si="11"/>
        <v>0.84485386798740958</v>
      </c>
      <c r="K16" s="59">
        <f t="shared" si="11"/>
        <v>0.59754000215257586</v>
      </c>
      <c r="L16" s="59">
        <f t="shared" si="11"/>
        <v>1.5257301411130866</v>
      </c>
      <c r="M16" s="59">
        <f t="shared" si="11"/>
        <v>0.98603486965706066</v>
      </c>
      <c r="N16" s="59">
        <f t="shared" si="11"/>
        <v>0.71129623196459213</v>
      </c>
      <c r="O16" s="59">
        <f t="shared" si="11"/>
        <v>0.3059372936292975</v>
      </c>
      <c r="P16" s="59">
        <f t="shared" si="11"/>
        <v>1.2323695488839466</v>
      </c>
      <c r="Q16" s="59">
        <f t="shared" si="11"/>
        <v>0.93328980805130468</v>
      </c>
      <c r="R16" s="59">
        <f>+R83</f>
        <v>0.65553380805406281</v>
      </c>
      <c r="S16" s="59">
        <f t="shared" ref="S16:AD16" si="12">+S83</f>
        <v>0.99561067029017081</v>
      </c>
      <c r="T16" s="59">
        <f t="shared" si="12"/>
        <v>0.59915896414558989</v>
      </c>
      <c r="U16" s="59">
        <f t="shared" si="12"/>
        <v>1.9467369647451782</v>
      </c>
      <c r="V16" s="59">
        <f t="shared" si="12"/>
        <v>1.2251966066023054</v>
      </c>
      <c r="W16" s="59">
        <f t="shared" si="12"/>
        <v>1.7272335414170452</v>
      </c>
      <c r="X16" s="59">
        <f t="shared" si="12"/>
        <v>0.95315880846921497</v>
      </c>
      <c r="Y16" s="59">
        <f t="shared" si="12"/>
        <v>1.6885285302187469</v>
      </c>
      <c r="Z16" s="59">
        <f t="shared" si="12"/>
        <v>1.0693032717295545</v>
      </c>
      <c r="AA16" s="59">
        <f t="shared" si="12"/>
        <v>0.77262799932013304</v>
      </c>
      <c r="AB16" s="59">
        <f t="shared" si="12"/>
        <v>0.33203790209530698</v>
      </c>
      <c r="AC16" s="59">
        <f t="shared" si="12"/>
        <v>2.0209014138058383</v>
      </c>
      <c r="AD16" s="59">
        <f t="shared" si="12"/>
        <v>0.12243385514782003</v>
      </c>
    </row>
    <row r="17" spans="1:30" x14ac:dyDescent="0.25">
      <c r="A17" s="24" t="s">
        <v>234</v>
      </c>
      <c r="B17" s="24"/>
      <c r="C17" s="54">
        <f>+C108</f>
        <v>0.10756307936841593</v>
      </c>
      <c r="D17" s="55">
        <f>+D108</f>
        <v>0.12749496878103864</v>
      </c>
      <c r="E17" s="55">
        <f t="shared" ref="E17:Q17" si="13">+E108</f>
        <v>0.13231064249540997</v>
      </c>
      <c r="F17" s="55">
        <f t="shared" si="13"/>
        <v>0.11424478413956564</v>
      </c>
      <c r="G17" s="55">
        <f t="shared" si="13"/>
        <v>0.12787215816636008</v>
      </c>
      <c r="H17" s="55">
        <f t="shared" si="13"/>
        <v>0.13273215413357944</v>
      </c>
      <c r="I17" s="55">
        <f t="shared" si="13"/>
        <v>0.12278523206633395</v>
      </c>
      <c r="J17" s="55">
        <f t="shared" si="13"/>
        <v>0.12939152168743664</v>
      </c>
      <c r="K17" s="55">
        <f t="shared" si="13"/>
        <v>0.13433843517975078</v>
      </c>
      <c r="L17" s="55">
        <f t="shared" si="13"/>
        <v>0.13333893614422904</v>
      </c>
      <c r="M17" s="55">
        <f t="shared" si="13"/>
        <v>0.14413422985366858</v>
      </c>
      <c r="N17" s="55">
        <f t="shared" si="13"/>
        <v>0.14962970932900269</v>
      </c>
      <c r="O17" s="55">
        <f t="shared" si="13"/>
        <v>0.15773793081715901</v>
      </c>
      <c r="P17" s="55">
        <f t="shared" si="13"/>
        <v>0.13920690261231536</v>
      </c>
      <c r="Q17" s="55">
        <f t="shared" si="13"/>
        <v>0.14518926676407259</v>
      </c>
      <c r="R17" s="55">
        <f>+R108</f>
        <v>0.15074510124718718</v>
      </c>
      <c r="S17" s="55">
        <f t="shared" ref="S17:AD17" si="14">+S108</f>
        <v>0.14394268920878095</v>
      </c>
      <c r="T17" s="55">
        <f t="shared" si="14"/>
        <v>0.15187274314068372</v>
      </c>
      <c r="U17" s="55">
        <f t="shared" si="14"/>
        <v>0.10150585621378311</v>
      </c>
      <c r="V17" s="55">
        <f t="shared" si="14"/>
        <v>0.11593851942454678</v>
      </c>
      <c r="W17" s="55">
        <f t="shared" si="14"/>
        <v>0.10589648931801943</v>
      </c>
      <c r="X17" s="55">
        <f t="shared" si="14"/>
        <v>0.12137997516121281</v>
      </c>
      <c r="Y17" s="55">
        <f t="shared" si="14"/>
        <v>0.14329428150768445</v>
      </c>
      <c r="Z17" s="55">
        <f t="shared" si="14"/>
        <v>0.15568037953604028</v>
      </c>
      <c r="AA17" s="55">
        <f t="shared" si="14"/>
        <v>0.16161464813422019</v>
      </c>
      <c r="AB17" s="55">
        <f t="shared" si="14"/>
        <v>0.17042758342672451</v>
      </c>
      <c r="AC17" s="55">
        <f t="shared" si="14"/>
        <v>0.21494272090303113</v>
      </c>
      <c r="AD17" s="55">
        <f t="shared" si="14"/>
        <v>0.25204604693818888</v>
      </c>
    </row>
    <row r="18" spans="1:30" x14ac:dyDescent="0.25">
      <c r="A18" s="24" t="s">
        <v>235</v>
      </c>
      <c r="B18" s="24"/>
      <c r="C18" s="54">
        <f>+C16+C17</f>
        <v>2.1114526360206134</v>
      </c>
      <c r="D18" s="55">
        <f>+D16+D17</f>
        <v>1.1349182173631969</v>
      </c>
      <c r="E18" s="55">
        <f t="shared" ref="E18:Q18" si="15">+E16+E17</f>
        <v>0.89898117026473012</v>
      </c>
      <c r="F18" s="55">
        <f t="shared" si="15"/>
        <v>1.716338135608878</v>
      </c>
      <c r="G18" s="55">
        <f t="shared" si="15"/>
        <v>1.0486844326611149</v>
      </c>
      <c r="H18" s="55">
        <f t="shared" si="15"/>
        <v>0.8105758801663201</v>
      </c>
      <c r="I18" s="55">
        <f t="shared" si="15"/>
        <v>1.2979111024968573</v>
      </c>
      <c r="J18" s="55">
        <f t="shared" si="15"/>
        <v>0.9742453896748462</v>
      </c>
      <c r="K18" s="55">
        <f t="shared" si="15"/>
        <v>0.7318784373323266</v>
      </c>
      <c r="L18" s="55">
        <f t="shared" si="15"/>
        <v>1.6590690772573156</v>
      </c>
      <c r="M18" s="55">
        <f t="shared" si="15"/>
        <v>1.1301690995107292</v>
      </c>
      <c r="N18" s="55">
        <f t="shared" si="15"/>
        <v>0.86092594129359479</v>
      </c>
      <c r="O18" s="55">
        <f t="shared" si="15"/>
        <v>0.46367522444645648</v>
      </c>
      <c r="P18" s="55">
        <f t="shared" si="15"/>
        <v>1.3715764514962618</v>
      </c>
      <c r="Q18" s="55">
        <f t="shared" si="15"/>
        <v>1.0784790748153772</v>
      </c>
      <c r="R18" s="55">
        <f>+R16+R17</f>
        <v>0.80627890930125001</v>
      </c>
      <c r="S18" s="55">
        <f t="shared" ref="S18:AD18" si="16">+S16+S17</f>
        <v>1.1395533594989518</v>
      </c>
      <c r="T18" s="55">
        <f t="shared" si="16"/>
        <v>0.75103170728627355</v>
      </c>
      <c r="U18" s="55">
        <f t="shared" si="16"/>
        <v>2.0482428209589614</v>
      </c>
      <c r="V18" s="55">
        <f t="shared" si="16"/>
        <v>1.3411351260268523</v>
      </c>
      <c r="W18" s="55">
        <f t="shared" si="16"/>
        <v>1.8331300307350646</v>
      </c>
      <c r="X18" s="55">
        <f t="shared" si="16"/>
        <v>1.0745387836304279</v>
      </c>
      <c r="Y18" s="55">
        <f t="shared" si="16"/>
        <v>1.8318228117264315</v>
      </c>
      <c r="Z18" s="55">
        <f t="shared" si="16"/>
        <v>1.2249836512655947</v>
      </c>
      <c r="AA18" s="55">
        <f t="shared" si="16"/>
        <v>0.93424264745435326</v>
      </c>
      <c r="AB18" s="55">
        <f t="shared" si="16"/>
        <v>0.50246548552203152</v>
      </c>
      <c r="AC18" s="55">
        <f t="shared" si="16"/>
        <v>2.2358441347088696</v>
      </c>
      <c r="AD18" s="55">
        <f t="shared" si="16"/>
        <v>0.3744799020860089</v>
      </c>
    </row>
    <row r="19" spans="1:30" x14ac:dyDescent="0.25">
      <c r="A19" s="24" t="s">
        <v>75</v>
      </c>
      <c r="B19" s="24" t="s">
        <v>76</v>
      </c>
      <c r="C19" s="29">
        <v>19.2</v>
      </c>
      <c r="D19" s="30">
        <v>19.2</v>
      </c>
      <c r="E19" s="30">
        <v>19.2</v>
      </c>
      <c r="F19" s="30">
        <v>78.599999999999994</v>
      </c>
      <c r="G19" s="30">
        <v>78.599999999999994</v>
      </c>
      <c r="H19" s="30">
        <v>78.599999999999994</v>
      </c>
      <c r="I19" s="30">
        <v>78.599999999999994</v>
      </c>
      <c r="J19" s="30">
        <v>78.599999999999994</v>
      </c>
      <c r="K19" s="30">
        <v>78.599999999999994</v>
      </c>
      <c r="L19" s="30">
        <v>49.2</v>
      </c>
      <c r="M19" s="30">
        <v>49.2</v>
      </c>
      <c r="N19" s="30">
        <v>49.2</v>
      </c>
      <c r="O19" s="30">
        <v>49.2</v>
      </c>
      <c r="P19" s="30">
        <f>17.6+20.7</f>
        <v>38.299999999999997</v>
      </c>
      <c r="Q19" s="30">
        <f t="shared" ref="Q19:R19" si="17">17.6+20.7</f>
        <v>38.299999999999997</v>
      </c>
      <c r="R19" s="30">
        <f t="shared" si="17"/>
        <v>38.299999999999997</v>
      </c>
      <c r="S19" s="30">
        <v>10.6</v>
      </c>
      <c r="T19" s="30">
        <v>10.6</v>
      </c>
      <c r="U19" s="30">
        <v>16.8</v>
      </c>
      <c r="V19" s="30">
        <v>16.8</v>
      </c>
      <c r="W19" s="30">
        <v>83.3</v>
      </c>
      <c r="X19" s="30">
        <v>83.3</v>
      </c>
      <c r="Y19" s="30">
        <f>57.9+31.8</f>
        <v>89.7</v>
      </c>
      <c r="Z19" s="30">
        <f t="shared" ref="Z19:AB19" si="18">57.9+31.8</f>
        <v>89.7</v>
      </c>
      <c r="AA19" s="30">
        <f t="shared" si="18"/>
        <v>89.7</v>
      </c>
      <c r="AB19" s="30">
        <f t="shared" si="18"/>
        <v>89.7</v>
      </c>
      <c r="AC19" s="30"/>
      <c r="AD19" s="30"/>
    </row>
    <row r="20" spans="1:3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25">
      <c r="A21" s="24" t="s">
        <v>77</v>
      </c>
      <c r="B21" s="24" t="s">
        <v>236</v>
      </c>
      <c r="C21" s="35">
        <f>18.6-1.8</f>
        <v>16.8</v>
      </c>
      <c r="D21" s="35">
        <f t="shared" ref="D21:AB21" si="19">18.6-1.8</f>
        <v>16.8</v>
      </c>
      <c r="E21" s="35">
        <f t="shared" si="19"/>
        <v>16.8</v>
      </c>
      <c r="F21" s="35">
        <f t="shared" si="19"/>
        <v>16.8</v>
      </c>
      <c r="G21" s="35">
        <f t="shared" si="19"/>
        <v>16.8</v>
      </c>
      <c r="H21" s="35">
        <f t="shared" si="19"/>
        <v>16.8</v>
      </c>
      <c r="I21" s="35">
        <f t="shared" si="19"/>
        <v>16.8</v>
      </c>
      <c r="J21" s="35">
        <f t="shared" si="19"/>
        <v>16.8</v>
      </c>
      <c r="K21" s="35">
        <f t="shared" si="19"/>
        <v>16.8</v>
      </c>
      <c r="L21" s="35">
        <f t="shared" si="19"/>
        <v>16.8</v>
      </c>
      <c r="M21" s="35">
        <f t="shared" si="19"/>
        <v>16.8</v>
      </c>
      <c r="N21" s="35">
        <f t="shared" si="19"/>
        <v>16.8</v>
      </c>
      <c r="O21" s="35">
        <f t="shared" si="19"/>
        <v>16.8</v>
      </c>
      <c r="P21" s="35">
        <f t="shared" si="19"/>
        <v>16.8</v>
      </c>
      <c r="Q21" s="35">
        <f t="shared" si="19"/>
        <v>16.8</v>
      </c>
      <c r="R21" s="35">
        <f t="shared" si="19"/>
        <v>16.8</v>
      </c>
      <c r="S21" s="35">
        <f t="shared" si="19"/>
        <v>16.8</v>
      </c>
      <c r="T21" s="35">
        <f t="shared" si="19"/>
        <v>16.8</v>
      </c>
      <c r="U21" s="35">
        <f t="shared" si="19"/>
        <v>16.8</v>
      </c>
      <c r="V21" s="35">
        <f t="shared" si="19"/>
        <v>16.8</v>
      </c>
      <c r="W21" s="35">
        <f t="shared" si="19"/>
        <v>16.8</v>
      </c>
      <c r="X21" s="35">
        <f t="shared" si="19"/>
        <v>16.8</v>
      </c>
      <c r="Y21" s="35">
        <f t="shared" si="19"/>
        <v>16.8</v>
      </c>
      <c r="Z21" s="35">
        <f t="shared" si="19"/>
        <v>16.8</v>
      </c>
      <c r="AA21" s="35">
        <f t="shared" si="19"/>
        <v>16.8</v>
      </c>
      <c r="AB21" s="35">
        <f t="shared" si="19"/>
        <v>16.8</v>
      </c>
      <c r="AC21" s="36">
        <v>12.45</v>
      </c>
      <c r="AD21" s="36">
        <v>12.45</v>
      </c>
    </row>
    <row r="22" spans="1:30" x14ac:dyDescent="0.25">
      <c r="A22" s="24" t="s">
        <v>79</v>
      </c>
      <c r="B22" s="24"/>
      <c r="C22" s="29">
        <f>+C21+273.15</f>
        <v>289.95</v>
      </c>
      <c r="D22" s="30">
        <f t="shared" ref="D22:Q22" si="20">+D21+273.15</f>
        <v>289.95</v>
      </c>
      <c r="E22" s="30">
        <f t="shared" si="20"/>
        <v>289.95</v>
      </c>
      <c r="F22" s="30">
        <f t="shared" si="20"/>
        <v>289.95</v>
      </c>
      <c r="G22" s="30">
        <f t="shared" si="20"/>
        <v>289.95</v>
      </c>
      <c r="H22" s="30">
        <f t="shared" si="20"/>
        <v>289.95</v>
      </c>
      <c r="I22" s="30">
        <f t="shared" si="20"/>
        <v>289.95</v>
      </c>
      <c r="J22" s="30">
        <f t="shared" si="20"/>
        <v>289.95</v>
      </c>
      <c r="K22" s="30">
        <f t="shared" si="20"/>
        <v>289.95</v>
      </c>
      <c r="L22" s="30">
        <f t="shared" si="20"/>
        <v>289.95</v>
      </c>
      <c r="M22" s="30">
        <f t="shared" si="20"/>
        <v>289.95</v>
      </c>
      <c r="N22" s="30">
        <f t="shared" si="20"/>
        <v>289.95</v>
      </c>
      <c r="O22" s="30">
        <f t="shared" si="20"/>
        <v>289.95</v>
      </c>
      <c r="P22" s="30">
        <f t="shared" si="20"/>
        <v>289.95</v>
      </c>
      <c r="Q22" s="30">
        <f t="shared" si="20"/>
        <v>289.95</v>
      </c>
      <c r="R22" s="30">
        <f>+R21+273.15</f>
        <v>289.95</v>
      </c>
      <c r="S22" s="30">
        <f t="shared" ref="S22:AD22" si="21">+S21+273.15</f>
        <v>289.95</v>
      </c>
      <c r="T22" s="30">
        <f t="shared" si="21"/>
        <v>289.95</v>
      </c>
      <c r="U22" s="30">
        <f t="shared" si="21"/>
        <v>289.95</v>
      </c>
      <c r="V22" s="30">
        <f t="shared" si="21"/>
        <v>289.95</v>
      </c>
      <c r="W22" s="30">
        <f t="shared" si="21"/>
        <v>289.95</v>
      </c>
      <c r="X22" s="30">
        <f t="shared" si="21"/>
        <v>289.95</v>
      </c>
      <c r="Y22" s="30">
        <f t="shared" si="21"/>
        <v>289.95</v>
      </c>
      <c r="Z22" s="30">
        <f t="shared" si="21"/>
        <v>289.95</v>
      </c>
      <c r="AA22" s="30">
        <f t="shared" si="21"/>
        <v>289.95</v>
      </c>
      <c r="AB22" s="30">
        <f t="shared" si="21"/>
        <v>289.95</v>
      </c>
      <c r="AC22" s="30">
        <f t="shared" si="21"/>
        <v>285.59999999999997</v>
      </c>
      <c r="AD22" s="30">
        <f t="shared" si="21"/>
        <v>285.59999999999997</v>
      </c>
    </row>
    <row r="23" spans="1:30" x14ac:dyDescent="0.25">
      <c r="A23" s="24" t="s">
        <v>80</v>
      </c>
      <c r="B23" s="24" t="s">
        <v>81</v>
      </c>
      <c r="C23" s="29">
        <v>31.3</v>
      </c>
      <c r="D23" s="30">
        <v>31.3</v>
      </c>
      <c r="E23" s="30">
        <v>31.3</v>
      </c>
      <c r="F23" s="30">
        <v>31.3</v>
      </c>
      <c r="G23" s="30">
        <v>31.3</v>
      </c>
      <c r="H23" s="30">
        <v>31.3</v>
      </c>
      <c r="I23" s="30">
        <v>31.3</v>
      </c>
      <c r="J23" s="30">
        <v>31.3</v>
      </c>
      <c r="K23" s="30">
        <v>31.3</v>
      </c>
      <c r="L23" s="30">
        <v>31.3</v>
      </c>
      <c r="M23" s="30">
        <v>31.3</v>
      </c>
      <c r="N23" s="30">
        <v>31.3</v>
      </c>
      <c r="O23" s="30">
        <v>31.3</v>
      </c>
      <c r="P23" s="30">
        <v>31.3</v>
      </c>
      <c r="Q23" s="30">
        <v>31.3</v>
      </c>
      <c r="R23" s="30">
        <v>31.3</v>
      </c>
      <c r="S23" s="30">
        <v>31.3</v>
      </c>
      <c r="T23" s="30">
        <v>31.3</v>
      </c>
      <c r="U23" s="30">
        <v>31.3</v>
      </c>
      <c r="V23" s="30">
        <v>31.3</v>
      </c>
      <c r="W23" s="30">
        <v>31.3</v>
      </c>
      <c r="X23" s="30">
        <v>31.3</v>
      </c>
      <c r="Y23" s="30">
        <v>31.3</v>
      </c>
      <c r="Z23" s="30">
        <v>31.3</v>
      </c>
      <c r="AA23" s="30">
        <v>31.3</v>
      </c>
      <c r="AB23" s="30">
        <v>31.3</v>
      </c>
      <c r="AC23" s="30">
        <v>31.2</v>
      </c>
      <c r="AD23" s="30">
        <v>31.2</v>
      </c>
    </row>
    <row r="24" spans="1:30" x14ac:dyDescent="0.25">
      <c r="A24" s="24" t="s">
        <v>237</v>
      </c>
      <c r="B24" s="24" t="s">
        <v>83</v>
      </c>
      <c r="C24" s="29">
        <v>30.3</v>
      </c>
      <c r="D24" s="30">
        <v>30.3</v>
      </c>
      <c r="E24" s="30">
        <v>30.3</v>
      </c>
      <c r="F24" s="30">
        <v>30.3</v>
      </c>
      <c r="G24" s="30">
        <v>30.3</v>
      </c>
      <c r="H24" s="30">
        <v>30.3</v>
      </c>
      <c r="I24" s="30">
        <v>30.3</v>
      </c>
      <c r="J24" s="30">
        <v>30.3</v>
      </c>
      <c r="K24" s="30">
        <v>30.3</v>
      </c>
      <c r="L24" s="30">
        <v>30.3</v>
      </c>
      <c r="M24" s="30">
        <v>30.3</v>
      </c>
      <c r="N24" s="30">
        <v>30.3</v>
      </c>
      <c r="O24" s="30">
        <v>30.3</v>
      </c>
      <c r="P24" s="30">
        <v>30.3</v>
      </c>
      <c r="Q24" s="30">
        <v>30.3</v>
      </c>
      <c r="R24" s="30">
        <v>30.3</v>
      </c>
      <c r="S24" s="30">
        <v>30.3</v>
      </c>
      <c r="T24" s="30">
        <v>30.3</v>
      </c>
      <c r="U24" s="30">
        <v>30.3</v>
      </c>
      <c r="V24" s="30">
        <v>30.3</v>
      </c>
      <c r="W24" s="30">
        <v>30.3</v>
      </c>
      <c r="X24" s="30">
        <v>30.3</v>
      </c>
      <c r="Y24" s="30">
        <v>30.3</v>
      </c>
      <c r="Z24" s="30">
        <v>30.3</v>
      </c>
      <c r="AA24" s="30">
        <v>30.3</v>
      </c>
      <c r="AB24" s="30">
        <v>30.3</v>
      </c>
      <c r="AC24" s="30">
        <v>30.2</v>
      </c>
      <c r="AD24" s="30">
        <v>30.2</v>
      </c>
    </row>
    <row r="25" spans="1:30" x14ac:dyDescent="0.25">
      <c r="A25" s="24" t="s">
        <v>84</v>
      </c>
      <c r="B25" s="24" t="s">
        <v>85</v>
      </c>
      <c r="C25" s="29">
        <v>27.9</v>
      </c>
      <c r="D25" s="30">
        <v>27.9</v>
      </c>
      <c r="E25" s="30">
        <v>27.9</v>
      </c>
      <c r="F25" s="30">
        <v>27.9</v>
      </c>
      <c r="G25" s="30">
        <v>27.9</v>
      </c>
      <c r="H25" s="30">
        <v>27.9</v>
      </c>
      <c r="I25" s="30">
        <v>27.9</v>
      </c>
      <c r="J25" s="30">
        <v>27.9</v>
      </c>
      <c r="K25" s="30">
        <v>27.9</v>
      </c>
      <c r="L25" s="30">
        <v>27.9</v>
      </c>
      <c r="M25" s="30">
        <v>27.9</v>
      </c>
      <c r="N25" s="30">
        <v>27.9</v>
      </c>
      <c r="O25" s="30">
        <v>27.9</v>
      </c>
      <c r="P25" s="30">
        <v>27.9</v>
      </c>
      <c r="Q25" s="30">
        <v>27.9</v>
      </c>
      <c r="R25" s="30">
        <v>27.9</v>
      </c>
      <c r="S25" s="30">
        <v>27.9</v>
      </c>
      <c r="T25" s="30">
        <v>27.9</v>
      </c>
      <c r="U25" s="30">
        <v>27.9</v>
      </c>
      <c r="V25" s="30">
        <v>27.9</v>
      </c>
      <c r="W25" s="30">
        <v>27.9</v>
      </c>
      <c r="X25" s="30">
        <v>27.9</v>
      </c>
      <c r="Y25" s="30">
        <v>27.9</v>
      </c>
      <c r="Z25" s="30">
        <v>27.9</v>
      </c>
      <c r="AA25" s="30">
        <v>27.9</v>
      </c>
      <c r="AB25" s="30">
        <v>27.9</v>
      </c>
      <c r="AC25" s="30">
        <v>27.8</v>
      </c>
      <c r="AD25" s="30">
        <v>27.8</v>
      </c>
    </row>
    <row r="26" spans="1:30" x14ac:dyDescent="0.25">
      <c r="A26" s="24" t="s">
        <v>86</v>
      </c>
      <c r="B26" s="24" t="s">
        <v>87</v>
      </c>
      <c r="C26" s="29">
        <v>81000</v>
      </c>
      <c r="D26" s="30">
        <v>81000</v>
      </c>
      <c r="E26" s="30">
        <v>81000</v>
      </c>
      <c r="F26" s="30">
        <v>81000</v>
      </c>
      <c r="G26" s="30">
        <v>81000</v>
      </c>
      <c r="H26" s="30">
        <v>81000</v>
      </c>
      <c r="I26" s="30">
        <v>81000</v>
      </c>
      <c r="J26" s="30">
        <v>81000</v>
      </c>
      <c r="K26" s="30">
        <v>81000</v>
      </c>
      <c r="L26" s="30">
        <v>81000</v>
      </c>
      <c r="M26" s="30">
        <v>81000</v>
      </c>
      <c r="N26" s="30">
        <v>81000</v>
      </c>
      <c r="O26" s="30">
        <v>81000</v>
      </c>
      <c r="P26" s="30">
        <v>81000</v>
      </c>
      <c r="Q26" s="30">
        <v>81000</v>
      </c>
      <c r="R26" s="30">
        <v>81000</v>
      </c>
      <c r="S26" s="30">
        <v>81000</v>
      </c>
      <c r="T26" s="30">
        <v>81000</v>
      </c>
      <c r="U26" s="30">
        <v>81000</v>
      </c>
      <c r="V26" s="30">
        <v>81000</v>
      </c>
      <c r="W26" s="30">
        <v>81000</v>
      </c>
      <c r="X26" s="30">
        <v>81000</v>
      </c>
      <c r="Y26" s="30">
        <v>81000</v>
      </c>
      <c r="Z26" s="30">
        <v>81000</v>
      </c>
      <c r="AA26" s="30">
        <v>81000</v>
      </c>
      <c r="AB26" s="30">
        <v>81000</v>
      </c>
      <c r="AC26" s="30">
        <v>81000</v>
      </c>
      <c r="AD26" s="30">
        <v>81000</v>
      </c>
    </row>
    <row r="27" spans="1:30" x14ac:dyDescent="0.25">
      <c r="A27" s="24" t="s">
        <v>88</v>
      </c>
      <c r="B27" s="24">
        <v>8.31</v>
      </c>
      <c r="C27" s="29">
        <v>8.31</v>
      </c>
      <c r="D27" s="30">
        <v>8.31</v>
      </c>
      <c r="E27" s="30">
        <v>8.31</v>
      </c>
      <c r="F27" s="30">
        <v>8.31</v>
      </c>
      <c r="G27" s="30">
        <v>8.31</v>
      </c>
      <c r="H27" s="30">
        <v>8.31</v>
      </c>
      <c r="I27" s="30">
        <v>8.31</v>
      </c>
      <c r="J27" s="30">
        <v>8.31</v>
      </c>
      <c r="K27" s="30">
        <v>8.31</v>
      </c>
      <c r="L27" s="30">
        <v>8.31</v>
      </c>
      <c r="M27" s="30">
        <v>8.31</v>
      </c>
      <c r="N27" s="30">
        <v>8.31</v>
      </c>
      <c r="O27" s="30">
        <v>8.31</v>
      </c>
      <c r="P27" s="30">
        <v>8.31</v>
      </c>
      <c r="Q27" s="30">
        <v>8.31</v>
      </c>
      <c r="R27" s="30">
        <v>8.31</v>
      </c>
      <c r="S27" s="30">
        <v>8.31</v>
      </c>
      <c r="T27" s="30">
        <v>8.31</v>
      </c>
      <c r="U27" s="30">
        <v>8.31</v>
      </c>
      <c r="V27" s="30">
        <v>8.31</v>
      </c>
      <c r="W27" s="30">
        <v>8.31</v>
      </c>
      <c r="X27" s="30">
        <v>8.31</v>
      </c>
      <c r="Y27" s="30">
        <v>8.31</v>
      </c>
      <c r="Z27" s="30">
        <v>8.31</v>
      </c>
      <c r="AA27" s="30">
        <v>8.31</v>
      </c>
      <c r="AB27" s="30">
        <v>8.31</v>
      </c>
      <c r="AC27" s="30">
        <v>8.31</v>
      </c>
      <c r="AD27" s="30">
        <v>8.31</v>
      </c>
    </row>
    <row r="28" spans="1:30" x14ac:dyDescent="0.25">
      <c r="A28" s="24" t="s">
        <v>90</v>
      </c>
      <c r="B28" s="24" t="s">
        <v>91</v>
      </c>
      <c r="C28" s="29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30">
        <v>4</v>
      </c>
      <c r="N28" s="30">
        <v>4</v>
      </c>
      <c r="O28" s="30">
        <v>4</v>
      </c>
      <c r="P28" s="30">
        <v>4</v>
      </c>
      <c r="Q28" s="30">
        <v>4</v>
      </c>
      <c r="R28" s="30">
        <v>4</v>
      </c>
      <c r="S28" s="30">
        <v>4</v>
      </c>
      <c r="T28" s="30">
        <v>4</v>
      </c>
      <c r="U28" s="30">
        <v>4</v>
      </c>
      <c r="V28" s="30">
        <v>4</v>
      </c>
      <c r="W28" s="30">
        <v>4</v>
      </c>
      <c r="X28" s="30">
        <v>4</v>
      </c>
      <c r="Y28" s="30">
        <v>4</v>
      </c>
      <c r="Z28" s="30">
        <v>4</v>
      </c>
      <c r="AA28" s="30">
        <v>4</v>
      </c>
      <c r="AB28" s="30">
        <v>4</v>
      </c>
      <c r="AC28" s="30">
        <v>4</v>
      </c>
      <c r="AD28" s="30">
        <v>4</v>
      </c>
    </row>
    <row r="29" spans="1:30" x14ac:dyDescent="0.25">
      <c r="A29" s="24" t="s">
        <v>92</v>
      </c>
      <c r="B29" s="24" t="s">
        <v>93</v>
      </c>
      <c r="C29" s="29">
        <v>0.45</v>
      </c>
      <c r="D29" s="30">
        <v>0.45</v>
      </c>
      <c r="E29" s="30">
        <v>0.45</v>
      </c>
      <c r="F29" s="30">
        <v>0.45</v>
      </c>
      <c r="G29" s="30">
        <v>0.45</v>
      </c>
      <c r="H29" s="30">
        <v>0.45</v>
      </c>
      <c r="I29" s="30">
        <v>0.45</v>
      </c>
      <c r="J29" s="30">
        <v>0.45</v>
      </c>
      <c r="K29" s="30">
        <v>0.45</v>
      </c>
      <c r="L29" s="30">
        <v>0.45</v>
      </c>
      <c r="M29" s="30">
        <v>0.45</v>
      </c>
      <c r="N29" s="30">
        <v>0.45</v>
      </c>
      <c r="O29" s="30">
        <v>0.45</v>
      </c>
      <c r="P29" s="30">
        <v>0.45</v>
      </c>
      <c r="Q29" s="30">
        <v>0.45</v>
      </c>
      <c r="R29" s="30">
        <v>0.45</v>
      </c>
      <c r="S29" s="30">
        <v>0.45</v>
      </c>
      <c r="T29" s="30">
        <v>0.45</v>
      </c>
      <c r="U29" s="30">
        <v>0.45</v>
      </c>
      <c r="V29" s="30">
        <v>0.45</v>
      </c>
      <c r="W29" s="30">
        <v>0.45</v>
      </c>
      <c r="X29" s="30">
        <v>0.45</v>
      </c>
      <c r="Y29" s="30">
        <v>0.45</v>
      </c>
      <c r="Z29" s="30">
        <v>0.45</v>
      </c>
      <c r="AA29" s="30">
        <v>0.45</v>
      </c>
      <c r="AB29" s="30">
        <v>0.45</v>
      </c>
      <c r="AC29" s="30">
        <v>0.45</v>
      </c>
      <c r="AD29" s="30">
        <v>0.45</v>
      </c>
    </row>
    <row r="30" spans="1:30" x14ac:dyDescent="0.25">
      <c r="A30" s="24" t="s">
        <v>94</v>
      </c>
      <c r="B30" s="24"/>
      <c r="C30" s="29">
        <v>10</v>
      </c>
      <c r="D30" s="30">
        <v>10</v>
      </c>
      <c r="E30" s="30">
        <v>10</v>
      </c>
      <c r="F30" s="30">
        <v>10</v>
      </c>
      <c r="G30" s="30">
        <v>10</v>
      </c>
      <c r="H30" s="30">
        <v>10</v>
      </c>
      <c r="I30" s="30">
        <v>10</v>
      </c>
      <c r="J30" s="30">
        <v>10</v>
      </c>
      <c r="K30" s="30">
        <v>10</v>
      </c>
      <c r="L30" s="30">
        <v>10</v>
      </c>
      <c r="M30" s="30">
        <v>10</v>
      </c>
      <c r="N30" s="30">
        <v>10</v>
      </c>
      <c r="O30" s="30">
        <v>10</v>
      </c>
      <c r="P30" s="30">
        <v>10</v>
      </c>
      <c r="Q30" s="30">
        <v>10</v>
      </c>
      <c r="R30" s="30">
        <v>10</v>
      </c>
      <c r="S30" s="30">
        <v>10</v>
      </c>
      <c r="T30" s="30">
        <v>10</v>
      </c>
      <c r="U30" s="30">
        <v>10</v>
      </c>
      <c r="V30" s="30">
        <v>10</v>
      </c>
      <c r="W30" s="30">
        <v>10</v>
      </c>
      <c r="X30" s="30">
        <v>10</v>
      </c>
      <c r="Y30" s="30">
        <v>10</v>
      </c>
      <c r="Z30" s="30">
        <v>10</v>
      </c>
      <c r="AA30" s="30">
        <v>10</v>
      </c>
      <c r="AB30" s="30">
        <v>10</v>
      </c>
      <c r="AC30" s="30">
        <v>10</v>
      </c>
      <c r="AD30" s="30">
        <v>10</v>
      </c>
    </row>
    <row r="31" spans="1:30" x14ac:dyDescent="0.25">
      <c r="A31" s="24" t="s">
        <v>95</v>
      </c>
      <c r="B31" s="24" t="s">
        <v>96</v>
      </c>
      <c r="C31" s="54">
        <f>+C28/C29*12/16</f>
        <v>6.666666666666667</v>
      </c>
      <c r="D31" s="55">
        <f t="shared" ref="D31:Q31" si="22">+D28/D29*12/16</f>
        <v>6.666666666666667</v>
      </c>
      <c r="E31" s="55">
        <f t="shared" si="22"/>
        <v>6.666666666666667</v>
      </c>
      <c r="F31" s="55">
        <f t="shared" si="22"/>
        <v>6.666666666666667</v>
      </c>
      <c r="G31" s="55">
        <f t="shared" si="22"/>
        <v>6.666666666666667</v>
      </c>
      <c r="H31" s="55">
        <f t="shared" si="22"/>
        <v>6.666666666666667</v>
      </c>
      <c r="I31" s="55">
        <f t="shared" si="22"/>
        <v>6.666666666666667</v>
      </c>
      <c r="J31" s="55">
        <f t="shared" si="22"/>
        <v>6.666666666666667</v>
      </c>
      <c r="K31" s="55">
        <f t="shared" si="22"/>
        <v>6.666666666666667</v>
      </c>
      <c r="L31" s="55">
        <f t="shared" si="22"/>
        <v>6.666666666666667</v>
      </c>
      <c r="M31" s="55">
        <f t="shared" si="22"/>
        <v>6.666666666666667</v>
      </c>
      <c r="N31" s="55">
        <f t="shared" si="22"/>
        <v>6.666666666666667</v>
      </c>
      <c r="O31" s="55">
        <f t="shared" si="22"/>
        <v>6.666666666666667</v>
      </c>
      <c r="P31" s="55">
        <f t="shared" si="22"/>
        <v>6.666666666666667</v>
      </c>
      <c r="Q31" s="55">
        <f t="shared" si="22"/>
        <v>6.666666666666667</v>
      </c>
      <c r="R31" s="55">
        <f>+R28/R29*12/16</f>
        <v>6.666666666666667</v>
      </c>
      <c r="S31" s="55">
        <f t="shared" ref="S31:AD31" si="23">+S28/S29*12/16</f>
        <v>6.666666666666667</v>
      </c>
      <c r="T31" s="55">
        <f t="shared" si="23"/>
        <v>6.666666666666667</v>
      </c>
      <c r="U31" s="55">
        <f t="shared" si="23"/>
        <v>6.666666666666667</v>
      </c>
      <c r="V31" s="55">
        <f t="shared" si="23"/>
        <v>6.666666666666667</v>
      </c>
      <c r="W31" s="55">
        <f t="shared" si="23"/>
        <v>6.666666666666667</v>
      </c>
      <c r="X31" s="55">
        <f t="shared" si="23"/>
        <v>6.666666666666667</v>
      </c>
      <c r="Y31" s="55">
        <f t="shared" si="23"/>
        <v>6.666666666666667</v>
      </c>
      <c r="Z31" s="55">
        <f t="shared" si="23"/>
        <v>6.666666666666667</v>
      </c>
      <c r="AA31" s="55">
        <f t="shared" si="23"/>
        <v>6.666666666666667</v>
      </c>
      <c r="AB31" s="55">
        <f t="shared" si="23"/>
        <v>6.666666666666667</v>
      </c>
      <c r="AC31" s="55">
        <f t="shared" si="23"/>
        <v>6.666666666666667</v>
      </c>
      <c r="AD31" s="55">
        <f t="shared" si="23"/>
        <v>6.666666666666667</v>
      </c>
    </row>
    <row r="32" spans="1:30" x14ac:dyDescent="0.25">
      <c r="A32" s="24" t="s">
        <v>97</v>
      </c>
      <c r="B32" s="24"/>
      <c r="C32" s="54">
        <f>+C30/16*12/C29</f>
        <v>16.666666666666668</v>
      </c>
      <c r="D32" s="55">
        <f t="shared" ref="D32:Q32" si="24">+D30/16*12/D29</f>
        <v>16.666666666666668</v>
      </c>
      <c r="E32" s="55">
        <f t="shared" si="24"/>
        <v>16.666666666666668</v>
      </c>
      <c r="F32" s="55">
        <f t="shared" si="24"/>
        <v>16.666666666666668</v>
      </c>
      <c r="G32" s="55">
        <f t="shared" si="24"/>
        <v>16.666666666666668</v>
      </c>
      <c r="H32" s="55">
        <f t="shared" si="24"/>
        <v>16.666666666666668</v>
      </c>
      <c r="I32" s="55">
        <f t="shared" si="24"/>
        <v>16.666666666666668</v>
      </c>
      <c r="J32" s="55">
        <f t="shared" si="24"/>
        <v>16.666666666666668</v>
      </c>
      <c r="K32" s="55">
        <f t="shared" si="24"/>
        <v>16.666666666666668</v>
      </c>
      <c r="L32" s="55">
        <f t="shared" si="24"/>
        <v>16.666666666666668</v>
      </c>
      <c r="M32" s="55">
        <f t="shared" si="24"/>
        <v>16.666666666666668</v>
      </c>
      <c r="N32" s="55">
        <f t="shared" si="24"/>
        <v>16.666666666666668</v>
      </c>
      <c r="O32" s="55">
        <f t="shared" si="24"/>
        <v>16.666666666666668</v>
      </c>
      <c r="P32" s="55">
        <f t="shared" si="24"/>
        <v>16.666666666666668</v>
      </c>
      <c r="Q32" s="55">
        <f t="shared" si="24"/>
        <v>16.666666666666668</v>
      </c>
      <c r="R32" s="55">
        <f>+R30/16*12/R29</f>
        <v>16.666666666666668</v>
      </c>
      <c r="S32" s="55">
        <f t="shared" ref="S32:AD32" si="25">+S30/16*12/S29</f>
        <v>16.666666666666668</v>
      </c>
      <c r="T32" s="55">
        <f t="shared" si="25"/>
        <v>16.666666666666668</v>
      </c>
      <c r="U32" s="55">
        <f t="shared" si="25"/>
        <v>16.666666666666668</v>
      </c>
      <c r="V32" s="55">
        <f t="shared" si="25"/>
        <v>16.666666666666668</v>
      </c>
      <c r="W32" s="55">
        <f t="shared" si="25"/>
        <v>16.666666666666668</v>
      </c>
      <c r="X32" s="55">
        <f t="shared" si="25"/>
        <v>16.666666666666668</v>
      </c>
      <c r="Y32" s="55">
        <f t="shared" si="25"/>
        <v>16.666666666666668</v>
      </c>
      <c r="Z32" s="55">
        <f t="shared" si="25"/>
        <v>16.666666666666668</v>
      </c>
      <c r="AA32" s="55">
        <f t="shared" si="25"/>
        <v>16.666666666666668</v>
      </c>
      <c r="AB32" s="55">
        <f t="shared" si="25"/>
        <v>16.666666666666668</v>
      </c>
      <c r="AC32" s="55">
        <f t="shared" si="25"/>
        <v>16.666666666666668</v>
      </c>
      <c r="AD32" s="55">
        <f t="shared" si="25"/>
        <v>16.666666666666668</v>
      </c>
    </row>
    <row r="33" spans="1:3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24" t="s">
        <v>98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24" t="s">
        <v>99</v>
      </c>
      <c r="B35" s="24" t="s">
        <v>100</v>
      </c>
      <c r="C35" s="33">
        <f>+C6</f>
        <v>3</v>
      </c>
      <c r="D35" s="34">
        <f t="shared" ref="D35:AD35" si="26">+D6</f>
        <v>3</v>
      </c>
      <c r="E35" s="34">
        <f t="shared" si="26"/>
        <v>3</v>
      </c>
      <c r="F35" s="34">
        <f t="shared" si="26"/>
        <v>3</v>
      </c>
      <c r="G35" s="34">
        <f t="shared" si="26"/>
        <v>3</v>
      </c>
      <c r="H35" s="34">
        <f t="shared" si="26"/>
        <v>3</v>
      </c>
      <c r="I35" s="34">
        <f t="shared" si="26"/>
        <v>3</v>
      </c>
      <c r="J35" s="34">
        <f t="shared" si="26"/>
        <v>3</v>
      </c>
      <c r="K35" s="34">
        <f t="shared" si="26"/>
        <v>3</v>
      </c>
      <c r="L35" s="34">
        <f t="shared" si="26"/>
        <v>3</v>
      </c>
      <c r="M35" s="34">
        <f t="shared" si="26"/>
        <v>3</v>
      </c>
      <c r="N35" s="34">
        <f t="shared" si="26"/>
        <v>3</v>
      </c>
      <c r="O35" s="34">
        <f t="shared" si="26"/>
        <v>1</v>
      </c>
      <c r="P35" s="34">
        <f t="shared" si="26"/>
        <v>3</v>
      </c>
      <c r="Q35" s="34">
        <f t="shared" si="26"/>
        <v>3</v>
      </c>
      <c r="R35" s="34">
        <f t="shared" si="26"/>
        <v>3</v>
      </c>
      <c r="S35" s="34">
        <f t="shared" si="26"/>
        <v>3</v>
      </c>
      <c r="T35" s="34">
        <f t="shared" si="26"/>
        <v>3</v>
      </c>
      <c r="U35" s="34">
        <f t="shared" si="26"/>
        <v>3</v>
      </c>
      <c r="V35" s="34">
        <f t="shared" si="26"/>
        <v>3</v>
      </c>
      <c r="W35" s="34">
        <f t="shared" si="26"/>
        <v>3</v>
      </c>
      <c r="X35" s="34">
        <f t="shared" si="26"/>
        <v>3</v>
      </c>
      <c r="Y35" s="34">
        <f t="shared" si="26"/>
        <v>3</v>
      </c>
      <c r="Z35" s="34">
        <f t="shared" si="26"/>
        <v>3</v>
      </c>
      <c r="AA35" s="34">
        <f t="shared" si="26"/>
        <v>3</v>
      </c>
      <c r="AB35" s="34">
        <f t="shared" si="26"/>
        <v>1</v>
      </c>
      <c r="AC35" s="34">
        <f t="shared" si="26"/>
        <v>40</v>
      </c>
      <c r="AD35" s="34">
        <f t="shared" si="26"/>
        <v>1</v>
      </c>
    </row>
    <row r="36" spans="1:30" x14ac:dyDescent="0.25">
      <c r="A36" s="24" t="s">
        <v>101</v>
      </c>
      <c r="B36" s="24"/>
      <c r="C36" s="31">
        <f>+C5</f>
        <v>35</v>
      </c>
      <c r="D36" s="32">
        <f t="shared" ref="D36:AD36" si="27">+D5</f>
        <v>35</v>
      </c>
      <c r="E36" s="32">
        <f t="shared" si="27"/>
        <v>35</v>
      </c>
      <c r="F36" s="32">
        <f t="shared" si="27"/>
        <v>35</v>
      </c>
      <c r="G36" s="32">
        <f t="shared" si="27"/>
        <v>35</v>
      </c>
      <c r="H36" s="32">
        <f t="shared" si="27"/>
        <v>35</v>
      </c>
      <c r="I36" s="32">
        <f t="shared" si="27"/>
        <v>35</v>
      </c>
      <c r="J36" s="32">
        <f t="shared" si="27"/>
        <v>35</v>
      </c>
      <c r="K36" s="32">
        <f t="shared" si="27"/>
        <v>35</v>
      </c>
      <c r="L36" s="32">
        <f t="shared" si="27"/>
        <v>35</v>
      </c>
      <c r="M36" s="32">
        <f t="shared" si="27"/>
        <v>35</v>
      </c>
      <c r="N36" s="32">
        <f t="shared" si="27"/>
        <v>35</v>
      </c>
      <c r="O36" s="32">
        <f t="shared" si="27"/>
        <v>35</v>
      </c>
      <c r="P36" s="32">
        <f t="shared" si="27"/>
        <v>35</v>
      </c>
      <c r="Q36" s="32">
        <f t="shared" si="27"/>
        <v>35</v>
      </c>
      <c r="R36" s="32">
        <f t="shared" si="27"/>
        <v>35</v>
      </c>
      <c r="S36" s="32">
        <f t="shared" si="27"/>
        <v>35</v>
      </c>
      <c r="T36" s="32">
        <f t="shared" si="27"/>
        <v>35</v>
      </c>
      <c r="U36" s="32">
        <f t="shared" si="27"/>
        <v>35</v>
      </c>
      <c r="V36" s="32">
        <f t="shared" si="27"/>
        <v>35</v>
      </c>
      <c r="W36" s="32">
        <f t="shared" si="27"/>
        <v>35</v>
      </c>
      <c r="X36" s="32">
        <f t="shared" si="27"/>
        <v>35</v>
      </c>
      <c r="Y36" s="32">
        <f t="shared" si="27"/>
        <v>35</v>
      </c>
      <c r="Z36" s="32">
        <f t="shared" si="27"/>
        <v>35</v>
      </c>
      <c r="AA36" s="32">
        <f t="shared" si="27"/>
        <v>35</v>
      </c>
      <c r="AB36" s="32">
        <f t="shared" si="27"/>
        <v>35</v>
      </c>
      <c r="AC36" s="32">
        <f t="shared" si="27"/>
        <v>80</v>
      </c>
      <c r="AD36" s="32">
        <f t="shared" si="27"/>
        <v>1</v>
      </c>
    </row>
    <row r="37" spans="1:30" x14ac:dyDescent="0.25">
      <c r="A37" s="24" t="s">
        <v>102</v>
      </c>
      <c r="B37" s="24"/>
      <c r="C37" s="37">
        <v>1</v>
      </c>
      <c r="D37" s="38">
        <v>1</v>
      </c>
      <c r="E37" s="38">
        <v>1</v>
      </c>
      <c r="F37" s="38">
        <v>0.75</v>
      </c>
      <c r="G37" s="38">
        <v>0.75</v>
      </c>
      <c r="H37" s="38">
        <v>0.75</v>
      </c>
      <c r="I37" s="38">
        <v>0.5</v>
      </c>
      <c r="J37" s="38">
        <v>0.5</v>
      </c>
      <c r="K37" s="38">
        <v>0.5</v>
      </c>
      <c r="L37" s="38">
        <v>1</v>
      </c>
      <c r="M37" s="38">
        <v>1</v>
      </c>
      <c r="N37" s="38">
        <v>1</v>
      </c>
      <c r="O37" s="38">
        <v>1</v>
      </c>
      <c r="P37" s="38">
        <v>0.75</v>
      </c>
      <c r="Q37" s="38">
        <v>0.75</v>
      </c>
      <c r="R37" s="38">
        <v>0.75</v>
      </c>
      <c r="S37" s="38">
        <v>0.5</v>
      </c>
      <c r="T37" s="38">
        <v>0.5</v>
      </c>
      <c r="U37" s="38">
        <v>1</v>
      </c>
      <c r="V37" s="38">
        <v>1</v>
      </c>
      <c r="W37" s="38">
        <v>0.5</v>
      </c>
      <c r="X37" s="38">
        <v>0.5</v>
      </c>
      <c r="Y37" s="38">
        <v>0.39</v>
      </c>
      <c r="Z37" s="38">
        <v>0.39</v>
      </c>
      <c r="AA37" s="38">
        <v>0.39</v>
      </c>
      <c r="AB37" s="38">
        <v>0.39</v>
      </c>
      <c r="AC37" s="38">
        <v>0.66</v>
      </c>
      <c r="AD37" s="38">
        <v>0.66</v>
      </c>
    </row>
    <row r="38" spans="1:30" x14ac:dyDescent="0.25">
      <c r="A38" s="24" t="s">
        <v>103</v>
      </c>
      <c r="B38" s="24"/>
      <c r="C38" s="29">
        <v>0.3</v>
      </c>
      <c r="D38" s="30">
        <v>0.3</v>
      </c>
      <c r="E38" s="30">
        <v>0.3</v>
      </c>
      <c r="F38" s="30">
        <v>0.3</v>
      </c>
      <c r="G38" s="30">
        <v>0.3</v>
      </c>
      <c r="H38" s="30">
        <v>0.3</v>
      </c>
      <c r="I38" s="30">
        <v>0.3</v>
      </c>
      <c r="J38" s="30">
        <v>0.3</v>
      </c>
      <c r="K38" s="30">
        <v>0.3</v>
      </c>
      <c r="L38" s="30">
        <v>0.65</v>
      </c>
      <c r="M38" s="30">
        <v>0.65</v>
      </c>
      <c r="N38" s="30">
        <v>0.65</v>
      </c>
      <c r="O38" s="30">
        <v>0.65</v>
      </c>
      <c r="P38" s="30">
        <v>0.65</v>
      </c>
      <c r="Q38" s="30">
        <v>0.65</v>
      </c>
      <c r="R38" s="30">
        <v>0.65</v>
      </c>
      <c r="S38" s="30">
        <v>0.65</v>
      </c>
      <c r="T38" s="30">
        <v>0.65</v>
      </c>
      <c r="U38" s="30">
        <v>4.9000000000000004</v>
      </c>
      <c r="V38" s="30">
        <v>4.9000000000000004</v>
      </c>
      <c r="W38" s="30">
        <v>4.9000000000000004</v>
      </c>
      <c r="X38" s="30">
        <v>4.9000000000000004</v>
      </c>
      <c r="Y38" s="30">
        <v>2.5</v>
      </c>
      <c r="Z38" s="30">
        <v>2.5</v>
      </c>
      <c r="AA38" s="30">
        <v>2.5</v>
      </c>
      <c r="AB38" s="30">
        <v>2.5</v>
      </c>
      <c r="AC38" s="30">
        <v>7.99</v>
      </c>
      <c r="AD38" s="30">
        <v>7.99</v>
      </c>
    </row>
    <row r="39" spans="1:30" x14ac:dyDescent="0.25">
      <c r="A39" s="24" t="s">
        <v>104</v>
      </c>
      <c r="B39" s="24"/>
      <c r="C39" s="31">
        <f>+C37*C38</f>
        <v>0.3</v>
      </c>
      <c r="D39" s="32">
        <f t="shared" ref="D39:Q39" si="28">+D37*D38</f>
        <v>0.3</v>
      </c>
      <c r="E39" s="32">
        <f t="shared" si="28"/>
        <v>0.3</v>
      </c>
      <c r="F39" s="32">
        <f t="shared" si="28"/>
        <v>0.22499999999999998</v>
      </c>
      <c r="G39" s="32">
        <f t="shared" si="28"/>
        <v>0.22499999999999998</v>
      </c>
      <c r="H39" s="32">
        <f t="shared" si="28"/>
        <v>0.22499999999999998</v>
      </c>
      <c r="I39" s="32">
        <f t="shared" si="28"/>
        <v>0.15</v>
      </c>
      <c r="J39" s="32">
        <f t="shared" si="28"/>
        <v>0.15</v>
      </c>
      <c r="K39" s="32">
        <f t="shared" si="28"/>
        <v>0.15</v>
      </c>
      <c r="L39" s="32">
        <f t="shared" si="28"/>
        <v>0.65</v>
      </c>
      <c r="M39" s="32">
        <f t="shared" si="28"/>
        <v>0.65</v>
      </c>
      <c r="N39" s="32">
        <f t="shared" si="28"/>
        <v>0.65</v>
      </c>
      <c r="O39" s="32">
        <f t="shared" si="28"/>
        <v>0.65</v>
      </c>
      <c r="P39" s="32">
        <f t="shared" si="28"/>
        <v>0.48750000000000004</v>
      </c>
      <c r="Q39" s="32">
        <f t="shared" si="28"/>
        <v>0.48750000000000004</v>
      </c>
      <c r="R39" s="32">
        <f>+R37*R38</f>
        <v>0.48750000000000004</v>
      </c>
      <c r="S39" s="32">
        <f t="shared" ref="S39:AD39" si="29">+S37*S38</f>
        <v>0.32500000000000001</v>
      </c>
      <c r="T39" s="32">
        <f t="shared" si="29"/>
        <v>0.32500000000000001</v>
      </c>
      <c r="U39" s="32">
        <f t="shared" si="29"/>
        <v>4.9000000000000004</v>
      </c>
      <c r="V39" s="32">
        <f t="shared" si="29"/>
        <v>4.9000000000000004</v>
      </c>
      <c r="W39" s="32">
        <f t="shared" si="29"/>
        <v>2.4500000000000002</v>
      </c>
      <c r="X39" s="32">
        <f t="shared" si="29"/>
        <v>2.4500000000000002</v>
      </c>
      <c r="Y39" s="32">
        <f t="shared" si="29"/>
        <v>0.97500000000000009</v>
      </c>
      <c r="Z39" s="32">
        <f t="shared" si="29"/>
        <v>0.97500000000000009</v>
      </c>
      <c r="AA39" s="32">
        <f t="shared" si="29"/>
        <v>0.97500000000000009</v>
      </c>
      <c r="AB39" s="32">
        <f t="shared" si="29"/>
        <v>0.97500000000000009</v>
      </c>
      <c r="AC39" s="32">
        <f t="shared" si="29"/>
        <v>5.2734000000000005</v>
      </c>
      <c r="AD39" s="32">
        <f t="shared" si="29"/>
        <v>5.2734000000000005</v>
      </c>
    </row>
    <row r="40" spans="1:30" x14ac:dyDescent="0.25">
      <c r="A40" s="24" t="s">
        <v>105</v>
      </c>
      <c r="B40" s="24"/>
      <c r="C40" s="29">
        <v>54</v>
      </c>
      <c r="D40" s="30">
        <v>54</v>
      </c>
      <c r="E40" s="30">
        <v>54</v>
      </c>
      <c r="F40" s="30">
        <v>54</v>
      </c>
      <c r="G40" s="30">
        <v>54</v>
      </c>
      <c r="H40" s="30">
        <v>54</v>
      </c>
      <c r="I40" s="30">
        <v>54</v>
      </c>
      <c r="J40" s="30">
        <v>54</v>
      </c>
      <c r="K40" s="30">
        <v>54</v>
      </c>
      <c r="L40" s="30">
        <v>84</v>
      </c>
      <c r="M40" s="30">
        <v>84</v>
      </c>
      <c r="N40" s="30">
        <v>84</v>
      </c>
      <c r="O40" s="30">
        <v>84</v>
      </c>
      <c r="P40" s="30">
        <v>84</v>
      </c>
      <c r="Q40" s="30">
        <v>84</v>
      </c>
      <c r="R40" s="30">
        <v>84</v>
      </c>
      <c r="S40" s="30">
        <v>84</v>
      </c>
      <c r="T40" s="30">
        <v>84</v>
      </c>
      <c r="U40" s="30">
        <f>+(7+31+3)*2.26</f>
        <v>92.66</v>
      </c>
      <c r="V40" s="30">
        <f t="shared" ref="V40:X40" si="30">+(7+31+3)*2.26</f>
        <v>92.66</v>
      </c>
      <c r="W40" s="30">
        <f t="shared" si="30"/>
        <v>92.66</v>
      </c>
      <c r="X40" s="30">
        <f t="shared" si="30"/>
        <v>92.66</v>
      </c>
      <c r="Y40" s="30">
        <f>365-(7+31+3)*2.26</f>
        <v>272.34000000000003</v>
      </c>
      <c r="Z40" s="30">
        <f t="shared" ref="Z40:AB40" si="31">365-(7+31+3)*2.26</f>
        <v>272.34000000000003</v>
      </c>
      <c r="AA40" s="30">
        <f t="shared" si="31"/>
        <v>272.34000000000003</v>
      </c>
      <c r="AB40" s="30">
        <f t="shared" si="31"/>
        <v>272.34000000000003</v>
      </c>
      <c r="AC40" s="30">
        <v>365</v>
      </c>
      <c r="AD40" s="30">
        <v>365</v>
      </c>
    </row>
    <row r="41" spans="1:30" x14ac:dyDescent="0.25">
      <c r="A41" s="24" t="s">
        <v>106</v>
      </c>
      <c r="B41" s="24" t="s">
        <v>238</v>
      </c>
      <c r="C41" s="29">
        <v>24.3</v>
      </c>
      <c r="D41" s="30">
        <v>24.3</v>
      </c>
      <c r="E41" s="30">
        <v>24.3</v>
      </c>
      <c r="F41" s="30">
        <v>24.3</v>
      </c>
      <c r="G41" s="30">
        <v>24.3</v>
      </c>
      <c r="H41" s="30">
        <v>24.3</v>
      </c>
      <c r="I41" s="30">
        <v>24.3</v>
      </c>
      <c r="J41" s="30">
        <v>24.3</v>
      </c>
      <c r="K41" s="30">
        <v>24.3</v>
      </c>
      <c r="L41" s="30">
        <v>84</v>
      </c>
      <c r="M41" s="30">
        <v>84</v>
      </c>
      <c r="N41" s="30">
        <v>84</v>
      </c>
      <c r="O41" s="30">
        <v>84</v>
      </c>
      <c r="P41" s="30">
        <v>84</v>
      </c>
      <c r="Q41" s="30">
        <v>84</v>
      </c>
      <c r="R41" s="30">
        <v>84</v>
      </c>
      <c r="S41" s="30">
        <v>84</v>
      </c>
      <c r="T41" s="30">
        <v>84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40</v>
      </c>
      <c r="AD41" s="30">
        <v>40</v>
      </c>
    </row>
    <row r="42" spans="1:30" x14ac:dyDescent="0.25">
      <c r="A42" s="24" t="s">
        <v>108</v>
      </c>
      <c r="B42" s="24" t="s">
        <v>109</v>
      </c>
      <c r="C42" s="29">
        <v>1.86</v>
      </c>
      <c r="D42" s="30">
        <v>1.86</v>
      </c>
      <c r="E42" s="30">
        <v>1.86</v>
      </c>
      <c r="F42" s="30">
        <v>1.86</v>
      </c>
      <c r="G42" s="30">
        <v>1.86</v>
      </c>
      <c r="H42" s="30">
        <v>1.86</v>
      </c>
      <c r="I42" s="30">
        <v>1.86</v>
      </c>
      <c r="J42" s="30">
        <v>1.86</v>
      </c>
      <c r="K42" s="30">
        <v>1.86</v>
      </c>
      <c r="L42" s="30">
        <v>2.75</v>
      </c>
      <c r="M42" s="30">
        <v>2.75</v>
      </c>
      <c r="N42" s="30">
        <v>2.75</v>
      </c>
      <c r="O42" s="30">
        <v>2.75</v>
      </c>
      <c r="P42" s="30">
        <v>2.75</v>
      </c>
      <c r="Q42" s="30">
        <v>2.75</v>
      </c>
      <c r="R42" s="30">
        <v>2.75</v>
      </c>
      <c r="S42" s="30">
        <v>2.75</v>
      </c>
      <c r="T42" s="30">
        <v>2.75</v>
      </c>
      <c r="U42" s="30">
        <f>1497*0.3</f>
        <v>449.09999999999997</v>
      </c>
      <c r="V42" s="30">
        <f t="shared" ref="V42:X42" si="32">1497*0.3</f>
        <v>449.09999999999997</v>
      </c>
      <c r="W42" s="30">
        <f t="shared" si="32"/>
        <v>449.09999999999997</v>
      </c>
      <c r="X42" s="30">
        <f t="shared" si="32"/>
        <v>449.09999999999997</v>
      </c>
      <c r="Y42" s="30">
        <f>1497*(1-0.3)</f>
        <v>1047.8999999999999</v>
      </c>
      <c r="Z42" s="30">
        <f t="shared" ref="Z42:AB42" si="33">1497*(1-0.3)</f>
        <v>1047.8999999999999</v>
      </c>
      <c r="AA42" s="30">
        <f t="shared" si="33"/>
        <v>1047.8999999999999</v>
      </c>
      <c r="AB42" s="30">
        <f t="shared" si="33"/>
        <v>1047.8999999999999</v>
      </c>
      <c r="AC42" s="30"/>
      <c r="AD42" s="30"/>
    </row>
    <row r="43" spans="1:30" x14ac:dyDescent="0.25">
      <c r="A43" s="24" t="s">
        <v>110</v>
      </c>
      <c r="B43" s="24" t="s">
        <v>109</v>
      </c>
      <c r="C43" s="29">
        <v>1.1000000000000001</v>
      </c>
      <c r="D43" s="30">
        <v>1.1000000000000001</v>
      </c>
      <c r="E43" s="30">
        <v>1.1000000000000001</v>
      </c>
      <c r="F43" s="30">
        <v>1.1000000000000001</v>
      </c>
      <c r="G43" s="30">
        <v>1.1000000000000001</v>
      </c>
      <c r="H43" s="30">
        <v>1.1000000000000001</v>
      </c>
      <c r="I43" s="30">
        <v>1.1000000000000001</v>
      </c>
      <c r="J43" s="30">
        <v>1.1000000000000001</v>
      </c>
      <c r="K43" s="30">
        <v>1.1000000000000001</v>
      </c>
      <c r="L43" s="30">
        <v>1.04</v>
      </c>
      <c r="M43" s="30">
        <v>1.04</v>
      </c>
      <c r="N43" s="30">
        <v>1.04</v>
      </c>
      <c r="O43" s="30">
        <v>1.04</v>
      </c>
      <c r="P43" s="30">
        <v>1.04</v>
      </c>
      <c r="Q43" s="30">
        <v>1.04</v>
      </c>
      <c r="R43" s="30">
        <v>1.04</v>
      </c>
      <c r="S43" s="30">
        <v>1.04</v>
      </c>
      <c r="T43" s="30">
        <v>1.04</v>
      </c>
      <c r="U43" s="30">
        <v>1.02</v>
      </c>
      <c r="V43" s="30">
        <v>1.02</v>
      </c>
      <c r="W43" s="30">
        <v>1.02</v>
      </c>
      <c r="X43" s="30">
        <v>1.02</v>
      </c>
      <c r="Y43" s="30">
        <v>1.02</v>
      </c>
      <c r="Z43" s="30">
        <v>1.02</v>
      </c>
      <c r="AA43" s="30">
        <v>1.02</v>
      </c>
      <c r="AB43" s="30">
        <v>1.02</v>
      </c>
      <c r="AC43" s="30"/>
      <c r="AD43" s="30"/>
    </row>
    <row r="44" spans="1:30" x14ac:dyDescent="0.25">
      <c r="A44" s="24" t="s">
        <v>111</v>
      </c>
      <c r="B44" s="24" t="s">
        <v>112</v>
      </c>
      <c r="C44" s="29">
        <v>0.87</v>
      </c>
      <c r="D44" s="30">
        <v>0.87</v>
      </c>
      <c r="E44" s="30">
        <v>0.87</v>
      </c>
      <c r="F44" s="30">
        <v>0.87</v>
      </c>
      <c r="G44" s="30">
        <v>0.87</v>
      </c>
      <c r="H44" s="30">
        <v>0.87</v>
      </c>
      <c r="I44" s="30">
        <v>0.87</v>
      </c>
      <c r="J44" s="30">
        <v>0.87</v>
      </c>
      <c r="K44" s="30">
        <v>0.87</v>
      </c>
      <c r="L44" s="30">
        <v>0.87</v>
      </c>
      <c r="M44" s="30">
        <v>0.87</v>
      </c>
      <c r="N44" s="30">
        <v>0.87</v>
      </c>
      <c r="O44" s="30">
        <v>0.87</v>
      </c>
      <c r="P44" s="30">
        <v>0.87</v>
      </c>
      <c r="Q44" s="30">
        <v>0.87</v>
      </c>
      <c r="R44" s="30">
        <v>0.87</v>
      </c>
      <c r="S44" s="30">
        <v>0.87</v>
      </c>
      <c r="T44" s="30">
        <v>0.87</v>
      </c>
      <c r="U44" s="30">
        <v>0.87</v>
      </c>
      <c r="V44" s="30">
        <v>0.87</v>
      </c>
      <c r="W44" s="30">
        <v>0.87</v>
      </c>
      <c r="X44" s="30">
        <v>0.87</v>
      </c>
      <c r="Y44" s="30">
        <v>0.87</v>
      </c>
      <c r="Z44" s="30">
        <v>0.87</v>
      </c>
      <c r="AA44" s="30">
        <v>0.87</v>
      </c>
      <c r="AB44" s="30">
        <v>0.87</v>
      </c>
      <c r="AC44" s="30"/>
      <c r="AD44" s="30"/>
    </row>
    <row r="45" spans="1:30" x14ac:dyDescent="0.25">
      <c r="A45" s="24" t="s">
        <v>113</v>
      </c>
      <c r="B45" s="24"/>
      <c r="C45" s="56">
        <f t="shared" ref="C45:AB45" si="34">+C41*C42/C43</f>
        <v>41.089090909090906</v>
      </c>
      <c r="D45" s="57">
        <f t="shared" si="34"/>
        <v>41.089090909090906</v>
      </c>
      <c r="E45" s="57">
        <f t="shared" si="34"/>
        <v>41.089090909090906</v>
      </c>
      <c r="F45" s="57">
        <f t="shared" si="34"/>
        <v>41.089090909090906</v>
      </c>
      <c r="G45" s="57">
        <f t="shared" si="34"/>
        <v>41.089090909090906</v>
      </c>
      <c r="H45" s="57">
        <f t="shared" si="34"/>
        <v>41.089090909090906</v>
      </c>
      <c r="I45" s="57">
        <f t="shared" si="34"/>
        <v>41.089090909090906</v>
      </c>
      <c r="J45" s="57">
        <f t="shared" si="34"/>
        <v>41.089090909090906</v>
      </c>
      <c r="K45" s="57">
        <f t="shared" si="34"/>
        <v>41.089090909090906</v>
      </c>
      <c r="L45" s="57">
        <f t="shared" si="34"/>
        <v>222.11538461538461</v>
      </c>
      <c r="M45" s="57">
        <f t="shared" si="34"/>
        <v>222.11538461538461</v>
      </c>
      <c r="N45" s="57">
        <f t="shared" si="34"/>
        <v>222.11538461538461</v>
      </c>
      <c r="O45" s="57">
        <f t="shared" si="34"/>
        <v>222.11538461538461</v>
      </c>
      <c r="P45" s="57">
        <f t="shared" si="34"/>
        <v>222.11538461538461</v>
      </c>
      <c r="Q45" s="57">
        <f t="shared" si="34"/>
        <v>222.11538461538461</v>
      </c>
      <c r="R45" s="57">
        <f t="shared" si="34"/>
        <v>222.11538461538461</v>
      </c>
      <c r="S45" s="57">
        <f t="shared" si="34"/>
        <v>222.11538461538461</v>
      </c>
      <c r="T45" s="57">
        <f t="shared" si="34"/>
        <v>222.11538461538461</v>
      </c>
      <c r="U45" s="57">
        <f t="shared" si="34"/>
        <v>440.29411764705878</v>
      </c>
      <c r="V45" s="57">
        <f t="shared" si="34"/>
        <v>440.29411764705878</v>
      </c>
      <c r="W45" s="57">
        <f t="shared" si="34"/>
        <v>440.29411764705878</v>
      </c>
      <c r="X45" s="57">
        <f t="shared" si="34"/>
        <v>440.29411764705878</v>
      </c>
      <c r="Y45" s="57">
        <f t="shared" si="34"/>
        <v>1027.3529411764705</v>
      </c>
      <c r="Z45" s="57">
        <f t="shared" si="34"/>
        <v>1027.3529411764705</v>
      </c>
      <c r="AA45" s="57">
        <f t="shared" si="34"/>
        <v>1027.3529411764705</v>
      </c>
      <c r="AB45" s="57">
        <f t="shared" si="34"/>
        <v>1027.3529411764705</v>
      </c>
      <c r="AC45" s="30"/>
      <c r="AD45" s="30"/>
    </row>
    <row r="46" spans="1:30" x14ac:dyDescent="0.25">
      <c r="A46" s="24" t="s">
        <v>114</v>
      </c>
      <c r="B46" s="24" t="s">
        <v>115</v>
      </c>
      <c r="C46" s="56">
        <f t="shared" ref="C46:AB46" si="35">+C44*C45</f>
        <v>35.747509090909091</v>
      </c>
      <c r="D46" s="57">
        <f t="shared" si="35"/>
        <v>35.747509090909091</v>
      </c>
      <c r="E46" s="57">
        <f t="shared" si="35"/>
        <v>35.747509090909091</v>
      </c>
      <c r="F46" s="57">
        <f t="shared" si="35"/>
        <v>35.747509090909091</v>
      </c>
      <c r="G46" s="57">
        <f t="shared" si="35"/>
        <v>35.747509090909091</v>
      </c>
      <c r="H46" s="57">
        <f t="shared" si="35"/>
        <v>35.747509090909091</v>
      </c>
      <c r="I46" s="57">
        <f t="shared" si="35"/>
        <v>35.747509090909091</v>
      </c>
      <c r="J46" s="57">
        <f t="shared" si="35"/>
        <v>35.747509090909091</v>
      </c>
      <c r="K46" s="57">
        <f t="shared" si="35"/>
        <v>35.747509090909091</v>
      </c>
      <c r="L46" s="57">
        <f t="shared" si="35"/>
        <v>193.24038461538461</v>
      </c>
      <c r="M46" s="57">
        <f t="shared" si="35"/>
        <v>193.24038461538461</v>
      </c>
      <c r="N46" s="57">
        <f t="shared" si="35"/>
        <v>193.24038461538461</v>
      </c>
      <c r="O46" s="57">
        <f t="shared" si="35"/>
        <v>193.24038461538461</v>
      </c>
      <c r="P46" s="57">
        <f t="shared" si="35"/>
        <v>193.24038461538461</v>
      </c>
      <c r="Q46" s="57">
        <f t="shared" si="35"/>
        <v>193.24038461538461</v>
      </c>
      <c r="R46" s="57">
        <f t="shared" si="35"/>
        <v>193.24038461538461</v>
      </c>
      <c r="S46" s="57">
        <f t="shared" si="35"/>
        <v>193.24038461538461</v>
      </c>
      <c r="T46" s="57">
        <f t="shared" si="35"/>
        <v>193.24038461538461</v>
      </c>
      <c r="U46" s="57">
        <f t="shared" si="35"/>
        <v>383.05588235294113</v>
      </c>
      <c r="V46" s="57">
        <f t="shared" si="35"/>
        <v>383.05588235294113</v>
      </c>
      <c r="W46" s="57">
        <f t="shared" si="35"/>
        <v>383.05588235294113</v>
      </c>
      <c r="X46" s="57">
        <f t="shared" si="35"/>
        <v>383.05588235294113</v>
      </c>
      <c r="Y46" s="57">
        <f t="shared" si="35"/>
        <v>893.79705882352937</v>
      </c>
      <c r="Z46" s="57">
        <f t="shared" si="35"/>
        <v>893.79705882352937</v>
      </c>
      <c r="AA46" s="57">
        <f t="shared" si="35"/>
        <v>893.79705882352937</v>
      </c>
      <c r="AB46" s="57">
        <f t="shared" si="35"/>
        <v>893.79705882352937</v>
      </c>
      <c r="AC46" s="30">
        <v>8246</v>
      </c>
      <c r="AD46" s="30">
        <v>8246</v>
      </c>
    </row>
    <row r="47" spans="1:30" x14ac:dyDescent="0.25">
      <c r="A47" s="24" t="s">
        <v>116</v>
      </c>
      <c r="B47" s="24" t="s">
        <v>117</v>
      </c>
      <c r="C47" s="29">
        <v>0.85</v>
      </c>
      <c r="D47" s="30">
        <v>0.85</v>
      </c>
      <c r="E47" s="30">
        <v>0.85</v>
      </c>
      <c r="F47" s="30">
        <v>0.85</v>
      </c>
      <c r="G47" s="30">
        <v>0.85</v>
      </c>
      <c r="H47" s="30">
        <v>0.85</v>
      </c>
      <c r="I47" s="30">
        <v>0.85</v>
      </c>
      <c r="J47" s="30">
        <v>0.85</v>
      </c>
      <c r="K47" s="30">
        <v>0.85</v>
      </c>
      <c r="L47" s="30">
        <v>0.83</v>
      </c>
      <c r="M47" s="30">
        <v>0.83</v>
      </c>
      <c r="N47" s="30">
        <v>0.83</v>
      </c>
      <c r="O47" s="30">
        <v>0.83</v>
      </c>
      <c r="P47" s="30">
        <v>0.83</v>
      </c>
      <c r="Q47" s="30">
        <v>0.83</v>
      </c>
      <c r="R47" s="30">
        <v>0.83</v>
      </c>
      <c r="S47" s="30">
        <v>0.83</v>
      </c>
      <c r="T47" s="30">
        <v>0.83</v>
      </c>
      <c r="U47" s="30">
        <v>0.81</v>
      </c>
      <c r="V47" s="30">
        <v>0.81</v>
      </c>
      <c r="W47" s="30">
        <v>0.81</v>
      </c>
      <c r="X47" s="30">
        <v>0.81</v>
      </c>
      <c r="Y47" s="30">
        <v>0.81</v>
      </c>
      <c r="Z47" s="30">
        <v>0.81</v>
      </c>
      <c r="AA47" s="30">
        <v>0.81</v>
      </c>
      <c r="AB47" s="30">
        <v>0.81</v>
      </c>
      <c r="AC47" s="30">
        <v>0.71</v>
      </c>
      <c r="AD47" s="30">
        <v>0.71</v>
      </c>
    </row>
    <row r="48" spans="1:30" x14ac:dyDescent="0.25">
      <c r="A48" s="24" t="s">
        <v>118</v>
      </c>
      <c r="B48" s="24" t="s">
        <v>119</v>
      </c>
      <c r="C48" s="29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30">
        <v>1</v>
      </c>
      <c r="AB48" s="30">
        <v>1</v>
      </c>
      <c r="AC48" s="30">
        <v>1</v>
      </c>
      <c r="AD48" s="30">
        <v>1</v>
      </c>
    </row>
    <row r="49" spans="1:30" x14ac:dyDescent="0.25">
      <c r="A49" s="24" t="s">
        <v>120</v>
      </c>
      <c r="B49" s="24"/>
      <c r="C49" s="54">
        <f t="shared" ref="C49:AD49" si="36">+C46*C48*(1-C47)</f>
        <v>5.3621263636363645</v>
      </c>
      <c r="D49" s="55">
        <f t="shared" si="36"/>
        <v>5.3621263636363645</v>
      </c>
      <c r="E49" s="55">
        <f t="shared" si="36"/>
        <v>5.3621263636363645</v>
      </c>
      <c r="F49" s="55">
        <f t="shared" si="36"/>
        <v>5.3621263636363645</v>
      </c>
      <c r="G49" s="55">
        <f t="shared" si="36"/>
        <v>5.3621263636363645</v>
      </c>
      <c r="H49" s="55">
        <f t="shared" si="36"/>
        <v>5.3621263636363645</v>
      </c>
      <c r="I49" s="55">
        <f t="shared" si="36"/>
        <v>5.3621263636363645</v>
      </c>
      <c r="J49" s="55">
        <f t="shared" si="36"/>
        <v>5.3621263636363645</v>
      </c>
      <c r="K49" s="55">
        <f t="shared" si="36"/>
        <v>5.3621263636363645</v>
      </c>
      <c r="L49" s="55">
        <f t="shared" si="36"/>
        <v>32.850865384615389</v>
      </c>
      <c r="M49" s="55">
        <f t="shared" si="36"/>
        <v>32.850865384615389</v>
      </c>
      <c r="N49" s="55">
        <f t="shared" si="36"/>
        <v>32.850865384615389</v>
      </c>
      <c r="O49" s="55">
        <f t="shared" si="36"/>
        <v>32.850865384615389</v>
      </c>
      <c r="P49" s="55">
        <f t="shared" si="36"/>
        <v>32.850865384615389</v>
      </c>
      <c r="Q49" s="55">
        <f t="shared" si="36"/>
        <v>32.850865384615389</v>
      </c>
      <c r="R49" s="55">
        <f t="shared" si="36"/>
        <v>32.850865384615389</v>
      </c>
      <c r="S49" s="55">
        <f t="shared" si="36"/>
        <v>32.850865384615389</v>
      </c>
      <c r="T49" s="55">
        <f t="shared" si="36"/>
        <v>32.850865384615389</v>
      </c>
      <c r="U49" s="55">
        <f t="shared" si="36"/>
        <v>72.78061764705879</v>
      </c>
      <c r="V49" s="55">
        <f t="shared" si="36"/>
        <v>72.78061764705879</v>
      </c>
      <c r="W49" s="55">
        <f t="shared" si="36"/>
        <v>72.78061764705879</v>
      </c>
      <c r="X49" s="55">
        <f t="shared" si="36"/>
        <v>72.78061764705879</v>
      </c>
      <c r="Y49" s="55">
        <f t="shared" si="36"/>
        <v>169.82144117647053</v>
      </c>
      <c r="Z49" s="55">
        <f t="shared" si="36"/>
        <v>169.82144117647053</v>
      </c>
      <c r="AA49" s="55">
        <f t="shared" si="36"/>
        <v>169.82144117647053</v>
      </c>
      <c r="AB49" s="55">
        <f t="shared" si="36"/>
        <v>169.82144117647053</v>
      </c>
      <c r="AC49" s="55">
        <f t="shared" si="36"/>
        <v>2391.34</v>
      </c>
      <c r="AD49" s="55">
        <f t="shared" si="36"/>
        <v>2391.34</v>
      </c>
    </row>
    <row r="50" spans="1:30" x14ac:dyDescent="0.25">
      <c r="A50" s="24" t="s">
        <v>121</v>
      </c>
      <c r="B50" s="24" t="s">
        <v>122</v>
      </c>
      <c r="C50" s="29">
        <v>0.25</v>
      </c>
      <c r="D50" s="30">
        <v>0.25</v>
      </c>
      <c r="E50" s="30">
        <v>0.25</v>
      </c>
      <c r="F50" s="30">
        <v>0.25</v>
      </c>
      <c r="G50" s="30">
        <v>0.25</v>
      </c>
      <c r="H50" s="30">
        <v>0.25</v>
      </c>
      <c r="I50" s="30">
        <v>0.25</v>
      </c>
      <c r="J50" s="30">
        <v>0.25</v>
      </c>
      <c r="K50" s="30">
        <v>0.25</v>
      </c>
      <c r="L50" s="30">
        <v>0.25</v>
      </c>
      <c r="M50" s="30">
        <v>0.25</v>
      </c>
      <c r="N50" s="30">
        <v>0.25</v>
      </c>
      <c r="O50" s="30">
        <v>0.25</v>
      </c>
      <c r="P50" s="30">
        <v>0.25</v>
      </c>
      <c r="Q50" s="30">
        <v>0.25</v>
      </c>
      <c r="R50" s="30">
        <v>0.25</v>
      </c>
      <c r="S50" s="30">
        <v>0.25</v>
      </c>
      <c r="T50" s="30">
        <v>0.25</v>
      </c>
      <c r="U50" s="30">
        <v>0.3</v>
      </c>
      <c r="V50" s="30">
        <v>0.3</v>
      </c>
      <c r="W50" s="30">
        <v>0.3</v>
      </c>
      <c r="X50" s="30">
        <v>0.3</v>
      </c>
      <c r="Y50" s="30">
        <v>0.3</v>
      </c>
      <c r="Z50" s="30">
        <v>0.3</v>
      </c>
      <c r="AA50" s="30">
        <v>0.3</v>
      </c>
      <c r="AB50" s="30">
        <v>0.3</v>
      </c>
      <c r="AC50" s="30">
        <v>0.13500000000000001</v>
      </c>
      <c r="AD50" s="30">
        <v>0.13500000000000001</v>
      </c>
    </row>
    <row r="51" spans="1:30" x14ac:dyDescent="0.25">
      <c r="A51" s="24" t="s">
        <v>123</v>
      </c>
      <c r="B51" s="24"/>
      <c r="C51" s="56">
        <f t="shared" ref="C51:AD51" si="37">+C46*(1-C47)/C50</f>
        <v>21.448505454545458</v>
      </c>
      <c r="D51" s="57">
        <f t="shared" si="37"/>
        <v>21.448505454545458</v>
      </c>
      <c r="E51" s="57">
        <f t="shared" si="37"/>
        <v>21.448505454545458</v>
      </c>
      <c r="F51" s="57">
        <f t="shared" si="37"/>
        <v>21.448505454545458</v>
      </c>
      <c r="G51" s="57">
        <f t="shared" si="37"/>
        <v>21.448505454545458</v>
      </c>
      <c r="H51" s="57">
        <f t="shared" si="37"/>
        <v>21.448505454545458</v>
      </c>
      <c r="I51" s="57">
        <f t="shared" si="37"/>
        <v>21.448505454545458</v>
      </c>
      <c r="J51" s="57">
        <f t="shared" si="37"/>
        <v>21.448505454545458</v>
      </c>
      <c r="K51" s="57">
        <f t="shared" si="37"/>
        <v>21.448505454545458</v>
      </c>
      <c r="L51" s="57">
        <f t="shared" si="37"/>
        <v>131.40346153846156</v>
      </c>
      <c r="M51" s="57">
        <f t="shared" si="37"/>
        <v>131.40346153846156</v>
      </c>
      <c r="N51" s="57">
        <f t="shared" si="37"/>
        <v>131.40346153846156</v>
      </c>
      <c r="O51" s="57">
        <f t="shared" si="37"/>
        <v>131.40346153846156</v>
      </c>
      <c r="P51" s="57">
        <f t="shared" si="37"/>
        <v>131.40346153846156</v>
      </c>
      <c r="Q51" s="57">
        <f t="shared" si="37"/>
        <v>131.40346153846156</v>
      </c>
      <c r="R51" s="57">
        <f t="shared" si="37"/>
        <v>131.40346153846156</v>
      </c>
      <c r="S51" s="57">
        <f t="shared" si="37"/>
        <v>131.40346153846156</v>
      </c>
      <c r="T51" s="57">
        <f t="shared" si="37"/>
        <v>131.40346153846156</v>
      </c>
      <c r="U51" s="57">
        <f t="shared" si="37"/>
        <v>242.60205882352932</v>
      </c>
      <c r="V51" s="57">
        <f t="shared" si="37"/>
        <v>242.60205882352932</v>
      </c>
      <c r="W51" s="57">
        <f t="shared" si="37"/>
        <v>242.60205882352932</v>
      </c>
      <c r="X51" s="57">
        <f t="shared" si="37"/>
        <v>242.60205882352932</v>
      </c>
      <c r="Y51" s="57">
        <f t="shared" si="37"/>
        <v>566.07147058823512</v>
      </c>
      <c r="Z51" s="57">
        <f t="shared" si="37"/>
        <v>566.07147058823512</v>
      </c>
      <c r="AA51" s="57">
        <f t="shared" si="37"/>
        <v>566.07147058823512</v>
      </c>
      <c r="AB51" s="57">
        <f t="shared" si="37"/>
        <v>566.07147058823512</v>
      </c>
      <c r="AC51" s="57">
        <f t="shared" si="37"/>
        <v>17713.629629629628</v>
      </c>
      <c r="AD51" s="57">
        <f t="shared" si="37"/>
        <v>17713.629629629628</v>
      </c>
    </row>
    <row r="52" spans="1:30" x14ac:dyDescent="0.25">
      <c r="A52" s="24" t="s">
        <v>124</v>
      </c>
      <c r="B52" s="24" t="s">
        <v>125</v>
      </c>
      <c r="C52" s="29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30">
        <v>2</v>
      </c>
      <c r="K52" s="30">
        <v>2</v>
      </c>
      <c r="L52" s="30">
        <v>2</v>
      </c>
      <c r="M52" s="30">
        <v>2</v>
      </c>
      <c r="N52" s="30">
        <v>2</v>
      </c>
      <c r="O52" s="30">
        <v>2</v>
      </c>
      <c r="P52" s="30">
        <v>2</v>
      </c>
      <c r="Q52" s="30">
        <v>2</v>
      </c>
      <c r="R52" s="30">
        <v>2</v>
      </c>
      <c r="S52" s="30">
        <v>2</v>
      </c>
      <c r="T52" s="30">
        <v>2</v>
      </c>
      <c r="U52" s="30">
        <v>2.5</v>
      </c>
      <c r="V52" s="30">
        <v>2.5</v>
      </c>
      <c r="W52" s="30">
        <v>2.5</v>
      </c>
      <c r="X52" s="30">
        <v>2.5</v>
      </c>
      <c r="Y52" s="30">
        <v>2.5</v>
      </c>
      <c r="Z52" s="30">
        <v>2.5</v>
      </c>
      <c r="AA52" s="30">
        <v>2.5</v>
      </c>
      <c r="AB52" s="30">
        <v>2.5</v>
      </c>
      <c r="AC52" s="30">
        <v>1.85</v>
      </c>
      <c r="AD52" s="30">
        <v>1.85</v>
      </c>
    </row>
    <row r="53" spans="1:30" x14ac:dyDescent="0.25">
      <c r="A53" s="24" t="s">
        <v>126</v>
      </c>
      <c r="B53" s="24" t="s">
        <v>127</v>
      </c>
      <c r="C53" s="29">
        <v>0.02</v>
      </c>
      <c r="D53" s="30">
        <v>0.02</v>
      </c>
      <c r="E53" s="30">
        <v>0.02</v>
      </c>
      <c r="F53" s="30">
        <v>0.02</v>
      </c>
      <c r="G53" s="30">
        <v>0.02</v>
      </c>
      <c r="H53" s="30">
        <v>0.02</v>
      </c>
      <c r="I53" s="30">
        <v>0.02</v>
      </c>
      <c r="J53" s="30">
        <v>0.02</v>
      </c>
      <c r="K53" s="30">
        <v>0.02</v>
      </c>
      <c r="L53" s="30">
        <v>0.02</v>
      </c>
      <c r="M53" s="30">
        <v>0.02</v>
      </c>
      <c r="N53" s="30">
        <v>0.02</v>
      </c>
      <c r="O53" s="30">
        <v>0.02</v>
      </c>
      <c r="P53" s="30">
        <v>0.02</v>
      </c>
      <c r="Q53" s="30">
        <v>0.02</v>
      </c>
      <c r="R53" s="30">
        <v>0.02</v>
      </c>
      <c r="S53" s="30">
        <v>0.02</v>
      </c>
      <c r="T53" s="30">
        <v>0.02</v>
      </c>
      <c r="U53" s="30">
        <v>0.02</v>
      </c>
      <c r="V53" s="30">
        <v>0.02</v>
      </c>
      <c r="W53" s="30">
        <v>0.02</v>
      </c>
      <c r="X53" s="30">
        <v>0.02</v>
      </c>
      <c r="Y53" s="30">
        <v>0.02</v>
      </c>
      <c r="Z53" s="30">
        <v>0.02</v>
      </c>
      <c r="AA53" s="30">
        <v>0.02</v>
      </c>
      <c r="AB53" s="30">
        <v>0.02</v>
      </c>
      <c r="AC53" s="30">
        <v>0.05</v>
      </c>
      <c r="AD53" s="30">
        <v>0.05</v>
      </c>
    </row>
    <row r="54" spans="1:30" x14ac:dyDescent="0.25">
      <c r="A54" s="24" t="s">
        <v>128</v>
      </c>
      <c r="B54" s="24" t="s">
        <v>129</v>
      </c>
      <c r="C54" s="56">
        <f t="shared" ref="C54:AB54" si="38">+C46*C52</f>
        <v>71.495018181818182</v>
      </c>
      <c r="D54" s="57">
        <f t="shared" si="38"/>
        <v>71.495018181818182</v>
      </c>
      <c r="E54" s="57">
        <f t="shared" si="38"/>
        <v>71.495018181818182</v>
      </c>
      <c r="F54" s="57">
        <f t="shared" si="38"/>
        <v>71.495018181818182</v>
      </c>
      <c r="G54" s="57">
        <f t="shared" si="38"/>
        <v>71.495018181818182</v>
      </c>
      <c r="H54" s="57">
        <f t="shared" si="38"/>
        <v>71.495018181818182</v>
      </c>
      <c r="I54" s="57">
        <f t="shared" si="38"/>
        <v>71.495018181818182</v>
      </c>
      <c r="J54" s="57">
        <f t="shared" si="38"/>
        <v>71.495018181818182</v>
      </c>
      <c r="K54" s="57">
        <f t="shared" si="38"/>
        <v>71.495018181818182</v>
      </c>
      <c r="L54" s="57">
        <f t="shared" si="38"/>
        <v>386.48076923076923</v>
      </c>
      <c r="M54" s="57">
        <f t="shared" si="38"/>
        <v>386.48076923076923</v>
      </c>
      <c r="N54" s="57">
        <f t="shared" si="38"/>
        <v>386.48076923076923</v>
      </c>
      <c r="O54" s="57">
        <f t="shared" si="38"/>
        <v>386.48076923076923</v>
      </c>
      <c r="P54" s="57">
        <f t="shared" si="38"/>
        <v>386.48076923076923</v>
      </c>
      <c r="Q54" s="57">
        <f t="shared" si="38"/>
        <v>386.48076923076923</v>
      </c>
      <c r="R54" s="57">
        <f t="shared" si="38"/>
        <v>386.48076923076923</v>
      </c>
      <c r="S54" s="57">
        <f t="shared" si="38"/>
        <v>386.48076923076923</v>
      </c>
      <c r="T54" s="57">
        <f t="shared" si="38"/>
        <v>386.48076923076923</v>
      </c>
      <c r="U54" s="57">
        <f t="shared" si="38"/>
        <v>957.63970588235281</v>
      </c>
      <c r="V54" s="57">
        <f t="shared" si="38"/>
        <v>957.63970588235281</v>
      </c>
      <c r="W54" s="57">
        <f t="shared" si="38"/>
        <v>957.63970588235281</v>
      </c>
      <c r="X54" s="57">
        <f t="shared" si="38"/>
        <v>957.63970588235281</v>
      </c>
      <c r="Y54" s="57">
        <f t="shared" si="38"/>
        <v>2234.4926470588234</v>
      </c>
      <c r="Z54" s="57">
        <f t="shared" si="38"/>
        <v>2234.4926470588234</v>
      </c>
      <c r="AA54" s="57">
        <f t="shared" si="38"/>
        <v>2234.4926470588234</v>
      </c>
      <c r="AB54" s="57">
        <f t="shared" si="38"/>
        <v>2234.4926470588234</v>
      </c>
      <c r="AC54" s="57">
        <f>AC51/AC52</f>
        <v>9574.9349349349341</v>
      </c>
      <c r="AD54" s="57">
        <f>AD51/AD52</f>
        <v>9574.9349349349341</v>
      </c>
    </row>
    <row r="55" spans="1:30" x14ac:dyDescent="0.25">
      <c r="A55" s="24" t="s">
        <v>130</v>
      </c>
      <c r="B55" s="24" t="s">
        <v>131</v>
      </c>
      <c r="C55" s="56">
        <f t="shared" ref="C55:AD55" si="39">+C54+C51</f>
        <v>92.943523636363636</v>
      </c>
      <c r="D55" s="57">
        <f t="shared" si="39"/>
        <v>92.943523636363636</v>
      </c>
      <c r="E55" s="57">
        <f t="shared" si="39"/>
        <v>92.943523636363636</v>
      </c>
      <c r="F55" s="57">
        <f t="shared" si="39"/>
        <v>92.943523636363636</v>
      </c>
      <c r="G55" s="57">
        <f t="shared" si="39"/>
        <v>92.943523636363636</v>
      </c>
      <c r="H55" s="57">
        <f t="shared" si="39"/>
        <v>92.943523636363636</v>
      </c>
      <c r="I55" s="57">
        <f t="shared" si="39"/>
        <v>92.943523636363636</v>
      </c>
      <c r="J55" s="57">
        <f t="shared" si="39"/>
        <v>92.943523636363636</v>
      </c>
      <c r="K55" s="57">
        <f t="shared" si="39"/>
        <v>92.943523636363636</v>
      </c>
      <c r="L55" s="57">
        <f t="shared" si="39"/>
        <v>517.88423076923073</v>
      </c>
      <c r="M55" s="57">
        <f t="shared" si="39"/>
        <v>517.88423076923073</v>
      </c>
      <c r="N55" s="57">
        <f>+N54+N51</f>
        <v>517.88423076923073</v>
      </c>
      <c r="O55" s="57">
        <f t="shared" si="39"/>
        <v>517.88423076923073</v>
      </c>
      <c r="P55" s="57">
        <f t="shared" si="39"/>
        <v>517.88423076923073</v>
      </c>
      <c r="Q55" s="57">
        <f t="shared" si="39"/>
        <v>517.88423076923073</v>
      </c>
      <c r="R55" s="57">
        <f t="shared" si="39"/>
        <v>517.88423076923073</v>
      </c>
      <c r="S55" s="57">
        <f t="shared" si="39"/>
        <v>517.88423076923073</v>
      </c>
      <c r="T55" s="57">
        <f t="shared" si="39"/>
        <v>517.88423076923073</v>
      </c>
      <c r="U55" s="57">
        <f t="shared" si="39"/>
        <v>1200.2417647058821</v>
      </c>
      <c r="V55" s="57">
        <f t="shared" si="39"/>
        <v>1200.2417647058821</v>
      </c>
      <c r="W55" s="57">
        <f t="shared" si="39"/>
        <v>1200.2417647058821</v>
      </c>
      <c r="X55" s="57">
        <f t="shared" si="39"/>
        <v>1200.2417647058821</v>
      </c>
      <c r="Y55" s="57">
        <f t="shared" si="39"/>
        <v>2800.5641176470585</v>
      </c>
      <c r="Z55" s="57">
        <f t="shared" si="39"/>
        <v>2800.5641176470585</v>
      </c>
      <c r="AA55" s="57">
        <f t="shared" si="39"/>
        <v>2800.5641176470585</v>
      </c>
      <c r="AB55" s="57">
        <f t="shared" si="39"/>
        <v>2800.5641176470585</v>
      </c>
      <c r="AC55" s="57">
        <f t="shared" si="39"/>
        <v>27288.564564564564</v>
      </c>
      <c r="AD55" s="57">
        <f t="shared" si="39"/>
        <v>27288.564564564564</v>
      </c>
    </row>
    <row r="56" spans="1:30" x14ac:dyDescent="0.25">
      <c r="A56" s="24" t="s">
        <v>132</v>
      </c>
      <c r="B56" s="24" t="s">
        <v>133</v>
      </c>
      <c r="C56" s="29">
        <v>15</v>
      </c>
      <c r="D56" s="30">
        <v>15</v>
      </c>
      <c r="E56" s="30">
        <v>15</v>
      </c>
      <c r="F56" s="30">
        <v>15</v>
      </c>
      <c r="G56" s="30">
        <v>15</v>
      </c>
      <c r="H56" s="30">
        <v>15</v>
      </c>
      <c r="I56" s="30">
        <v>15</v>
      </c>
      <c r="J56" s="30">
        <v>15</v>
      </c>
      <c r="K56" s="30">
        <v>15</v>
      </c>
      <c r="L56" s="30">
        <v>75</v>
      </c>
      <c r="M56" s="30">
        <v>75</v>
      </c>
      <c r="N56" s="30">
        <v>75</v>
      </c>
      <c r="O56" s="30">
        <v>75</v>
      </c>
      <c r="P56" s="30">
        <v>75</v>
      </c>
      <c r="Q56" s="30">
        <v>75</v>
      </c>
      <c r="R56" s="30">
        <v>75</v>
      </c>
      <c r="S56" s="30">
        <v>75</v>
      </c>
      <c r="T56" s="30">
        <v>75</v>
      </c>
      <c r="U56" s="30">
        <v>340</v>
      </c>
      <c r="V56" s="30">
        <v>340</v>
      </c>
      <c r="W56" s="30">
        <v>340</v>
      </c>
      <c r="X56" s="30">
        <v>340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</row>
    <row r="57" spans="1:30" x14ac:dyDescent="0.25">
      <c r="A57" s="24" t="s">
        <v>134</v>
      </c>
      <c r="B57" s="24" t="s">
        <v>135</v>
      </c>
      <c r="C57" s="29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3</v>
      </c>
      <c r="M57" s="30">
        <v>3</v>
      </c>
      <c r="N57" s="30">
        <v>3</v>
      </c>
      <c r="O57" s="30">
        <v>3</v>
      </c>
      <c r="P57" s="30">
        <v>3</v>
      </c>
      <c r="Q57" s="30">
        <v>3</v>
      </c>
      <c r="R57" s="30">
        <v>3</v>
      </c>
      <c r="S57" s="30">
        <v>3</v>
      </c>
      <c r="T57" s="30">
        <v>3</v>
      </c>
      <c r="U57" s="30">
        <v>0</v>
      </c>
      <c r="V57" s="30">
        <v>0</v>
      </c>
      <c r="W57" s="30">
        <v>0</v>
      </c>
      <c r="X57" s="30">
        <v>0</v>
      </c>
      <c r="Y57" s="30">
        <v>50</v>
      </c>
      <c r="Z57" s="30">
        <v>50</v>
      </c>
      <c r="AA57" s="30">
        <v>50</v>
      </c>
      <c r="AB57" s="30">
        <v>50</v>
      </c>
      <c r="AC57" s="30">
        <f>0.4*365</f>
        <v>146</v>
      </c>
      <c r="AD57" s="30">
        <f>0.4*365</f>
        <v>146</v>
      </c>
    </row>
    <row r="58" spans="1:30" x14ac:dyDescent="0.25">
      <c r="A58" s="24" t="s">
        <v>136</v>
      </c>
      <c r="B58" s="24"/>
      <c r="C58" s="29">
        <v>0.85</v>
      </c>
      <c r="D58" s="30">
        <f>$C$58</f>
        <v>0.85</v>
      </c>
      <c r="E58" s="30">
        <f t="shared" ref="E58:AD58" si="40">$C$58</f>
        <v>0.85</v>
      </c>
      <c r="F58" s="30">
        <f t="shared" si="40"/>
        <v>0.85</v>
      </c>
      <c r="G58" s="30">
        <f t="shared" si="40"/>
        <v>0.85</v>
      </c>
      <c r="H58" s="30">
        <f t="shared" si="40"/>
        <v>0.85</v>
      </c>
      <c r="I58" s="30">
        <f t="shared" si="40"/>
        <v>0.85</v>
      </c>
      <c r="J58" s="30">
        <f t="shared" si="40"/>
        <v>0.85</v>
      </c>
      <c r="K58" s="30">
        <f t="shared" si="40"/>
        <v>0.85</v>
      </c>
      <c r="L58" s="30">
        <f t="shared" si="40"/>
        <v>0.85</v>
      </c>
      <c r="M58" s="30">
        <f t="shared" si="40"/>
        <v>0.85</v>
      </c>
      <c r="N58" s="30">
        <f t="shared" si="40"/>
        <v>0.85</v>
      </c>
      <c r="O58" s="30">
        <f t="shared" si="40"/>
        <v>0.85</v>
      </c>
      <c r="P58" s="30">
        <f t="shared" si="40"/>
        <v>0.85</v>
      </c>
      <c r="Q58" s="30">
        <f t="shared" si="40"/>
        <v>0.85</v>
      </c>
      <c r="R58" s="30">
        <f t="shared" si="40"/>
        <v>0.85</v>
      </c>
      <c r="S58" s="30">
        <f t="shared" si="40"/>
        <v>0.85</v>
      </c>
      <c r="T58" s="30">
        <f t="shared" si="40"/>
        <v>0.85</v>
      </c>
      <c r="U58" s="30">
        <f t="shared" si="40"/>
        <v>0.85</v>
      </c>
      <c r="V58" s="30">
        <f t="shared" si="40"/>
        <v>0.85</v>
      </c>
      <c r="W58" s="30">
        <f t="shared" si="40"/>
        <v>0.85</v>
      </c>
      <c r="X58" s="30">
        <f t="shared" si="40"/>
        <v>0.85</v>
      </c>
      <c r="Y58" s="30">
        <f t="shared" si="40"/>
        <v>0.85</v>
      </c>
      <c r="Z58" s="30">
        <f t="shared" si="40"/>
        <v>0.85</v>
      </c>
      <c r="AA58" s="30">
        <f t="shared" si="40"/>
        <v>0.85</v>
      </c>
      <c r="AB58" s="30">
        <f t="shared" si="40"/>
        <v>0.85</v>
      </c>
      <c r="AC58" s="30">
        <f t="shared" si="40"/>
        <v>0.85</v>
      </c>
      <c r="AD58" s="30">
        <f t="shared" si="40"/>
        <v>0.85</v>
      </c>
    </row>
    <row r="59" spans="1:30" x14ac:dyDescent="0.25">
      <c r="A59" s="24" t="s">
        <v>137</v>
      </c>
      <c r="B59" s="24"/>
      <c r="C59" s="29">
        <f>C57*C58</f>
        <v>0</v>
      </c>
      <c r="D59" s="30">
        <f t="shared" ref="D59:AD59" si="41">D57*D58</f>
        <v>0</v>
      </c>
      <c r="E59" s="30">
        <f t="shared" si="41"/>
        <v>0</v>
      </c>
      <c r="F59" s="30">
        <f t="shared" si="41"/>
        <v>0.85</v>
      </c>
      <c r="G59" s="30">
        <f t="shared" si="41"/>
        <v>0.85</v>
      </c>
      <c r="H59" s="30">
        <f t="shared" si="41"/>
        <v>0.85</v>
      </c>
      <c r="I59" s="30">
        <f t="shared" si="41"/>
        <v>0.85</v>
      </c>
      <c r="J59" s="30">
        <f t="shared" si="41"/>
        <v>0.85</v>
      </c>
      <c r="K59" s="30">
        <f t="shared" si="41"/>
        <v>0.85</v>
      </c>
      <c r="L59" s="30">
        <f t="shared" si="41"/>
        <v>2.5499999999999998</v>
      </c>
      <c r="M59" s="30">
        <f t="shared" si="41"/>
        <v>2.5499999999999998</v>
      </c>
      <c r="N59" s="30">
        <f t="shared" si="41"/>
        <v>2.5499999999999998</v>
      </c>
      <c r="O59" s="30">
        <f t="shared" si="41"/>
        <v>2.5499999999999998</v>
      </c>
      <c r="P59" s="30">
        <f t="shared" si="41"/>
        <v>2.5499999999999998</v>
      </c>
      <c r="Q59" s="30">
        <f t="shared" si="41"/>
        <v>2.5499999999999998</v>
      </c>
      <c r="R59" s="30">
        <f t="shared" si="41"/>
        <v>2.5499999999999998</v>
      </c>
      <c r="S59" s="30">
        <f t="shared" si="41"/>
        <v>2.5499999999999998</v>
      </c>
      <c r="T59" s="30">
        <f t="shared" si="41"/>
        <v>2.5499999999999998</v>
      </c>
      <c r="U59" s="30">
        <f t="shared" si="41"/>
        <v>0</v>
      </c>
      <c r="V59" s="30">
        <f t="shared" si="41"/>
        <v>0</v>
      </c>
      <c r="W59" s="30">
        <f t="shared" si="41"/>
        <v>0</v>
      </c>
      <c r="X59" s="30">
        <f t="shared" si="41"/>
        <v>0</v>
      </c>
      <c r="Y59" s="30">
        <f t="shared" si="41"/>
        <v>42.5</v>
      </c>
      <c r="Z59" s="30">
        <f t="shared" si="41"/>
        <v>42.5</v>
      </c>
      <c r="AA59" s="30">
        <f t="shared" si="41"/>
        <v>42.5</v>
      </c>
      <c r="AB59" s="30">
        <f t="shared" si="41"/>
        <v>42.5</v>
      </c>
      <c r="AC59" s="30">
        <f t="shared" si="41"/>
        <v>124.1</v>
      </c>
      <c r="AD59" s="30">
        <f t="shared" si="41"/>
        <v>124.1</v>
      </c>
    </row>
    <row r="60" spans="1:30" x14ac:dyDescent="0.25">
      <c r="A60" s="24" t="s">
        <v>138</v>
      </c>
      <c r="B60" s="24" t="s">
        <v>139</v>
      </c>
      <c r="C60" s="60">
        <f>+C55+C56+C57</f>
        <v>107.94352363636364</v>
      </c>
      <c r="D60" s="61">
        <f t="shared" ref="D60:AD60" si="42">+D55+D56+D57</f>
        <v>107.94352363636364</v>
      </c>
      <c r="E60" s="61">
        <f t="shared" si="42"/>
        <v>107.94352363636364</v>
      </c>
      <c r="F60" s="61">
        <f t="shared" si="42"/>
        <v>108.94352363636364</v>
      </c>
      <c r="G60" s="61">
        <f t="shared" si="42"/>
        <v>108.94352363636364</v>
      </c>
      <c r="H60" s="61">
        <f t="shared" si="42"/>
        <v>108.94352363636364</v>
      </c>
      <c r="I60" s="61">
        <f t="shared" si="42"/>
        <v>108.94352363636364</v>
      </c>
      <c r="J60" s="61">
        <f t="shared" si="42"/>
        <v>108.94352363636364</v>
      </c>
      <c r="K60" s="61">
        <f t="shared" si="42"/>
        <v>108.94352363636364</v>
      </c>
      <c r="L60" s="61">
        <f t="shared" si="42"/>
        <v>595.88423076923073</v>
      </c>
      <c r="M60" s="61">
        <f t="shared" si="42"/>
        <v>595.88423076923073</v>
      </c>
      <c r="N60" s="61">
        <f>+N55+N56+N57</f>
        <v>595.88423076923073</v>
      </c>
      <c r="O60" s="61">
        <f t="shared" si="42"/>
        <v>595.88423076923073</v>
      </c>
      <c r="P60" s="61">
        <f t="shared" si="42"/>
        <v>595.88423076923073</v>
      </c>
      <c r="Q60" s="61">
        <f t="shared" si="42"/>
        <v>595.88423076923073</v>
      </c>
      <c r="R60" s="61">
        <f t="shared" si="42"/>
        <v>595.88423076923073</v>
      </c>
      <c r="S60" s="61">
        <f t="shared" si="42"/>
        <v>595.88423076923073</v>
      </c>
      <c r="T60" s="61">
        <f t="shared" si="42"/>
        <v>595.88423076923073</v>
      </c>
      <c r="U60" s="61">
        <f t="shared" si="42"/>
        <v>1540.2417647058821</v>
      </c>
      <c r="V60" s="61">
        <f t="shared" si="42"/>
        <v>1540.2417647058821</v>
      </c>
      <c r="W60" s="61">
        <f t="shared" si="42"/>
        <v>1540.2417647058821</v>
      </c>
      <c r="X60" s="61">
        <f t="shared" si="42"/>
        <v>1540.2417647058821</v>
      </c>
      <c r="Y60" s="61">
        <f t="shared" si="42"/>
        <v>2850.5641176470585</v>
      </c>
      <c r="Z60" s="61">
        <f t="shared" si="42"/>
        <v>2850.5641176470585</v>
      </c>
      <c r="AA60" s="61">
        <f t="shared" si="42"/>
        <v>2850.5641176470585</v>
      </c>
      <c r="AB60" s="61">
        <f t="shared" si="42"/>
        <v>2850.5641176470585</v>
      </c>
      <c r="AC60" s="61">
        <f t="shared" si="42"/>
        <v>27434.564564564564</v>
      </c>
      <c r="AD60" s="61">
        <f t="shared" si="42"/>
        <v>27434.564564564564</v>
      </c>
    </row>
    <row r="61" spans="1:30" x14ac:dyDescent="0.25">
      <c r="A61" s="24" t="s">
        <v>142</v>
      </c>
      <c r="B61" s="24"/>
      <c r="C61" s="29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</row>
    <row r="62" spans="1:30" x14ac:dyDescent="0.25">
      <c r="A62" s="24" t="s">
        <v>143</v>
      </c>
      <c r="B62" s="24"/>
      <c r="C62" s="54">
        <f t="shared" ref="C62:AD62" si="43">+C60/C61/C39/C40/10</f>
        <v>0.66631804713804721</v>
      </c>
      <c r="D62" s="55">
        <f t="shared" si="43"/>
        <v>0.66631804713804721</v>
      </c>
      <c r="E62" s="55">
        <f t="shared" si="43"/>
        <v>0.66631804713804721</v>
      </c>
      <c r="F62" s="55">
        <f t="shared" si="43"/>
        <v>0.89665451552562681</v>
      </c>
      <c r="G62" s="55">
        <f t="shared" si="43"/>
        <v>0.89665451552562681</v>
      </c>
      <c r="H62" s="55">
        <f t="shared" si="43"/>
        <v>0.89665451552562681</v>
      </c>
      <c r="I62" s="55">
        <f t="shared" si="43"/>
        <v>1.3449817732884399</v>
      </c>
      <c r="J62" s="55">
        <f t="shared" si="43"/>
        <v>1.3449817732884399</v>
      </c>
      <c r="K62" s="55">
        <f t="shared" si="43"/>
        <v>1.3449817732884399</v>
      </c>
      <c r="L62" s="55">
        <f t="shared" si="43"/>
        <v>1.091363060016906</v>
      </c>
      <c r="M62" s="55">
        <f t="shared" si="43"/>
        <v>1.091363060016906</v>
      </c>
      <c r="N62" s="55">
        <f t="shared" si="43"/>
        <v>1.091363060016906</v>
      </c>
      <c r="O62" s="55">
        <f t="shared" si="43"/>
        <v>1.091363060016906</v>
      </c>
      <c r="P62" s="55">
        <f t="shared" si="43"/>
        <v>1.455150746689208</v>
      </c>
      <c r="Q62" s="55">
        <f t="shared" si="43"/>
        <v>1.455150746689208</v>
      </c>
      <c r="R62" s="55">
        <f t="shared" si="43"/>
        <v>1.455150746689208</v>
      </c>
      <c r="S62" s="55">
        <f t="shared" si="43"/>
        <v>2.1827261200338119</v>
      </c>
      <c r="T62" s="55">
        <f t="shared" si="43"/>
        <v>2.1827261200338119</v>
      </c>
      <c r="U62" s="55">
        <f t="shared" si="43"/>
        <v>0.33923489533953011</v>
      </c>
      <c r="V62" s="55">
        <f t="shared" si="43"/>
        <v>0.33923489533953011</v>
      </c>
      <c r="W62" s="55">
        <f t="shared" si="43"/>
        <v>0.67846979067906021</v>
      </c>
      <c r="X62" s="55">
        <f t="shared" si="43"/>
        <v>0.67846979067906021</v>
      </c>
      <c r="Y62" s="55">
        <f t="shared" si="43"/>
        <v>1.0735314332375097</v>
      </c>
      <c r="Z62" s="55">
        <f t="shared" si="43"/>
        <v>1.0735314332375097</v>
      </c>
      <c r="AA62" s="55">
        <f t="shared" si="43"/>
        <v>1.0735314332375097</v>
      </c>
      <c r="AB62" s="55">
        <f t="shared" si="43"/>
        <v>1.0735314332375097</v>
      </c>
      <c r="AC62" s="55">
        <f t="shared" si="43"/>
        <v>1.4253269349536941</v>
      </c>
      <c r="AD62" s="55">
        <f t="shared" si="43"/>
        <v>1.4253269349536941</v>
      </c>
    </row>
    <row r="63" spans="1:30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25">
      <c r="A65" s="24" t="s">
        <v>144</v>
      </c>
      <c r="B65" s="24"/>
      <c r="C65" s="35">
        <v>0.7</v>
      </c>
      <c r="D65" s="36">
        <v>0.7</v>
      </c>
      <c r="E65" s="36">
        <v>0.7</v>
      </c>
      <c r="F65" s="36">
        <v>0.7</v>
      </c>
      <c r="G65" s="36">
        <v>0.7</v>
      </c>
      <c r="H65" s="36">
        <v>0.7</v>
      </c>
      <c r="I65" s="36">
        <v>0.7</v>
      </c>
      <c r="J65" s="36">
        <v>0.7</v>
      </c>
      <c r="K65" s="36">
        <v>0.7</v>
      </c>
      <c r="L65" s="36">
        <v>0.7</v>
      </c>
      <c r="M65" s="36">
        <v>0.7</v>
      </c>
      <c r="N65" s="36">
        <v>0.7</v>
      </c>
      <c r="O65" s="36">
        <v>0.7</v>
      </c>
      <c r="P65" s="36">
        <v>0.7</v>
      </c>
      <c r="Q65" s="36">
        <v>0.7</v>
      </c>
      <c r="R65" s="36">
        <v>0.7</v>
      </c>
      <c r="S65" s="36">
        <v>0.7</v>
      </c>
      <c r="T65" s="36">
        <v>0.7</v>
      </c>
      <c r="U65" s="36">
        <v>0.7</v>
      </c>
      <c r="V65" s="36">
        <v>0.7</v>
      </c>
      <c r="W65" s="36">
        <v>0.7</v>
      </c>
      <c r="X65" s="36">
        <v>0.7</v>
      </c>
      <c r="Y65" s="36">
        <v>0.7</v>
      </c>
      <c r="Z65" s="36">
        <v>0.7</v>
      </c>
      <c r="AA65" s="36">
        <v>0.7</v>
      </c>
      <c r="AB65" s="36">
        <v>0.7</v>
      </c>
      <c r="AC65" s="36">
        <v>0.5</v>
      </c>
      <c r="AD65" s="36">
        <v>0.5</v>
      </c>
    </row>
    <row r="66" spans="1:30" x14ac:dyDescent="0.25">
      <c r="A66" s="24" t="s">
        <v>145</v>
      </c>
      <c r="B66" s="24"/>
      <c r="C66" s="46">
        <f t="shared" ref="C66:AD66" si="44">+EXP(C23-C26/(C27*C22))*24/1000</f>
        <v>2.3652993806734289E-3</v>
      </c>
      <c r="D66" s="47">
        <f t="shared" si="44"/>
        <v>2.3652993806734289E-3</v>
      </c>
      <c r="E66" s="47">
        <f t="shared" si="44"/>
        <v>2.3652993806734289E-3</v>
      </c>
      <c r="F66" s="47">
        <f t="shared" si="44"/>
        <v>2.3652993806734289E-3</v>
      </c>
      <c r="G66" s="47">
        <f t="shared" si="44"/>
        <v>2.3652993806734289E-3</v>
      </c>
      <c r="H66" s="47">
        <f t="shared" si="44"/>
        <v>2.3652993806734289E-3</v>
      </c>
      <c r="I66" s="47">
        <f t="shared" si="44"/>
        <v>2.3652993806734289E-3</v>
      </c>
      <c r="J66" s="47">
        <f t="shared" si="44"/>
        <v>2.3652993806734289E-3</v>
      </c>
      <c r="K66" s="47">
        <f t="shared" si="44"/>
        <v>2.3652993806734289E-3</v>
      </c>
      <c r="L66" s="47">
        <f t="shared" si="44"/>
        <v>2.3652993806734289E-3</v>
      </c>
      <c r="M66" s="47">
        <f t="shared" si="44"/>
        <v>2.3652993806734289E-3</v>
      </c>
      <c r="N66" s="47">
        <f t="shared" si="44"/>
        <v>2.3652993806734289E-3</v>
      </c>
      <c r="O66" s="47">
        <f t="shared" si="44"/>
        <v>2.3652993806734289E-3</v>
      </c>
      <c r="P66" s="47">
        <f t="shared" si="44"/>
        <v>2.3652993806734289E-3</v>
      </c>
      <c r="Q66" s="47">
        <f t="shared" si="44"/>
        <v>2.3652993806734289E-3</v>
      </c>
      <c r="R66" s="47">
        <f t="shared" si="44"/>
        <v>2.3652993806734289E-3</v>
      </c>
      <c r="S66" s="47">
        <f t="shared" si="44"/>
        <v>2.3652993806734289E-3</v>
      </c>
      <c r="T66" s="47">
        <f t="shared" si="44"/>
        <v>2.3652993806734289E-3</v>
      </c>
      <c r="U66" s="47">
        <f t="shared" si="44"/>
        <v>2.3652993806734289E-3</v>
      </c>
      <c r="V66" s="47">
        <f t="shared" si="44"/>
        <v>2.3652993806734289E-3</v>
      </c>
      <c r="W66" s="47">
        <f t="shared" si="44"/>
        <v>2.3652993806734289E-3</v>
      </c>
      <c r="X66" s="47">
        <f t="shared" si="44"/>
        <v>2.3652993806734289E-3</v>
      </c>
      <c r="Y66" s="47">
        <f t="shared" si="44"/>
        <v>2.3652993806734289E-3</v>
      </c>
      <c r="Z66" s="47">
        <f t="shared" si="44"/>
        <v>2.3652993806734289E-3</v>
      </c>
      <c r="AA66" s="47">
        <f t="shared" si="44"/>
        <v>2.3652993806734289E-3</v>
      </c>
      <c r="AB66" s="47">
        <f t="shared" si="44"/>
        <v>2.3652993806734289E-3</v>
      </c>
      <c r="AC66" s="47">
        <f t="shared" si="44"/>
        <v>1.282586438958538E-3</v>
      </c>
      <c r="AD66" s="47">
        <f t="shared" si="44"/>
        <v>1.282586438958538E-3</v>
      </c>
    </row>
    <row r="67" spans="1:30" x14ac:dyDescent="0.25">
      <c r="A67" s="24" t="s">
        <v>146</v>
      </c>
      <c r="B67" s="24"/>
      <c r="C67" s="46">
        <f t="shared" ref="C67:AD67" si="45">+C66*C31</f>
        <v>1.5768662537822862E-2</v>
      </c>
      <c r="D67" s="47">
        <f t="shared" si="45"/>
        <v>1.5768662537822862E-2</v>
      </c>
      <c r="E67" s="47">
        <f t="shared" si="45"/>
        <v>1.5768662537822862E-2</v>
      </c>
      <c r="F67" s="47">
        <f t="shared" si="45"/>
        <v>1.5768662537822862E-2</v>
      </c>
      <c r="G67" s="47">
        <f t="shared" si="45"/>
        <v>1.5768662537822862E-2</v>
      </c>
      <c r="H67" s="47">
        <f t="shared" si="45"/>
        <v>1.5768662537822862E-2</v>
      </c>
      <c r="I67" s="47">
        <f t="shared" si="45"/>
        <v>1.5768662537822862E-2</v>
      </c>
      <c r="J67" s="47">
        <f t="shared" si="45"/>
        <v>1.5768662537822862E-2</v>
      </c>
      <c r="K67" s="47">
        <f t="shared" si="45"/>
        <v>1.5768662537822862E-2</v>
      </c>
      <c r="L67" s="47">
        <f t="shared" si="45"/>
        <v>1.5768662537822862E-2</v>
      </c>
      <c r="M67" s="47">
        <f t="shared" si="45"/>
        <v>1.5768662537822862E-2</v>
      </c>
      <c r="N67" s="47">
        <f t="shared" si="45"/>
        <v>1.5768662537822862E-2</v>
      </c>
      <c r="O67" s="47">
        <f t="shared" si="45"/>
        <v>1.5768662537822862E-2</v>
      </c>
      <c r="P67" s="47">
        <f t="shared" si="45"/>
        <v>1.5768662537822862E-2</v>
      </c>
      <c r="Q67" s="47">
        <f t="shared" si="45"/>
        <v>1.5768662537822862E-2</v>
      </c>
      <c r="R67" s="47">
        <f t="shared" si="45"/>
        <v>1.5768662537822862E-2</v>
      </c>
      <c r="S67" s="47">
        <f t="shared" si="45"/>
        <v>1.5768662537822862E-2</v>
      </c>
      <c r="T67" s="47">
        <f t="shared" si="45"/>
        <v>1.5768662537822862E-2</v>
      </c>
      <c r="U67" s="47">
        <f t="shared" si="45"/>
        <v>1.5768662537822862E-2</v>
      </c>
      <c r="V67" s="47">
        <f t="shared" si="45"/>
        <v>1.5768662537822862E-2</v>
      </c>
      <c r="W67" s="47">
        <f t="shared" si="45"/>
        <v>1.5768662537822862E-2</v>
      </c>
      <c r="X67" s="47">
        <f t="shared" si="45"/>
        <v>1.5768662537822862E-2</v>
      </c>
      <c r="Y67" s="47">
        <f t="shared" si="45"/>
        <v>1.5768662537822862E-2</v>
      </c>
      <c r="Z67" s="47">
        <f t="shared" si="45"/>
        <v>1.5768662537822862E-2</v>
      </c>
      <c r="AA67" s="47">
        <f t="shared" si="45"/>
        <v>1.5768662537822862E-2</v>
      </c>
      <c r="AB67" s="47">
        <f t="shared" si="45"/>
        <v>1.5768662537822862E-2</v>
      </c>
      <c r="AC67" s="47">
        <f t="shared" si="45"/>
        <v>8.5505762597235871E-3</v>
      </c>
      <c r="AD67" s="47">
        <f t="shared" si="45"/>
        <v>8.5505762597235871E-3</v>
      </c>
    </row>
    <row r="68" spans="1:3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25">
      <c r="A69" s="24" t="s">
        <v>147</v>
      </c>
      <c r="B69" s="24"/>
      <c r="C69" s="64">
        <f t="shared" ref="C69:AD69" si="46">+C65*C49</f>
        <v>3.753488454545455</v>
      </c>
      <c r="D69" s="65">
        <f t="shared" si="46"/>
        <v>3.753488454545455</v>
      </c>
      <c r="E69" s="65">
        <f t="shared" si="46"/>
        <v>3.753488454545455</v>
      </c>
      <c r="F69" s="65">
        <f t="shared" si="46"/>
        <v>3.753488454545455</v>
      </c>
      <c r="G69" s="65">
        <f t="shared" si="46"/>
        <v>3.753488454545455</v>
      </c>
      <c r="H69" s="65">
        <f t="shared" si="46"/>
        <v>3.753488454545455</v>
      </c>
      <c r="I69" s="65">
        <f t="shared" si="46"/>
        <v>3.753488454545455</v>
      </c>
      <c r="J69" s="65">
        <f t="shared" si="46"/>
        <v>3.753488454545455</v>
      </c>
      <c r="K69" s="65">
        <f t="shared" si="46"/>
        <v>3.753488454545455</v>
      </c>
      <c r="L69" s="65">
        <f t="shared" si="46"/>
        <v>22.995605769230771</v>
      </c>
      <c r="M69" s="65">
        <f t="shared" si="46"/>
        <v>22.995605769230771</v>
      </c>
      <c r="N69" s="65">
        <f t="shared" si="46"/>
        <v>22.995605769230771</v>
      </c>
      <c r="O69" s="65">
        <f t="shared" si="46"/>
        <v>22.995605769230771</v>
      </c>
      <c r="P69" s="65">
        <f t="shared" si="46"/>
        <v>22.995605769230771</v>
      </c>
      <c r="Q69" s="65">
        <f t="shared" si="46"/>
        <v>22.995605769230771</v>
      </c>
      <c r="R69" s="65">
        <f t="shared" si="46"/>
        <v>22.995605769230771</v>
      </c>
      <c r="S69" s="65">
        <f t="shared" si="46"/>
        <v>22.995605769230771</v>
      </c>
      <c r="T69" s="65">
        <f t="shared" si="46"/>
        <v>22.995605769230771</v>
      </c>
      <c r="U69" s="65">
        <f t="shared" si="46"/>
        <v>50.946432352941152</v>
      </c>
      <c r="V69" s="65">
        <f t="shared" si="46"/>
        <v>50.946432352941152</v>
      </c>
      <c r="W69" s="65">
        <f t="shared" si="46"/>
        <v>50.946432352941152</v>
      </c>
      <c r="X69" s="65">
        <f t="shared" si="46"/>
        <v>50.946432352941152</v>
      </c>
      <c r="Y69" s="65">
        <f t="shared" si="46"/>
        <v>118.87500882352936</v>
      </c>
      <c r="Z69" s="65">
        <f t="shared" si="46"/>
        <v>118.87500882352936</v>
      </c>
      <c r="AA69" s="65">
        <f t="shared" si="46"/>
        <v>118.87500882352936</v>
      </c>
      <c r="AB69" s="65">
        <f t="shared" si="46"/>
        <v>118.87500882352936</v>
      </c>
      <c r="AC69" s="65">
        <f t="shared" si="46"/>
        <v>1195.67</v>
      </c>
      <c r="AD69" s="65">
        <f t="shared" si="46"/>
        <v>1195.67</v>
      </c>
    </row>
    <row r="70" spans="1:30" x14ac:dyDescent="0.25">
      <c r="A70" s="24" t="s">
        <v>148</v>
      </c>
      <c r="B70" s="24"/>
      <c r="C70" s="56">
        <f t="shared" ref="C70:AD70" si="47">+C49*(1-C65)</f>
        <v>1.6086379090909095</v>
      </c>
      <c r="D70" s="57">
        <f t="shared" si="47"/>
        <v>1.6086379090909095</v>
      </c>
      <c r="E70" s="57">
        <f t="shared" si="47"/>
        <v>1.6086379090909095</v>
      </c>
      <c r="F70" s="57">
        <f t="shared" si="47"/>
        <v>1.6086379090909095</v>
      </c>
      <c r="G70" s="57">
        <f t="shared" si="47"/>
        <v>1.6086379090909095</v>
      </c>
      <c r="H70" s="57">
        <f t="shared" si="47"/>
        <v>1.6086379090909095</v>
      </c>
      <c r="I70" s="57">
        <f t="shared" si="47"/>
        <v>1.6086379090909095</v>
      </c>
      <c r="J70" s="57">
        <f t="shared" si="47"/>
        <v>1.6086379090909095</v>
      </c>
      <c r="K70" s="57">
        <f t="shared" si="47"/>
        <v>1.6086379090909095</v>
      </c>
      <c r="L70" s="57">
        <f t="shared" si="47"/>
        <v>9.8552596153846181</v>
      </c>
      <c r="M70" s="57">
        <f t="shared" si="47"/>
        <v>9.8552596153846181</v>
      </c>
      <c r="N70" s="57">
        <f t="shared" si="47"/>
        <v>9.8552596153846181</v>
      </c>
      <c r="O70" s="57">
        <f t="shared" si="47"/>
        <v>9.8552596153846181</v>
      </c>
      <c r="P70" s="57">
        <f t="shared" si="47"/>
        <v>9.8552596153846181</v>
      </c>
      <c r="Q70" s="57">
        <f t="shared" si="47"/>
        <v>9.8552596153846181</v>
      </c>
      <c r="R70" s="57">
        <f t="shared" si="47"/>
        <v>9.8552596153846181</v>
      </c>
      <c r="S70" s="57">
        <f t="shared" si="47"/>
        <v>9.8552596153846181</v>
      </c>
      <c r="T70" s="57">
        <f t="shared" si="47"/>
        <v>9.8552596153846181</v>
      </c>
      <c r="U70" s="57">
        <f t="shared" si="47"/>
        <v>21.834185294117642</v>
      </c>
      <c r="V70" s="57">
        <f t="shared" si="47"/>
        <v>21.834185294117642</v>
      </c>
      <c r="W70" s="57">
        <f t="shared" si="47"/>
        <v>21.834185294117642</v>
      </c>
      <c r="X70" s="57">
        <f t="shared" si="47"/>
        <v>21.834185294117642</v>
      </c>
      <c r="Y70" s="57">
        <f t="shared" si="47"/>
        <v>50.946432352941166</v>
      </c>
      <c r="Z70" s="57">
        <f t="shared" si="47"/>
        <v>50.946432352941166</v>
      </c>
      <c r="AA70" s="57">
        <f t="shared" si="47"/>
        <v>50.946432352941166</v>
      </c>
      <c r="AB70" s="57">
        <f t="shared" si="47"/>
        <v>50.946432352941166</v>
      </c>
      <c r="AC70" s="57">
        <f t="shared" si="47"/>
        <v>1195.67</v>
      </c>
      <c r="AD70" s="57">
        <f t="shared" si="47"/>
        <v>1195.67</v>
      </c>
    </row>
    <row r="71" spans="1:30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x14ac:dyDescent="0.25">
      <c r="A72" s="24" t="s">
        <v>149</v>
      </c>
      <c r="B72" s="24"/>
      <c r="C72" s="62">
        <f t="shared" ref="C72:AD72" si="48">+(1-C67)^C10</f>
        <v>0.63570206832181197</v>
      </c>
      <c r="D72" s="63">
        <f t="shared" si="48"/>
        <v>0.83291640775332321</v>
      </c>
      <c r="E72" s="63">
        <f t="shared" si="48"/>
        <v>0.88056467083750334</v>
      </c>
      <c r="F72" s="63">
        <f t="shared" si="48"/>
        <v>0.71228561704226989</v>
      </c>
      <c r="G72" s="63">
        <f t="shared" si="48"/>
        <v>0.84836960362225144</v>
      </c>
      <c r="H72" s="63">
        <f t="shared" si="48"/>
        <v>0.89690189052370783</v>
      </c>
      <c r="I72" s="63">
        <f t="shared" si="48"/>
        <v>0.79757117527000987</v>
      </c>
      <c r="J72" s="63">
        <f t="shared" si="48"/>
        <v>0.86354208253166997</v>
      </c>
      <c r="K72" s="63">
        <f t="shared" si="48"/>
        <v>0.91294233440534378</v>
      </c>
      <c r="L72" s="63">
        <f t="shared" si="48"/>
        <v>0.76021143929120338</v>
      </c>
      <c r="M72" s="63">
        <f t="shared" si="48"/>
        <v>0.85645684657003118</v>
      </c>
      <c r="N72" s="63">
        <f t="shared" si="48"/>
        <v>0.90545177663233101</v>
      </c>
      <c r="O72" s="63">
        <f t="shared" si="48"/>
        <v>0.97774059993244877</v>
      </c>
      <c r="P72" s="63">
        <f t="shared" si="48"/>
        <v>0.81252727597155527</v>
      </c>
      <c r="Q72" s="63">
        <f t="shared" si="48"/>
        <v>0.86586302484262789</v>
      </c>
      <c r="R72" s="63">
        <f t="shared" si="48"/>
        <v>0.91539604978789246</v>
      </c>
      <c r="S72" s="63">
        <f t="shared" si="48"/>
        <v>0.85474916655002997</v>
      </c>
      <c r="T72" s="63">
        <f t="shared" si="48"/>
        <v>0.92544953756000714</v>
      </c>
      <c r="U72" s="63">
        <f t="shared" si="48"/>
        <v>0.62726035480600739</v>
      </c>
      <c r="V72" s="63">
        <f t="shared" si="48"/>
        <v>0.77738434868289796</v>
      </c>
      <c r="W72" s="63">
        <f t="shared" si="48"/>
        <v>0.67293033044601758</v>
      </c>
      <c r="X72" s="63">
        <f t="shared" si="48"/>
        <v>0.83398464869429145</v>
      </c>
      <c r="Y72" s="63">
        <f t="shared" si="48"/>
        <v>0.75364672789943821</v>
      </c>
      <c r="Z72" s="63">
        <f t="shared" si="48"/>
        <v>0.85583552303405064</v>
      </c>
      <c r="AA72" s="63">
        <f t="shared" si="48"/>
        <v>0.90479490932866002</v>
      </c>
      <c r="AB72" s="63">
        <f t="shared" si="48"/>
        <v>0.97750410612966965</v>
      </c>
      <c r="AC72" s="63">
        <f t="shared" si="48"/>
        <v>0.69682867563046358</v>
      </c>
      <c r="AD72" s="63">
        <f t="shared" si="48"/>
        <v>0.98973455917571185</v>
      </c>
    </row>
    <row r="73" spans="1:30" x14ac:dyDescent="0.25">
      <c r="A73" s="24" t="s">
        <v>150</v>
      </c>
      <c r="B73" s="24"/>
      <c r="C73" s="46">
        <f>1-C72</f>
        <v>0.36429793167818803</v>
      </c>
      <c r="D73" s="47">
        <f t="shared" ref="D73:Q73" si="49">1-D72</f>
        <v>0.16708359224667679</v>
      </c>
      <c r="E73" s="47">
        <f t="shared" si="49"/>
        <v>0.11943532916249666</v>
      </c>
      <c r="F73" s="47">
        <f t="shared" si="49"/>
        <v>0.28771438295773011</v>
      </c>
      <c r="G73" s="47">
        <f t="shared" si="49"/>
        <v>0.15163039637774856</v>
      </c>
      <c r="H73" s="47">
        <f t="shared" si="49"/>
        <v>0.10309810947629217</v>
      </c>
      <c r="I73" s="47">
        <f t="shared" si="49"/>
        <v>0.20242882472999013</v>
      </c>
      <c r="J73" s="47">
        <f t="shared" si="49"/>
        <v>0.13645791746833003</v>
      </c>
      <c r="K73" s="47">
        <f t="shared" si="49"/>
        <v>8.7057665594656219E-2</v>
      </c>
      <c r="L73" s="47">
        <f t="shared" si="49"/>
        <v>0.23978856070879662</v>
      </c>
      <c r="M73" s="47">
        <f t="shared" si="49"/>
        <v>0.14354315342996882</v>
      </c>
      <c r="N73" s="47">
        <f t="shared" si="49"/>
        <v>9.4548223367668993E-2</v>
      </c>
      <c r="O73" s="47">
        <f t="shared" si="49"/>
        <v>2.2259400067551227E-2</v>
      </c>
      <c r="P73" s="47">
        <f t="shared" si="49"/>
        <v>0.18747272402844473</v>
      </c>
      <c r="Q73" s="47">
        <f t="shared" si="49"/>
        <v>0.13413697515737211</v>
      </c>
      <c r="R73" s="47">
        <f>1-R72</f>
        <v>8.4603950212107537E-2</v>
      </c>
      <c r="S73" s="47">
        <f t="shared" ref="S73:AD73" si="50">1-S72</f>
        <v>0.14525083344997003</v>
      </c>
      <c r="T73" s="47">
        <f t="shared" si="50"/>
        <v>7.4550462439992859E-2</v>
      </c>
      <c r="U73" s="47">
        <f t="shared" si="50"/>
        <v>0.37273964519399261</v>
      </c>
      <c r="V73" s="47">
        <f t="shared" si="50"/>
        <v>0.22261565131710204</v>
      </c>
      <c r="W73" s="47">
        <f t="shared" si="50"/>
        <v>0.32706966955398242</v>
      </c>
      <c r="X73" s="47">
        <f t="shared" si="50"/>
        <v>0.16601535130570855</v>
      </c>
      <c r="Y73" s="47">
        <f t="shared" si="50"/>
        <v>0.24635327210056179</v>
      </c>
      <c r="Z73" s="47">
        <f t="shared" si="50"/>
        <v>0.14416447696594936</v>
      </c>
      <c r="AA73" s="47">
        <f t="shared" si="50"/>
        <v>9.5205090671339976E-2</v>
      </c>
      <c r="AB73" s="47">
        <f t="shared" si="50"/>
        <v>2.2495893870330352E-2</v>
      </c>
      <c r="AC73" s="47">
        <f t="shared" si="50"/>
        <v>0.30317132436953642</v>
      </c>
      <c r="AD73" s="47">
        <f t="shared" si="50"/>
        <v>1.0265440824288152E-2</v>
      </c>
    </row>
    <row r="74" spans="1:30" x14ac:dyDescent="0.25">
      <c r="A74" s="24" t="s">
        <v>151</v>
      </c>
      <c r="B74" s="24"/>
      <c r="C74" s="46">
        <f t="shared" ref="C74:AD74" si="51">+C73/C31</f>
        <v>5.4644689751728204E-2</v>
      </c>
      <c r="D74" s="47">
        <f t="shared" si="51"/>
        <v>2.5062538837001519E-2</v>
      </c>
      <c r="E74" s="47">
        <f t="shared" si="51"/>
        <v>1.7915299374374499E-2</v>
      </c>
      <c r="F74" s="47">
        <f t="shared" si="51"/>
        <v>4.3157157443659513E-2</v>
      </c>
      <c r="G74" s="47">
        <f t="shared" si="51"/>
        <v>2.2744559456662282E-2</v>
      </c>
      <c r="H74" s="47">
        <f t="shared" si="51"/>
        <v>1.5464716421443824E-2</v>
      </c>
      <c r="I74" s="47">
        <f t="shared" si="51"/>
        <v>3.0364323709498518E-2</v>
      </c>
      <c r="J74" s="47">
        <f t="shared" si="51"/>
        <v>2.0468687620249504E-2</v>
      </c>
      <c r="K74" s="47">
        <f t="shared" si="51"/>
        <v>1.3058649839198432E-2</v>
      </c>
      <c r="L74" s="47">
        <f t="shared" si="51"/>
        <v>3.5968284106319491E-2</v>
      </c>
      <c r="M74" s="47">
        <f t="shared" si="51"/>
        <v>2.1531473014495321E-2</v>
      </c>
      <c r="N74" s="47">
        <f t="shared" si="51"/>
        <v>1.4182233505150348E-2</v>
      </c>
      <c r="O74" s="47">
        <f t="shared" si="51"/>
        <v>3.3389100101326838E-3</v>
      </c>
      <c r="P74" s="47">
        <f t="shared" si="51"/>
        <v>2.8120908604266706E-2</v>
      </c>
      <c r="Q74" s="47">
        <f t="shared" si="51"/>
        <v>2.0120546273605815E-2</v>
      </c>
      <c r="R74" s="47">
        <f t="shared" si="51"/>
        <v>1.269059253181613E-2</v>
      </c>
      <c r="S74" s="47">
        <f t="shared" si="51"/>
        <v>2.1787625017495503E-2</v>
      </c>
      <c r="T74" s="47">
        <f t="shared" si="51"/>
        <v>1.1182569365998929E-2</v>
      </c>
      <c r="U74" s="47">
        <f t="shared" si="51"/>
        <v>5.5910946779098886E-2</v>
      </c>
      <c r="V74" s="47">
        <f t="shared" si="51"/>
        <v>3.3392347697565307E-2</v>
      </c>
      <c r="W74" s="47">
        <f t="shared" si="51"/>
        <v>4.9060450433097362E-2</v>
      </c>
      <c r="X74" s="47">
        <f t="shared" si="51"/>
        <v>2.490230269585628E-2</v>
      </c>
      <c r="Y74" s="47">
        <f t="shared" si="51"/>
        <v>3.6952990815084269E-2</v>
      </c>
      <c r="Z74" s="47">
        <f t="shared" si="51"/>
        <v>2.1624671544892404E-2</v>
      </c>
      <c r="AA74" s="47">
        <f t="shared" si="51"/>
        <v>1.4280763600700996E-2</v>
      </c>
      <c r="AB74" s="47">
        <f t="shared" si="51"/>
        <v>3.3743840805495525E-3</v>
      </c>
      <c r="AC74" s="47">
        <f t="shared" si="51"/>
        <v>4.5475698655430462E-2</v>
      </c>
      <c r="AD74" s="47">
        <f t="shared" si="51"/>
        <v>1.5398161236432227E-3</v>
      </c>
    </row>
    <row r="75" spans="1:30" x14ac:dyDescent="0.25">
      <c r="A75" s="24" t="s">
        <v>152</v>
      </c>
      <c r="B75" s="24"/>
      <c r="C75" s="46">
        <f t="shared" ref="C75:AD75" si="52">+C74*C49*C65</f>
        <v>0.20510821208533014</v>
      </c>
      <c r="D75" s="47">
        <f t="shared" si="52"/>
        <v>9.4071950166282281E-2</v>
      </c>
      <c r="E75" s="47">
        <f t="shared" si="52"/>
        <v>6.7244869361440099E-2</v>
      </c>
      <c r="F75" s="47">
        <f t="shared" si="52"/>
        <v>0.16198989219577642</v>
      </c>
      <c r="G75" s="47">
        <f t="shared" si="52"/>
        <v>8.537144132430452E-2</v>
      </c>
      <c r="H75" s="47">
        <f t="shared" si="52"/>
        <v>5.8046634540708901E-2</v>
      </c>
      <c r="I75" s="47">
        <f t="shared" si="52"/>
        <v>0.11397213847368351</v>
      </c>
      <c r="J75" s="47">
        <f t="shared" si="52"/>
        <v>7.6828982662303993E-2</v>
      </c>
      <c r="K75" s="47">
        <f t="shared" si="52"/>
        <v>4.9015491403383175E-2</v>
      </c>
      <c r="L75" s="47">
        <f t="shared" si="52"/>
        <v>0.82711248150461192</v>
      </c>
      <c r="M75" s="47">
        <f t="shared" si="52"/>
        <v>0.49512926507216526</v>
      </c>
      <c r="N75" s="47">
        <f t="shared" si="52"/>
        <v>0.32612905061161329</v>
      </c>
      <c r="O75" s="47">
        <f t="shared" si="52"/>
        <v>7.678025829194951E-2</v>
      </c>
      <c r="P75" s="47">
        <f t="shared" si="52"/>
        <v>0.64665732813628674</v>
      </c>
      <c r="Q75" s="47">
        <f t="shared" si="52"/>
        <v>0.46268414996940455</v>
      </c>
      <c r="R75" s="47">
        <f t="shared" si="52"/>
        <v>0.29182786283958789</v>
      </c>
      <c r="S75" s="47">
        <f t="shared" si="52"/>
        <v>0.50101963555015627</v>
      </c>
      <c r="T75" s="47">
        <f t="shared" si="52"/>
        <v>0.25714995662758827</v>
      </c>
      <c r="U75" s="47">
        <f t="shared" si="52"/>
        <v>2.8484632678702546</v>
      </c>
      <c r="V75" s="47">
        <f t="shared" si="52"/>
        <v>1.7012209830799012</v>
      </c>
      <c r="W75" s="47">
        <f t="shared" si="52"/>
        <v>2.4994549191946174</v>
      </c>
      <c r="X75" s="47">
        <f t="shared" si="52"/>
        <v>1.268683479726906</v>
      </c>
      <c r="Y75" s="47">
        <f t="shared" si="52"/>
        <v>4.3927871091989417</v>
      </c>
      <c r="Z75" s="47">
        <f t="shared" si="52"/>
        <v>2.5706330207050088</v>
      </c>
      <c r="AA75" s="47">
        <f t="shared" si="52"/>
        <v>1.6976258990400679</v>
      </c>
      <c r="AB75" s="47">
        <f t="shared" si="52"/>
        <v>0.40112993734930508</v>
      </c>
      <c r="AC75" s="47">
        <f t="shared" si="52"/>
        <v>54.373928611338542</v>
      </c>
      <c r="AD75" s="47">
        <f t="shared" si="52"/>
        <v>1.8411119445564921</v>
      </c>
    </row>
    <row r="76" spans="1:30" x14ac:dyDescent="0.25">
      <c r="A76" s="24" t="s">
        <v>153</v>
      </c>
      <c r="B76" s="24"/>
      <c r="C76" s="46">
        <f t="shared" ref="C76:AD76" si="53">+C75*1000/C60</f>
        <v>1.9001437527302842</v>
      </c>
      <c r="D76" s="47">
        <f t="shared" si="53"/>
        <v>0.87149230446829373</v>
      </c>
      <c r="E76" s="47">
        <f t="shared" si="53"/>
        <v>0.62296344510646384</v>
      </c>
      <c r="F76" s="47">
        <f t="shared" si="53"/>
        <v>1.486916218503022</v>
      </c>
      <c r="G76" s="47">
        <f t="shared" si="53"/>
        <v>0.78363025606975023</v>
      </c>
      <c r="H76" s="47">
        <f t="shared" si="53"/>
        <v>0.53281399943019514</v>
      </c>
      <c r="I76" s="47">
        <f t="shared" si="53"/>
        <v>1.0461579970013142</v>
      </c>
      <c r="J76" s="47">
        <f t="shared" si="53"/>
        <v>0.70521844803503031</v>
      </c>
      <c r="K76" s="47">
        <f t="shared" si="53"/>
        <v>0.44991652341803429</v>
      </c>
      <c r="L76" s="47">
        <f t="shared" si="53"/>
        <v>1.3880422384007161</v>
      </c>
      <c r="M76" s="47">
        <f t="shared" si="53"/>
        <v>0.83091520047946188</v>
      </c>
      <c r="N76" s="47">
        <f t="shared" si="53"/>
        <v>0.54730270373258783</v>
      </c>
      <c r="O76" s="47">
        <f t="shared" si="53"/>
        <v>0.12885096521657133</v>
      </c>
      <c r="P76" s="47">
        <f t="shared" si="53"/>
        <v>1.0852063114701203</v>
      </c>
      <c r="Q76" s="47">
        <f t="shared" si="53"/>
        <v>0.77646651157746305</v>
      </c>
      <c r="R76" s="47">
        <f t="shared" si="53"/>
        <v>0.48973919390829568</v>
      </c>
      <c r="S76" s="47">
        <f t="shared" si="53"/>
        <v>0.840800292539017</v>
      </c>
      <c r="T76" s="47">
        <f t="shared" si="53"/>
        <v>0.43154348336359188</v>
      </c>
      <c r="U76" s="47">
        <f t="shared" si="53"/>
        <v>1.8493611413102959</v>
      </c>
      <c r="V76" s="47">
        <f t="shared" si="53"/>
        <v>1.1045155520794225</v>
      </c>
      <c r="W76" s="47">
        <f t="shared" si="53"/>
        <v>1.6227679163549384</v>
      </c>
      <c r="X76" s="47">
        <f t="shared" si="53"/>
        <v>0.82369113005396799</v>
      </c>
      <c r="Y76" s="47">
        <f t="shared" si="53"/>
        <v>1.5410237861356653</v>
      </c>
      <c r="Z76" s="47">
        <f t="shared" si="53"/>
        <v>0.90179800018912981</v>
      </c>
      <c r="AA76" s="47">
        <f t="shared" si="53"/>
        <v>0.59554033130864614</v>
      </c>
      <c r="AB76" s="47">
        <f t="shared" si="53"/>
        <v>0.14071949298246614</v>
      </c>
      <c r="AC76" s="47">
        <f t="shared" si="53"/>
        <v>1.9819497584288177</v>
      </c>
      <c r="AD76" s="47">
        <f t="shared" si="53"/>
        <v>6.7109209633111372E-2</v>
      </c>
    </row>
    <row r="77" spans="1:30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x14ac:dyDescent="0.25">
      <c r="A78" s="24" t="s">
        <v>154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x14ac:dyDescent="0.25">
      <c r="A79" s="24" t="s">
        <v>155</v>
      </c>
      <c r="B79" s="24"/>
      <c r="C79" s="62">
        <f t="shared" ref="C79:AD79" si="54">+(1-C67)^(C4+C10)</f>
        <v>0.61581179331775637</v>
      </c>
      <c r="D79" s="63">
        <f t="shared" si="54"/>
        <v>0.80685555750418247</v>
      </c>
      <c r="E79" s="63">
        <f t="shared" si="54"/>
        <v>0.85301296960102535</v>
      </c>
      <c r="F79" s="63">
        <f t="shared" si="54"/>
        <v>0.6899991443211646</v>
      </c>
      <c r="G79" s="63">
        <f t="shared" si="54"/>
        <v>0.82182524335978657</v>
      </c>
      <c r="H79" s="63">
        <f t="shared" si="54"/>
        <v>0.86883901934056262</v>
      </c>
      <c r="I79" s="63">
        <f t="shared" si="54"/>
        <v>0.77261623049012673</v>
      </c>
      <c r="J79" s="63">
        <f t="shared" si="54"/>
        <v>0.83652299551741349</v>
      </c>
      <c r="K79" s="63">
        <f t="shared" si="54"/>
        <v>0.88437757899703773</v>
      </c>
      <c r="L79" s="63">
        <f t="shared" si="54"/>
        <v>0.73642543112443992</v>
      </c>
      <c r="M79" s="63">
        <f t="shared" si="54"/>
        <v>0.82965944719652385</v>
      </c>
      <c r="N79" s="63">
        <f t="shared" si="54"/>
        <v>0.87712139084694019</v>
      </c>
      <c r="O79" s="63">
        <f t="shared" si="54"/>
        <v>0.94714839269513984</v>
      </c>
      <c r="P79" s="63">
        <f t="shared" si="54"/>
        <v>0.78710437462716476</v>
      </c>
      <c r="Q79" s="63">
        <f t="shared" si="54"/>
        <v>0.83877131862020149</v>
      </c>
      <c r="R79" s="63">
        <f t="shared" si="54"/>
        <v>0.88675452087801598</v>
      </c>
      <c r="S79" s="63">
        <f t="shared" si="54"/>
        <v>0.82800519822057517</v>
      </c>
      <c r="T79" s="63">
        <f t="shared" si="54"/>
        <v>0.89649344834507283</v>
      </c>
      <c r="U79" s="63">
        <f t="shared" si="54"/>
        <v>0.60763420982716632</v>
      </c>
      <c r="V79" s="63">
        <f t="shared" si="54"/>
        <v>0.75306102294640842</v>
      </c>
      <c r="W79" s="63">
        <f t="shared" si="54"/>
        <v>0.65187523247146517</v>
      </c>
      <c r="X79" s="63">
        <f t="shared" si="54"/>
        <v>0.80789037460221347</v>
      </c>
      <c r="Y79" s="63">
        <f t="shared" si="54"/>
        <v>0.73006612084966216</v>
      </c>
      <c r="Z79" s="63">
        <f t="shared" si="54"/>
        <v>0.82905756405033126</v>
      </c>
      <c r="AA79" s="63">
        <f t="shared" si="54"/>
        <v>0.8764850760504298</v>
      </c>
      <c r="AB79" s="63">
        <f t="shared" si="54"/>
        <v>0.94691929846994349</v>
      </c>
      <c r="AC79" s="63">
        <f t="shared" si="54"/>
        <v>0.69087038889952312</v>
      </c>
      <c r="AD79" s="63">
        <f t="shared" si="54"/>
        <v>0.9812717583505961</v>
      </c>
    </row>
    <row r="80" spans="1:30" x14ac:dyDescent="0.25">
      <c r="A80" s="24" t="s">
        <v>156</v>
      </c>
      <c r="B80" s="24"/>
      <c r="C80" s="46">
        <f>1-C79</f>
        <v>0.38418820668224363</v>
      </c>
      <c r="D80" s="47">
        <f t="shared" ref="D80:Q80" si="55">1-D79</f>
        <v>0.19314444249581753</v>
      </c>
      <c r="E80" s="47">
        <f t="shared" si="55"/>
        <v>0.14698703039897465</v>
      </c>
      <c r="F80" s="47">
        <f t="shared" si="55"/>
        <v>0.3100008556788354</v>
      </c>
      <c r="G80" s="47">
        <f t="shared" si="55"/>
        <v>0.17817475664021343</v>
      </c>
      <c r="H80" s="47">
        <f t="shared" si="55"/>
        <v>0.13116098065943738</v>
      </c>
      <c r="I80" s="47">
        <f t="shared" si="55"/>
        <v>0.22738376950987327</v>
      </c>
      <c r="J80" s="47">
        <f t="shared" si="55"/>
        <v>0.16347700448258651</v>
      </c>
      <c r="K80" s="47">
        <f t="shared" si="55"/>
        <v>0.11562242100296227</v>
      </c>
      <c r="L80" s="47">
        <f t="shared" si="55"/>
        <v>0.26357456887556008</v>
      </c>
      <c r="M80" s="47">
        <f t="shared" si="55"/>
        <v>0.17034055280347615</v>
      </c>
      <c r="N80" s="47">
        <f t="shared" si="55"/>
        <v>0.12287860915305981</v>
      </c>
      <c r="O80" s="47">
        <f t="shared" si="55"/>
        <v>5.285160730486016E-2</v>
      </c>
      <c r="P80" s="47">
        <f t="shared" si="55"/>
        <v>0.21289562537283524</v>
      </c>
      <c r="Q80" s="47">
        <f t="shared" si="55"/>
        <v>0.16122868137979851</v>
      </c>
      <c r="R80" s="47">
        <f>1-R79</f>
        <v>0.11324547912198402</v>
      </c>
      <c r="S80" s="47">
        <f t="shared" ref="S80:AD80" si="56">1-S79</f>
        <v>0.17199480177942483</v>
      </c>
      <c r="T80" s="47">
        <f t="shared" si="56"/>
        <v>0.10350655165492717</v>
      </c>
      <c r="U80" s="47">
        <f t="shared" si="56"/>
        <v>0.39236579017283368</v>
      </c>
      <c r="V80" s="47">
        <f t="shared" si="56"/>
        <v>0.24693897705359158</v>
      </c>
      <c r="W80" s="47">
        <f t="shared" si="56"/>
        <v>0.34812476752853483</v>
      </c>
      <c r="X80" s="47">
        <f t="shared" si="56"/>
        <v>0.19210962539778653</v>
      </c>
      <c r="Y80" s="47">
        <f t="shared" si="56"/>
        <v>0.26993387915033784</v>
      </c>
      <c r="Z80" s="47">
        <f t="shared" si="56"/>
        <v>0.17094243594966874</v>
      </c>
      <c r="AA80" s="47">
        <f t="shared" si="56"/>
        <v>0.1235149239495702</v>
      </c>
      <c r="AB80" s="47">
        <f t="shared" si="56"/>
        <v>5.3080701530056507E-2</v>
      </c>
      <c r="AC80" s="47">
        <f t="shared" si="56"/>
        <v>0.30912961110047688</v>
      </c>
      <c r="AD80" s="47">
        <f t="shared" si="56"/>
        <v>1.8728241649403898E-2</v>
      </c>
    </row>
    <row r="81" spans="1:30" x14ac:dyDescent="0.25">
      <c r="A81" s="24" t="s">
        <v>151</v>
      </c>
      <c r="B81" s="24"/>
      <c r="C81" s="46">
        <f t="shared" ref="C81:AD81" si="57">+C80/C31</f>
        <v>5.7628231002336543E-2</v>
      </c>
      <c r="D81" s="47">
        <f t="shared" si="57"/>
        <v>2.8971666374372627E-2</v>
      </c>
      <c r="E81" s="47">
        <f t="shared" si="57"/>
        <v>2.2048054559846198E-2</v>
      </c>
      <c r="F81" s="47">
        <f t="shared" si="57"/>
        <v>4.6500128351825307E-2</v>
      </c>
      <c r="G81" s="47">
        <f t="shared" si="57"/>
        <v>2.6726213496032013E-2</v>
      </c>
      <c r="H81" s="47">
        <f t="shared" si="57"/>
        <v>1.9674147098915604E-2</v>
      </c>
      <c r="I81" s="47">
        <f t="shared" si="57"/>
        <v>3.4107565426480989E-2</v>
      </c>
      <c r="J81" s="47">
        <f t="shared" si="57"/>
        <v>2.4521550672387975E-2</v>
      </c>
      <c r="K81" s="47">
        <f t="shared" si="57"/>
        <v>1.7343363150444342E-2</v>
      </c>
      <c r="L81" s="47">
        <f t="shared" si="57"/>
        <v>3.953618533133401E-2</v>
      </c>
      <c r="M81" s="47">
        <f t="shared" si="57"/>
        <v>2.5551082920521422E-2</v>
      </c>
      <c r="N81" s="47">
        <f t="shared" si="57"/>
        <v>1.8431791372958972E-2</v>
      </c>
      <c r="O81" s="47">
        <f t="shared" si="57"/>
        <v>7.927741095729024E-3</v>
      </c>
      <c r="P81" s="47">
        <f t="shared" si="57"/>
        <v>3.1934343805925282E-2</v>
      </c>
      <c r="Q81" s="47">
        <f t="shared" si="57"/>
        <v>2.4184302206969776E-2</v>
      </c>
      <c r="R81" s="47">
        <f t="shared" si="57"/>
        <v>1.6986821868297603E-2</v>
      </c>
      <c r="S81" s="47">
        <f t="shared" si="57"/>
        <v>2.5799220266913725E-2</v>
      </c>
      <c r="T81" s="47">
        <f t="shared" si="57"/>
        <v>1.5525982748239076E-2</v>
      </c>
      <c r="U81" s="47">
        <f t="shared" si="57"/>
        <v>5.8854868525925051E-2</v>
      </c>
      <c r="V81" s="47">
        <f t="shared" si="57"/>
        <v>3.7040846558038736E-2</v>
      </c>
      <c r="W81" s="47">
        <f t="shared" si="57"/>
        <v>5.2218715129280224E-2</v>
      </c>
      <c r="X81" s="47">
        <f t="shared" si="57"/>
        <v>2.8816443809667979E-2</v>
      </c>
      <c r="Y81" s="47">
        <f t="shared" si="57"/>
        <v>4.0490081872550675E-2</v>
      </c>
      <c r="Z81" s="47">
        <f t="shared" si="57"/>
        <v>2.5641365392450308E-2</v>
      </c>
      <c r="AA81" s="47">
        <f t="shared" si="57"/>
        <v>1.8527238592435529E-2</v>
      </c>
      <c r="AB81" s="47">
        <f t="shared" si="57"/>
        <v>7.9621052295084753E-3</v>
      </c>
      <c r="AC81" s="47">
        <f t="shared" si="57"/>
        <v>4.636944166507153E-2</v>
      </c>
      <c r="AD81" s="47">
        <f t="shared" si="57"/>
        <v>2.8092362474105848E-3</v>
      </c>
    </row>
    <row r="82" spans="1:30" x14ac:dyDescent="0.25">
      <c r="A82" s="24" t="s">
        <v>152</v>
      </c>
      <c r="B82" s="24"/>
      <c r="C82" s="46">
        <f t="shared" ref="C82:AD82" si="58">+C49*C65*C81</f>
        <v>0.21630689972314868</v>
      </c>
      <c r="D82" s="47">
        <f t="shared" si="58"/>
        <v>0.10874481524515044</v>
      </c>
      <c r="E82" s="47">
        <f t="shared" si="58"/>
        <v>8.2757118235570984E-2</v>
      </c>
      <c r="F82" s="47">
        <f t="shared" si="58"/>
        <v>0.17453769490345805</v>
      </c>
      <c r="G82" s="47">
        <f t="shared" si="58"/>
        <v>0.10031653379107308</v>
      </c>
      <c r="H82" s="47">
        <f t="shared" si="58"/>
        <v>7.3846683988808684E-2</v>
      </c>
      <c r="I82" s="47">
        <f t="shared" si="58"/>
        <v>0.12802235304095011</v>
      </c>
      <c r="J82" s="47">
        <f t="shared" si="58"/>
        <v>9.2041357336359597E-2</v>
      </c>
      <c r="K82" s="47">
        <f t="shared" si="58"/>
        <v>6.5098113348181927E-2</v>
      </c>
      <c r="L82" s="47">
        <f t="shared" si="58"/>
        <v>0.90915853149860137</v>
      </c>
      <c r="M82" s="47">
        <f t="shared" si="58"/>
        <v>0.58756262981723628</v>
      </c>
      <c r="N82" s="47">
        <f t="shared" si="58"/>
        <v>0.42385020803327328</v>
      </c>
      <c r="O82" s="47">
        <f t="shared" si="58"/>
        <v>0.18230320887791421</v>
      </c>
      <c r="P82" s="47">
        <f t="shared" si="58"/>
        <v>0.73434958066013434</v>
      </c>
      <c r="Q82" s="47">
        <f t="shared" si="58"/>
        <v>0.55613267935541466</v>
      </c>
      <c r="R82" s="47">
        <f t="shared" si="58"/>
        <v>0.39062225895551977</v>
      </c>
      <c r="S82" s="47">
        <f t="shared" si="58"/>
        <v>0.59326869841149665</v>
      </c>
      <c r="T82" s="47">
        <f t="shared" si="58"/>
        <v>0.35702937845838389</v>
      </c>
      <c r="U82" s="47">
        <f t="shared" si="58"/>
        <v>2.9984455779972858</v>
      </c>
      <c r="V82" s="47">
        <f t="shared" si="58"/>
        <v>1.8870989834647935</v>
      </c>
      <c r="W82" s="47">
        <f t="shared" si="58"/>
        <v>2.6603572378913798</v>
      </c>
      <c r="X82" s="47">
        <f t="shared" si="58"/>
        <v>1.4680950052015795</v>
      </c>
      <c r="Y82" s="47">
        <f t="shared" si="58"/>
        <v>4.8132588398648872</v>
      </c>
      <c r="Z82" s="47">
        <f t="shared" si="58"/>
        <v>3.0481175372748708</v>
      </c>
      <c r="AA82" s="47">
        <f t="shared" si="58"/>
        <v>2.2024256511514073</v>
      </c>
      <c r="AB82" s="47">
        <f t="shared" si="58"/>
        <v>0.94649532941168923</v>
      </c>
      <c r="AC82" s="47">
        <f t="shared" si="58"/>
        <v>55.44255031567608</v>
      </c>
      <c r="AD82" s="47">
        <f t="shared" si="58"/>
        <v>3.3589195039414141</v>
      </c>
    </row>
    <row r="83" spans="1:30" x14ac:dyDescent="0.25">
      <c r="A83" s="24" t="s">
        <v>153</v>
      </c>
      <c r="B83" s="24"/>
      <c r="C83" s="46">
        <f t="shared" ref="C83:AD83" si="59">+C82*1000/C60</f>
        <v>2.0038895566521973</v>
      </c>
      <c r="D83" s="47">
        <f t="shared" si="59"/>
        <v>1.0074232485821581</v>
      </c>
      <c r="E83" s="47">
        <f t="shared" si="59"/>
        <v>0.7666705277693201</v>
      </c>
      <c r="F83" s="47">
        <f t="shared" si="59"/>
        <v>1.6020933514693123</v>
      </c>
      <c r="G83" s="47">
        <f t="shared" si="59"/>
        <v>0.92081227449475489</v>
      </c>
      <c r="H83" s="47">
        <f t="shared" si="59"/>
        <v>0.67784372603274068</v>
      </c>
      <c r="I83" s="47">
        <f t="shared" si="59"/>
        <v>1.1751258704305234</v>
      </c>
      <c r="J83" s="47">
        <f t="shared" si="59"/>
        <v>0.84485386798740958</v>
      </c>
      <c r="K83" s="47">
        <f t="shared" si="59"/>
        <v>0.59754000215257586</v>
      </c>
      <c r="L83" s="47">
        <f t="shared" si="59"/>
        <v>1.5257301411130866</v>
      </c>
      <c r="M83" s="47">
        <f t="shared" si="59"/>
        <v>0.98603486965706066</v>
      </c>
      <c r="N83" s="47">
        <f t="shared" si="59"/>
        <v>0.71129623196459213</v>
      </c>
      <c r="O83" s="47">
        <f t="shared" si="59"/>
        <v>0.3059372936292975</v>
      </c>
      <c r="P83" s="47">
        <f t="shared" si="59"/>
        <v>1.2323695488839466</v>
      </c>
      <c r="Q83" s="47">
        <f t="shared" si="59"/>
        <v>0.93328980805130468</v>
      </c>
      <c r="R83" s="47">
        <f t="shared" si="59"/>
        <v>0.65553380805406281</v>
      </c>
      <c r="S83" s="47">
        <f t="shared" si="59"/>
        <v>0.99561067029017081</v>
      </c>
      <c r="T83" s="47">
        <f t="shared" si="59"/>
        <v>0.59915896414558989</v>
      </c>
      <c r="U83" s="47">
        <f t="shared" si="59"/>
        <v>1.9467369647451782</v>
      </c>
      <c r="V83" s="47">
        <f t="shared" si="59"/>
        <v>1.2251966066023054</v>
      </c>
      <c r="W83" s="47">
        <f t="shared" si="59"/>
        <v>1.7272335414170452</v>
      </c>
      <c r="X83" s="47">
        <f t="shared" si="59"/>
        <v>0.95315880846921497</v>
      </c>
      <c r="Y83" s="47">
        <f t="shared" si="59"/>
        <v>1.6885285302187469</v>
      </c>
      <c r="Z83" s="47">
        <f t="shared" si="59"/>
        <v>1.0693032717295545</v>
      </c>
      <c r="AA83" s="47">
        <f t="shared" si="59"/>
        <v>0.77262799932013304</v>
      </c>
      <c r="AB83" s="47">
        <f t="shared" si="59"/>
        <v>0.33203790209530698</v>
      </c>
      <c r="AC83" s="47">
        <f t="shared" si="59"/>
        <v>2.0209014138058383</v>
      </c>
      <c r="AD83" s="47">
        <f t="shared" si="59"/>
        <v>0.12243385514782003</v>
      </c>
    </row>
    <row r="84" spans="1:3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x14ac:dyDescent="0.25">
      <c r="A85" s="24" t="s">
        <v>157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x14ac:dyDescent="0.25">
      <c r="A86" s="24" t="s">
        <v>158</v>
      </c>
      <c r="B86" s="24"/>
      <c r="C86" s="58">
        <f>C72*C69</f>
        <v>2.3861003739765874</v>
      </c>
      <c r="D86" s="59">
        <f t="shared" ref="D86:Q86" si="60">D72*D69</f>
        <v>3.126342120103573</v>
      </c>
      <c r="E86" s="59">
        <f t="shared" si="60"/>
        <v>3.3051893254691875</v>
      </c>
      <c r="F86" s="59">
        <f t="shared" si="60"/>
        <v>2.6735558399069452</v>
      </c>
      <c r="G86" s="59">
        <f t="shared" si="60"/>
        <v>3.184345512383425</v>
      </c>
      <c r="H86" s="59">
        <f t="shared" si="60"/>
        <v>3.3665108909407291</v>
      </c>
      <c r="I86" s="59">
        <f t="shared" si="60"/>
        <v>2.9936741980542316</v>
      </c>
      <c r="J86" s="59">
        <f t="shared" si="60"/>
        <v>3.2412952367967618</v>
      </c>
      <c r="K86" s="59">
        <f t="shared" si="60"/>
        <v>3.426718511856234</v>
      </c>
      <c r="L86" s="59">
        <f t="shared" si="60"/>
        <v>17.481522559200023</v>
      </c>
      <c r="M86" s="59">
        <f t="shared" si="60"/>
        <v>19.694744002083002</v>
      </c>
      <c r="N86" s="59">
        <f t="shared" si="60"/>
        <v>20.821412098486682</v>
      </c>
      <c r="O86" s="59">
        <f t="shared" si="60"/>
        <v>22.483737380617775</v>
      </c>
      <c r="P86" s="59">
        <f t="shared" si="60"/>
        <v>18.68455691498886</v>
      </c>
      <c r="Q86" s="59">
        <f t="shared" si="60"/>
        <v>19.911044769434739</v>
      </c>
      <c r="R86" s="59">
        <f>R72*R69</f>
        <v>21.050086683633516</v>
      </c>
      <c r="S86" s="59">
        <f t="shared" ref="S86:AD86" si="61">S72*S69</f>
        <v>19.655474865563061</v>
      </c>
      <c r="T86" s="59">
        <f t="shared" si="61"/>
        <v>21.281272725046851</v>
      </c>
      <c r="U86" s="59">
        <f t="shared" si="61"/>
        <v>31.956677233806122</v>
      </c>
      <c r="V86" s="59">
        <f t="shared" si="61"/>
        <v>39.604959132408474</v>
      </c>
      <c r="W86" s="59">
        <f t="shared" si="61"/>
        <v>34.283399558310371</v>
      </c>
      <c r="X86" s="59">
        <f t="shared" si="61"/>
        <v>42.488542488095113</v>
      </c>
      <c r="Y86" s="59">
        <f t="shared" si="61"/>
        <v>89.58976142886975</v>
      </c>
      <c r="Z86" s="59">
        <f t="shared" si="61"/>
        <v>101.73745535216263</v>
      </c>
      <c r="AA86" s="59">
        <f t="shared" si="61"/>
        <v>107.55750282992891</v>
      </c>
      <c r="AB86" s="59">
        <f t="shared" si="61"/>
        <v>116.20080924120066</v>
      </c>
      <c r="AC86" s="59">
        <f t="shared" si="61"/>
        <v>833.1771425910764</v>
      </c>
      <c r="AD86" s="59">
        <f t="shared" si="61"/>
        <v>1183.3959203696234</v>
      </c>
    </row>
    <row r="87" spans="1:30" x14ac:dyDescent="0.25">
      <c r="A87" s="24" t="s">
        <v>159</v>
      </c>
      <c r="B87" s="24"/>
      <c r="C87" s="54">
        <f>+C70</f>
        <v>1.6086379090909095</v>
      </c>
      <c r="D87" s="55">
        <f t="shared" ref="D87:Q87" si="62">+D70</f>
        <v>1.6086379090909095</v>
      </c>
      <c r="E87" s="55">
        <f t="shared" si="62"/>
        <v>1.6086379090909095</v>
      </c>
      <c r="F87" s="55">
        <f t="shared" si="62"/>
        <v>1.6086379090909095</v>
      </c>
      <c r="G87" s="55">
        <f t="shared" si="62"/>
        <v>1.6086379090909095</v>
      </c>
      <c r="H87" s="55">
        <f t="shared" si="62"/>
        <v>1.6086379090909095</v>
      </c>
      <c r="I87" s="55">
        <f t="shared" si="62"/>
        <v>1.6086379090909095</v>
      </c>
      <c r="J87" s="55">
        <f t="shared" si="62"/>
        <v>1.6086379090909095</v>
      </c>
      <c r="K87" s="55">
        <f t="shared" si="62"/>
        <v>1.6086379090909095</v>
      </c>
      <c r="L87" s="55">
        <f t="shared" si="62"/>
        <v>9.8552596153846181</v>
      </c>
      <c r="M87" s="55">
        <f t="shared" si="62"/>
        <v>9.8552596153846181</v>
      </c>
      <c r="N87" s="55">
        <f t="shared" si="62"/>
        <v>9.8552596153846181</v>
      </c>
      <c r="O87" s="55">
        <f t="shared" si="62"/>
        <v>9.8552596153846181</v>
      </c>
      <c r="P87" s="55">
        <f t="shared" si="62"/>
        <v>9.8552596153846181</v>
      </c>
      <c r="Q87" s="55">
        <f t="shared" si="62"/>
        <v>9.8552596153846181</v>
      </c>
      <c r="R87" s="55">
        <f>+R70</f>
        <v>9.8552596153846181</v>
      </c>
      <c r="S87" s="55">
        <f t="shared" ref="S87:AD87" si="63">+S70</f>
        <v>9.8552596153846181</v>
      </c>
      <c r="T87" s="55">
        <f t="shared" si="63"/>
        <v>9.8552596153846181</v>
      </c>
      <c r="U87" s="55">
        <f t="shared" si="63"/>
        <v>21.834185294117642</v>
      </c>
      <c r="V87" s="55">
        <f t="shared" si="63"/>
        <v>21.834185294117642</v>
      </c>
      <c r="W87" s="55">
        <f t="shared" si="63"/>
        <v>21.834185294117642</v>
      </c>
      <c r="X87" s="55">
        <f t="shared" si="63"/>
        <v>21.834185294117642</v>
      </c>
      <c r="Y87" s="55">
        <f t="shared" si="63"/>
        <v>50.946432352941166</v>
      </c>
      <c r="Z87" s="55">
        <f t="shared" si="63"/>
        <v>50.946432352941166</v>
      </c>
      <c r="AA87" s="55">
        <f t="shared" si="63"/>
        <v>50.946432352941166</v>
      </c>
      <c r="AB87" s="55">
        <f t="shared" si="63"/>
        <v>50.946432352941166</v>
      </c>
      <c r="AC87" s="55">
        <f t="shared" si="63"/>
        <v>1195.67</v>
      </c>
      <c r="AD87" s="55">
        <f t="shared" si="63"/>
        <v>1195.67</v>
      </c>
    </row>
    <row r="88" spans="1:30" x14ac:dyDescent="0.25">
      <c r="A88" s="24" t="s">
        <v>160</v>
      </c>
      <c r="B88" s="24"/>
      <c r="C88" s="54">
        <f t="shared" ref="C88:AD88" si="64">+C86*1000/C60</f>
        <v>22.105081375838711</v>
      </c>
      <c r="D88" s="55">
        <f t="shared" si="64"/>
        <v>28.962757697585314</v>
      </c>
      <c r="E88" s="55">
        <f t="shared" si="64"/>
        <v>30.619616759997513</v>
      </c>
      <c r="F88" s="55">
        <f t="shared" si="64"/>
        <v>24.540750571193698</v>
      </c>
      <c r="G88" s="55">
        <f t="shared" si="64"/>
        <v>29.229323654082183</v>
      </c>
      <c r="H88" s="55">
        <f t="shared" si="64"/>
        <v>30.901432031679217</v>
      </c>
      <c r="I88" s="55">
        <f t="shared" si="64"/>
        <v>27.479138714538422</v>
      </c>
      <c r="J88" s="55">
        <f t="shared" si="64"/>
        <v>29.752069040980317</v>
      </c>
      <c r="K88" s="55">
        <f t="shared" si="64"/>
        <v>31.454081871760287</v>
      </c>
      <c r="L88" s="55">
        <f t="shared" si="64"/>
        <v>29.337112238451109</v>
      </c>
      <c r="M88" s="55">
        <f t="shared" si="64"/>
        <v>33.051292491259474</v>
      </c>
      <c r="N88" s="55">
        <f t="shared" si="64"/>
        <v>34.942042469571966</v>
      </c>
      <c r="O88" s="55">
        <f t="shared" si="64"/>
        <v>37.731720726345408</v>
      </c>
      <c r="P88" s="55">
        <f t="shared" si="64"/>
        <v>31.356018417988423</v>
      </c>
      <c r="Q88" s="55">
        <f t="shared" si="64"/>
        <v>33.414283750606131</v>
      </c>
      <c r="R88" s="55">
        <f t="shared" si="64"/>
        <v>35.325799201733908</v>
      </c>
      <c r="S88" s="55">
        <f t="shared" si="64"/>
        <v>32.985391877529104</v>
      </c>
      <c r="T88" s="55">
        <f t="shared" si="64"/>
        <v>35.713770605365269</v>
      </c>
      <c r="U88" s="55">
        <f t="shared" si="64"/>
        <v>20.747831909303169</v>
      </c>
      <c r="V88" s="55">
        <f t="shared" si="64"/>
        <v>25.713469170842323</v>
      </c>
      <c r="W88" s="55">
        <f t="shared" si="64"/>
        <v>22.258453409005551</v>
      </c>
      <c r="X88" s="55">
        <f t="shared" si="64"/>
        <v>27.585631984345351</v>
      </c>
      <c r="Y88" s="55">
        <f t="shared" si="64"/>
        <v>31.428783121994758</v>
      </c>
      <c r="Z88" s="55">
        <f t="shared" si="64"/>
        <v>35.690288361638324</v>
      </c>
      <c r="AA88" s="55">
        <f t="shared" si="64"/>
        <v>37.732006154174883</v>
      </c>
      <c r="AB88" s="55">
        <f t="shared" si="64"/>
        <v>40.764145076349415</v>
      </c>
      <c r="AC88" s="55">
        <f t="shared" si="64"/>
        <v>30.369614237188841</v>
      </c>
      <c r="AD88" s="55">
        <f t="shared" si="64"/>
        <v>43.135217895826884</v>
      </c>
    </row>
    <row r="89" spans="1:30" x14ac:dyDescent="0.25">
      <c r="A89" s="24" t="s">
        <v>161</v>
      </c>
      <c r="B89" s="24"/>
      <c r="C89" s="54">
        <f t="shared" ref="C89:AD89" si="65">+C87*1000/C60</f>
        <v>14.902588454588832</v>
      </c>
      <c r="D89" s="55">
        <f t="shared" si="65"/>
        <v>14.902588454588832</v>
      </c>
      <c r="E89" s="55">
        <f t="shared" si="65"/>
        <v>14.902588454588832</v>
      </c>
      <c r="F89" s="55">
        <f t="shared" si="65"/>
        <v>14.765796583377366</v>
      </c>
      <c r="G89" s="55">
        <f t="shared" si="65"/>
        <v>14.765796583377366</v>
      </c>
      <c r="H89" s="55">
        <f t="shared" si="65"/>
        <v>14.765796583377366</v>
      </c>
      <c r="I89" s="55">
        <f t="shared" si="65"/>
        <v>14.765796583377366</v>
      </c>
      <c r="J89" s="55">
        <f t="shared" si="65"/>
        <v>14.765796583377366</v>
      </c>
      <c r="K89" s="55">
        <f t="shared" si="65"/>
        <v>14.765796583377366</v>
      </c>
      <c r="L89" s="55">
        <f t="shared" si="65"/>
        <v>16.538883069052527</v>
      </c>
      <c r="M89" s="55">
        <f t="shared" si="65"/>
        <v>16.538883069052527</v>
      </c>
      <c r="N89" s="55">
        <f t="shared" si="65"/>
        <v>16.538883069052527</v>
      </c>
      <c r="O89" s="55">
        <f t="shared" si="65"/>
        <v>16.538883069052527</v>
      </c>
      <c r="P89" s="55">
        <f t="shared" si="65"/>
        <v>16.538883069052527</v>
      </c>
      <c r="Q89" s="55">
        <f t="shared" si="65"/>
        <v>16.538883069052527</v>
      </c>
      <c r="R89" s="55">
        <f t="shared" si="65"/>
        <v>16.538883069052527</v>
      </c>
      <c r="S89" s="55">
        <f t="shared" si="65"/>
        <v>16.538883069052527</v>
      </c>
      <c r="T89" s="55">
        <f t="shared" si="65"/>
        <v>16.538883069052527</v>
      </c>
      <c r="U89" s="55">
        <f t="shared" si="65"/>
        <v>14.175816936302205</v>
      </c>
      <c r="V89" s="55">
        <f t="shared" si="65"/>
        <v>14.175816936302205</v>
      </c>
      <c r="W89" s="55">
        <f t="shared" si="65"/>
        <v>14.175816936302205</v>
      </c>
      <c r="X89" s="55">
        <f t="shared" si="65"/>
        <v>14.175816936302205</v>
      </c>
      <c r="Y89" s="55">
        <f t="shared" si="65"/>
        <v>17.872403584099658</v>
      </c>
      <c r="Z89" s="55">
        <f t="shared" si="65"/>
        <v>17.872403584099658</v>
      </c>
      <c r="AA89" s="55">
        <f t="shared" si="65"/>
        <v>17.872403584099658</v>
      </c>
      <c r="AB89" s="55">
        <f t="shared" si="65"/>
        <v>17.872403584099658</v>
      </c>
      <c r="AC89" s="55">
        <f t="shared" si="65"/>
        <v>43.582612626714294</v>
      </c>
      <c r="AD89" s="55">
        <f t="shared" si="65"/>
        <v>43.582612626714294</v>
      </c>
    </row>
    <row r="90" spans="1:30" x14ac:dyDescent="0.25">
      <c r="A90" s="24" t="s">
        <v>239</v>
      </c>
      <c r="B90" s="24"/>
      <c r="C90" s="54">
        <f>+C88+C89</f>
        <v>37.007669830427545</v>
      </c>
      <c r="D90" s="55">
        <f t="shared" ref="D90:Q90" si="66">+D88+D89</f>
        <v>43.865346152174148</v>
      </c>
      <c r="E90" s="55">
        <f t="shared" si="66"/>
        <v>45.522205214586343</v>
      </c>
      <c r="F90" s="55">
        <f t="shared" si="66"/>
        <v>39.306547154571064</v>
      </c>
      <c r="G90" s="55">
        <f t="shared" si="66"/>
        <v>43.995120237459545</v>
      </c>
      <c r="H90" s="55">
        <f t="shared" si="66"/>
        <v>45.667228615056587</v>
      </c>
      <c r="I90" s="55">
        <f t="shared" si="66"/>
        <v>42.244935297915788</v>
      </c>
      <c r="J90" s="55">
        <f t="shared" si="66"/>
        <v>44.517865624357682</v>
      </c>
      <c r="K90" s="55">
        <f t="shared" si="66"/>
        <v>46.219878455137653</v>
      </c>
      <c r="L90" s="55">
        <f t="shared" si="66"/>
        <v>45.875995307503636</v>
      </c>
      <c r="M90" s="55">
        <f t="shared" si="66"/>
        <v>49.590175560312005</v>
      </c>
      <c r="N90" s="55">
        <f t="shared" si="66"/>
        <v>51.48092553862449</v>
      </c>
      <c r="O90" s="55">
        <f t="shared" si="66"/>
        <v>54.270603795397932</v>
      </c>
      <c r="P90" s="55">
        <f t="shared" si="66"/>
        <v>47.894901487040954</v>
      </c>
      <c r="Q90" s="55">
        <f t="shared" si="66"/>
        <v>49.953166819658662</v>
      </c>
      <c r="R90" s="55">
        <f>+R88+R89</f>
        <v>51.864682270786432</v>
      </c>
      <c r="S90" s="55">
        <f t="shared" ref="S90:AD90" si="67">+S88+S89</f>
        <v>49.524274946581627</v>
      </c>
      <c r="T90" s="55">
        <f t="shared" si="67"/>
        <v>52.2526536744178</v>
      </c>
      <c r="U90" s="55">
        <f t="shared" si="67"/>
        <v>34.923648845605371</v>
      </c>
      <c r="V90" s="55">
        <f t="shared" si="67"/>
        <v>39.889286107144528</v>
      </c>
      <c r="W90" s="55">
        <f t="shared" si="67"/>
        <v>36.434270345307752</v>
      </c>
      <c r="X90" s="55">
        <f t="shared" si="67"/>
        <v>41.761448920647553</v>
      </c>
      <c r="Y90" s="55">
        <f t="shared" si="67"/>
        <v>49.301186706094413</v>
      </c>
      <c r="Z90" s="55">
        <f t="shared" si="67"/>
        <v>53.562691945737981</v>
      </c>
      <c r="AA90" s="55">
        <f t="shared" si="67"/>
        <v>55.604409738274541</v>
      </c>
      <c r="AB90" s="55">
        <f t="shared" si="67"/>
        <v>58.636548660449073</v>
      </c>
      <c r="AC90" s="55">
        <f t="shared" si="67"/>
        <v>73.952226863903135</v>
      </c>
      <c r="AD90" s="55">
        <f t="shared" si="67"/>
        <v>86.717830522541178</v>
      </c>
    </row>
    <row r="91" spans="1:30" x14ac:dyDescent="0.25">
      <c r="A91" s="24" t="s">
        <v>163</v>
      </c>
      <c r="B91" s="24" t="s">
        <v>164</v>
      </c>
      <c r="C91" s="66">
        <f t="shared" ref="C91:AD91" si="68">+VS_tot_omsat_lager</f>
        <v>0.60536843267601481</v>
      </c>
      <c r="D91" s="67">
        <f t="shared" si="68"/>
        <v>0.60536843267601481</v>
      </c>
      <c r="E91" s="67">
        <f t="shared" si="68"/>
        <v>0.60536843267601481</v>
      </c>
      <c r="F91" s="67">
        <f t="shared" si="68"/>
        <v>0.60536843267601481</v>
      </c>
      <c r="G91" s="67">
        <f t="shared" si="68"/>
        <v>0.60536843267601481</v>
      </c>
      <c r="H91" s="67">
        <f t="shared" si="68"/>
        <v>0.60536843267601481</v>
      </c>
      <c r="I91" s="67">
        <f t="shared" si="68"/>
        <v>0.60536843267601481</v>
      </c>
      <c r="J91" s="67">
        <f t="shared" si="68"/>
        <v>0.60536843267601481</v>
      </c>
      <c r="K91" s="67">
        <f t="shared" si="68"/>
        <v>0.60536843267601481</v>
      </c>
      <c r="L91" s="67">
        <f t="shared" si="68"/>
        <v>0.60536843267601481</v>
      </c>
      <c r="M91" s="67">
        <f t="shared" si="68"/>
        <v>0.60536843267601481</v>
      </c>
      <c r="N91" s="67">
        <f t="shared" si="68"/>
        <v>0.60536843267601481</v>
      </c>
      <c r="O91" s="67">
        <f t="shared" si="68"/>
        <v>0.60536843267601481</v>
      </c>
      <c r="P91" s="67">
        <f t="shared" si="68"/>
        <v>0.60536843267601481</v>
      </c>
      <c r="Q91" s="67">
        <f t="shared" si="68"/>
        <v>0.60536843267601481</v>
      </c>
      <c r="R91" s="67">
        <f t="shared" si="68"/>
        <v>0.60536843267601481</v>
      </c>
      <c r="S91" s="67">
        <f t="shared" si="68"/>
        <v>0.60536843267601481</v>
      </c>
      <c r="T91" s="67">
        <f t="shared" si="68"/>
        <v>0.60536843267601481</v>
      </c>
      <c r="U91" s="67">
        <f t="shared" si="68"/>
        <v>0.60536843267601481</v>
      </c>
      <c r="V91" s="67">
        <f t="shared" si="68"/>
        <v>0.60536843267601481</v>
      </c>
      <c r="W91" s="67">
        <f t="shared" si="68"/>
        <v>0.60536843267601481</v>
      </c>
      <c r="X91" s="67">
        <f t="shared" si="68"/>
        <v>0.60536843267601481</v>
      </c>
      <c r="Y91" s="67">
        <f t="shared" si="68"/>
        <v>0.60536843267601481</v>
      </c>
      <c r="Z91" s="67">
        <f t="shared" si="68"/>
        <v>0.60536843267601481</v>
      </c>
      <c r="AA91" s="67">
        <f t="shared" si="68"/>
        <v>0.60536843267601481</v>
      </c>
      <c r="AB91" s="67">
        <f t="shared" si="68"/>
        <v>0.60536843267601481</v>
      </c>
      <c r="AC91" s="67">
        <f t="shared" si="68"/>
        <v>0.60536843267601481</v>
      </c>
      <c r="AD91" s="67">
        <f t="shared" si="68"/>
        <v>0.60536843267601481</v>
      </c>
    </row>
    <row r="92" spans="1:30" x14ac:dyDescent="0.25">
      <c r="A92" s="24" t="s">
        <v>165</v>
      </c>
      <c r="B92" s="24"/>
      <c r="C92" s="54">
        <f>+C91*C88</f>
        <v>13.381718466667246</v>
      </c>
      <c r="D92" s="55">
        <f t="shared" ref="D92:Q92" si="69">+D91*D88</f>
        <v>17.533139233362405</v>
      </c>
      <c r="E92" s="55">
        <f t="shared" si="69"/>
        <v>18.536149407139931</v>
      </c>
      <c r="F92" s="55">
        <f t="shared" si="69"/>
        <v>14.856195709976545</v>
      </c>
      <c r="G92" s="55">
        <f t="shared" si="69"/>
        <v>17.694509848651698</v>
      </c>
      <c r="H92" s="55">
        <f t="shared" si="69"/>
        <v>18.706751476462049</v>
      </c>
      <c r="I92" s="55">
        <f t="shared" si="69"/>
        <v>16.635003134906924</v>
      </c>
      <c r="J92" s="55">
        <f t="shared" si="69"/>
        <v>18.010963404206837</v>
      </c>
      <c r="K92" s="55">
        <f t="shared" si="69"/>
        <v>19.041308243970576</v>
      </c>
      <c r="L92" s="55">
        <f t="shared" si="69"/>
        <v>17.759761655031479</v>
      </c>
      <c r="M92" s="55">
        <f t="shared" si="69"/>
        <v>20.008209133350285</v>
      </c>
      <c r="N92" s="55">
        <f t="shared" si="69"/>
        <v>21.152809484303528</v>
      </c>
      <c r="O92" s="55">
        <f t="shared" si="69"/>
        <v>22.841592638276822</v>
      </c>
      <c r="P92" s="55">
        <f t="shared" si="69"/>
        <v>18.981943724657906</v>
      </c>
      <c r="Q92" s="55">
        <f t="shared" si="69"/>
        <v>20.227952583096062</v>
      </c>
      <c r="R92" s="55">
        <f>+R91*R88</f>
        <v>21.385123695781271</v>
      </c>
      <c r="S92" s="55">
        <f t="shared" ref="S92:AD92" si="70">+S91*S88</f>
        <v>19.968314982103944</v>
      </c>
      <c r="T92" s="55">
        <f t="shared" si="70"/>
        <v>21.619989336320703</v>
      </c>
      <c r="U92" s="55">
        <f t="shared" si="70"/>
        <v>12.560082484360267</v>
      </c>
      <c r="V92" s="55">
        <f t="shared" si="70"/>
        <v>15.566122530615843</v>
      </c>
      <c r="W92" s="55">
        <f t="shared" si="70"/>
        <v>13.47456505400179</v>
      </c>
      <c r="X92" s="55">
        <f t="shared" si="70"/>
        <v>16.699470798740489</v>
      </c>
      <c r="Y92" s="55">
        <f t="shared" si="70"/>
        <v>19.025993179476355</v>
      </c>
      <c r="Z92" s="55">
        <f t="shared" si="70"/>
        <v>21.605773927240005</v>
      </c>
      <c r="AA92" s="55">
        <f t="shared" si="70"/>
        <v>22.841765427274595</v>
      </c>
      <c r="AB92" s="55">
        <f t="shared" si="70"/>
        <v>24.677326614247331</v>
      </c>
      <c r="AC92" s="55">
        <f t="shared" si="70"/>
        <v>18.384805771742194</v>
      </c>
      <c r="AD92" s="55">
        <f t="shared" si="70"/>
        <v>26.112699250735105</v>
      </c>
    </row>
    <row r="93" spans="1:30" x14ac:dyDescent="0.25">
      <c r="A93" s="24" t="s">
        <v>166</v>
      </c>
      <c r="B93" s="24"/>
      <c r="C93" s="54">
        <f>+C89*C91</f>
        <v>9.0215566155701143</v>
      </c>
      <c r="D93" s="55">
        <f t="shared" ref="D93:Q93" si="71">+D89*D91</f>
        <v>9.0215566155701143</v>
      </c>
      <c r="E93" s="55">
        <f t="shared" si="71"/>
        <v>9.0215566155701143</v>
      </c>
      <c r="F93" s="55">
        <f t="shared" si="71"/>
        <v>8.9387471348920098</v>
      </c>
      <c r="G93" s="55">
        <f t="shared" si="71"/>
        <v>8.9387471348920098</v>
      </c>
      <c r="H93" s="55">
        <f t="shared" si="71"/>
        <v>8.9387471348920098</v>
      </c>
      <c r="I93" s="55">
        <f t="shared" si="71"/>
        <v>8.9387471348920098</v>
      </c>
      <c r="J93" s="55">
        <f t="shared" si="71"/>
        <v>8.9387471348920098</v>
      </c>
      <c r="K93" s="55">
        <f t="shared" si="71"/>
        <v>8.9387471348920098</v>
      </c>
      <c r="L93" s="55">
        <f t="shared" si="71"/>
        <v>10.012117721724206</v>
      </c>
      <c r="M93" s="55">
        <f t="shared" si="71"/>
        <v>10.012117721724206</v>
      </c>
      <c r="N93" s="55">
        <f t="shared" si="71"/>
        <v>10.012117721724206</v>
      </c>
      <c r="O93" s="55">
        <f t="shared" si="71"/>
        <v>10.012117721724206</v>
      </c>
      <c r="P93" s="55">
        <f t="shared" si="71"/>
        <v>10.012117721724206</v>
      </c>
      <c r="Q93" s="55">
        <f t="shared" si="71"/>
        <v>10.012117721724206</v>
      </c>
      <c r="R93" s="55">
        <f>+R89*R91</f>
        <v>10.012117721724206</v>
      </c>
      <c r="S93" s="55">
        <f t="shared" ref="S93:AD93" si="72">+S89*S91</f>
        <v>10.012117721724206</v>
      </c>
      <c r="T93" s="55">
        <f t="shared" si="72"/>
        <v>10.012117721724206</v>
      </c>
      <c r="U93" s="55">
        <f t="shared" si="72"/>
        <v>8.5815920806313724</v>
      </c>
      <c r="V93" s="55">
        <f t="shared" si="72"/>
        <v>8.5815920806313724</v>
      </c>
      <c r="W93" s="55">
        <f t="shared" si="72"/>
        <v>8.5815920806313724</v>
      </c>
      <c r="X93" s="55">
        <f t="shared" si="72"/>
        <v>8.5815920806313724</v>
      </c>
      <c r="Y93" s="55">
        <f t="shared" si="72"/>
        <v>10.819388945859599</v>
      </c>
      <c r="Z93" s="55">
        <f t="shared" si="72"/>
        <v>10.819388945859599</v>
      </c>
      <c r="AA93" s="55">
        <f t="shared" si="72"/>
        <v>10.819388945859599</v>
      </c>
      <c r="AB93" s="55">
        <f t="shared" si="72"/>
        <v>10.819388945859599</v>
      </c>
      <c r="AC93" s="55">
        <f t="shared" si="72"/>
        <v>26.383537897759926</v>
      </c>
      <c r="AD93" s="55">
        <f t="shared" si="72"/>
        <v>26.383537897759926</v>
      </c>
    </row>
    <row r="94" spans="1:30" x14ac:dyDescent="0.25">
      <c r="A94" s="24" t="s">
        <v>167</v>
      </c>
      <c r="B94" s="24"/>
      <c r="C94" s="54">
        <f t="shared" ref="C94:AD94" si="73">+C92/C31</f>
        <v>2.0072577700000869</v>
      </c>
      <c r="D94" s="55">
        <f t="shared" si="73"/>
        <v>2.6299708850043606</v>
      </c>
      <c r="E94" s="55">
        <f t="shared" si="73"/>
        <v>2.7804224110709894</v>
      </c>
      <c r="F94" s="55">
        <f t="shared" si="73"/>
        <v>2.2284293564964814</v>
      </c>
      <c r="G94" s="55">
        <f t="shared" si="73"/>
        <v>2.6541764772977547</v>
      </c>
      <c r="H94" s="55">
        <f t="shared" si="73"/>
        <v>2.8060127214693074</v>
      </c>
      <c r="I94" s="55">
        <f t="shared" si="73"/>
        <v>2.4952504702360385</v>
      </c>
      <c r="J94" s="55">
        <f t="shared" si="73"/>
        <v>2.7016445106310254</v>
      </c>
      <c r="K94" s="55">
        <f t="shared" si="73"/>
        <v>2.8561962365955864</v>
      </c>
      <c r="L94" s="55">
        <f t="shared" si="73"/>
        <v>2.6639642482547217</v>
      </c>
      <c r="M94" s="55">
        <f t="shared" si="73"/>
        <v>3.0012313700025426</v>
      </c>
      <c r="N94" s="55">
        <f t="shared" si="73"/>
        <v>3.1729214226455289</v>
      </c>
      <c r="O94" s="55">
        <f t="shared" si="73"/>
        <v>3.4262388957415233</v>
      </c>
      <c r="P94" s="55">
        <f t="shared" si="73"/>
        <v>2.8472915586986858</v>
      </c>
      <c r="Q94" s="55">
        <f t="shared" si="73"/>
        <v>3.0341928874644091</v>
      </c>
      <c r="R94" s="55">
        <f t="shared" si="73"/>
        <v>3.2077685543671905</v>
      </c>
      <c r="S94" s="55">
        <f t="shared" si="73"/>
        <v>2.9952472473155916</v>
      </c>
      <c r="T94" s="55">
        <f t="shared" si="73"/>
        <v>3.2429984004481054</v>
      </c>
      <c r="U94" s="55">
        <f t="shared" si="73"/>
        <v>1.8840123726540399</v>
      </c>
      <c r="V94" s="55">
        <f t="shared" si="73"/>
        <v>2.3349183795923762</v>
      </c>
      <c r="W94" s="55">
        <f t="shared" si="73"/>
        <v>2.0211847581002682</v>
      </c>
      <c r="X94" s="55">
        <f t="shared" si="73"/>
        <v>2.5049206198110734</v>
      </c>
      <c r="Y94" s="55">
        <f t="shared" si="73"/>
        <v>2.8538989769214531</v>
      </c>
      <c r="Z94" s="55">
        <f t="shared" si="73"/>
        <v>3.2408660890860004</v>
      </c>
      <c r="AA94" s="55">
        <f t="shared" si="73"/>
        <v>3.4262648140911889</v>
      </c>
      <c r="AB94" s="55">
        <f t="shared" si="73"/>
        <v>3.7015989921370993</v>
      </c>
      <c r="AC94" s="55">
        <f t="shared" si="73"/>
        <v>2.7577208657613288</v>
      </c>
      <c r="AD94" s="55">
        <f t="shared" si="73"/>
        <v>3.9169048876102655</v>
      </c>
    </row>
    <row r="95" spans="1:30" x14ac:dyDescent="0.25">
      <c r="A95" s="24" t="s">
        <v>168</v>
      </c>
      <c r="B95" s="24"/>
      <c r="C95" s="54">
        <f t="shared" ref="C95:AD95" si="74">+C93/C31</f>
        <v>1.3532334923355172</v>
      </c>
      <c r="D95" s="55">
        <f t="shared" si="74"/>
        <v>1.3532334923355172</v>
      </c>
      <c r="E95" s="55">
        <f t="shared" si="74"/>
        <v>1.3532334923355172</v>
      </c>
      <c r="F95" s="55">
        <f t="shared" si="74"/>
        <v>1.3408120702338013</v>
      </c>
      <c r="G95" s="55">
        <f t="shared" si="74"/>
        <v>1.3408120702338013</v>
      </c>
      <c r="H95" s="55">
        <f t="shared" si="74"/>
        <v>1.3408120702338013</v>
      </c>
      <c r="I95" s="55">
        <f t="shared" si="74"/>
        <v>1.3408120702338013</v>
      </c>
      <c r="J95" s="55">
        <f t="shared" si="74"/>
        <v>1.3408120702338013</v>
      </c>
      <c r="K95" s="55">
        <f t="shared" si="74"/>
        <v>1.3408120702338013</v>
      </c>
      <c r="L95" s="55">
        <f t="shared" si="74"/>
        <v>1.5018176582586307</v>
      </c>
      <c r="M95" s="55">
        <f t="shared" si="74"/>
        <v>1.5018176582586307</v>
      </c>
      <c r="N95" s="55">
        <f t="shared" si="74"/>
        <v>1.5018176582586307</v>
      </c>
      <c r="O95" s="55">
        <f t="shared" si="74"/>
        <v>1.5018176582586307</v>
      </c>
      <c r="P95" s="55">
        <f t="shared" si="74"/>
        <v>1.5018176582586307</v>
      </c>
      <c r="Q95" s="55">
        <f t="shared" si="74"/>
        <v>1.5018176582586307</v>
      </c>
      <c r="R95" s="55">
        <f t="shared" si="74"/>
        <v>1.5018176582586307</v>
      </c>
      <c r="S95" s="55">
        <f t="shared" si="74"/>
        <v>1.5018176582586307</v>
      </c>
      <c r="T95" s="55">
        <f t="shared" si="74"/>
        <v>1.5018176582586307</v>
      </c>
      <c r="U95" s="55">
        <f t="shared" si="74"/>
        <v>1.2872388120947058</v>
      </c>
      <c r="V95" s="55">
        <f t="shared" si="74"/>
        <v>1.2872388120947058</v>
      </c>
      <c r="W95" s="55">
        <f t="shared" si="74"/>
        <v>1.2872388120947058</v>
      </c>
      <c r="X95" s="55">
        <f t="shared" si="74"/>
        <v>1.2872388120947058</v>
      </c>
      <c r="Y95" s="55">
        <f t="shared" si="74"/>
        <v>1.6229083418789396</v>
      </c>
      <c r="Z95" s="55">
        <f t="shared" si="74"/>
        <v>1.6229083418789396</v>
      </c>
      <c r="AA95" s="55">
        <f t="shared" si="74"/>
        <v>1.6229083418789396</v>
      </c>
      <c r="AB95" s="55">
        <f t="shared" si="74"/>
        <v>1.6229083418789396</v>
      </c>
      <c r="AC95" s="55">
        <f t="shared" si="74"/>
        <v>3.9575306846639888</v>
      </c>
      <c r="AD95" s="55">
        <f t="shared" si="74"/>
        <v>3.9575306846639888</v>
      </c>
    </row>
    <row r="96" spans="1:30" x14ac:dyDescent="0.25">
      <c r="A96" s="24" t="s">
        <v>153</v>
      </c>
      <c r="B96" s="24"/>
      <c r="C96" s="54">
        <f>+SUM(C94:C95)</f>
        <v>3.360491262335604</v>
      </c>
      <c r="D96" s="55">
        <f t="shared" ref="D96:F96" si="75">+SUM(D94:D95)</f>
        <v>3.9832043773398778</v>
      </c>
      <c r="E96" s="55">
        <f t="shared" si="75"/>
        <v>4.1336559034065061</v>
      </c>
      <c r="F96" s="55">
        <f t="shared" si="75"/>
        <v>3.569241426730283</v>
      </c>
      <c r="G96" s="55">
        <f t="shared" ref="G96:AD96" si="76">+SUM(G94:G95)</f>
        <v>3.9949885475315563</v>
      </c>
      <c r="H96" s="55">
        <f t="shared" si="76"/>
        <v>4.1468247917031089</v>
      </c>
      <c r="I96" s="55">
        <f t="shared" si="76"/>
        <v>3.8360625404698396</v>
      </c>
      <c r="J96" s="55">
        <f t="shared" si="76"/>
        <v>4.042456580864827</v>
      </c>
      <c r="K96" s="55">
        <f t="shared" si="76"/>
        <v>4.197008306829388</v>
      </c>
      <c r="L96" s="55">
        <f t="shared" si="76"/>
        <v>4.1657819065133523</v>
      </c>
      <c r="M96" s="55">
        <f t="shared" si="76"/>
        <v>4.5030490282611737</v>
      </c>
      <c r="N96" s="55">
        <f t="shared" si="76"/>
        <v>4.6747390809041596</v>
      </c>
      <c r="O96" s="55">
        <f t="shared" si="76"/>
        <v>4.928056554000154</v>
      </c>
      <c r="P96" s="55">
        <f t="shared" si="76"/>
        <v>4.3491092169573164</v>
      </c>
      <c r="Q96" s="55">
        <f t="shared" si="76"/>
        <v>4.5360105457230393</v>
      </c>
      <c r="R96" s="55">
        <f t="shared" si="76"/>
        <v>4.7095862126258208</v>
      </c>
      <c r="S96" s="55">
        <f t="shared" si="76"/>
        <v>4.4970649055742218</v>
      </c>
      <c r="T96" s="55">
        <f t="shared" si="76"/>
        <v>4.7448160587067356</v>
      </c>
      <c r="U96" s="55">
        <f t="shared" si="76"/>
        <v>3.1712511847487459</v>
      </c>
      <c r="V96" s="55">
        <f t="shared" si="76"/>
        <v>3.6221571916870818</v>
      </c>
      <c r="W96" s="55">
        <f t="shared" si="76"/>
        <v>3.3084235701949742</v>
      </c>
      <c r="X96" s="55">
        <f t="shared" si="76"/>
        <v>3.7921594319057794</v>
      </c>
      <c r="Y96" s="55">
        <f t="shared" si="76"/>
        <v>4.4768073188003932</v>
      </c>
      <c r="Z96" s="55">
        <f t="shared" si="76"/>
        <v>4.8637744309649396</v>
      </c>
      <c r="AA96" s="55">
        <f t="shared" si="76"/>
        <v>5.0491731559701289</v>
      </c>
      <c r="AB96" s="55">
        <f t="shared" si="76"/>
        <v>5.3245073340160385</v>
      </c>
      <c r="AC96" s="55">
        <f t="shared" si="76"/>
        <v>6.7152515504253181</v>
      </c>
      <c r="AD96" s="55">
        <f t="shared" si="76"/>
        <v>7.8744355722742547</v>
      </c>
    </row>
    <row r="97" spans="1:3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x14ac:dyDescent="0.25">
      <c r="A98" s="24" t="s">
        <v>169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x14ac:dyDescent="0.25">
      <c r="A99" s="24" t="s">
        <v>158</v>
      </c>
      <c r="B99" s="24"/>
      <c r="C99" s="64">
        <f>+C69*C72</f>
        <v>2.3861003739765874</v>
      </c>
      <c r="D99" s="65">
        <f t="shared" ref="D99:Q99" si="77">+D69*D72</f>
        <v>3.126342120103573</v>
      </c>
      <c r="E99" s="65">
        <f t="shared" si="77"/>
        <v>3.3051893254691875</v>
      </c>
      <c r="F99" s="65">
        <f t="shared" si="77"/>
        <v>2.6735558399069452</v>
      </c>
      <c r="G99" s="65">
        <f t="shared" si="77"/>
        <v>3.184345512383425</v>
      </c>
      <c r="H99" s="65">
        <f t="shared" si="77"/>
        <v>3.3665108909407291</v>
      </c>
      <c r="I99" s="65">
        <f t="shared" si="77"/>
        <v>2.9936741980542316</v>
      </c>
      <c r="J99" s="65">
        <f t="shared" si="77"/>
        <v>3.2412952367967618</v>
      </c>
      <c r="K99" s="65">
        <f t="shared" si="77"/>
        <v>3.426718511856234</v>
      </c>
      <c r="L99" s="65">
        <f t="shared" si="77"/>
        <v>17.481522559200023</v>
      </c>
      <c r="M99" s="65">
        <f t="shared" si="77"/>
        <v>19.694744002083002</v>
      </c>
      <c r="N99" s="65">
        <f t="shared" si="77"/>
        <v>20.821412098486682</v>
      </c>
      <c r="O99" s="65">
        <f t="shared" si="77"/>
        <v>22.483737380617775</v>
      </c>
      <c r="P99" s="65">
        <f t="shared" si="77"/>
        <v>18.68455691498886</v>
      </c>
      <c r="Q99" s="65">
        <f t="shared" si="77"/>
        <v>19.911044769434739</v>
      </c>
      <c r="R99" s="65">
        <f>+R69*R72</f>
        <v>21.050086683633516</v>
      </c>
      <c r="S99" s="65">
        <f t="shared" ref="S99:AD99" si="78">+S69*S72</f>
        <v>19.655474865563061</v>
      </c>
      <c r="T99" s="65">
        <f t="shared" si="78"/>
        <v>21.281272725046851</v>
      </c>
      <c r="U99" s="65">
        <f t="shared" si="78"/>
        <v>31.956677233806122</v>
      </c>
      <c r="V99" s="65">
        <f t="shared" si="78"/>
        <v>39.604959132408474</v>
      </c>
      <c r="W99" s="65">
        <f t="shared" si="78"/>
        <v>34.283399558310371</v>
      </c>
      <c r="X99" s="65">
        <f t="shared" si="78"/>
        <v>42.488542488095113</v>
      </c>
      <c r="Y99" s="65">
        <f t="shared" si="78"/>
        <v>89.58976142886975</v>
      </c>
      <c r="Z99" s="65">
        <f t="shared" si="78"/>
        <v>101.73745535216263</v>
      </c>
      <c r="AA99" s="65">
        <f t="shared" si="78"/>
        <v>107.55750282992891</v>
      </c>
      <c r="AB99" s="65">
        <f t="shared" si="78"/>
        <v>116.20080924120066</v>
      </c>
      <c r="AC99" s="65">
        <f t="shared" si="78"/>
        <v>833.1771425910764</v>
      </c>
      <c r="AD99" s="65">
        <f t="shared" si="78"/>
        <v>1183.3959203696234</v>
      </c>
    </row>
    <row r="100" spans="1:30" x14ac:dyDescent="0.25">
      <c r="A100" s="24" t="s">
        <v>159</v>
      </c>
      <c r="B100" s="24"/>
      <c r="C100" s="56">
        <f>+C70</f>
        <v>1.6086379090909095</v>
      </c>
      <c r="D100" s="57">
        <f t="shared" ref="D100:Q100" si="79">+D70</f>
        <v>1.6086379090909095</v>
      </c>
      <c r="E100" s="57">
        <f t="shared" si="79"/>
        <v>1.6086379090909095</v>
      </c>
      <c r="F100" s="57">
        <f t="shared" si="79"/>
        <v>1.6086379090909095</v>
      </c>
      <c r="G100" s="57">
        <f t="shared" si="79"/>
        <v>1.6086379090909095</v>
      </c>
      <c r="H100" s="57">
        <f t="shared" si="79"/>
        <v>1.6086379090909095</v>
      </c>
      <c r="I100" s="57">
        <f t="shared" si="79"/>
        <v>1.6086379090909095</v>
      </c>
      <c r="J100" s="57">
        <f t="shared" si="79"/>
        <v>1.6086379090909095</v>
      </c>
      <c r="K100" s="57">
        <f t="shared" si="79"/>
        <v>1.6086379090909095</v>
      </c>
      <c r="L100" s="57">
        <f t="shared" si="79"/>
        <v>9.8552596153846181</v>
      </c>
      <c r="M100" s="57">
        <f t="shared" si="79"/>
        <v>9.8552596153846181</v>
      </c>
      <c r="N100" s="57">
        <f t="shared" si="79"/>
        <v>9.8552596153846181</v>
      </c>
      <c r="O100" s="57">
        <f t="shared" si="79"/>
        <v>9.8552596153846181</v>
      </c>
      <c r="P100" s="57">
        <f t="shared" si="79"/>
        <v>9.8552596153846181</v>
      </c>
      <c r="Q100" s="57">
        <f t="shared" si="79"/>
        <v>9.8552596153846181</v>
      </c>
      <c r="R100" s="57">
        <f>+R70</f>
        <v>9.8552596153846181</v>
      </c>
      <c r="S100" s="57">
        <f t="shared" ref="S100:AD100" si="80">+S70</f>
        <v>9.8552596153846181</v>
      </c>
      <c r="T100" s="57">
        <f t="shared" si="80"/>
        <v>9.8552596153846181</v>
      </c>
      <c r="U100" s="57">
        <f t="shared" si="80"/>
        <v>21.834185294117642</v>
      </c>
      <c r="V100" s="57">
        <f t="shared" si="80"/>
        <v>21.834185294117642</v>
      </c>
      <c r="W100" s="57">
        <f t="shared" si="80"/>
        <v>21.834185294117642</v>
      </c>
      <c r="X100" s="57">
        <f t="shared" si="80"/>
        <v>21.834185294117642</v>
      </c>
      <c r="Y100" s="57">
        <f t="shared" si="80"/>
        <v>50.946432352941166</v>
      </c>
      <c r="Z100" s="57">
        <f t="shared" si="80"/>
        <v>50.946432352941166</v>
      </c>
      <c r="AA100" s="57">
        <f t="shared" si="80"/>
        <v>50.946432352941166</v>
      </c>
      <c r="AB100" s="57">
        <f t="shared" si="80"/>
        <v>50.946432352941166</v>
      </c>
      <c r="AC100" s="57">
        <f t="shared" si="80"/>
        <v>1195.67</v>
      </c>
      <c r="AD100" s="57">
        <f t="shared" si="80"/>
        <v>1195.67</v>
      </c>
    </row>
    <row r="101" spans="1:30" x14ac:dyDescent="0.25">
      <c r="A101" s="24" t="s">
        <v>160</v>
      </c>
      <c r="B101" s="24"/>
      <c r="C101" s="56">
        <f t="shared" ref="C101:AD101" si="81">+C99*1000/C60</f>
        <v>22.105081375838711</v>
      </c>
      <c r="D101" s="57">
        <f t="shared" si="81"/>
        <v>28.962757697585314</v>
      </c>
      <c r="E101" s="57">
        <f t="shared" si="81"/>
        <v>30.619616759997513</v>
      </c>
      <c r="F101" s="57">
        <f t="shared" si="81"/>
        <v>24.540750571193698</v>
      </c>
      <c r="G101" s="57">
        <f t="shared" si="81"/>
        <v>29.229323654082183</v>
      </c>
      <c r="H101" s="57">
        <f t="shared" si="81"/>
        <v>30.901432031679217</v>
      </c>
      <c r="I101" s="57">
        <f t="shared" si="81"/>
        <v>27.479138714538422</v>
      </c>
      <c r="J101" s="57">
        <f t="shared" si="81"/>
        <v>29.752069040980317</v>
      </c>
      <c r="K101" s="57">
        <f t="shared" si="81"/>
        <v>31.454081871760287</v>
      </c>
      <c r="L101" s="57">
        <f t="shared" si="81"/>
        <v>29.337112238451109</v>
      </c>
      <c r="M101" s="57">
        <f t="shared" si="81"/>
        <v>33.051292491259474</v>
      </c>
      <c r="N101" s="57">
        <f t="shared" si="81"/>
        <v>34.942042469571966</v>
      </c>
      <c r="O101" s="57">
        <f t="shared" si="81"/>
        <v>37.731720726345408</v>
      </c>
      <c r="P101" s="57">
        <f t="shared" si="81"/>
        <v>31.356018417988423</v>
      </c>
      <c r="Q101" s="57">
        <f t="shared" si="81"/>
        <v>33.414283750606131</v>
      </c>
      <c r="R101" s="57">
        <f t="shared" si="81"/>
        <v>35.325799201733908</v>
      </c>
      <c r="S101" s="57">
        <f t="shared" si="81"/>
        <v>32.985391877529104</v>
      </c>
      <c r="T101" s="57">
        <f t="shared" si="81"/>
        <v>35.713770605365269</v>
      </c>
      <c r="U101" s="57">
        <f t="shared" si="81"/>
        <v>20.747831909303169</v>
      </c>
      <c r="V101" s="57">
        <f t="shared" si="81"/>
        <v>25.713469170842323</v>
      </c>
      <c r="W101" s="57">
        <f t="shared" si="81"/>
        <v>22.258453409005551</v>
      </c>
      <c r="X101" s="57">
        <f t="shared" si="81"/>
        <v>27.585631984345351</v>
      </c>
      <c r="Y101" s="57">
        <f t="shared" si="81"/>
        <v>31.428783121994758</v>
      </c>
      <c r="Z101" s="57">
        <f t="shared" si="81"/>
        <v>35.690288361638324</v>
      </c>
      <c r="AA101" s="57">
        <f t="shared" si="81"/>
        <v>37.732006154174883</v>
      </c>
      <c r="AB101" s="57">
        <f t="shared" si="81"/>
        <v>40.764145076349415</v>
      </c>
      <c r="AC101" s="57">
        <f t="shared" si="81"/>
        <v>30.369614237188841</v>
      </c>
      <c r="AD101" s="57">
        <f t="shared" si="81"/>
        <v>43.135217895826884</v>
      </c>
    </row>
    <row r="102" spans="1:30" x14ac:dyDescent="0.25">
      <c r="A102" s="24" t="s">
        <v>161</v>
      </c>
      <c r="B102" s="24"/>
      <c r="C102" s="56">
        <f t="shared" ref="C102:AD102" si="82">+C100*1000/C60</f>
        <v>14.902588454588832</v>
      </c>
      <c r="D102" s="57">
        <f t="shared" si="82"/>
        <v>14.902588454588832</v>
      </c>
      <c r="E102" s="57">
        <f t="shared" si="82"/>
        <v>14.902588454588832</v>
      </c>
      <c r="F102" s="57">
        <f t="shared" si="82"/>
        <v>14.765796583377366</v>
      </c>
      <c r="G102" s="57">
        <f t="shared" si="82"/>
        <v>14.765796583377366</v>
      </c>
      <c r="H102" s="57">
        <f t="shared" si="82"/>
        <v>14.765796583377366</v>
      </c>
      <c r="I102" s="57">
        <f t="shared" si="82"/>
        <v>14.765796583377366</v>
      </c>
      <c r="J102" s="57">
        <f t="shared" si="82"/>
        <v>14.765796583377366</v>
      </c>
      <c r="K102" s="57">
        <f t="shared" si="82"/>
        <v>14.765796583377366</v>
      </c>
      <c r="L102" s="57">
        <f t="shared" si="82"/>
        <v>16.538883069052527</v>
      </c>
      <c r="M102" s="57">
        <f t="shared" si="82"/>
        <v>16.538883069052527</v>
      </c>
      <c r="N102" s="57">
        <f t="shared" si="82"/>
        <v>16.538883069052527</v>
      </c>
      <c r="O102" s="57">
        <f t="shared" si="82"/>
        <v>16.538883069052527</v>
      </c>
      <c r="P102" s="57">
        <f t="shared" si="82"/>
        <v>16.538883069052527</v>
      </c>
      <c r="Q102" s="57">
        <f t="shared" si="82"/>
        <v>16.538883069052527</v>
      </c>
      <c r="R102" s="57">
        <f t="shared" si="82"/>
        <v>16.538883069052527</v>
      </c>
      <c r="S102" s="57">
        <f t="shared" si="82"/>
        <v>16.538883069052527</v>
      </c>
      <c r="T102" s="57">
        <f t="shared" si="82"/>
        <v>16.538883069052527</v>
      </c>
      <c r="U102" s="57">
        <f t="shared" si="82"/>
        <v>14.175816936302205</v>
      </c>
      <c r="V102" s="57">
        <f t="shared" si="82"/>
        <v>14.175816936302205</v>
      </c>
      <c r="W102" s="57">
        <f t="shared" si="82"/>
        <v>14.175816936302205</v>
      </c>
      <c r="X102" s="57">
        <f t="shared" si="82"/>
        <v>14.175816936302205</v>
      </c>
      <c r="Y102" s="57">
        <f t="shared" si="82"/>
        <v>17.872403584099658</v>
      </c>
      <c r="Z102" s="57">
        <f t="shared" si="82"/>
        <v>17.872403584099658</v>
      </c>
      <c r="AA102" s="57">
        <f t="shared" si="82"/>
        <v>17.872403584099658</v>
      </c>
      <c r="AB102" s="57">
        <f t="shared" si="82"/>
        <v>17.872403584099658</v>
      </c>
      <c r="AC102" s="57">
        <f t="shared" si="82"/>
        <v>43.582612626714294</v>
      </c>
      <c r="AD102" s="57">
        <f t="shared" si="82"/>
        <v>43.582612626714294</v>
      </c>
    </row>
    <row r="103" spans="1:30" x14ac:dyDescent="0.25">
      <c r="A103" s="24" t="s">
        <v>240</v>
      </c>
      <c r="B103" s="24"/>
      <c r="C103" s="56">
        <f>+C101+C102</f>
        <v>37.007669830427545</v>
      </c>
      <c r="D103" s="57">
        <f t="shared" ref="D103:Q103" si="83">+D101+D102</f>
        <v>43.865346152174148</v>
      </c>
      <c r="E103" s="57">
        <f t="shared" si="83"/>
        <v>45.522205214586343</v>
      </c>
      <c r="F103" s="57">
        <f t="shared" si="83"/>
        <v>39.306547154571064</v>
      </c>
      <c r="G103" s="57">
        <f t="shared" si="83"/>
        <v>43.995120237459545</v>
      </c>
      <c r="H103" s="57">
        <f t="shared" si="83"/>
        <v>45.667228615056587</v>
      </c>
      <c r="I103" s="57">
        <f t="shared" si="83"/>
        <v>42.244935297915788</v>
      </c>
      <c r="J103" s="57">
        <f t="shared" si="83"/>
        <v>44.517865624357682</v>
      </c>
      <c r="K103" s="57">
        <f t="shared" si="83"/>
        <v>46.219878455137653</v>
      </c>
      <c r="L103" s="57">
        <f t="shared" si="83"/>
        <v>45.875995307503636</v>
      </c>
      <c r="M103" s="57">
        <f t="shared" si="83"/>
        <v>49.590175560312005</v>
      </c>
      <c r="N103" s="57">
        <f t="shared" si="83"/>
        <v>51.48092553862449</v>
      </c>
      <c r="O103" s="57">
        <f t="shared" si="83"/>
        <v>54.270603795397932</v>
      </c>
      <c r="P103" s="57">
        <f t="shared" si="83"/>
        <v>47.894901487040954</v>
      </c>
      <c r="Q103" s="57">
        <f t="shared" si="83"/>
        <v>49.953166819658662</v>
      </c>
      <c r="R103" s="57">
        <f>+R101+R102</f>
        <v>51.864682270786432</v>
      </c>
      <c r="S103" s="57">
        <f t="shared" ref="S103:AD103" si="84">+S101+S102</f>
        <v>49.524274946581627</v>
      </c>
      <c r="T103" s="57">
        <f t="shared" si="84"/>
        <v>52.2526536744178</v>
      </c>
      <c r="U103" s="57">
        <f t="shared" si="84"/>
        <v>34.923648845605371</v>
      </c>
      <c r="V103" s="57">
        <f t="shared" si="84"/>
        <v>39.889286107144528</v>
      </c>
      <c r="W103" s="57">
        <f t="shared" si="84"/>
        <v>36.434270345307752</v>
      </c>
      <c r="X103" s="57">
        <f t="shared" si="84"/>
        <v>41.761448920647553</v>
      </c>
      <c r="Y103" s="57">
        <f t="shared" si="84"/>
        <v>49.301186706094413</v>
      </c>
      <c r="Z103" s="57">
        <f t="shared" si="84"/>
        <v>53.562691945737981</v>
      </c>
      <c r="AA103" s="57">
        <f t="shared" si="84"/>
        <v>55.604409738274541</v>
      </c>
      <c r="AB103" s="57">
        <f t="shared" si="84"/>
        <v>58.636548660449073</v>
      </c>
      <c r="AC103" s="57">
        <f t="shared" si="84"/>
        <v>73.952226863903135</v>
      </c>
      <c r="AD103" s="57">
        <f t="shared" si="84"/>
        <v>86.717830522541178</v>
      </c>
    </row>
    <row r="104" spans="1:30" x14ac:dyDescent="0.25">
      <c r="A104" s="24" t="s">
        <v>173</v>
      </c>
      <c r="B104" s="24" t="s">
        <v>241</v>
      </c>
      <c r="C104" s="29">
        <v>0.63</v>
      </c>
      <c r="D104" s="30">
        <v>0.63</v>
      </c>
      <c r="E104" s="30">
        <v>0.63</v>
      </c>
      <c r="F104" s="30">
        <v>0.63</v>
      </c>
      <c r="G104" s="30">
        <v>0.63</v>
      </c>
      <c r="H104" s="30">
        <v>0.63</v>
      </c>
      <c r="I104" s="30">
        <v>0.63</v>
      </c>
      <c r="J104" s="30">
        <v>0.63</v>
      </c>
      <c r="K104" s="30">
        <v>0.63</v>
      </c>
      <c r="L104" s="30">
        <v>0.63</v>
      </c>
      <c r="M104" s="30">
        <v>0.63</v>
      </c>
      <c r="N104" s="30">
        <v>0.63</v>
      </c>
      <c r="O104" s="30">
        <v>0.63</v>
      </c>
      <c r="P104" s="30">
        <v>0.63</v>
      </c>
      <c r="Q104" s="30">
        <v>0.63</v>
      </c>
      <c r="R104" s="30">
        <v>0.63</v>
      </c>
      <c r="S104" s="30">
        <v>0.63</v>
      </c>
      <c r="T104" s="30">
        <v>0.63</v>
      </c>
      <c r="U104" s="30">
        <v>0.63</v>
      </c>
      <c r="V104" s="30">
        <v>0.63</v>
      </c>
      <c r="W104" s="30">
        <v>0.63</v>
      </c>
      <c r="X104" s="30">
        <v>0.63</v>
      </c>
      <c r="Y104" s="30">
        <v>0.63</v>
      </c>
      <c r="Z104" s="30">
        <v>0.63</v>
      </c>
      <c r="AA104" s="30">
        <v>0.63</v>
      </c>
      <c r="AB104" s="30">
        <v>0.63</v>
      </c>
      <c r="AC104" s="30">
        <v>0.63</v>
      </c>
      <c r="AD104" s="30">
        <v>0.63</v>
      </c>
    </row>
    <row r="105" spans="1:30" x14ac:dyDescent="0.25">
      <c r="A105" s="24" t="s">
        <v>242</v>
      </c>
      <c r="B105" s="24"/>
      <c r="C105" s="56">
        <f>+C103*(1-C104)</f>
        <v>13.692837837258192</v>
      </c>
      <c r="D105" s="57">
        <f t="shared" ref="D105:Q105" si="85">+D103*(1-D104)</f>
        <v>16.230178076304433</v>
      </c>
      <c r="E105" s="57">
        <f t="shared" si="85"/>
        <v>16.843215929396948</v>
      </c>
      <c r="F105" s="57">
        <f t="shared" si="85"/>
        <v>14.543422447191293</v>
      </c>
      <c r="G105" s="57">
        <f t="shared" si="85"/>
        <v>16.278194487860031</v>
      </c>
      <c r="H105" s="57">
        <f t="shared" si="85"/>
        <v>16.896874587570938</v>
      </c>
      <c r="I105" s="57">
        <f t="shared" si="85"/>
        <v>15.630626060228842</v>
      </c>
      <c r="J105" s="57">
        <f t="shared" si="85"/>
        <v>16.471610281012342</v>
      </c>
      <c r="K105" s="57">
        <f t="shared" si="85"/>
        <v>17.101355028400931</v>
      </c>
      <c r="L105" s="57">
        <f t="shared" si="85"/>
        <v>16.974118263776344</v>
      </c>
      <c r="M105" s="57">
        <f t="shared" si="85"/>
        <v>18.348364957315443</v>
      </c>
      <c r="N105" s="57">
        <f t="shared" si="85"/>
        <v>19.04794244929106</v>
      </c>
      <c r="O105" s="57">
        <f t="shared" si="85"/>
        <v>20.080123404297236</v>
      </c>
      <c r="P105" s="57">
        <f t="shared" si="85"/>
        <v>17.721113550205153</v>
      </c>
      <c r="Q105" s="57">
        <f t="shared" si="85"/>
        <v>18.482671723273704</v>
      </c>
      <c r="R105" s="57">
        <f>+R103*(1-R104)</f>
        <v>19.189932440190979</v>
      </c>
      <c r="S105" s="57">
        <f t="shared" ref="S105:AD105" si="86">+S103*(1-S104)</f>
        <v>18.3239817302352</v>
      </c>
      <c r="T105" s="57">
        <f t="shared" si="86"/>
        <v>19.333481859534587</v>
      </c>
      <c r="U105" s="57">
        <f t="shared" si="86"/>
        <v>12.921750072873987</v>
      </c>
      <c r="V105" s="57">
        <f t="shared" si="86"/>
        <v>14.759035859643475</v>
      </c>
      <c r="W105" s="57">
        <f t="shared" si="86"/>
        <v>13.480680027763867</v>
      </c>
      <c r="X105" s="57">
        <f t="shared" si="86"/>
        <v>15.451736100639595</v>
      </c>
      <c r="Y105" s="57">
        <f t="shared" si="86"/>
        <v>18.241439081254931</v>
      </c>
      <c r="Z105" s="57">
        <f t="shared" si="86"/>
        <v>19.818196019923054</v>
      </c>
      <c r="AA105" s="57">
        <f t="shared" si="86"/>
        <v>20.57363160316158</v>
      </c>
      <c r="AB105" s="57">
        <f t="shared" si="86"/>
        <v>21.695523004366155</v>
      </c>
      <c r="AC105" s="57">
        <f t="shared" si="86"/>
        <v>27.36232393964416</v>
      </c>
      <c r="AD105" s="57">
        <f t="shared" si="86"/>
        <v>32.085597293340236</v>
      </c>
    </row>
    <row r="106" spans="1:30" x14ac:dyDescent="0.25">
      <c r="A106" s="24" t="s">
        <v>183</v>
      </c>
      <c r="B106" s="24" t="s">
        <v>184</v>
      </c>
      <c r="C106" s="66">
        <f t="shared" ref="C106:AD106" si="87">+VS_tot_omsat_lager_afg</f>
        <v>0.13092377276210895</v>
      </c>
      <c r="D106" s="67">
        <f t="shared" si="87"/>
        <v>0.13092377276210895</v>
      </c>
      <c r="E106" s="67">
        <f t="shared" si="87"/>
        <v>0.13092377276210895</v>
      </c>
      <c r="F106" s="67">
        <f t="shared" si="87"/>
        <v>0.13092377276210895</v>
      </c>
      <c r="G106" s="67">
        <f t="shared" si="87"/>
        <v>0.13092377276210895</v>
      </c>
      <c r="H106" s="67">
        <f t="shared" si="87"/>
        <v>0.13092377276210895</v>
      </c>
      <c r="I106" s="67">
        <f t="shared" si="87"/>
        <v>0.13092377276210895</v>
      </c>
      <c r="J106" s="67">
        <f t="shared" si="87"/>
        <v>0.13092377276210895</v>
      </c>
      <c r="K106" s="67">
        <f t="shared" si="87"/>
        <v>0.13092377276210895</v>
      </c>
      <c r="L106" s="67">
        <f t="shared" si="87"/>
        <v>0.13092377276210895</v>
      </c>
      <c r="M106" s="67">
        <f t="shared" si="87"/>
        <v>0.13092377276210895</v>
      </c>
      <c r="N106" s="67">
        <f t="shared" si="87"/>
        <v>0.13092377276210895</v>
      </c>
      <c r="O106" s="67">
        <f t="shared" si="87"/>
        <v>0.13092377276210895</v>
      </c>
      <c r="P106" s="67">
        <f t="shared" si="87"/>
        <v>0.13092377276210895</v>
      </c>
      <c r="Q106" s="67">
        <f t="shared" si="87"/>
        <v>0.13092377276210895</v>
      </c>
      <c r="R106" s="67">
        <f t="shared" si="87"/>
        <v>0.13092377276210895</v>
      </c>
      <c r="S106" s="67">
        <f t="shared" si="87"/>
        <v>0.13092377276210895</v>
      </c>
      <c r="T106" s="67">
        <f t="shared" si="87"/>
        <v>0.13092377276210895</v>
      </c>
      <c r="U106" s="67">
        <f t="shared" si="87"/>
        <v>0.13092377276210895</v>
      </c>
      <c r="V106" s="67">
        <f t="shared" si="87"/>
        <v>0.13092377276210895</v>
      </c>
      <c r="W106" s="67">
        <f t="shared" si="87"/>
        <v>0.13092377276210895</v>
      </c>
      <c r="X106" s="67">
        <f t="shared" si="87"/>
        <v>0.13092377276210895</v>
      </c>
      <c r="Y106" s="67">
        <f t="shared" si="87"/>
        <v>0.13092377276210895</v>
      </c>
      <c r="Z106" s="67">
        <f t="shared" si="87"/>
        <v>0.13092377276210895</v>
      </c>
      <c r="AA106" s="67">
        <f t="shared" si="87"/>
        <v>0.13092377276210895</v>
      </c>
      <c r="AB106" s="67">
        <f t="shared" si="87"/>
        <v>0.13092377276210895</v>
      </c>
      <c r="AC106" s="67">
        <f t="shared" si="87"/>
        <v>0.13092377276210895</v>
      </c>
      <c r="AD106" s="67">
        <f t="shared" si="87"/>
        <v>0.13092377276210895</v>
      </c>
    </row>
    <row r="107" spans="1:30" x14ac:dyDescent="0.25">
      <c r="A107" s="24" t="s">
        <v>185</v>
      </c>
      <c r="B107" s="24"/>
      <c r="C107" s="54">
        <f>+C105*C106</f>
        <v>1.7927179894735989</v>
      </c>
      <c r="D107" s="55">
        <f t="shared" ref="D107:Q107" si="88">+D105*D106</f>
        <v>2.1249161463506443</v>
      </c>
      <c r="E107" s="55">
        <f t="shared" si="88"/>
        <v>2.2051773749234997</v>
      </c>
      <c r="F107" s="55">
        <f t="shared" si="88"/>
        <v>1.9040797356594275</v>
      </c>
      <c r="G107" s="55">
        <f t="shared" si="88"/>
        <v>2.1312026361060012</v>
      </c>
      <c r="H107" s="55">
        <f t="shared" si="88"/>
        <v>2.2122025688929909</v>
      </c>
      <c r="I107" s="55">
        <f t="shared" si="88"/>
        <v>2.0464205344388993</v>
      </c>
      <c r="J107" s="55">
        <f t="shared" si="88"/>
        <v>2.1565253614572777</v>
      </c>
      <c r="K107" s="55">
        <f t="shared" si="88"/>
        <v>2.2389739196625129</v>
      </c>
      <c r="L107" s="55">
        <f t="shared" si="88"/>
        <v>2.2223156024038175</v>
      </c>
      <c r="M107" s="55">
        <f t="shared" si="88"/>
        <v>2.40223716422781</v>
      </c>
      <c r="N107" s="55">
        <f t="shared" si="88"/>
        <v>2.4938284888167117</v>
      </c>
      <c r="O107" s="55">
        <f t="shared" si="88"/>
        <v>2.6289655136193169</v>
      </c>
      <c r="P107" s="55">
        <f t="shared" si="88"/>
        <v>2.3201150435385895</v>
      </c>
      <c r="Q107" s="55">
        <f t="shared" si="88"/>
        <v>2.4198211127345433</v>
      </c>
      <c r="R107" s="55">
        <f>+R105*R106</f>
        <v>2.5124183541197866</v>
      </c>
      <c r="S107" s="55">
        <f t="shared" ref="S107:AD107" si="89">+S105*S106</f>
        <v>2.3990448201463495</v>
      </c>
      <c r="T107" s="55">
        <f t="shared" si="89"/>
        <v>2.5312123856780619</v>
      </c>
      <c r="U107" s="55">
        <f t="shared" si="89"/>
        <v>1.6917642702297186</v>
      </c>
      <c r="V107" s="55">
        <f t="shared" si="89"/>
        <v>1.9323086570757797</v>
      </c>
      <c r="W107" s="55">
        <f t="shared" si="89"/>
        <v>1.7649414886336572</v>
      </c>
      <c r="X107" s="55">
        <f t="shared" si="89"/>
        <v>2.0229995860202137</v>
      </c>
      <c r="Y107" s="55">
        <f t="shared" si="89"/>
        <v>2.3882380251280741</v>
      </c>
      <c r="Z107" s="55">
        <f t="shared" si="89"/>
        <v>2.5946729922673382</v>
      </c>
      <c r="AA107" s="55">
        <f t="shared" si="89"/>
        <v>2.69357746890367</v>
      </c>
      <c r="AB107" s="55">
        <f t="shared" si="89"/>
        <v>2.8404597237787419</v>
      </c>
      <c r="AC107" s="55">
        <f t="shared" si="89"/>
        <v>3.5823786817171857</v>
      </c>
      <c r="AD107" s="55">
        <f t="shared" si="89"/>
        <v>4.200767448969815</v>
      </c>
    </row>
    <row r="108" spans="1:30" x14ac:dyDescent="0.25">
      <c r="A108" s="24" t="s">
        <v>153</v>
      </c>
      <c r="B108" s="24"/>
      <c r="C108" s="54">
        <f t="shared" ref="C108:AD108" si="90">+C107/C32</f>
        <v>0.10756307936841593</v>
      </c>
      <c r="D108" s="55">
        <f t="shared" si="90"/>
        <v>0.12749496878103864</v>
      </c>
      <c r="E108" s="55">
        <f t="shared" si="90"/>
        <v>0.13231064249540997</v>
      </c>
      <c r="F108" s="55">
        <f t="shared" si="90"/>
        <v>0.11424478413956564</v>
      </c>
      <c r="G108" s="55">
        <f t="shared" si="90"/>
        <v>0.12787215816636008</v>
      </c>
      <c r="H108" s="55">
        <f t="shared" si="90"/>
        <v>0.13273215413357944</v>
      </c>
      <c r="I108" s="55">
        <f t="shared" si="90"/>
        <v>0.12278523206633395</v>
      </c>
      <c r="J108" s="55">
        <f t="shared" si="90"/>
        <v>0.12939152168743664</v>
      </c>
      <c r="K108" s="55">
        <f t="shared" si="90"/>
        <v>0.13433843517975078</v>
      </c>
      <c r="L108" s="55">
        <f t="shared" si="90"/>
        <v>0.13333893614422904</v>
      </c>
      <c r="M108" s="55">
        <f t="shared" si="90"/>
        <v>0.14413422985366858</v>
      </c>
      <c r="N108" s="55">
        <f t="shared" si="90"/>
        <v>0.14962970932900269</v>
      </c>
      <c r="O108" s="55">
        <f t="shared" si="90"/>
        <v>0.15773793081715901</v>
      </c>
      <c r="P108" s="55">
        <f t="shared" si="90"/>
        <v>0.13920690261231536</v>
      </c>
      <c r="Q108" s="55">
        <f t="shared" si="90"/>
        <v>0.14518926676407259</v>
      </c>
      <c r="R108" s="55">
        <f t="shared" si="90"/>
        <v>0.15074510124718718</v>
      </c>
      <c r="S108" s="55">
        <f t="shared" si="90"/>
        <v>0.14394268920878095</v>
      </c>
      <c r="T108" s="55">
        <f t="shared" si="90"/>
        <v>0.15187274314068372</v>
      </c>
      <c r="U108" s="55">
        <f t="shared" si="90"/>
        <v>0.10150585621378311</v>
      </c>
      <c r="V108" s="55">
        <f t="shared" si="90"/>
        <v>0.11593851942454678</v>
      </c>
      <c r="W108" s="55">
        <f t="shared" si="90"/>
        <v>0.10589648931801943</v>
      </c>
      <c r="X108" s="55">
        <f t="shared" si="90"/>
        <v>0.12137997516121281</v>
      </c>
      <c r="Y108" s="55">
        <f t="shared" si="90"/>
        <v>0.14329428150768445</v>
      </c>
      <c r="Z108" s="55">
        <f t="shared" si="90"/>
        <v>0.15568037953604028</v>
      </c>
      <c r="AA108" s="55">
        <f t="shared" si="90"/>
        <v>0.16161464813422019</v>
      </c>
      <c r="AB108" s="55">
        <f t="shared" si="90"/>
        <v>0.17042758342672451</v>
      </c>
      <c r="AC108" s="55">
        <f t="shared" si="90"/>
        <v>0.21494272090303113</v>
      </c>
      <c r="AD108" s="55">
        <f t="shared" si="90"/>
        <v>0.25204604693818888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topLeftCell="A3" workbookViewId="0">
      <selection activeCell="A5" sqref="A5"/>
    </sheetView>
  </sheetViews>
  <sheetFormatPr defaultRowHeight="15" x14ac:dyDescent="0.25"/>
  <cols>
    <col min="1" max="1" width="68.7109375" bestFit="1" customWidth="1"/>
    <col min="2" max="2" width="83.85546875" bestFit="1" customWidth="1"/>
    <col min="3" max="28" width="9.570312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D1" s="24" t="s">
        <v>2</v>
      </c>
      <c r="E1" s="24" t="s">
        <v>2</v>
      </c>
      <c r="F1" s="24" t="s">
        <v>2</v>
      </c>
      <c r="G1" s="24" t="s">
        <v>2</v>
      </c>
      <c r="H1" s="24" t="s">
        <v>2</v>
      </c>
      <c r="I1" s="24" t="s">
        <v>2</v>
      </c>
      <c r="J1" s="24" t="s">
        <v>2</v>
      </c>
      <c r="K1" s="24" t="s">
        <v>2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4</v>
      </c>
      <c r="V1" s="24" t="s">
        <v>4</v>
      </c>
      <c r="W1" s="24" t="s">
        <v>4</v>
      </c>
      <c r="X1" s="24" t="s">
        <v>4</v>
      </c>
      <c r="Y1" s="24" t="s">
        <v>4</v>
      </c>
      <c r="Z1" s="24" t="s">
        <v>4</v>
      </c>
      <c r="AA1" s="24" t="s">
        <v>4</v>
      </c>
      <c r="AB1" s="24" t="s">
        <v>4</v>
      </c>
    </row>
    <row r="2" spans="1:28" ht="105" x14ac:dyDescent="0.25">
      <c r="A2" s="42" t="s">
        <v>5</v>
      </c>
      <c r="B2" s="24" t="s">
        <v>6</v>
      </c>
      <c r="C2" s="39" t="s">
        <v>7</v>
      </c>
      <c r="D2" s="39" t="s">
        <v>7</v>
      </c>
      <c r="E2" s="39" t="s">
        <v>7</v>
      </c>
      <c r="F2" s="39" t="s">
        <v>226</v>
      </c>
      <c r="G2" s="39" t="s">
        <v>226</v>
      </c>
      <c r="H2" s="39" t="s">
        <v>226</v>
      </c>
      <c r="I2" s="39" t="s">
        <v>8</v>
      </c>
      <c r="J2" s="39" t="s">
        <v>8</v>
      </c>
      <c r="K2" s="39" t="s">
        <v>8</v>
      </c>
      <c r="L2" s="39" t="s">
        <v>9</v>
      </c>
      <c r="M2" s="39" t="s">
        <v>9</v>
      </c>
      <c r="N2" s="39" t="s">
        <v>9</v>
      </c>
      <c r="O2" s="39" t="s">
        <v>9</v>
      </c>
      <c r="P2" s="39" t="s">
        <v>10</v>
      </c>
      <c r="Q2" s="39" t="s">
        <v>10</v>
      </c>
      <c r="R2" s="39" t="s">
        <v>10</v>
      </c>
      <c r="S2" s="39" t="s">
        <v>11</v>
      </c>
      <c r="T2" s="39" t="s">
        <v>11</v>
      </c>
      <c r="U2" s="39" t="s">
        <v>12</v>
      </c>
      <c r="V2" s="39" t="s">
        <v>12</v>
      </c>
      <c r="W2" s="39" t="s">
        <v>13</v>
      </c>
      <c r="X2" s="39" t="s">
        <v>13</v>
      </c>
      <c r="Y2" s="39" t="s">
        <v>14</v>
      </c>
      <c r="Z2" s="39" t="s">
        <v>14</v>
      </c>
      <c r="AA2" s="39" t="s">
        <v>14</v>
      </c>
      <c r="AB2" s="39" t="s">
        <v>14</v>
      </c>
    </row>
    <row r="3" spans="1:28" x14ac:dyDescent="0.25">
      <c r="A3" s="24" t="s">
        <v>31</v>
      </c>
      <c r="B3" s="24" t="s">
        <v>32</v>
      </c>
      <c r="C3" s="35">
        <v>48</v>
      </c>
      <c r="D3" s="36">
        <v>14</v>
      </c>
      <c r="E3" s="36">
        <v>7</v>
      </c>
      <c r="F3" s="36">
        <v>36</v>
      </c>
      <c r="G3" s="36">
        <v>14</v>
      </c>
      <c r="H3" s="36">
        <v>7</v>
      </c>
      <c r="I3" s="36">
        <v>24</v>
      </c>
      <c r="J3" s="36">
        <v>14</v>
      </c>
      <c r="K3" s="36">
        <v>7</v>
      </c>
      <c r="L3" s="36">
        <v>29</v>
      </c>
      <c r="M3" s="36">
        <v>14</v>
      </c>
      <c r="N3" s="36">
        <v>7</v>
      </c>
      <c r="O3" s="36">
        <v>1</v>
      </c>
      <c r="P3" s="36">
        <v>22</v>
      </c>
      <c r="Q3" s="36">
        <v>14</v>
      </c>
      <c r="R3" s="36">
        <v>7</v>
      </c>
      <c r="S3" s="36">
        <v>17</v>
      </c>
      <c r="T3" s="36">
        <v>7</v>
      </c>
      <c r="U3" s="36">
        <v>41</v>
      </c>
      <c r="V3" s="36">
        <v>14</v>
      </c>
      <c r="W3" s="36">
        <v>41</v>
      </c>
      <c r="X3" s="36">
        <v>14</v>
      </c>
      <c r="Y3" s="36">
        <v>30</v>
      </c>
      <c r="Z3" s="36">
        <v>14</v>
      </c>
      <c r="AA3" s="36">
        <v>7</v>
      </c>
      <c r="AB3" s="36">
        <v>1</v>
      </c>
    </row>
    <row r="4" spans="1:28" x14ac:dyDescent="0.25">
      <c r="A4" s="40" t="s">
        <v>243</v>
      </c>
      <c r="B4" s="41" t="s">
        <v>244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4" t="s">
        <v>245</v>
      </c>
      <c r="B5" s="24" t="s">
        <v>246</v>
      </c>
      <c r="C5" s="29">
        <v>0.45</v>
      </c>
      <c r="D5" s="30">
        <v>0.45</v>
      </c>
      <c r="E5" s="30">
        <v>0.45</v>
      </c>
      <c r="F5" s="30">
        <v>0.45</v>
      </c>
      <c r="G5" s="30">
        <v>0.45</v>
      </c>
      <c r="H5" s="30">
        <v>0.45</v>
      </c>
      <c r="I5" s="30">
        <v>0.45</v>
      </c>
      <c r="J5" s="30">
        <v>0.45</v>
      </c>
      <c r="K5" s="30">
        <v>2.93</v>
      </c>
      <c r="L5" s="30">
        <v>2.93</v>
      </c>
      <c r="M5" s="30">
        <v>2.93</v>
      </c>
      <c r="N5" s="30">
        <v>2.93</v>
      </c>
      <c r="O5" s="30">
        <v>2.93</v>
      </c>
      <c r="P5" s="30">
        <v>2.93</v>
      </c>
      <c r="Q5" s="30">
        <v>2.93</v>
      </c>
      <c r="R5" s="30">
        <v>2.93</v>
      </c>
      <c r="S5" s="30">
        <v>2.93</v>
      </c>
      <c r="T5" s="30">
        <v>2.93</v>
      </c>
      <c r="U5" s="30">
        <f>23.84*0.3</f>
        <v>7.1520000000000001</v>
      </c>
      <c r="V5" s="30">
        <f t="shared" ref="V5:X5" si="0">23.84*0.3</f>
        <v>7.1520000000000001</v>
      </c>
      <c r="W5" s="30">
        <f t="shared" si="0"/>
        <v>7.1520000000000001</v>
      </c>
      <c r="X5" s="30">
        <f t="shared" si="0"/>
        <v>7.1520000000000001</v>
      </c>
      <c r="Y5" s="30">
        <f>23.84*0.7</f>
        <v>16.687999999999999</v>
      </c>
      <c r="Z5" s="30">
        <f t="shared" ref="Z5:AB5" si="1">23.84*0.7</f>
        <v>16.687999999999999</v>
      </c>
      <c r="AA5" s="30">
        <f t="shared" si="1"/>
        <v>16.687999999999999</v>
      </c>
      <c r="AB5" s="30">
        <f t="shared" si="1"/>
        <v>16.687999999999999</v>
      </c>
    </row>
    <row r="6" spans="1:28" x14ac:dyDescent="0.25">
      <c r="A6" s="24" t="s">
        <v>247</v>
      </c>
      <c r="B6" s="24" t="s">
        <v>246</v>
      </c>
      <c r="C6" s="29">
        <v>0.26</v>
      </c>
      <c r="D6" s="30">
        <v>0.26</v>
      </c>
      <c r="E6" s="30">
        <v>0.26</v>
      </c>
      <c r="F6" s="30">
        <v>0.26</v>
      </c>
      <c r="G6" s="30">
        <v>0.26</v>
      </c>
      <c r="H6" s="30">
        <v>0.26</v>
      </c>
      <c r="I6" s="30">
        <v>0.26</v>
      </c>
      <c r="J6" s="30">
        <v>0.26</v>
      </c>
      <c r="K6" s="30">
        <v>1.9</v>
      </c>
      <c r="L6" s="30">
        <v>1.9</v>
      </c>
      <c r="M6" s="30">
        <v>1.9</v>
      </c>
      <c r="N6" s="30">
        <v>1.9</v>
      </c>
      <c r="O6" s="30">
        <v>1.9</v>
      </c>
      <c r="P6" s="30">
        <v>1.9</v>
      </c>
      <c r="Q6" s="30">
        <v>1.9</v>
      </c>
      <c r="R6" s="30">
        <v>1.9</v>
      </c>
      <c r="S6" s="30">
        <v>1.9</v>
      </c>
      <c r="T6" s="30">
        <v>1.9</v>
      </c>
      <c r="U6" s="30">
        <f>17.5*0.3</f>
        <v>5.25</v>
      </c>
      <c r="V6" s="30">
        <f t="shared" ref="V6:X6" si="2">17.5*0.3</f>
        <v>5.25</v>
      </c>
      <c r="W6" s="30">
        <f t="shared" si="2"/>
        <v>5.25</v>
      </c>
      <c r="X6" s="30">
        <f t="shared" si="2"/>
        <v>5.25</v>
      </c>
      <c r="Y6" s="30">
        <f>17.5*0.7</f>
        <v>12.25</v>
      </c>
      <c r="Z6" s="30">
        <f t="shared" ref="Z6:AB6" si="3">17.5*0.7</f>
        <v>12.25</v>
      </c>
      <c r="AA6" s="30">
        <f t="shared" si="3"/>
        <v>12.25</v>
      </c>
      <c r="AB6" s="30">
        <f t="shared" si="3"/>
        <v>12.25</v>
      </c>
    </row>
    <row r="7" spans="1:28" x14ac:dyDescent="0.25">
      <c r="A7" s="24" t="s">
        <v>248</v>
      </c>
      <c r="B7" s="24" t="s">
        <v>246</v>
      </c>
      <c r="C7" s="29">
        <v>0</v>
      </c>
      <c r="D7" s="30">
        <v>0</v>
      </c>
      <c r="E7" s="30">
        <v>0</v>
      </c>
      <c r="F7" s="30">
        <f>1*0.85*0.005</f>
        <v>4.2500000000000003E-3</v>
      </c>
      <c r="G7" s="30">
        <f t="shared" ref="G7:K7" si="4">1*0.85*0.005</f>
        <v>4.2500000000000003E-3</v>
      </c>
      <c r="H7" s="30">
        <f t="shared" si="4"/>
        <v>4.2500000000000003E-3</v>
      </c>
      <c r="I7" s="30">
        <f t="shared" si="4"/>
        <v>4.2500000000000003E-3</v>
      </c>
      <c r="J7" s="30">
        <f t="shared" si="4"/>
        <v>4.2500000000000003E-3</v>
      </c>
      <c r="K7" s="30">
        <f t="shared" si="4"/>
        <v>4.2500000000000003E-3</v>
      </c>
      <c r="L7" s="30">
        <v>0</v>
      </c>
      <c r="M7" s="30">
        <v>0</v>
      </c>
      <c r="N7" s="30">
        <v>0</v>
      </c>
      <c r="O7" s="30">
        <v>0</v>
      </c>
      <c r="P7" s="30">
        <f>3*0.85*0.005</f>
        <v>1.2749999999999999E-2</v>
      </c>
      <c r="Q7" s="30">
        <f t="shared" ref="Q7:T7" si="5">3*0.85*0.005</f>
        <v>1.2749999999999999E-2</v>
      </c>
      <c r="R7" s="30">
        <f t="shared" si="5"/>
        <v>1.2749999999999999E-2</v>
      </c>
      <c r="S7" s="30">
        <f t="shared" si="5"/>
        <v>1.2749999999999999E-2</v>
      </c>
      <c r="T7" s="30">
        <f t="shared" si="5"/>
        <v>1.2749999999999999E-2</v>
      </c>
      <c r="U7" s="30">
        <v>0</v>
      </c>
      <c r="V7" s="30">
        <v>0</v>
      </c>
      <c r="W7" s="30">
        <v>0</v>
      </c>
      <c r="X7" s="30">
        <v>0</v>
      </c>
      <c r="Y7" s="30">
        <f>50*0.85*0.005</f>
        <v>0.21249999999999999</v>
      </c>
      <c r="Z7" s="30">
        <f t="shared" ref="Z7:AB7" si="6">50*0.85*0.005</f>
        <v>0.21249999999999999</v>
      </c>
      <c r="AA7" s="30">
        <f t="shared" si="6"/>
        <v>0.21249999999999999</v>
      </c>
      <c r="AB7" s="30">
        <f t="shared" si="6"/>
        <v>0.21249999999999999</v>
      </c>
    </row>
    <row r="8" spans="1:28" x14ac:dyDescent="0.25">
      <c r="A8" s="24" t="s">
        <v>249</v>
      </c>
      <c r="B8" s="24" t="s">
        <v>246</v>
      </c>
      <c r="C8" s="29">
        <v>0.21</v>
      </c>
      <c r="D8" s="30">
        <v>0.21</v>
      </c>
      <c r="E8" s="30">
        <v>0.21</v>
      </c>
      <c r="F8" s="30">
        <v>0.1</v>
      </c>
      <c r="G8" s="30">
        <v>0.1</v>
      </c>
      <c r="H8" s="30">
        <v>0.1</v>
      </c>
      <c r="I8" s="30">
        <v>0.1</v>
      </c>
      <c r="J8" s="30">
        <v>0.1</v>
      </c>
      <c r="K8" s="30">
        <v>0.1</v>
      </c>
      <c r="L8" s="30">
        <v>0.21</v>
      </c>
      <c r="M8" s="30">
        <v>0.21</v>
      </c>
      <c r="N8" s="30">
        <v>0.21</v>
      </c>
      <c r="O8" s="30">
        <v>0.21</v>
      </c>
      <c r="P8" s="30">
        <v>0.17</v>
      </c>
      <c r="Q8" s="30">
        <v>0.17</v>
      </c>
      <c r="R8" s="30">
        <v>0.17</v>
      </c>
      <c r="S8" s="30">
        <v>0.14000000000000001</v>
      </c>
      <c r="T8" s="30">
        <v>0.14000000000000001</v>
      </c>
      <c r="U8" s="30">
        <v>0.26</v>
      </c>
      <c r="V8" s="30">
        <v>0.26</v>
      </c>
      <c r="W8" s="30">
        <v>0.13</v>
      </c>
      <c r="X8" s="30">
        <v>0.13</v>
      </c>
      <c r="Y8" s="30">
        <v>0.16</v>
      </c>
      <c r="Z8" s="30">
        <v>0.16</v>
      </c>
      <c r="AA8" s="30">
        <v>0.16</v>
      </c>
      <c r="AB8" s="30">
        <v>0.16</v>
      </c>
    </row>
    <row r="9" spans="1:28" x14ac:dyDescent="0.25">
      <c r="A9" s="24" t="s">
        <v>250</v>
      </c>
      <c r="B9" s="24"/>
      <c r="C9" s="31">
        <f>C6*C8</f>
        <v>5.4600000000000003E-2</v>
      </c>
      <c r="D9" s="32">
        <f t="shared" ref="D9:AB9" si="7">D6*D8</f>
        <v>5.4600000000000003E-2</v>
      </c>
      <c r="E9" s="32">
        <f t="shared" si="7"/>
        <v>5.4600000000000003E-2</v>
      </c>
      <c r="F9" s="32">
        <f t="shared" si="7"/>
        <v>2.6000000000000002E-2</v>
      </c>
      <c r="G9" s="32">
        <f t="shared" si="7"/>
        <v>2.6000000000000002E-2</v>
      </c>
      <c r="H9" s="32">
        <f t="shared" si="7"/>
        <v>2.6000000000000002E-2</v>
      </c>
      <c r="I9" s="32">
        <f t="shared" si="7"/>
        <v>2.6000000000000002E-2</v>
      </c>
      <c r="J9" s="32">
        <f t="shared" si="7"/>
        <v>2.6000000000000002E-2</v>
      </c>
      <c r="K9" s="32">
        <f t="shared" si="7"/>
        <v>0.19</v>
      </c>
      <c r="L9" s="32">
        <f t="shared" si="7"/>
        <v>0.39899999999999997</v>
      </c>
      <c r="M9" s="32">
        <f t="shared" si="7"/>
        <v>0.39899999999999997</v>
      </c>
      <c r="N9" s="32">
        <f t="shared" si="7"/>
        <v>0.39899999999999997</v>
      </c>
      <c r="O9" s="32">
        <f t="shared" si="7"/>
        <v>0.39899999999999997</v>
      </c>
      <c r="P9" s="32">
        <f t="shared" si="7"/>
        <v>0.32300000000000001</v>
      </c>
      <c r="Q9" s="32">
        <f t="shared" si="7"/>
        <v>0.32300000000000001</v>
      </c>
      <c r="R9" s="32">
        <f t="shared" si="7"/>
        <v>0.32300000000000001</v>
      </c>
      <c r="S9" s="32">
        <f t="shared" si="7"/>
        <v>0.26600000000000001</v>
      </c>
      <c r="T9" s="32">
        <f t="shared" si="7"/>
        <v>0.26600000000000001</v>
      </c>
      <c r="U9" s="32">
        <f t="shared" si="7"/>
        <v>1.365</v>
      </c>
      <c r="V9" s="32">
        <f t="shared" si="7"/>
        <v>1.365</v>
      </c>
      <c r="W9" s="32">
        <f t="shared" si="7"/>
        <v>0.6825</v>
      </c>
      <c r="X9" s="32">
        <f t="shared" si="7"/>
        <v>0.6825</v>
      </c>
      <c r="Y9" s="32">
        <f t="shared" si="7"/>
        <v>1.96</v>
      </c>
      <c r="Z9" s="32">
        <f t="shared" si="7"/>
        <v>1.96</v>
      </c>
      <c r="AA9" s="32">
        <f t="shared" si="7"/>
        <v>1.96</v>
      </c>
      <c r="AB9" s="32">
        <f t="shared" si="7"/>
        <v>1.96</v>
      </c>
    </row>
    <row r="10" spans="1:28" x14ac:dyDescent="0.25">
      <c r="A10" s="24" t="s">
        <v>251</v>
      </c>
      <c r="B10" s="24"/>
      <c r="C10" s="31">
        <f t="shared" ref="C10:AB10" si="8">C5+C7-C9</f>
        <v>0.39540000000000003</v>
      </c>
      <c r="D10" s="32">
        <f t="shared" si="8"/>
        <v>0.39540000000000003</v>
      </c>
      <c r="E10" s="32">
        <f t="shared" si="8"/>
        <v>0.39540000000000003</v>
      </c>
      <c r="F10" s="32">
        <f t="shared" si="8"/>
        <v>0.42824999999999996</v>
      </c>
      <c r="G10" s="32">
        <f t="shared" si="8"/>
        <v>0.42824999999999996</v>
      </c>
      <c r="H10" s="32">
        <f t="shared" si="8"/>
        <v>0.42824999999999996</v>
      </c>
      <c r="I10" s="32">
        <f t="shared" si="8"/>
        <v>0.42824999999999996</v>
      </c>
      <c r="J10" s="32">
        <f t="shared" si="8"/>
        <v>0.42824999999999996</v>
      </c>
      <c r="K10" s="32">
        <f t="shared" si="8"/>
        <v>2.7442500000000001</v>
      </c>
      <c r="L10" s="32">
        <f t="shared" si="8"/>
        <v>2.5310000000000001</v>
      </c>
      <c r="M10" s="32">
        <f t="shared" si="8"/>
        <v>2.5310000000000001</v>
      </c>
      <c r="N10" s="32">
        <f t="shared" si="8"/>
        <v>2.5310000000000001</v>
      </c>
      <c r="O10" s="32">
        <f t="shared" si="8"/>
        <v>2.5310000000000001</v>
      </c>
      <c r="P10" s="32">
        <f t="shared" si="8"/>
        <v>2.6197500000000002</v>
      </c>
      <c r="Q10" s="32">
        <f t="shared" si="8"/>
        <v>2.6197500000000002</v>
      </c>
      <c r="R10" s="32">
        <f t="shared" si="8"/>
        <v>2.6197500000000002</v>
      </c>
      <c r="S10" s="32">
        <f t="shared" si="8"/>
        <v>2.6767500000000002</v>
      </c>
      <c r="T10" s="32">
        <f t="shared" si="8"/>
        <v>2.6767500000000002</v>
      </c>
      <c r="U10" s="32">
        <f t="shared" si="8"/>
        <v>5.7869999999999999</v>
      </c>
      <c r="V10" s="32">
        <f t="shared" si="8"/>
        <v>5.7869999999999999</v>
      </c>
      <c r="W10" s="32">
        <f t="shared" si="8"/>
        <v>6.4695</v>
      </c>
      <c r="X10" s="32">
        <f t="shared" si="8"/>
        <v>6.4695</v>
      </c>
      <c r="Y10" s="32">
        <f t="shared" si="8"/>
        <v>14.940499999999997</v>
      </c>
      <c r="Z10" s="32">
        <f t="shared" si="8"/>
        <v>14.940499999999997</v>
      </c>
      <c r="AA10" s="32">
        <f t="shared" si="8"/>
        <v>14.940499999999997</v>
      </c>
      <c r="AB10" s="32">
        <f t="shared" si="8"/>
        <v>14.940499999999997</v>
      </c>
    </row>
    <row r="11" spans="1:28" x14ac:dyDescent="0.25">
      <c r="A11" s="24" t="s">
        <v>252</v>
      </c>
      <c r="B11" s="24"/>
      <c r="C11" s="31">
        <f t="shared" ref="C11:AB11" si="9">C6-C9</f>
        <v>0.2054</v>
      </c>
      <c r="D11" s="32">
        <f t="shared" si="9"/>
        <v>0.2054</v>
      </c>
      <c r="E11" s="32">
        <f t="shared" si="9"/>
        <v>0.2054</v>
      </c>
      <c r="F11" s="32">
        <f t="shared" si="9"/>
        <v>0.23400000000000001</v>
      </c>
      <c r="G11" s="32">
        <f t="shared" si="9"/>
        <v>0.23400000000000001</v>
      </c>
      <c r="H11" s="32">
        <f t="shared" si="9"/>
        <v>0.23400000000000001</v>
      </c>
      <c r="I11" s="32">
        <f t="shared" si="9"/>
        <v>0.23400000000000001</v>
      </c>
      <c r="J11" s="32">
        <f t="shared" si="9"/>
        <v>0.23400000000000001</v>
      </c>
      <c r="K11" s="32">
        <f t="shared" si="9"/>
        <v>1.71</v>
      </c>
      <c r="L11" s="32">
        <f t="shared" si="9"/>
        <v>1.5009999999999999</v>
      </c>
      <c r="M11" s="32">
        <f t="shared" si="9"/>
        <v>1.5009999999999999</v>
      </c>
      <c r="N11" s="32">
        <f t="shared" si="9"/>
        <v>1.5009999999999999</v>
      </c>
      <c r="O11" s="32">
        <f t="shared" si="9"/>
        <v>1.5009999999999999</v>
      </c>
      <c r="P11" s="32">
        <f t="shared" si="9"/>
        <v>1.577</v>
      </c>
      <c r="Q11" s="32">
        <f t="shared" si="9"/>
        <v>1.577</v>
      </c>
      <c r="R11" s="32">
        <f t="shared" si="9"/>
        <v>1.577</v>
      </c>
      <c r="S11" s="32">
        <f t="shared" si="9"/>
        <v>1.6339999999999999</v>
      </c>
      <c r="T11" s="32">
        <f t="shared" si="9"/>
        <v>1.6339999999999999</v>
      </c>
      <c r="U11" s="32">
        <f t="shared" si="9"/>
        <v>3.8849999999999998</v>
      </c>
      <c r="V11" s="32">
        <f t="shared" si="9"/>
        <v>3.8849999999999998</v>
      </c>
      <c r="W11" s="32">
        <f t="shared" si="9"/>
        <v>4.5674999999999999</v>
      </c>
      <c r="X11" s="32">
        <f t="shared" si="9"/>
        <v>4.5674999999999999</v>
      </c>
      <c r="Y11" s="32">
        <f t="shared" si="9"/>
        <v>10.29</v>
      </c>
      <c r="Z11" s="32">
        <f t="shared" si="9"/>
        <v>10.29</v>
      </c>
      <c r="AA11" s="32">
        <f t="shared" si="9"/>
        <v>10.29</v>
      </c>
      <c r="AB11" s="32">
        <f t="shared" si="9"/>
        <v>10.29</v>
      </c>
    </row>
    <row r="12" spans="1:28" x14ac:dyDescent="0.25">
      <c r="A12" s="24" t="s">
        <v>253</v>
      </c>
      <c r="B12" s="24" t="s">
        <v>246</v>
      </c>
      <c r="C12" s="29">
        <v>2.5000000000000001E-2</v>
      </c>
      <c r="D12" s="30">
        <v>2.5000000000000001E-2</v>
      </c>
      <c r="E12" s="30">
        <v>2.5000000000000001E-2</v>
      </c>
      <c r="F12" s="30">
        <v>2.5000000000000001E-2</v>
      </c>
      <c r="G12" s="30">
        <v>2.5000000000000001E-2</v>
      </c>
      <c r="H12" s="30">
        <v>2.5000000000000001E-2</v>
      </c>
      <c r="I12" s="30">
        <v>2.5000000000000001E-2</v>
      </c>
      <c r="J12" s="30">
        <v>2.5000000000000001E-2</v>
      </c>
      <c r="K12" s="30">
        <v>2.5000000000000001E-2</v>
      </c>
      <c r="L12" s="30">
        <v>2.5000000000000001E-2</v>
      </c>
      <c r="M12" s="30">
        <v>2.5000000000000001E-2</v>
      </c>
      <c r="N12" s="30">
        <v>2.5000000000000001E-2</v>
      </c>
      <c r="O12" s="30">
        <v>2.5000000000000001E-2</v>
      </c>
      <c r="P12" s="30">
        <v>2.5000000000000001E-2</v>
      </c>
      <c r="Q12" s="30">
        <v>2.5000000000000001E-2</v>
      </c>
      <c r="R12" s="30">
        <v>2.5000000000000001E-2</v>
      </c>
      <c r="S12" s="30">
        <v>2.5000000000000001E-2</v>
      </c>
      <c r="T12" s="30">
        <v>2.5000000000000001E-2</v>
      </c>
      <c r="U12" s="30">
        <v>2.5000000000000001E-2</v>
      </c>
      <c r="V12" s="30">
        <v>2.5000000000000001E-2</v>
      </c>
      <c r="W12" s="30">
        <v>2.5000000000000001E-2</v>
      </c>
      <c r="X12" s="30">
        <v>2.5000000000000001E-2</v>
      </c>
      <c r="Y12" s="30">
        <v>2.5000000000000001E-2</v>
      </c>
      <c r="Z12" s="30">
        <v>2.5000000000000001E-2</v>
      </c>
      <c r="AA12" s="30">
        <v>2.5000000000000001E-2</v>
      </c>
      <c r="AB12" s="30">
        <v>2.5000000000000001E-2</v>
      </c>
    </row>
    <row r="13" spans="1:28" x14ac:dyDescent="0.25">
      <c r="A13" s="24" t="s">
        <v>254</v>
      </c>
      <c r="B13" s="24"/>
      <c r="C13" s="31">
        <f>C11*C12</f>
        <v>5.1350000000000007E-3</v>
      </c>
      <c r="D13" s="32">
        <f t="shared" ref="D13:AB13" si="10">D11*D12</f>
        <v>5.1350000000000007E-3</v>
      </c>
      <c r="E13" s="32">
        <f t="shared" si="10"/>
        <v>5.1350000000000007E-3</v>
      </c>
      <c r="F13" s="32">
        <f t="shared" si="10"/>
        <v>5.850000000000001E-3</v>
      </c>
      <c r="G13" s="32">
        <f t="shared" si="10"/>
        <v>5.850000000000001E-3</v>
      </c>
      <c r="H13" s="32">
        <f t="shared" si="10"/>
        <v>5.850000000000001E-3</v>
      </c>
      <c r="I13" s="32">
        <f t="shared" si="10"/>
        <v>5.850000000000001E-3</v>
      </c>
      <c r="J13" s="32">
        <f t="shared" si="10"/>
        <v>5.850000000000001E-3</v>
      </c>
      <c r="K13" s="32">
        <f t="shared" si="10"/>
        <v>4.2750000000000003E-2</v>
      </c>
      <c r="L13" s="32">
        <f t="shared" si="10"/>
        <v>3.7525000000000003E-2</v>
      </c>
      <c r="M13" s="32">
        <f t="shared" si="10"/>
        <v>3.7525000000000003E-2</v>
      </c>
      <c r="N13" s="32">
        <f t="shared" si="10"/>
        <v>3.7525000000000003E-2</v>
      </c>
      <c r="O13" s="32">
        <f t="shared" si="10"/>
        <v>3.7525000000000003E-2</v>
      </c>
      <c r="P13" s="32">
        <f t="shared" si="10"/>
        <v>3.9425000000000002E-2</v>
      </c>
      <c r="Q13" s="32">
        <f t="shared" si="10"/>
        <v>3.9425000000000002E-2</v>
      </c>
      <c r="R13" s="32">
        <f t="shared" si="10"/>
        <v>3.9425000000000002E-2</v>
      </c>
      <c r="S13" s="32">
        <f t="shared" si="10"/>
        <v>4.0849999999999997E-2</v>
      </c>
      <c r="T13" s="32">
        <f t="shared" si="10"/>
        <v>4.0849999999999997E-2</v>
      </c>
      <c r="U13" s="32">
        <f t="shared" si="10"/>
        <v>9.7125000000000003E-2</v>
      </c>
      <c r="V13" s="32">
        <f t="shared" si="10"/>
        <v>9.7125000000000003E-2</v>
      </c>
      <c r="W13" s="32">
        <f t="shared" si="10"/>
        <v>0.1141875</v>
      </c>
      <c r="X13" s="32">
        <f t="shared" si="10"/>
        <v>0.1141875</v>
      </c>
      <c r="Y13" s="32">
        <f t="shared" si="10"/>
        <v>0.25724999999999998</v>
      </c>
      <c r="Z13" s="32">
        <f t="shared" si="10"/>
        <v>0.25724999999999998</v>
      </c>
      <c r="AA13" s="32">
        <f t="shared" si="10"/>
        <v>0.25724999999999998</v>
      </c>
      <c r="AB13" s="32">
        <f t="shared" si="10"/>
        <v>0.25724999999999998</v>
      </c>
    </row>
    <row r="14" spans="1:28" x14ac:dyDescent="0.25">
      <c r="A14" s="24" t="s">
        <v>255</v>
      </c>
      <c r="B14" s="24"/>
      <c r="C14" s="31">
        <f>C10-C13</f>
        <v>0.39026500000000003</v>
      </c>
      <c r="D14" s="32">
        <f t="shared" ref="D14:AB14" si="11">D10-D13</f>
        <v>0.39026500000000003</v>
      </c>
      <c r="E14" s="32">
        <f t="shared" si="11"/>
        <v>0.39026500000000003</v>
      </c>
      <c r="F14" s="32">
        <f t="shared" si="11"/>
        <v>0.42239999999999994</v>
      </c>
      <c r="G14" s="32">
        <f t="shared" si="11"/>
        <v>0.42239999999999994</v>
      </c>
      <c r="H14" s="32">
        <f t="shared" si="11"/>
        <v>0.42239999999999994</v>
      </c>
      <c r="I14" s="32">
        <f t="shared" si="11"/>
        <v>0.42239999999999994</v>
      </c>
      <c r="J14" s="32">
        <f t="shared" si="11"/>
        <v>0.42239999999999994</v>
      </c>
      <c r="K14" s="32">
        <f t="shared" si="11"/>
        <v>2.7015000000000002</v>
      </c>
      <c r="L14" s="32">
        <f t="shared" si="11"/>
        <v>2.4934750000000001</v>
      </c>
      <c r="M14" s="32">
        <f t="shared" si="11"/>
        <v>2.4934750000000001</v>
      </c>
      <c r="N14" s="32">
        <f t="shared" si="11"/>
        <v>2.4934750000000001</v>
      </c>
      <c r="O14" s="32">
        <f t="shared" si="11"/>
        <v>2.4934750000000001</v>
      </c>
      <c r="P14" s="32">
        <f t="shared" si="11"/>
        <v>2.5803250000000002</v>
      </c>
      <c r="Q14" s="32">
        <f t="shared" si="11"/>
        <v>2.5803250000000002</v>
      </c>
      <c r="R14" s="32">
        <f t="shared" si="11"/>
        <v>2.5803250000000002</v>
      </c>
      <c r="S14" s="32">
        <f t="shared" si="11"/>
        <v>2.6359000000000004</v>
      </c>
      <c r="T14" s="32">
        <f t="shared" si="11"/>
        <v>2.6359000000000004</v>
      </c>
      <c r="U14" s="32">
        <f t="shared" si="11"/>
        <v>5.6898749999999998</v>
      </c>
      <c r="V14" s="32">
        <f t="shared" si="11"/>
        <v>5.6898749999999998</v>
      </c>
      <c r="W14" s="32">
        <f t="shared" si="11"/>
        <v>6.3553125000000001</v>
      </c>
      <c r="X14" s="32">
        <f t="shared" si="11"/>
        <v>6.3553125000000001</v>
      </c>
      <c r="Y14" s="32">
        <f t="shared" si="11"/>
        <v>14.683249999999997</v>
      </c>
      <c r="Z14" s="32">
        <f t="shared" si="11"/>
        <v>14.683249999999997</v>
      </c>
      <c r="AA14" s="32">
        <f t="shared" si="11"/>
        <v>14.683249999999997</v>
      </c>
      <c r="AB14" s="32">
        <f t="shared" si="11"/>
        <v>14.683249999999997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40" t="s">
        <v>256</v>
      </c>
      <c r="B16" s="41" t="s">
        <v>244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24" t="s">
        <v>245</v>
      </c>
      <c r="B17" s="24" t="s">
        <v>246</v>
      </c>
      <c r="C17" s="35">
        <f>+C5</f>
        <v>0.45</v>
      </c>
      <c r="D17" s="36">
        <f t="shared" ref="D17:AB18" si="12">+D5</f>
        <v>0.45</v>
      </c>
      <c r="E17" s="36">
        <f t="shared" si="12"/>
        <v>0.45</v>
      </c>
      <c r="F17" s="36">
        <f t="shared" si="12"/>
        <v>0.45</v>
      </c>
      <c r="G17" s="36">
        <f t="shared" si="12"/>
        <v>0.45</v>
      </c>
      <c r="H17" s="36">
        <f t="shared" si="12"/>
        <v>0.45</v>
      </c>
      <c r="I17" s="36">
        <f t="shared" si="12"/>
        <v>0.45</v>
      </c>
      <c r="J17" s="36">
        <f t="shared" si="12"/>
        <v>0.45</v>
      </c>
      <c r="K17" s="36">
        <f t="shared" si="12"/>
        <v>2.93</v>
      </c>
      <c r="L17" s="36">
        <f t="shared" si="12"/>
        <v>2.93</v>
      </c>
      <c r="M17" s="36">
        <f t="shared" si="12"/>
        <v>2.93</v>
      </c>
      <c r="N17" s="36">
        <f t="shared" si="12"/>
        <v>2.93</v>
      </c>
      <c r="O17" s="36">
        <f t="shared" si="12"/>
        <v>2.93</v>
      </c>
      <c r="P17" s="36">
        <f t="shared" si="12"/>
        <v>2.93</v>
      </c>
      <c r="Q17" s="36">
        <f t="shared" si="12"/>
        <v>2.93</v>
      </c>
      <c r="R17" s="36">
        <f t="shared" si="12"/>
        <v>2.93</v>
      </c>
      <c r="S17" s="36">
        <f t="shared" si="12"/>
        <v>2.93</v>
      </c>
      <c r="T17" s="36">
        <f t="shared" si="12"/>
        <v>2.93</v>
      </c>
      <c r="U17" s="36">
        <f t="shared" si="12"/>
        <v>7.1520000000000001</v>
      </c>
      <c r="V17" s="36">
        <f t="shared" si="12"/>
        <v>7.1520000000000001</v>
      </c>
      <c r="W17" s="36">
        <f t="shared" si="12"/>
        <v>7.1520000000000001</v>
      </c>
      <c r="X17" s="36">
        <f t="shared" si="12"/>
        <v>7.1520000000000001</v>
      </c>
      <c r="Y17" s="36">
        <f t="shared" si="12"/>
        <v>16.687999999999999</v>
      </c>
      <c r="Z17" s="36">
        <f t="shared" si="12"/>
        <v>16.687999999999999</v>
      </c>
      <c r="AA17" s="36">
        <f t="shared" si="12"/>
        <v>16.687999999999999</v>
      </c>
      <c r="AB17" s="36">
        <f t="shared" si="12"/>
        <v>16.687999999999999</v>
      </c>
    </row>
    <row r="18" spans="1:28" x14ac:dyDescent="0.25">
      <c r="A18" s="24" t="s">
        <v>247</v>
      </c>
      <c r="B18" s="24" t="s">
        <v>246</v>
      </c>
      <c r="C18" s="29">
        <f>+C6</f>
        <v>0.26</v>
      </c>
      <c r="D18" s="30">
        <f t="shared" si="12"/>
        <v>0.26</v>
      </c>
      <c r="E18" s="30">
        <f t="shared" si="12"/>
        <v>0.26</v>
      </c>
      <c r="F18" s="30">
        <f t="shared" si="12"/>
        <v>0.26</v>
      </c>
      <c r="G18" s="30">
        <f t="shared" si="12"/>
        <v>0.26</v>
      </c>
      <c r="H18" s="30">
        <f t="shared" si="12"/>
        <v>0.26</v>
      </c>
      <c r="I18" s="30">
        <f t="shared" si="12"/>
        <v>0.26</v>
      </c>
      <c r="J18" s="30">
        <f t="shared" si="12"/>
        <v>0.26</v>
      </c>
      <c r="K18" s="30">
        <f t="shared" si="12"/>
        <v>1.9</v>
      </c>
      <c r="L18" s="30">
        <f t="shared" si="12"/>
        <v>1.9</v>
      </c>
      <c r="M18" s="30">
        <f t="shared" si="12"/>
        <v>1.9</v>
      </c>
      <c r="N18" s="30">
        <f t="shared" si="12"/>
        <v>1.9</v>
      </c>
      <c r="O18" s="30">
        <f t="shared" si="12"/>
        <v>1.9</v>
      </c>
      <c r="P18" s="30">
        <f t="shared" si="12"/>
        <v>1.9</v>
      </c>
      <c r="Q18" s="30">
        <f t="shared" si="12"/>
        <v>1.9</v>
      </c>
      <c r="R18" s="30">
        <f t="shared" si="12"/>
        <v>1.9</v>
      </c>
      <c r="S18" s="30">
        <f t="shared" si="12"/>
        <v>1.9</v>
      </c>
      <c r="T18" s="30">
        <f t="shared" si="12"/>
        <v>1.9</v>
      </c>
      <c r="U18" s="30">
        <f t="shared" si="12"/>
        <v>5.25</v>
      </c>
      <c r="V18" s="30">
        <f t="shared" si="12"/>
        <v>5.25</v>
      </c>
      <c r="W18" s="30">
        <f t="shared" si="12"/>
        <v>5.25</v>
      </c>
      <c r="X18" s="30">
        <f t="shared" si="12"/>
        <v>5.25</v>
      </c>
      <c r="Y18" s="30">
        <f t="shared" si="12"/>
        <v>12.25</v>
      </c>
      <c r="Z18" s="30">
        <f t="shared" si="12"/>
        <v>12.25</v>
      </c>
      <c r="AA18" s="30">
        <f t="shared" si="12"/>
        <v>12.25</v>
      </c>
      <c r="AB18" s="30">
        <f t="shared" si="12"/>
        <v>12.25</v>
      </c>
    </row>
    <row r="19" spans="1:28" x14ac:dyDescent="0.25">
      <c r="A19" s="24" t="s">
        <v>248</v>
      </c>
      <c r="B19" s="24" t="s">
        <v>246</v>
      </c>
      <c r="C19" s="29">
        <v>0</v>
      </c>
      <c r="D19" s="30">
        <v>0</v>
      </c>
      <c r="E19" s="30">
        <v>0</v>
      </c>
      <c r="F19" s="30">
        <f>1*0.85*0.005</f>
        <v>4.2500000000000003E-3</v>
      </c>
      <c r="G19" s="30">
        <f t="shared" ref="G19:K19" si="13">1*0.85*0.005</f>
        <v>4.2500000000000003E-3</v>
      </c>
      <c r="H19" s="30">
        <f t="shared" si="13"/>
        <v>4.2500000000000003E-3</v>
      </c>
      <c r="I19" s="30">
        <f t="shared" si="13"/>
        <v>4.2500000000000003E-3</v>
      </c>
      <c r="J19" s="30">
        <f t="shared" si="13"/>
        <v>4.2500000000000003E-3</v>
      </c>
      <c r="K19" s="30">
        <f t="shared" si="13"/>
        <v>4.2500000000000003E-3</v>
      </c>
      <c r="L19" s="30">
        <v>0</v>
      </c>
      <c r="M19" s="30">
        <v>0</v>
      </c>
      <c r="N19" s="30">
        <v>0</v>
      </c>
      <c r="O19" s="30">
        <v>0</v>
      </c>
      <c r="P19" s="30">
        <f>3*0.85*0.005</f>
        <v>1.2749999999999999E-2</v>
      </c>
      <c r="Q19" s="30">
        <f t="shared" ref="Q19:T19" si="14">3*0.85*0.005</f>
        <v>1.2749999999999999E-2</v>
      </c>
      <c r="R19" s="30">
        <f t="shared" si="14"/>
        <v>1.2749999999999999E-2</v>
      </c>
      <c r="S19" s="30">
        <f t="shared" si="14"/>
        <v>1.2749999999999999E-2</v>
      </c>
      <c r="T19" s="30">
        <f t="shared" si="14"/>
        <v>1.2749999999999999E-2</v>
      </c>
      <c r="U19" s="30">
        <v>0</v>
      </c>
      <c r="V19" s="30">
        <v>0</v>
      </c>
      <c r="W19" s="30">
        <v>0</v>
      </c>
      <c r="X19" s="30">
        <v>0</v>
      </c>
      <c r="Y19" s="30">
        <f>50*0.85*0.005</f>
        <v>0.21249999999999999</v>
      </c>
      <c r="Z19" s="30">
        <f t="shared" ref="Z19:AB19" si="15">50*0.85*0.005</f>
        <v>0.21249999999999999</v>
      </c>
      <c r="AA19" s="30">
        <f t="shared" si="15"/>
        <v>0.21249999999999999</v>
      </c>
      <c r="AB19" s="30">
        <f t="shared" si="15"/>
        <v>0.21249999999999999</v>
      </c>
    </row>
    <row r="20" spans="1:28" x14ac:dyDescent="0.25">
      <c r="A20" s="24" t="s">
        <v>257</v>
      </c>
      <c r="B20" s="24"/>
      <c r="C20" s="29">
        <v>16.8</v>
      </c>
      <c r="D20" s="29">
        <v>16.8</v>
      </c>
      <c r="E20" s="29">
        <v>16.8</v>
      </c>
      <c r="F20" s="29">
        <v>16.8</v>
      </c>
      <c r="G20" s="29">
        <v>16.8</v>
      </c>
      <c r="H20" s="29">
        <v>16.8</v>
      </c>
      <c r="I20" s="29">
        <v>16.8</v>
      </c>
      <c r="J20" s="29">
        <v>16.8</v>
      </c>
      <c r="K20" s="29">
        <v>16.8</v>
      </c>
      <c r="L20" s="29">
        <v>16.8</v>
      </c>
      <c r="M20" s="29">
        <v>16.8</v>
      </c>
      <c r="N20" s="29">
        <v>16.8</v>
      </c>
      <c r="O20" s="29">
        <v>16.8</v>
      </c>
      <c r="P20" s="29">
        <v>16.8</v>
      </c>
      <c r="Q20" s="29">
        <v>16.8</v>
      </c>
      <c r="R20" s="29">
        <v>16.8</v>
      </c>
      <c r="S20" s="29">
        <v>16.8</v>
      </c>
      <c r="T20" s="29">
        <v>16.8</v>
      </c>
      <c r="U20" s="29">
        <v>16.8</v>
      </c>
      <c r="V20" s="29">
        <v>16.8</v>
      </c>
      <c r="W20" s="29">
        <v>16.8</v>
      </c>
      <c r="X20" s="29">
        <v>16.8</v>
      </c>
      <c r="Y20" s="29">
        <v>16.8</v>
      </c>
      <c r="Z20" s="29">
        <v>16.8</v>
      </c>
      <c r="AA20" s="29">
        <v>16.8</v>
      </c>
      <c r="AB20" s="29">
        <v>16.8</v>
      </c>
    </row>
    <row r="21" spans="1:28" x14ac:dyDescent="0.25">
      <c r="A21" s="24" t="s">
        <v>258</v>
      </c>
      <c r="B21" s="24" t="s">
        <v>259</v>
      </c>
      <c r="C21" s="56">
        <f>0.85*C20-0.004*C20^2</f>
        <v>13.15104</v>
      </c>
      <c r="D21" s="57">
        <f t="shared" ref="D21:AA21" si="16">0.85*D20-0.004*D20^2</f>
        <v>13.15104</v>
      </c>
      <c r="E21" s="57">
        <f t="shared" si="16"/>
        <v>13.15104</v>
      </c>
      <c r="F21" s="57">
        <f t="shared" si="16"/>
        <v>13.15104</v>
      </c>
      <c r="G21" s="57">
        <f t="shared" si="16"/>
        <v>13.15104</v>
      </c>
      <c r="H21" s="57">
        <f t="shared" si="16"/>
        <v>13.15104</v>
      </c>
      <c r="I21" s="57">
        <f t="shared" si="16"/>
        <v>13.15104</v>
      </c>
      <c r="J21" s="57">
        <f t="shared" si="16"/>
        <v>13.15104</v>
      </c>
      <c r="K21" s="57">
        <f t="shared" si="16"/>
        <v>13.15104</v>
      </c>
      <c r="L21" s="57">
        <f t="shared" si="16"/>
        <v>13.15104</v>
      </c>
      <c r="M21" s="57">
        <f t="shared" si="16"/>
        <v>13.15104</v>
      </c>
      <c r="N21" s="57">
        <f t="shared" si="16"/>
        <v>13.15104</v>
      </c>
      <c r="O21" s="57">
        <f>1.66*O20-0.02*O20^2</f>
        <v>22.243199999999998</v>
      </c>
      <c r="P21" s="57">
        <f t="shared" si="16"/>
        <v>13.15104</v>
      </c>
      <c r="Q21" s="57">
        <f t="shared" si="16"/>
        <v>13.15104</v>
      </c>
      <c r="R21" s="57">
        <f t="shared" si="16"/>
        <v>13.15104</v>
      </c>
      <c r="S21" s="57">
        <f t="shared" si="16"/>
        <v>13.15104</v>
      </c>
      <c r="T21" s="57">
        <f t="shared" si="16"/>
        <v>13.15104</v>
      </c>
      <c r="U21" s="57">
        <f t="shared" si="16"/>
        <v>13.15104</v>
      </c>
      <c r="V21" s="57">
        <f t="shared" si="16"/>
        <v>13.15104</v>
      </c>
      <c r="W21" s="57">
        <f t="shared" si="16"/>
        <v>13.15104</v>
      </c>
      <c r="X21" s="57">
        <f t="shared" si="16"/>
        <v>13.15104</v>
      </c>
      <c r="Y21" s="57">
        <f t="shared" si="16"/>
        <v>13.15104</v>
      </c>
      <c r="Z21" s="57">
        <f t="shared" si="16"/>
        <v>13.15104</v>
      </c>
      <c r="AA21" s="57">
        <f t="shared" si="16"/>
        <v>13.15104</v>
      </c>
      <c r="AB21" s="57">
        <f>1.66*AB20-0.02*AB20^2</f>
        <v>22.243199999999998</v>
      </c>
    </row>
    <row r="22" spans="1:28" x14ac:dyDescent="0.25">
      <c r="A22" s="24" t="s">
        <v>253</v>
      </c>
      <c r="B22" s="24"/>
      <c r="C22" s="46">
        <f t="shared" ref="C22:AB22" si="17">C8*(100-C21)/100</f>
        <v>0.182382816</v>
      </c>
      <c r="D22" s="47">
        <f t="shared" si="17"/>
        <v>0.182382816</v>
      </c>
      <c r="E22" s="47">
        <f t="shared" si="17"/>
        <v>0.182382816</v>
      </c>
      <c r="F22" s="47">
        <f t="shared" si="17"/>
        <v>8.6848960000000003E-2</v>
      </c>
      <c r="G22" s="47">
        <f t="shared" si="17"/>
        <v>8.6848960000000003E-2</v>
      </c>
      <c r="H22" s="47">
        <f t="shared" si="17"/>
        <v>8.6848960000000003E-2</v>
      </c>
      <c r="I22" s="47">
        <f t="shared" si="17"/>
        <v>8.6848960000000003E-2</v>
      </c>
      <c r="J22" s="47">
        <f t="shared" si="17"/>
        <v>8.6848960000000003E-2</v>
      </c>
      <c r="K22" s="47">
        <f t="shared" si="17"/>
        <v>8.6848960000000003E-2</v>
      </c>
      <c r="L22" s="47">
        <f t="shared" si="17"/>
        <v>0.182382816</v>
      </c>
      <c r="M22" s="47">
        <f t="shared" si="17"/>
        <v>0.182382816</v>
      </c>
      <c r="N22" s="47">
        <f t="shared" si="17"/>
        <v>0.182382816</v>
      </c>
      <c r="O22" s="47">
        <f t="shared" si="17"/>
        <v>0.16328927999999998</v>
      </c>
      <c r="P22" s="47">
        <f t="shared" si="17"/>
        <v>0.14764323200000001</v>
      </c>
      <c r="Q22" s="47">
        <f t="shared" si="17"/>
        <v>0.14764323200000001</v>
      </c>
      <c r="R22" s="47">
        <f t="shared" si="17"/>
        <v>0.14764323200000001</v>
      </c>
      <c r="S22" s="47">
        <f t="shared" si="17"/>
        <v>0.12158854400000002</v>
      </c>
      <c r="T22" s="47">
        <f t="shared" si="17"/>
        <v>0.12158854400000002</v>
      </c>
      <c r="U22" s="47">
        <f t="shared" si="17"/>
        <v>0.22580729600000002</v>
      </c>
      <c r="V22" s="47">
        <f t="shared" si="17"/>
        <v>0.22580729600000002</v>
      </c>
      <c r="W22" s="47">
        <f t="shared" si="17"/>
        <v>0.11290364800000001</v>
      </c>
      <c r="X22" s="47">
        <f t="shared" si="17"/>
        <v>0.11290364800000001</v>
      </c>
      <c r="Y22" s="47">
        <f t="shared" si="17"/>
        <v>0.13895833600000002</v>
      </c>
      <c r="Z22" s="47">
        <f t="shared" si="17"/>
        <v>0.13895833600000002</v>
      </c>
      <c r="AA22" s="47">
        <f t="shared" si="17"/>
        <v>0.13895833600000002</v>
      </c>
      <c r="AB22" s="47">
        <f t="shared" si="17"/>
        <v>0.12441088</v>
      </c>
    </row>
    <row r="23" spans="1:28" x14ac:dyDescent="0.25">
      <c r="A23" s="24" t="s">
        <v>250</v>
      </c>
      <c r="B23" s="24"/>
      <c r="C23" s="46">
        <f>C18*C22</f>
        <v>4.741953216E-2</v>
      </c>
      <c r="D23" s="47">
        <f t="shared" ref="D23:AB23" si="18">D18*D22</f>
        <v>4.741953216E-2</v>
      </c>
      <c r="E23" s="47">
        <f t="shared" si="18"/>
        <v>4.741953216E-2</v>
      </c>
      <c r="F23" s="47">
        <f t="shared" si="18"/>
        <v>2.2580729600000002E-2</v>
      </c>
      <c r="G23" s="47">
        <f t="shared" si="18"/>
        <v>2.2580729600000002E-2</v>
      </c>
      <c r="H23" s="47">
        <f t="shared" si="18"/>
        <v>2.2580729600000002E-2</v>
      </c>
      <c r="I23" s="47">
        <f t="shared" si="18"/>
        <v>2.2580729600000002E-2</v>
      </c>
      <c r="J23" s="47">
        <f t="shared" si="18"/>
        <v>2.2580729600000002E-2</v>
      </c>
      <c r="K23" s="47">
        <f t="shared" si="18"/>
        <v>0.16501302400000001</v>
      </c>
      <c r="L23" s="47">
        <f t="shared" si="18"/>
        <v>0.34652735039999999</v>
      </c>
      <c r="M23" s="47">
        <f t="shared" si="18"/>
        <v>0.34652735039999999</v>
      </c>
      <c r="N23" s="47">
        <f t="shared" si="18"/>
        <v>0.34652735039999999</v>
      </c>
      <c r="O23" s="47">
        <f t="shared" si="18"/>
        <v>0.31024963199999994</v>
      </c>
      <c r="P23" s="47">
        <f t="shared" si="18"/>
        <v>0.28052214079999999</v>
      </c>
      <c r="Q23" s="47">
        <f t="shared" si="18"/>
        <v>0.28052214079999999</v>
      </c>
      <c r="R23" s="47">
        <f t="shared" si="18"/>
        <v>0.28052214079999999</v>
      </c>
      <c r="S23" s="47">
        <f t="shared" si="18"/>
        <v>0.23101823360000004</v>
      </c>
      <c r="T23" s="47">
        <f t="shared" si="18"/>
        <v>0.23101823360000004</v>
      </c>
      <c r="U23" s="47">
        <f t="shared" si="18"/>
        <v>1.1854883040000002</v>
      </c>
      <c r="V23" s="47">
        <f t="shared" si="18"/>
        <v>1.1854883040000002</v>
      </c>
      <c r="W23" s="47">
        <f t="shared" si="18"/>
        <v>0.59274415200000008</v>
      </c>
      <c r="X23" s="47">
        <f t="shared" si="18"/>
        <v>0.59274415200000008</v>
      </c>
      <c r="Y23" s="47">
        <f t="shared" si="18"/>
        <v>1.7022396160000002</v>
      </c>
      <c r="Z23" s="47">
        <f t="shared" si="18"/>
        <v>1.7022396160000002</v>
      </c>
      <c r="AA23" s="47">
        <f t="shared" si="18"/>
        <v>1.7022396160000002</v>
      </c>
      <c r="AB23" s="47">
        <f t="shared" si="18"/>
        <v>1.52403328</v>
      </c>
    </row>
    <row r="24" spans="1:28" x14ac:dyDescent="0.25">
      <c r="A24" s="24" t="s">
        <v>251</v>
      </c>
      <c r="B24" s="24"/>
      <c r="C24" s="46">
        <f t="shared" ref="C24:AB24" si="19">C17+C19-C23</f>
        <v>0.40258046784000001</v>
      </c>
      <c r="D24" s="47">
        <f t="shared" si="19"/>
        <v>0.40258046784000001</v>
      </c>
      <c r="E24" s="47">
        <f t="shared" si="19"/>
        <v>0.40258046784000001</v>
      </c>
      <c r="F24" s="47">
        <f t="shared" si="19"/>
        <v>0.43166927039999997</v>
      </c>
      <c r="G24" s="47">
        <f t="shared" si="19"/>
        <v>0.43166927039999997</v>
      </c>
      <c r="H24" s="47">
        <f t="shared" si="19"/>
        <v>0.43166927039999997</v>
      </c>
      <c r="I24" s="47">
        <f t="shared" si="19"/>
        <v>0.43166927039999997</v>
      </c>
      <c r="J24" s="47">
        <f t="shared" si="19"/>
        <v>0.43166927039999997</v>
      </c>
      <c r="K24" s="47">
        <f t="shared" si="19"/>
        <v>2.7692369760000002</v>
      </c>
      <c r="L24" s="47">
        <f t="shared" si="19"/>
        <v>2.5834726496</v>
      </c>
      <c r="M24" s="47">
        <f t="shared" si="19"/>
        <v>2.5834726496</v>
      </c>
      <c r="N24" s="47">
        <f t="shared" si="19"/>
        <v>2.5834726496</v>
      </c>
      <c r="O24" s="47">
        <f t="shared" si="19"/>
        <v>2.6197503680000001</v>
      </c>
      <c r="P24" s="47">
        <f t="shared" si="19"/>
        <v>2.6622278592000002</v>
      </c>
      <c r="Q24" s="47">
        <f t="shared" si="19"/>
        <v>2.6622278592000002</v>
      </c>
      <c r="R24" s="47">
        <f t="shared" si="19"/>
        <v>2.6622278592000002</v>
      </c>
      <c r="S24" s="47">
        <f t="shared" si="19"/>
        <v>2.7117317664000002</v>
      </c>
      <c r="T24" s="47">
        <f t="shared" si="19"/>
        <v>2.7117317664000002</v>
      </c>
      <c r="U24" s="47">
        <f t="shared" si="19"/>
        <v>5.9665116959999995</v>
      </c>
      <c r="V24" s="47">
        <f t="shared" si="19"/>
        <v>5.9665116959999995</v>
      </c>
      <c r="W24" s="47">
        <f t="shared" si="19"/>
        <v>6.5592558480000003</v>
      </c>
      <c r="X24" s="47">
        <f t="shared" si="19"/>
        <v>6.5592558480000003</v>
      </c>
      <c r="Y24" s="47">
        <f t="shared" si="19"/>
        <v>15.198260383999997</v>
      </c>
      <c r="Z24" s="47">
        <f t="shared" si="19"/>
        <v>15.198260383999997</v>
      </c>
      <c r="AA24" s="47">
        <f t="shared" si="19"/>
        <v>15.198260383999997</v>
      </c>
      <c r="AB24" s="47">
        <f t="shared" si="19"/>
        <v>15.376466719999998</v>
      </c>
    </row>
    <row r="25" spans="1:28" x14ac:dyDescent="0.25">
      <c r="A25" s="24" t="s">
        <v>252</v>
      </c>
      <c r="B25" s="24"/>
      <c r="C25" s="46">
        <f t="shared" ref="C25:AB25" si="20">C18-C23</f>
        <v>0.21258046784000001</v>
      </c>
      <c r="D25" s="47">
        <f t="shared" si="20"/>
        <v>0.21258046784000001</v>
      </c>
      <c r="E25" s="47">
        <f t="shared" si="20"/>
        <v>0.21258046784000001</v>
      </c>
      <c r="F25" s="47">
        <f t="shared" si="20"/>
        <v>0.23741927039999999</v>
      </c>
      <c r="G25" s="47">
        <f t="shared" si="20"/>
        <v>0.23741927039999999</v>
      </c>
      <c r="H25" s="47">
        <f t="shared" si="20"/>
        <v>0.23741927039999999</v>
      </c>
      <c r="I25" s="47">
        <f t="shared" si="20"/>
        <v>0.23741927039999999</v>
      </c>
      <c r="J25" s="47">
        <f t="shared" si="20"/>
        <v>0.23741927039999999</v>
      </c>
      <c r="K25" s="47">
        <f t="shared" si="20"/>
        <v>1.7349869759999998</v>
      </c>
      <c r="L25" s="47">
        <f t="shared" si="20"/>
        <v>1.5534726496</v>
      </c>
      <c r="M25" s="47">
        <f t="shared" si="20"/>
        <v>1.5534726496</v>
      </c>
      <c r="N25" s="47">
        <f t="shared" si="20"/>
        <v>1.5534726496</v>
      </c>
      <c r="O25" s="47">
        <f t="shared" si="20"/>
        <v>1.589750368</v>
      </c>
      <c r="P25" s="47">
        <f t="shared" si="20"/>
        <v>1.6194778591999999</v>
      </c>
      <c r="Q25" s="47">
        <f t="shared" si="20"/>
        <v>1.6194778591999999</v>
      </c>
      <c r="R25" s="47">
        <f t="shared" si="20"/>
        <v>1.6194778591999999</v>
      </c>
      <c r="S25" s="47">
        <f t="shared" si="20"/>
        <v>1.6689817664</v>
      </c>
      <c r="T25" s="47">
        <f t="shared" si="20"/>
        <v>1.6689817664</v>
      </c>
      <c r="U25" s="47">
        <f t="shared" si="20"/>
        <v>4.0645116960000003</v>
      </c>
      <c r="V25" s="47">
        <f t="shared" si="20"/>
        <v>4.0645116960000003</v>
      </c>
      <c r="W25" s="47">
        <f t="shared" si="20"/>
        <v>4.6572558480000001</v>
      </c>
      <c r="X25" s="47">
        <f t="shared" si="20"/>
        <v>4.6572558480000001</v>
      </c>
      <c r="Y25" s="47">
        <f t="shared" si="20"/>
        <v>10.547760384</v>
      </c>
      <c r="Z25" s="47">
        <f t="shared" si="20"/>
        <v>10.547760384</v>
      </c>
      <c r="AA25" s="47">
        <f t="shared" si="20"/>
        <v>10.547760384</v>
      </c>
      <c r="AB25" s="47">
        <f t="shared" si="20"/>
        <v>10.725966720000001</v>
      </c>
    </row>
    <row r="26" spans="1:28" x14ac:dyDescent="0.25">
      <c r="A26" s="24" t="s">
        <v>253</v>
      </c>
      <c r="B26" s="24" t="s">
        <v>246</v>
      </c>
      <c r="C26" s="29">
        <f>+C12</f>
        <v>2.5000000000000001E-2</v>
      </c>
      <c r="D26" s="30">
        <f t="shared" ref="D26:AB26" si="21">+D12</f>
        <v>2.5000000000000001E-2</v>
      </c>
      <c r="E26" s="30">
        <f t="shared" si="21"/>
        <v>2.5000000000000001E-2</v>
      </c>
      <c r="F26" s="30">
        <f t="shared" si="21"/>
        <v>2.5000000000000001E-2</v>
      </c>
      <c r="G26" s="30">
        <f t="shared" si="21"/>
        <v>2.5000000000000001E-2</v>
      </c>
      <c r="H26" s="30">
        <f t="shared" si="21"/>
        <v>2.5000000000000001E-2</v>
      </c>
      <c r="I26" s="30">
        <f t="shared" si="21"/>
        <v>2.5000000000000001E-2</v>
      </c>
      <c r="J26" s="30">
        <f t="shared" si="21"/>
        <v>2.5000000000000001E-2</v>
      </c>
      <c r="K26" s="30">
        <f t="shared" si="21"/>
        <v>2.5000000000000001E-2</v>
      </c>
      <c r="L26" s="30">
        <f t="shared" si="21"/>
        <v>2.5000000000000001E-2</v>
      </c>
      <c r="M26" s="30">
        <f t="shared" si="21"/>
        <v>2.5000000000000001E-2</v>
      </c>
      <c r="N26" s="30">
        <f t="shared" si="21"/>
        <v>2.5000000000000001E-2</v>
      </c>
      <c r="O26" s="30">
        <f t="shared" si="21"/>
        <v>2.5000000000000001E-2</v>
      </c>
      <c r="P26" s="30">
        <f t="shared" si="21"/>
        <v>2.5000000000000001E-2</v>
      </c>
      <c r="Q26" s="30">
        <f t="shared" si="21"/>
        <v>2.5000000000000001E-2</v>
      </c>
      <c r="R26" s="30">
        <f t="shared" si="21"/>
        <v>2.5000000000000001E-2</v>
      </c>
      <c r="S26" s="30">
        <f t="shared" si="21"/>
        <v>2.5000000000000001E-2</v>
      </c>
      <c r="T26" s="30">
        <f t="shared" si="21"/>
        <v>2.5000000000000001E-2</v>
      </c>
      <c r="U26" s="30">
        <f t="shared" si="21"/>
        <v>2.5000000000000001E-2</v>
      </c>
      <c r="V26" s="30">
        <f t="shared" si="21"/>
        <v>2.5000000000000001E-2</v>
      </c>
      <c r="W26" s="30">
        <f t="shared" si="21"/>
        <v>2.5000000000000001E-2</v>
      </c>
      <c r="X26" s="30">
        <f t="shared" si="21"/>
        <v>2.5000000000000001E-2</v>
      </c>
      <c r="Y26" s="30">
        <f t="shared" si="21"/>
        <v>2.5000000000000001E-2</v>
      </c>
      <c r="Z26" s="30">
        <f t="shared" si="21"/>
        <v>2.5000000000000001E-2</v>
      </c>
      <c r="AA26" s="30">
        <f t="shared" si="21"/>
        <v>2.5000000000000001E-2</v>
      </c>
      <c r="AB26" s="30">
        <f t="shared" si="21"/>
        <v>2.5000000000000001E-2</v>
      </c>
    </row>
    <row r="27" spans="1:28" x14ac:dyDescent="0.25">
      <c r="A27" s="24" t="s">
        <v>254</v>
      </c>
      <c r="B27" s="24"/>
      <c r="C27" s="44">
        <f>C25*C26</f>
        <v>5.3145116960000007E-3</v>
      </c>
      <c r="D27" s="45">
        <f t="shared" ref="D27:AB27" si="22">D25*D26</f>
        <v>5.3145116960000007E-3</v>
      </c>
      <c r="E27" s="45">
        <f t="shared" si="22"/>
        <v>5.3145116960000007E-3</v>
      </c>
      <c r="F27" s="45">
        <f t="shared" si="22"/>
        <v>5.9354817599999998E-3</v>
      </c>
      <c r="G27" s="45">
        <f t="shared" si="22"/>
        <v>5.9354817599999998E-3</v>
      </c>
      <c r="H27" s="45">
        <f t="shared" si="22"/>
        <v>5.9354817599999998E-3</v>
      </c>
      <c r="I27" s="45">
        <f t="shared" si="22"/>
        <v>5.9354817599999998E-3</v>
      </c>
      <c r="J27" s="45">
        <f t="shared" si="22"/>
        <v>5.9354817599999998E-3</v>
      </c>
      <c r="K27" s="45">
        <f t="shared" si="22"/>
        <v>4.33746744E-2</v>
      </c>
      <c r="L27" s="45">
        <f t="shared" si="22"/>
        <v>3.8836816240000002E-2</v>
      </c>
      <c r="M27" s="45">
        <f t="shared" si="22"/>
        <v>3.8836816240000002E-2</v>
      </c>
      <c r="N27" s="45">
        <f t="shared" si="22"/>
        <v>3.8836816240000002E-2</v>
      </c>
      <c r="O27" s="45">
        <f t="shared" si="22"/>
        <v>3.9743759200000006E-2</v>
      </c>
      <c r="P27" s="45">
        <f t="shared" si="22"/>
        <v>4.0486946480000001E-2</v>
      </c>
      <c r="Q27" s="45">
        <f t="shared" si="22"/>
        <v>4.0486946480000001E-2</v>
      </c>
      <c r="R27" s="45">
        <f t="shared" si="22"/>
        <v>4.0486946480000001E-2</v>
      </c>
      <c r="S27" s="45">
        <f t="shared" si="22"/>
        <v>4.1724544160000002E-2</v>
      </c>
      <c r="T27" s="45">
        <f t="shared" si="22"/>
        <v>4.1724544160000002E-2</v>
      </c>
      <c r="U27" s="45">
        <f t="shared" si="22"/>
        <v>0.10161279240000001</v>
      </c>
      <c r="V27" s="45">
        <f t="shared" si="22"/>
        <v>0.10161279240000001</v>
      </c>
      <c r="W27" s="45">
        <f t="shared" si="22"/>
        <v>0.11643139620000001</v>
      </c>
      <c r="X27" s="45">
        <f t="shared" si="22"/>
        <v>0.11643139620000001</v>
      </c>
      <c r="Y27" s="45">
        <f t="shared" si="22"/>
        <v>0.2636940096</v>
      </c>
      <c r="Z27" s="45">
        <f t="shared" si="22"/>
        <v>0.2636940096</v>
      </c>
      <c r="AA27" s="45">
        <f t="shared" si="22"/>
        <v>0.2636940096</v>
      </c>
      <c r="AB27" s="45">
        <f t="shared" si="22"/>
        <v>0.26814916800000005</v>
      </c>
    </row>
    <row r="28" spans="1:28" x14ac:dyDescent="0.25">
      <c r="A28" s="24" t="s">
        <v>255</v>
      </c>
      <c r="B28" s="24"/>
      <c r="C28" s="46">
        <f>C24-C27</f>
        <v>0.39726595614400001</v>
      </c>
      <c r="D28" s="47">
        <f t="shared" ref="D28:AB28" si="23">D24-D27</f>
        <v>0.39726595614400001</v>
      </c>
      <c r="E28" s="47">
        <f t="shared" si="23"/>
        <v>0.39726595614400001</v>
      </c>
      <c r="F28" s="47">
        <f t="shared" si="23"/>
        <v>0.42573378864</v>
      </c>
      <c r="G28" s="47">
        <f t="shared" si="23"/>
        <v>0.42573378864</v>
      </c>
      <c r="H28" s="47">
        <f t="shared" si="23"/>
        <v>0.42573378864</v>
      </c>
      <c r="I28" s="47">
        <f t="shared" si="23"/>
        <v>0.42573378864</v>
      </c>
      <c r="J28" s="47">
        <f t="shared" si="23"/>
        <v>0.42573378864</v>
      </c>
      <c r="K28" s="47">
        <f t="shared" si="23"/>
        <v>2.7258623016000003</v>
      </c>
      <c r="L28" s="47">
        <f t="shared" si="23"/>
        <v>2.5446358333600001</v>
      </c>
      <c r="M28" s="47">
        <f t="shared" si="23"/>
        <v>2.5446358333600001</v>
      </c>
      <c r="N28" s="47">
        <f t="shared" si="23"/>
        <v>2.5446358333600001</v>
      </c>
      <c r="O28" s="47">
        <f t="shared" si="23"/>
        <v>2.5800066088000002</v>
      </c>
      <c r="P28" s="47">
        <f t="shared" si="23"/>
        <v>2.62174091272</v>
      </c>
      <c r="Q28" s="47">
        <f t="shared" si="23"/>
        <v>2.62174091272</v>
      </c>
      <c r="R28" s="47">
        <f t="shared" si="23"/>
        <v>2.62174091272</v>
      </c>
      <c r="S28" s="47">
        <f t="shared" si="23"/>
        <v>2.6700072222400002</v>
      </c>
      <c r="T28" s="47">
        <f t="shared" si="23"/>
        <v>2.6700072222400002</v>
      </c>
      <c r="U28" s="47">
        <f t="shared" si="23"/>
        <v>5.8648989035999994</v>
      </c>
      <c r="V28" s="47">
        <f t="shared" si="23"/>
        <v>5.8648989035999994</v>
      </c>
      <c r="W28" s="47">
        <f t="shared" si="23"/>
        <v>6.4428244518</v>
      </c>
      <c r="X28" s="47">
        <f t="shared" si="23"/>
        <v>6.4428244518</v>
      </c>
      <c r="Y28" s="47">
        <f t="shared" si="23"/>
        <v>14.934566374399997</v>
      </c>
      <c r="Z28" s="47">
        <f t="shared" si="23"/>
        <v>14.934566374399997</v>
      </c>
      <c r="AA28" s="47">
        <f t="shared" si="23"/>
        <v>14.934566374399997</v>
      </c>
      <c r="AB28" s="47">
        <f t="shared" si="23"/>
        <v>15.108317551999997</v>
      </c>
    </row>
    <row r="29" spans="1:28" x14ac:dyDescent="0.25">
      <c r="A29" s="24"/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5">
      <c r="A30" s="40" t="s">
        <v>260</v>
      </c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25">
      <c r="A31" s="24" t="s">
        <v>261</v>
      </c>
      <c r="B31" s="24"/>
      <c r="C31" s="50">
        <f>C9+C13</f>
        <v>5.9735000000000003E-2</v>
      </c>
      <c r="D31" s="51">
        <f t="shared" ref="D31:AB31" si="24">D9+D13</f>
        <v>5.9735000000000003E-2</v>
      </c>
      <c r="E31" s="51">
        <f t="shared" si="24"/>
        <v>5.9735000000000003E-2</v>
      </c>
      <c r="F31" s="51">
        <f t="shared" si="24"/>
        <v>3.1850000000000003E-2</v>
      </c>
      <c r="G31" s="51">
        <f t="shared" si="24"/>
        <v>3.1850000000000003E-2</v>
      </c>
      <c r="H31" s="51">
        <f t="shared" si="24"/>
        <v>3.1850000000000003E-2</v>
      </c>
      <c r="I31" s="51">
        <f t="shared" si="24"/>
        <v>3.1850000000000003E-2</v>
      </c>
      <c r="J31" s="51">
        <f t="shared" si="24"/>
        <v>3.1850000000000003E-2</v>
      </c>
      <c r="K31" s="51">
        <f t="shared" si="24"/>
        <v>0.23275000000000001</v>
      </c>
      <c r="L31" s="51">
        <f t="shared" si="24"/>
        <v>0.43652499999999994</v>
      </c>
      <c r="M31" s="51">
        <f t="shared" si="24"/>
        <v>0.43652499999999994</v>
      </c>
      <c r="N31" s="51">
        <f t="shared" si="24"/>
        <v>0.43652499999999994</v>
      </c>
      <c r="O31" s="51">
        <f t="shared" si="24"/>
        <v>0.43652499999999994</v>
      </c>
      <c r="P31" s="51">
        <f t="shared" si="24"/>
        <v>0.362425</v>
      </c>
      <c r="Q31" s="51">
        <f t="shared" si="24"/>
        <v>0.362425</v>
      </c>
      <c r="R31" s="51">
        <f t="shared" si="24"/>
        <v>0.362425</v>
      </c>
      <c r="S31" s="51">
        <f t="shared" si="24"/>
        <v>0.30685000000000001</v>
      </c>
      <c r="T31" s="51">
        <f t="shared" si="24"/>
        <v>0.30685000000000001</v>
      </c>
      <c r="U31" s="51">
        <f t="shared" si="24"/>
        <v>1.4621249999999999</v>
      </c>
      <c r="V31" s="51">
        <f t="shared" si="24"/>
        <v>1.4621249999999999</v>
      </c>
      <c r="W31" s="51">
        <f t="shared" si="24"/>
        <v>0.79668749999999999</v>
      </c>
      <c r="X31" s="51">
        <f t="shared" si="24"/>
        <v>0.79668749999999999</v>
      </c>
      <c r="Y31" s="51">
        <f t="shared" si="24"/>
        <v>2.2172499999999999</v>
      </c>
      <c r="Z31" s="51">
        <f t="shared" si="24"/>
        <v>2.2172499999999999</v>
      </c>
      <c r="AA31" s="51">
        <f t="shared" si="24"/>
        <v>2.2172499999999999</v>
      </c>
      <c r="AB31" s="51">
        <f t="shared" si="24"/>
        <v>2.2172499999999999</v>
      </c>
    </row>
    <row r="32" spans="1:28" x14ac:dyDescent="0.25">
      <c r="A32" s="24" t="s">
        <v>262</v>
      </c>
      <c r="B32" s="24"/>
      <c r="C32" s="48">
        <f>C23+C27</f>
        <v>5.2734043856000001E-2</v>
      </c>
      <c r="D32" s="49">
        <f t="shared" ref="D32:AB32" si="25">D23+D27</f>
        <v>5.2734043856000001E-2</v>
      </c>
      <c r="E32" s="49">
        <f t="shared" si="25"/>
        <v>5.2734043856000001E-2</v>
      </c>
      <c r="F32" s="49">
        <f t="shared" si="25"/>
        <v>2.8516211360000002E-2</v>
      </c>
      <c r="G32" s="49">
        <f t="shared" si="25"/>
        <v>2.8516211360000002E-2</v>
      </c>
      <c r="H32" s="49">
        <f t="shared" si="25"/>
        <v>2.8516211360000002E-2</v>
      </c>
      <c r="I32" s="49">
        <f t="shared" si="25"/>
        <v>2.8516211360000002E-2</v>
      </c>
      <c r="J32" s="49">
        <f t="shared" si="25"/>
        <v>2.8516211360000002E-2</v>
      </c>
      <c r="K32" s="49">
        <f t="shared" si="25"/>
        <v>0.20838769840000002</v>
      </c>
      <c r="L32" s="49">
        <f t="shared" si="25"/>
        <v>0.38536416664000001</v>
      </c>
      <c r="M32" s="49">
        <f t="shared" si="25"/>
        <v>0.38536416664000001</v>
      </c>
      <c r="N32" s="49">
        <f t="shared" si="25"/>
        <v>0.38536416664000001</v>
      </c>
      <c r="O32" s="49">
        <f t="shared" si="25"/>
        <v>0.34999339119999995</v>
      </c>
      <c r="P32" s="49">
        <f t="shared" si="25"/>
        <v>0.32100908727999999</v>
      </c>
      <c r="Q32" s="49">
        <f t="shared" si="25"/>
        <v>0.32100908727999999</v>
      </c>
      <c r="R32" s="49">
        <f t="shared" si="25"/>
        <v>0.32100908727999999</v>
      </c>
      <c r="S32" s="49">
        <f t="shared" si="25"/>
        <v>0.27274277776000005</v>
      </c>
      <c r="T32" s="49">
        <f t="shared" si="25"/>
        <v>0.27274277776000005</v>
      </c>
      <c r="U32" s="49">
        <f t="shared" si="25"/>
        <v>1.2871010964000003</v>
      </c>
      <c r="V32" s="49">
        <f t="shared" si="25"/>
        <v>1.2871010964000003</v>
      </c>
      <c r="W32" s="49">
        <f t="shared" si="25"/>
        <v>0.70917554820000006</v>
      </c>
      <c r="X32" s="49">
        <f t="shared" si="25"/>
        <v>0.70917554820000006</v>
      </c>
      <c r="Y32" s="49">
        <f t="shared" si="25"/>
        <v>1.9659336256000002</v>
      </c>
      <c r="Z32" s="49">
        <f t="shared" si="25"/>
        <v>1.9659336256000002</v>
      </c>
      <c r="AA32" s="49">
        <f t="shared" si="25"/>
        <v>1.9659336256000002</v>
      </c>
      <c r="AB32" s="49">
        <f t="shared" si="25"/>
        <v>1.7921824480000002</v>
      </c>
    </row>
    <row r="33" spans="1:28" x14ac:dyDescent="0.25">
      <c r="A33" s="24" t="s">
        <v>263</v>
      </c>
      <c r="B33" s="24"/>
      <c r="C33" s="48">
        <f>C31-C32</f>
        <v>7.000956144000002E-3</v>
      </c>
      <c r="D33" s="49">
        <f t="shared" ref="D33:AB33" si="26">D31-D32</f>
        <v>7.000956144000002E-3</v>
      </c>
      <c r="E33" s="49">
        <f t="shared" si="26"/>
        <v>7.000956144000002E-3</v>
      </c>
      <c r="F33" s="49">
        <f t="shared" si="26"/>
        <v>3.3337886400000016E-3</v>
      </c>
      <c r="G33" s="49">
        <f t="shared" si="26"/>
        <v>3.3337886400000016E-3</v>
      </c>
      <c r="H33" s="49">
        <f t="shared" si="26"/>
        <v>3.3337886400000016E-3</v>
      </c>
      <c r="I33" s="49">
        <f t="shared" si="26"/>
        <v>3.3337886400000016E-3</v>
      </c>
      <c r="J33" s="49">
        <f t="shared" si="26"/>
        <v>3.3337886400000016E-3</v>
      </c>
      <c r="K33" s="49">
        <f t="shared" si="26"/>
        <v>2.4362301599999997E-2</v>
      </c>
      <c r="L33" s="49">
        <f t="shared" si="26"/>
        <v>5.1160833359999935E-2</v>
      </c>
      <c r="M33" s="49">
        <f t="shared" si="26"/>
        <v>5.1160833359999935E-2</v>
      </c>
      <c r="N33" s="49">
        <f t="shared" si="26"/>
        <v>5.1160833359999935E-2</v>
      </c>
      <c r="O33" s="49">
        <f t="shared" si="26"/>
        <v>8.6531608799999993E-2</v>
      </c>
      <c r="P33" s="49">
        <f t="shared" si="26"/>
        <v>4.1415912720000003E-2</v>
      </c>
      <c r="Q33" s="49">
        <f t="shared" si="26"/>
        <v>4.1415912720000003E-2</v>
      </c>
      <c r="R33" s="49">
        <f t="shared" si="26"/>
        <v>4.1415912720000003E-2</v>
      </c>
      <c r="S33" s="49">
        <f t="shared" si="26"/>
        <v>3.4107222239999957E-2</v>
      </c>
      <c r="T33" s="49">
        <f t="shared" si="26"/>
        <v>3.4107222239999957E-2</v>
      </c>
      <c r="U33" s="49">
        <f t="shared" si="26"/>
        <v>0.17502390359999964</v>
      </c>
      <c r="V33" s="49">
        <f t="shared" si="26"/>
        <v>0.17502390359999964</v>
      </c>
      <c r="W33" s="49">
        <f t="shared" si="26"/>
        <v>8.7511951799999932E-2</v>
      </c>
      <c r="X33" s="49">
        <f t="shared" si="26"/>
        <v>8.7511951799999932E-2</v>
      </c>
      <c r="Y33" s="49">
        <f t="shared" si="26"/>
        <v>0.25131637439999976</v>
      </c>
      <c r="Z33" s="49">
        <f t="shared" si="26"/>
        <v>0.25131637439999976</v>
      </c>
      <c r="AA33" s="49">
        <f t="shared" si="26"/>
        <v>0.25131637439999976</v>
      </c>
      <c r="AB33" s="49">
        <f t="shared" si="26"/>
        <v>0.42506755199999979</v>
      </c>
    </row>
    <row r="34" spans="1:28" x14ac:dyDescent="0.25">
      <c r="A34" s="24" t="s">
        <v>264</v>
      </c>
      <c r="B34" s="24"/>
      <c r="C34" s="48">
        <f>0.01*(44/28)</f>
        <v>1.5714285714285715E-2</v>
      </c>
      <c r="D34" s="49">
        <f t="shared" ref="D34:AB34" si="27">0.01*(44/28)</f>
        <v>1.5714285714285715E-2</v>
      </c>
      <c r="E34" s="49">
        <f t="shared" si="27"/>
        <v>1.5714285714285715E-2</v>
      </c>
      <c r="F34" s="49">
        <f t="shared" si="27"/>
        <v>1.5714285714285715E-2</v>
      </c>
      <c r="G34" s="49">
        <f t="shared" si="27"/>
        <v>1.5714285714285715E-2</v>
      </c>
      <c r="H34" s="49">
        <f t="shared" si="27"/>
        <v>1.5714285714285715E-2</v>
      </c>
      <c r="I34" s="49">
        <f t="shared" si="27"/>
        <v>1.5714285714285715E-2</v>
      </c>
      <c r="J34" s="49">
        <f t="shared" si="27"/>
        <v>1.5714285714285715E-2</v>
      </c>
      <c r="K34" s="49">
        <f t="shared" si="27"/>
        <v>1.5714285714285715E-2</v>
      </c>
      <c r="L34" s="49">
        <f t="shared" si="27"/>
        <v>1.5714285714285715E-2</v>
      </c>
      <c r="M34" s="49">
        <f t="shared" si="27"/>
        <v>1.5714285714285715E-2</v>
      </c>
      <c r="N34" s="49">
        <f t="shared" si="27"/>
        <v>1.5714285714285715E-2</v>
      </c>
      <c r="O34" s="49">
        <f t="shared" si="27"/>
        <v>1.5714285714285715E-2</v>
      </c>
      <c r="P34" s="49">
        <f t="shared" si="27"/>
        <v>1.5714285714285715E-2</v>
      </c>
      <c r="Q34" s="49">
        <f t="shared" si="27"/>
        <v>1.5714285714285715E-2</v>
      </c>
      <c r="R34" s="49">
        <f t="shared" si="27"/>
        <v>1.5714285714285715E-2</v>
      </c>
      <c r="S34" s="49">
        <f t="shared" si="27"/>
        <v>1.5714285714285715E-2</v>
      </c>
      <c r="T34" s="49">
        <f t="shared" si="27"/>
        <v>1.5714285714285715E-2</v>
      </c>
      <c r="U34" s="49">
        <f t="shared" si="27"/>
        <v>1.5714285714285715E-2</v>
      </c>
      <c r="V34" s="49">
        <f t="shared" si="27"/>
        <v>1.5714285714285715E-2</v>
      </c>
      <c r="W34" s="49">
        <f t="shared" si="27"/>
        <v>1.5714285714285715E-2</v>
      </c>
      <c r="X34" s="49">
        <f t="shared" si="27"/>
        <v>1.5714285714285715E-2</v>
      </c>
      <c r="Y34" s="49">
        <f t="shared" si="27"/>
        <v>1.5714285714285715E-2</v>
      </c>
      <c r="Z34" s="49">
        <f t="shared" si="27"/>
        <v>1.5714285714285715E-2</v>
      </c>
      <c r="AA34" s="49">
        <f t="shared" si="27"/>
        <v>1.5714285714285715E-2</v>
      </c>
      <c r="AB34" s="49">
        <f t="shared" si="27"/>
        <v>1.5714285714285715E-2</v>
      </c>
    </row>
    <row r="35" spans="1:28" x14ac:dyDescent="0.25">
      <c r="A35" s="24" t="s">
        <v>265</v>
      </c>
      <c r="B35" s="24"/>
      <c r="C35" s="48">
        <f>C33*C34</f>
        <v>1.1001502512000004E-4</v>
      </c>
      <c r="D35" s="49">
        <f t="shared" ref="D35:AB35" si="28">D33*D34</f>
        <v>1.1001502512000004E-4</v>
      </c>
      <c r="E35" s="49">
        <f t="shared" si="28"/>
        <v>1.1001502512000004E-4</v>
      </c>
      <c r="F35" s="49">
        <f t="shared" si="28"/>
        <v>5.238810720000003E-5</v>
      </c>
      <c r="G35" s="49">
        <f t="shared" si="28"/>
        <v>5.238810720000003E-5</v>
      </c>
      <c r="H35" s="49">
        <f t="shared" si="28"/>
        <v>5.238810720000003E-5</v>
      </c>
      <c r="I35" s="49">
        <f t="shared" si="28"/>
        <v>5.238810720000003E-5</v>
      </c>
      <c r="J35" s="49">
        <f t="shared" si="28"/>
        <v>5.238810720000003E-5</v>
      </c>
      <c r="K35" s="49">
        <f t="shared" si="28"/>
        <v>3.8283616799999998E-4</v>
      </c>
      <c r="L35" s="49">
        <f t="shared" si="28"/>
        <v>8.0395595279999902E-4</v>
      </c>
      <c r="M35" s="49">
        <f t="shared" si="28"/>
        <v>8.0395595279999902E-4</v>
      </c>
      <c r="N35" s="49">
        <f t="shared" si="28"/>
        <v>8.0395595279999902E-4</v>
      </c>
      <c r="O35" s="49">
        <f t="shared" si="28"/>
        <v>1.359782424E-3</v>
      </c>
      <c r="P35" s="49">
        <f t="shared" si="28"/>
        <v>6.5082148560000009E-4</v>
      </c>
      <c r="Q35" s="49">
        <f t="shared" si="28"/>
        <v>6.5082148560000009E-4</v>
      </c>
      <c r="R35" s="49">
        <f t="shared" si="28"/>
        <v>6.5082148560000009E-4</v>
      </c>
      <c r="S35" s="49">
        <f t="shared" si="28"/>
        <v>5.3597063519999935E-4</v>
      </c>
      <c r="T35" s="49">
        <f t="shared" si="28"/>
        <v>5.3597063519999935E-4</v>
      </c>
      <c r="U35" s="49">
        <f t="shared" si="28"/>
        <v>2.7503756279999947E-3</v>
      </c>
      <c r="V35" s="49">
        <f t="shared" si="28"/>
        <v>2.7503756279999947E-3</v>
      </c>
      <c r="W35" s="49">
        <f t="shared" si="28"/>
        <v>1.3751878139999991E-3</v>
      </c>
      <c r="X35" s="49">
        <f t="shared" si="28"/>
        <v>1.3751878139999991E-3</v>
      </c>
      <c r="Y35" s="49">
        <f t="shared" si="28"/>
        <v>3.9492573119999964E-3</v>
      </c>
      <c r="Z35" s="49">
        <f t="shared" si="28"/>
        <v>3.9492573119999964E-3</v>
      </c>
      <c r="AA35" s="49">
        <f t="shared" si="28"/>
        <v>3.9492573119999964E-3</v>
      </c>
      <c r="AB35" s="49">
        <f t="shared" si="28"/>
        <v>6.6796329599999975E-3</v>
      </c>
    </row>
    <row r="36" spans="1:28" x14ac:dyDescent="0.25">
      <c r="A36" s="24" t="s">
        <v>266</v>
      </c>
      <c r="B36" s="24" t="s">
        <v>267</v>
      </c>
      <c r="C36" s="29">
        <v>4.7499999999999999E-3</v>
      </c>
      <c r="D36" s="30">
        <f>+$C$36</f>
        <v>4.7499999999999999E-3</v>
      </c>
      <c r="E36" s="30">
        <f t="shared" ref="E36:AB36" si="29">+$C$36</f>
        <v>4.7499999999999999E-3</v>
      </c>
      <c r="F36" s="30">
        <f t="shared" si="29"/>
        <v>4.7499999999999999E-3</v>
      </c>
      <c r="G36" s="30">
        <f t="shared" si="29"/>
        <v>4.7499999999999999E-3</v>
      </c>
      <c r="H36" s="30">
        <f t="shared" si="29"/>
        <v>4.7499999999999999E-3</v>
      </c>
      <c r="I36" s="30">
        <f t="shared" si="29"/>
        <v>4.7499999999999999E-3</v>
      </c>
      <c r="J36" s="30">
        <f t="shared" si="29"/>
        <v>4.7499999999999999E-3</v>
      </c>
      <c r="K36" s="30">
        <f t="shared" si="29"/>
        <v>4.7499999999999999E-3</v>
      </c>
      <c r="L36" s="30">
        <f t="shared" si="29"/>
        <v>4.7499999999999999E-3</v>
      </c>
      <c r="M36" s="30">
        <f t="shared" si="29"/>
        <v>4.7499999999999999E-3</v>
      </c>
      <c r="N36" s="30">
        <f t="shared" si="29"/>
        <v>4.7499999999999999E-3</v>
      </c>
      <c r="O36" s="30">
        <f t="shared" si="29"/>
        <v>4.7499999999999999E-3</v>
      </c>
      <c r="P36" s="30">
        <f t="shared" si="29"/>
        <v>4.7499999999999999E-3</v>
      </c>
      <c r="Q36" s="30">
        <f t="shared" si="29"/>
        <v>4.7499999999999999E-3</v>
      </c>
      <c r="R36" s="30">
        <f t="shared" si="29"/>
        <v>4.7499999999999999E-3</v>
      </c>
      <c r="S36" s="30">
        <f t="shared" si="29"/>
        <v>4.7499999999999999E-3</v>
      </c>
      <c r="T36" s="30">
        <f t="shared" si="29"/>
        <v>4.7499999999999999E-3</v>
      </c>
      <c r="U36" s="30">
        <f t="shared" si="29"/>
        <v>4.7499999999999999E-3</v>
      </c>
      <c r="V36" s="30">
        <f t="shared" si="29"/>
        <v>4.7499999999999999E-3</v>
      </c>
      <c r="W36" s="30">
        <f t="shared" si="29"/>
        <v>4.7499999999999999E-3</v>
      </c>
      <c r="X36" s="30">
        <f t="shared" si="29"/>
        <v>4.7499999999999999E-3</v>
      </c>
      <c r="Y36" s="30">
        <f t="shared" si="29"/>
        <v>4.7499999999999999E-3</v>
      </c>
      <c r="Z36" s="30">
        <f t="shared" si="29"/>
        <v>4.7499999999999999E-3</v>
      </c>
      <c r="AA36" s="30">
        <f t="shared" si="29"/>
        <v>4.7499999999999999E-3</v>
      </c>
      <c r="AB36" s="30">
        <f t="shared" si="29"/>
        <v>4.7499999999999999E-3</v>
      </c>
    </row>
    <row r="37" spans="1:28" x14ac:dyDescent="0.25">
      <c r="A37" s="24" t="s">
        <v>268</v>
      </c>
      <c r="B37" s="24"/>
      <c r="C37" s="31">
        <f>C5*C36</f>
        <v>2.1375000000000001E-3</v>
      </c>
      <c r="D37" s="32">
        <f t="shared" ref="D37:AB37" si="30">D5*D36</f>
        <v>2.1375000000000001E-3</v>
      </c>
      <c r="E37" s="32">
        <f t="shared" si="30"/>
        <v>2.1375000000000001E-3</v>
      </c>
      <c r="F37" s="32">
        <f t="shared" si="30"/>
        <v>2.1375000000000001E-3</v>
      </c>
      <c r="G37" s="32">
        <f t="shared" si="30"/>
        <v>2.1375000000000001E-3</v>
      </c>
      <c r="H37" s="32">
        <f t="shared" si="30"/>
        <v>2.1375000000000001E-3</v>
      </c>
      <c r="I37" s="32">
        <f t="shared" si="30"/>
        <v>2.1375000000000001E-3</v>
      </c>
      <c r="J37" s="32">
        <f t="shared" si="30"/>
        <v>2.1375000000000001E-3</v>
      </c>
      <c r="K37" s="32">
        <f t="shared" si="30"/>
        <v>1.3917500000000001E-2</v>
      </c>
      <c r="L37" s="32">
        <f t="shared" si="30"/>
        <v>1.3917500000000001E-2</v>
      </c>
      <c r="M37" s="32">
        <f t="shared" si="30"/>
        <v>1.3917500000000001E-2</v>
      </c>
      <c r="N37" s="32">
        <f t="shared" si="30"/>
        <v>1.3917500000000001E-2</v>
      </c>
      <c r="O37" s="32">
        <f t="shared" si="30"/>
        <v>1.3917500000000001E-2</v>
      </c>
      <c r="P37" s="32">
        <f t="shared" si="30"/>
        <v>1.3917500000000001E-2</v>
      </c>
      <c r="Q37" s="32">
        <f t="shared" si="30"/>
        <v>1.3917500000000001E-2</v>
      </c>
      <c r="R37" s="32">
        <f t="shared" si="30"/>
        <v>1.3917500000000001E-2</v>
      </c>
      <c r="S37" s="32">
        <f t="shared" si="30"/>
        <v>1.3917500000000001E-2</v>
      </c>
      <c r="T37" s="32">
        <f t="shared" si="30"/>
        <v>1.3917500000000001E-2</v>
      </c>
      <c r="U37" s="32">
        <f t="shared" si="30"/>
        <v>3.3972000000000002E-2</v>
      </c>
      <c r="V37" s="32">
        <f t="shared" si="30"/>
        <v>3.3972000000000002E-2</v>
      </c>
      <c r="W37" s="32">
        <f t="shared" si="30"/>
        <v>3.3972000000000002E-2</v>
      </c>
      <c r="X37" s="32">
        <f t="shared" si="30"/>
        <v>3.3972000000000002E-2</v>
      </c>
      <c r="Y37" s="32">
        <f t="shared" si="30"/>
        <v>7.9267999999999991E-2</v>
      </c>
      <c r="Z37" s="32">
        <f t="shared" si="30"/>
        <v>7.9267999999999991E-2</v>
      </c>
      <c r="AA37" s="32">
        <f t="shared" si="30"/>
        <v>7.9267999999999991E-2</v>
      </c>
      <c r="AB37" s="32">
        <f t="shared" si="30"/>
        <v>7.9267999999999991E-2</v>
      </c>
    </row>
    <row r="38" spans="1:28" x14ac:dyDescent="0.25">
      <c r="A38" s="24" t="s">
        <v>269</v>
      </c>
      <c r="B38" s="24" t="s">
        <v>270</v>
      </c>
      <c r="C38" s="31">
        <v>265</v>
      </c>
      <c r="D38" s="32">
        <f>$C$38</f>
        <v>265</v>
      </c>
      <c r="E38" s="32">
        <f t="shared" ref="E38:AB38" si="31">$C$38</f>
        <v>265</v>
      </c>
      <c r="F38" s="32">
        <f t="shared" si="31"/>
        <v>265</v>
      </c>
      <c r="G38" s="32">
        <f t="shared" si="31"/>
        <v>265</v>
      </c>
      <c r="H38" s="32">
        <f t="shared" si="31"/>
        <v>265</v>
      </c>
      <c r="I38" s="32">
        <f t="shared" si="31"/>
        <v>265</v>
      </c>
      <c r="J38" s="32">
        <f t="shared" si="31"/>
        <v>265</v>
      </c>
      <c r="K38" s="32">
        <f t="shared" si="31"/>
        <v>265</v>
      </c>
      <c r="L38" s="32">
        <f t="shared" si="31"/>
        <v>265</v>
      </c>
      <c r="M38" s="32">
        <f t="shared" si="31"/>
        <v>265</v>
      </c>
      <c r="N38" s="32">
        <f t="shared" si="31"/>
        <v>265</v>
      </c>
      <c r="O38" s="32">
        <f t="shared" si="31"/>
        <v>265</v>
      </c>
      <c r="P38" s="32">
        <f t="shared" si="31"/>
        <v>265</v>
      </c>
      <c r="Q38" s="32">
        <f t="shared" si="31"/>
        <v>265</v>
      </c>
      <c r="R38" s="32">
        <f t="shared" si="31"/>
        <v>265</v>
      </c>
      <c r="S38" s="32">
        <f t="shared" si="31"/>
        <v>265</v>
      </c>
      <c r="T38" s="32">
        <f t="shared" si="31"/>
        <v>265</v>
      </c>
      <c r="U38" s="32">
        <f t="shared" si="31"/>
        <v>265</v>
      </c>
      <c r="V38" s="32">
        <f t="shared" si="31"/>
        <v>265</v>
      </c>
      <c r="W38" s="32">
        <f t="shared" si="31"/>
        <v>265</v>
      </c>
      <c r="X38" s="32">
        <f t="shared" si="31"/>
        <v>265</v>
      </c>
      <c r="Y38" s="32">
        <f t="shared" si="31"/>
        <v>265</v>
      </c>
      <c r="Z38" s="32">
        <f t="shared" si="31"/>
        <v>265</v>
      </c>
      <c r="AA38" s="32">
        <f t="shared" si="31"/>
        <v>265</v>
      </c>
      <c r="AB38" s="32">
        <f t="shared" si="31"/>
        <v>265</v>
      </c>
    </row>
    <row r="39" spans="1:28" x14ac:dyDescent="0.25">
      <c r="A39" s="24" t="s">
        <v>271</v>
      </c>
      <c r="B39" s="24"/>
      <c r="C39" s="52">
        <f t="shared" ref="C39:AB39" si="32">C35*C38</f>
        <v>2.9153981656800013E-2</v>
      </c>
      <c r="D39" s="53">
        <f t="shared" si="32"/>
        <v>2.9153981656800013E-2</v>
      </c>
      <c r="E39" s="53">
        <f t="shared" si="32"/>
        <v>2.9153981656800013E-2</v>
      </c>
      <c r="F39" s="53">
        <f t="shared" si="32"/>
        <v>1.3882848408000008E-2</v>
      </c>
      <c r="G39" s="53">
        <f t="shared" si="32"/>
        <v>1.3882848408000008E-2</v>
      </c>
      <c r="H39" s="53">
        <f t="shared" si="32"/>
        <v>1.3882848408000008E-2</v>
      </c>
      <c r="I39" s="53">
        <f t="shared" si="32"/>
        <v>1.3882848408000008E-2</v>
      </c>
      <c r="J39" s="53">
        <f t="shared" si="32"/>
        <v>1.3882848408000008E-2</v>
      </c>
      <c r="K39" s="53">
        <f t="shared" si="32"/>
        <v>0.10145158452</v>
      </c>
      <c r="L39" s="53">
        <f t="shared" si="32"/>
        <v>0.21304832749199973</v>
      </c>
      <c r="M39" s="53">
        <f t="shared" si="32"/>
        <v>0.21304832749199973</v>
      </c>
      <c r="N39" s="53">
        <f t="shared" si="32"/>
        <v>0.21304832749199973</v>
      </c>
      <c r="O39" s="53">
        <f t="shared" si="32"/>
        <v>0.36034234236000001</v>
      </c>
      <c r="P39" s="53">
        <f t="shared" si="32"/>
        <v>0.17246769368400003</v>
      </c>
      <c r="Q39" s="53">
        <f t="shared" si="32"/>
        <v>0.17246769368400003</v>
      </c>
      <c r="R39" s="53">
        <f t="shared" si="32"/>
        <v>0.17246769368400003</v>
      </c>
      <c r="S39" s="53">
        <f t="shared" si="32"/>
        <v>0.14203221832799984</v>
      </c>
      <c r="T39" s="53">
        <f t="shared" si="32"/>
        <v>0.14203221832799984</v>
      </c>
      <c r="U39" s="53">
        <f t="shared" si="32"/>
        <v>0.72884954141999858</v>
      </c>
      <c r="V39" s="53">
        <f t="shared" si="32"/>
        <v>0.72884954141999858</v>
      </c>
      <c r="W39" s="53">
        <f t="shared" si="32"/>
        <v>0.36442477070999973</v>
      </c>
      <c r="X39" s="53">
        <f t="shared" si="32"/>
        <v>0.36442477070999973</v>
      </c>
      <c r="Y39" s="53">
        <f t="shared" si="32"/>
        <v>1.0465531876799992</v>
      </c>
      <c r="Z39" s="53">
        <f t="shared" si="32"/>
        <v>1.0465531876799992</v>
      </c>
      <c r="AA39" s="53">
        <f t="shared" si="32"/>
        <v>1.0465531876799992</v>
      </c>
      <c r="AB39" s="53">
        <f t="shared" si="32"/>
        <v>1.7701027343999993</v>
      </c>
    </row>
    <row r="40" spans="1:28" x14ac:dyDescent="0.25">
      <c r="A40" s="24" t="s">
        <v>138</v>
      </c>
      <c r="B40" s="24" t="s">
        <v>272</v>
      </c>
      <c r="C40" s="43">
        <f>Tabel_svin!C94</f>
        <v>104.44564909090909</v>
      </c>
      <c r="D40" s="43" t="e">
        <f>Tabel_svin!#REF!</f>
        <v>#REF!</v>
      </c>
      <c r="E40" s="43">
        <f>Tabel_svin!K94</f>
        <v>104.44564909090909</v>
      </c>
      <c r="F40" s="43" t="e">
        <f>Tabel_svin!#REF!</f>
        <v>#REF!</v>
      </c>
      <c r="G40" s="43" t="e">
        <f>Tabel_svin!#REF!</f>
        <v>#REF!</v>
      </c>
      <c r="H40" s="43" t="e">
        <f>Tabel_svin!#REF!</f>
        <v>#REF!</v>
      </c>
      <c r="I40" s="43">
        <f>Tabel_svin!M94</f>
        <v>105.44564909090909</v>
      </c>
      <c r="J40" s="43" t="e">
        <f>Tabel_svin!#REF!</f>
        <v>#REF!</v>
      </c>
      <c r="K40" s="43" t="e">
        <f>Tabel_svin!#REF!</f>
        <v>#REF!</v>
      </c>
      <c r="L40" s="43">
        <f>Tabel_svin!W94</f>
        <v>571.40243076923082</v>
      </c>
      <c r="M40" s="43" t="e">
        <f>Tabel_svin!#REF!</f>
        <v>#REF!</v>
      </c>
      <c r="N40" s="43" t="e">
        <f>Tabel_svin!#REF!</f>
        <v>#REF!</v>
      </c>
      <c r="O40" s="43" t="e">
        <f>Tabel_svin!#REF!</f>
        <v>#REF!</v>
      </c>
      <c r="P40" s="43">
        <f>Tabel_svin!AG94</f>
        <v>571.40243076923082</v>
      </c>
      <c r="Q40" s="43" t="e">
        <f>Tabel_svin!#REF!</f>
        <v>#REF!</v>
      </c>
      <c r="R40" s="43" t="e">
        <f>Tabel_svin!#REF!</f>
        <v>#REF!</v>
      </c>
      <c r="S40" s="43">
        <f>Tabel_svin!AQ94</f>
        <v>571.40243076923082</v>
      </c>
      <c r="T40" s="43" t="e">
        <f>Tabel_svin!#REF!</f>
        <v>#REF!</v>
      </c>
      <c r="U40" s="43">
        <f>Tabel_svin!BA94</f>
        <v>1778.9003921568624</v>
      </c>
      <c r="V40" s="43" t="e">
        <f>Tabel_svin!#REF!</f>
        <v>#REF!</v>
      </c>
      <c r="W40" s="43">
        <f>Tabel_svin!BJ94</f>
        <v>1778.9003921568624</v>
      </c>
      <c r="X40" s="43" t="e">
        <f>Tabel_svin!#REF!</f>
        <v>#REF!</v>
      </c>
      <c r="Y40" s="43">
        <f>Tabel_svin!BT94</f>
        <v>2649.855686274509</v>
      </c>
      <c r="Z40" s="43" t="e">
        <f>Tabel_svin!#REF!</f>
        <v>#REF!</v>
      </c>
      <c r="AA40" s="43" t="e">
        <f>Tabel_svin!#REF!</f>
        <v>#REF!</v>
      </c>
      <c r="AB40" s="43" t="e">
        <f>Tabel_svin!#REF!</f>
        <v>#REF!</v>
      </c>
    </row>
    <row r="41" spans="1:28" x14ac:dyDescent="0.25">
      <c r="A41" s="24" t="s">
        <v>273</v>
      </c>
      <c r="B41" s="24" t="s">
        <v>274</v>
      </c>
      <c r="C41" s="46">
        <f>C39/(C40/1000)</f>
        <v>0.27913064747603322</v>
      </c>
      <c r="D41" s="47" t="e">
        <f t="shared" ref="D41:AB41" si="33">D39/(D40/1000)</f>
        <v>#REF!</v>
      </c>
      <c r="E41" s="47">
        <f t="shared" si="33"/>
        <v>0.27913064747603322</v>
      </c>
      <c r="F41" s="47" t="e">
        <f t="shared" si="33"/>
        <v>#REF!</v>
      </c>
      <c r="G41" s="47" t="e">
        <f t="shared" si="33"/>
        <v>#REF!</v>
      </c>
      <c r="H41" s="47" t="e">
        <f t="shared" si="33"/>
        <v>#REF!</v>
      </c>
      <c r="I41" s="47">
        <f t="shared" si="33"/>
        <v>0.13165880743008207</v>
      </c>
      <c r="J41" s="47" t="e">
        <f t="shared" si="33"/>
        <v>#REF!</v>
      </c>
      <c r="K41" s="47" t="e">
        <f t="shared" si="33"/>
        <v>#REF!</v>
      </c>
      <c r="L41" s="47">
        <f t="shared" si="33"/>
        <v>0.37285162963901075</v>
      </c>
      <c r="M41" s="47" t="e">
        <f t="shared" si="33"/>
        <v>#REF!</v>
      </c>
      <c r="N41" s="47" t="e">
        <f t="shared" si="33"/>
        <v>#REF!</v>
      </c>
      <c r="O41" s="47" t="e">
        <f t="shared" si="33"/>
        <v>#REF!</v>
      </c>
      <c r="P41" s="47">
        <f t="shared" si="33"/>
        <v>0.30183227161253295</v>
      </c>
      <c r="Q41" s="47" t="e">
        <f t="shared" si="33"/>
        <v>#REF!</v>
      </c>
      <c r="R41" s="47" t="e">
        <f t="shared" si="33"/>
        <v>#REF!</v>
      </c>
      <c r="S41" s="47">
        <f t="shared" si="33"/>
        <v>0.24856775309267387</v>
      </c>
      <c r="T41" s="47" t="e">
        <f t="shared" si="33"/>
        <v>#REF!</v>
      </c>
      <c r="U41" s="47">
        <f t="shared" si="33"/>
        <v>0.40971914146147931</v>
      </c>
      <c r="V41" s="47" t="e">
        <f t="shared" si="33"/>
        <v>#REF!</v>
      </c>
      <c r="W41" s="47">
        <f t="shared" si="33"/>
        <v>0.2048595707307399</v>
      </c>
      <c r="X41" s="47" t="e">
        <f t="shared" si="33"/>
        <v>#REF!</v>
      </c>
      <c r="Y41" s="47">
        <f t="shared" si="33"/>
        <v>0.39494723924055336</v>
      </c>
      <c r="Z41" s="47" t="e">
        <f t="shared" si="33"/>
        <v>#REF!</v>
      </c>
      <c r="AA41" s="47" t="e">
        <f t="shared" si="33"/>
        <v>#REF!</v>
      </c>
      <c r="AB41" s="47" t="e">
        <f t="shared" si="33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N4"/>
  <sheetViews>
    <sheetView workbookViewId="0">
      <selection activeCell="C39" sqref="C39"/>
    </sheetView>
  </sheetViews>
  <sheetFormatPr defaultRowHeight="15" x14ac:dyDescent="0.25"/>
  <cols>
    <col min="2" max="3" width="43.140625" customWidth="1"/>
    <col min="4" max="91" width="43.140625" bestFit="1" customWidth="1"/>
    <col min="92" max="92" width="10.7109375" bestFit="1" customWidth="1"/>
  </cols>
  <sheetData>
    <row r="3" spans="2:92" x14ac:dyDescent="0.25">
      <c r="B3" s="21" t="s">
        <v>275</v>
      </c>
    </row>
    <row r="4" spans="2:92" x14ac:dyDescent="0.25">
      <c r="B4" t="s">
        <v>90</v>
      </c>
      <c r="C4" t="s">
        <v>94</v>
      </c>
      <c r="D4" t="s">
        <v>42</v>
      </c>
      <c r="E4" t="s">
        <v>152</v>
      </c>
      <c r="F4" t="s">
        <v>151</v>
      </c>
      <c r="G4" t="s">
        <v>153</v>
      </c>
      <c r="H4" t="s">
        <v>167</v>
      </c>
      <c r="I4" t="s">
        <v>168</v>
      </c>
      <c r="J4" t="s">
        <v>231</v>
      </c>
      <c r="K4" t="s">
        <v>235</v>
      </c>
      <c r="L4" t="s">
        <v>232</v>
      </c>
      <c r="M4" t="s">
        <v>233</v>
      </c>
      <c r="N4" t="s">
        <v>230</v>
      </c>
      <c r="O4" t="s">
        <v>234</v>
      </c>
      <c r="P4" t="s">
        <v>48</v>
      </c>
      <c r="Q4" t="s">
        <v>229</v>
      </c>
      <c r="R4" t="s">
        <v>142</v>
      </c>
      <c r="S4" t="s">
        <v>86</v>
      </c>
      <c r="T4" t="s">
        <v>145</v>
      </c>
      <c r="U4" t="s">
        <v>130</v>
      </c>
      <c r="V4" t="s">
        <v>123</v>
      </c>
      <c r="W4" t="s">
        <v>121</v>
      </c>
      <c r="X4" t="s">
        <v>120</v>
      </c>
      <c r="Y4" t="s">
        <v>110</v>
      </c>
      <c r="Z4" t="s">
        <v>108</v>
      </c>
      <c r="AA4" t="s">
        <v>113</v>
      </c>
      <c r="AB4" t="s">
        <v>114</v>
      </c>
      <c r="AC4" t="s">
        <v>111</v>
      </c>
      <c r="AD4" t="s">
        <v>116</v>
      </c>
      <c r="AE4" t="s">
        <v>40</v>
      </c>
      <c r="AF4" t="s">
        <v>138</v>
      </c>
      <c r="AG4" t="s">
        <v>143</v>
      </c>
      <c r="AH4" t="s">
        <v>39</v>
      </c>
      <c r="AI4" t="s">
        <v>41</v>
      </c>
      <c r="AJ4" t="s">
        <v>105</v>
      </c>
      <c r="AK4" t="s">
        <v>92</v>
      </c>
      <c r="AL4" t="s">
        <v>102</v>
      </c>
      <c r="AM4" t="s">
        <v>104</v>
      </c>
      <c r="AN4" t="s">
        <v>237</v>
      </c>
      <c r="AO4" t="s">
        <v>157</v>
      </c>
      <c r="AP4" t="s">
        <v>169</v>
      </c>
      <c r="AQ4" t="s">
        <v>84</v>
      </c>
      <c r="AR4" t="s">
        <v>80</v>
      </c>
      <c r="AS4" t="s">
        <v>35</v>
      </c>
      <c r="AT4" t="s">
        <v>101</v>
      </c>
      <c r="AU4" t="s">
        <v>118</v>
      </c>
      <c r="AV4" t="s">
        <v>103</v>
      </c>
      <c r="AW4" t="s">
        <v>88</v>
      </c>
      <c r="AX4" t="s">
        <v>99</v>
      </c>
      <c r="AY4" t="s">
        <v>37</v>
      </c>
      <c r="AZ4" t="s">
        <v>154</v>
      </c>
      <c r="BA4" t="s">
        <v>98</v>
      </c>
      <c r="BB4" t="s">
        <v>5</v>
      </c>
      <c r="BC4" t="s">
        <v>137</v>
      </c>
      <c r="BD4" t="s">
        <v>134</v>
      </c>
      <c r="BE4" t="s">
        <v>77</v>
      </c>
      <c r="BF4" t="s">
        <v>79</v>
      </c>
      <c r="BG4" t="s">
        <v>33</v>
      </c>
      <c r="BH4" t="s">
        <v>106</v>
      </c>
      <c r="BI4" t="s">
        <v>136</v>
      </c>
      <c r="BJ4" t="s">
        <v>75</v>
      </c>
      <c r="BK4" t="s">
        <v>31</v>
      </c>
      <c r="BL4" t="s">
        <v>128</v>
      </c>
      <c r="BM4" t="s">
        <v>126</v>
      </c>
      <c r="BN4" t="s">
        <v>124</v>
      </c>
      <c r="BO4" t="s">
        <v>132</v>
      </c>
      <c r="BP4" t="s">
        <v>149</v>
      </c>
      <c r="BQ4" t="s">
        <v>155</v>
      </c>
      <c r="BR4" t="s">
        <v>147</v>
      </c>
      <c r="BS4" t="s">
        <v>146</v>
      </c>
      <c r="BT4" t="s">
        <v>150</v>
      </c>
      <c r="BU4" t="s">
        <v>163</v>
      </c>
      <c r="BV4" t="s">
        <v>165</v>
      </c>
      <c r="BW4" t="s">
        <v>156</v>
      </c>
      <c r="BX4" t="s">
        <v>158</v>
      </c>
      <c r="BY4" t="s">
        <v>160</v>
      </c>
      <c r="BZ4" t="s">
        <v>144</v>
      </c>
      <c r="CA4" t="s">
        <v>148</v>
      </c>
      <c r="CB4" t="s">
        <v>166</v>
      </c>
      <c r="CC4" t="s">
        <v>159</v>
      </c>
      <c r="CD4" t="s">
        <v>161</v>
      </c>
      <c r="CE4" t="s">
        <v>242</v>
      </c>
      <c r="CF4" t="s">
        <v>183</v>
      </c>
      <c r="CG4" t="s">
        <v>185</v>
      </c>
      <c r="CH4" t="s">
        <v>240</v>
      </c>
      <c r="CI4" t="s">
        <v>239</v>
      </c>
      <c r="CJ4" t="s">
        <v>173</v>
      </c>
      <c r="CK4" t="s">
        <v>95</v>
      </c>
      <c r="CL4" t="s">
        <v>97</v>
      </c>
      <c r="CM4" t="s">
        <v>276</v>
      </c>
      <c r="CN4" t="s">
        <v>277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Tabel_svin</vt:lpstr>
      <vt:lpstr>Tabel_kvæg</vt:lpstr>
      <vt:lpstr>Lager</vt:lpstr>
      <vt:lpstr>Tabel_gyllekøling</vt:lpstr>
      <vt:lpstr>NH3_N2O</vt:lpstr>
      <vt:lpstr>Pivot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2024-01-30T15:08:07Z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