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775281/Documents/PhD/Acidification/Results/Slurry/"/>
    </mc:Choice>
  </mc:AlternateContent>
  <xr:revisionPtr revIDLastSave="0" documentId="13_ncr:1_{72ABD606-44A7-7844-86BE-09320907130A}" xr6:coauthVersionLast="47" xr6:coauthVersionMax="47" xr10:uidLastSave="{00000000-0000-0000-0000-000000000000}"/>
  <bookViews>
    <workbookView xWindow="-51200" yWindow="500" windowWidth="51200" windowHeight="28300" activeTab="6" xr2:uid="{CC854889-B768-694F-8763-DD1A173B7542}"/>
  </bookViews>
  <sheets>
    <sheet name="pH (Before)" sheetId="4" r:id="rId1"/>
    <sheet name="TAN (Before)" sheetId="2" r:id="rId2"/>
    <sheet name="pH (After)" sheetId="3" r:id="rId3"/>
    <sheet name="TAN (After)" sheetId="5" r:id="rId4"/>
    <sheet name="NO3N" sheetId="16" r:id="rId5"/>
    <sheet name="S" sheetId="12" r:id="rId6"/>
    <sheet name="TS and VS" sheetId="1" r:id="rId7"/>
    <sheet name="TN and TC" sheetId="6" r:id="rId8"/>
    <sheet name="Organic N" sheetId="11" r:id="rId9"/>
    <sheet name="EC" sheetId="14" r:id="rId10"/>
    <sheet name="C N ratio" sheetId="8" r:id="rId11"/>
    <sheet name="TN TAN ratio" sheetId="13" r:id="rId12"/>
    <sheet name="DM for C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K9" i="1" s="1"/>
  <c r="I10" i="1"/>
  <c r="K10" i="1" s="1"/>
  <c r="I11" i="1"/>
  <c r="K11" i="1" s="1"/>
  <c r="K7" i="1"/>
  <c r="K5" i="1"/>
  <c r="K8" i="1"/>
  <c r="L9" i="1"/>
  <c r="K4" i="1"/>
  <c r="E3" i="16"/>
  <c r="E4" i="16"/>
  <c r="E5" i="16"/>
  <c r="E6" i="16"/>
  <c r="E7" i="16"/>
  <c r="E2" i="16"/>
  <c r="F2" i="5"/>
  <c r="G5" i="16"/>
  <c r="E8" i="14"/>
  <c r="D8" i="14"/>
  <c r="E5" i="14"/>
  <c r="D5" i="14"/>
  <c r="E2" i="14"/>
  <c r="D2" i="14"/>
  <c r="E3" i="13"/>
  <c r="E4" i="13"/>
  <c r="E5" i="13"/>
  <c r="G5" i="13" s="1"/>
  <c r="E6" i="13"/>
  <c r="E7" i="13"/>
  <c r="E8" i="13"/>
  <c r="G8" i="13" s="1"/>
  <c r="E9" i="13"/>
  <c r="E10" i="13"/>
  <c r="E2" i="13"/>
  <c r="G2" i="13" s="1"/>
  <c r="F3" i="12"/>
  <c r="E3" i="8"/>
  <c r="E4" i="8"/>
  <c r="E5" i="8"/>
  <c r="F5" i="8" s="1"/>
  <c r="E6" i="8"/>
  <c r="E7" i="8"/>
  <c r="E8" i="8"/>
  <c r="F8" i="8" s="1"/>
  <c r="E9" i="8"/>
  <c r="E10" i="8"/>
  <c r="E2" i="8"/>
  <c r="G2" i="8" s="1"/>
  <c r="E4" i="12"/>
  <c r="E5" i="12"/>
  <c r="G3" i="12" s="1"/>
  <c r="E6" i="12"/>
  <c r="G6" i="12" s="1"/>
  <c r="E7" i="12"/>
  <c r="E8" i="12"/>
  <c r="E9" i="12"/>
  <c r="E10" i="12"/>
  <c r="E11" i="12"/>
  <c r="G9" i="12" s="1"/>
  <c r="E3" i="12"/>
  <c r="K6" i="6"/>
  <c r="J6" i="6"/>
  <c r="J9" i="6"/>
  <c r="I9" i="6"/>
  <c r="H9" i="6"/>
  <c r="E4" i="11"/>
  <c r="E5" i="11"/>
  <c r="E6" i="11"/>
  <c r="E7" i="11"/>
  <c r="E8" i="11"/>
  <c r="G6" i="11" s="1"/>
  <c r="E9" i="11"/>
  <c r="E10" i="11"/>
  <c r="E11" i="11"/>
  <c r="E3" i="11"/>
  <c r="G4" i="6"/>
  <c r="G5" i="6"/>
  <c r="G6" i="6"/>
  <c r="G7" i="6"/>
  <c r="G8" i="6"/>
  <c r="G9" i="6"/>
  <c r="G10" i="6"/>
  <c r="K9" i="6" s="1"/>
  <c r="G11" i="6"/>
  <c r="G3" i="6"/>
  <c r="K3" i="6" s="1"/>
  <c r="F4" i="6"/>
  <c r="F5" i="6"/>
  <c r="H3" i="6" s="1"/>
  <c r="F6" i="6"/>
  <c r="H6" i="6" s="1"/>
  <c r="F7" i="6"/>
  <c r="F8" i="6"/>
  <c r="F9" i="6"/>
  <c r="F10" i="6"/>
  <c r="F11" i="6"/>
  <c r="F3" i="6"/>
  <c r="F4" i="10"/>
  <c r="F5" i="10"/>
  <c r="F6" i="10"/>
  <c r="F7" i="10"/>
  <c r="F8" i="10"/>
  <c r="F9" i="10"/>
  <c r="F10" i="10"/>
  <c r="F11" i="10"/>
  <c r="F3" i="10"/>
  <c r="F2" i="2"/>
  <c r="J4" i="1"/>
  <c r="J5" i="1"/>
  <c r="J6" i="1"/>
  <c r="N6" i="1" s="1"/>
  <c r="J7" i="1"/>
  <c r="O6" i="1" s="1"/>
  <c r="J8" i="1"/>
  <c r="J9" i="1"/>
  <c r="O9" i="1" s="1"/>
  <c r="J10" i="1"/>
  <c r="J11" i="1"/>
  <c r="J3" i="1"/>
  <c r="O3" i="1" s="1"/>
  <c r="H3" i="1"/>
  <c r="H4" i="1"/>
  <c r="H5" i="1"/>
  <c r="H6" i="1"/>
  <c r="H7" i="1"/>
  <c r="H8" i="1"/>
  <c r="H9" i="1"/>
  <c r="H10" i="1"/>
  <c r="H11" i="1"/>
  <c r="G4" i="1"/>
  <c r="G5" i="1"/>
  <c r="G6" i="1"/>
  <c r="G7" i="1"/>
  <c r="G8" i="1"/>
  <c r="G9" i="1"/>
  <c r="G10" i="1"/>
  <c r="G11" i="1"/>
  <c r="G3" i="1"/>
  <c r="F5" i="5"/>
  <c r="F6" i="5"/>
  <c r="F7" i="5"/>
  <c r="F10" i="5"/>
  <c r="F9" i="5"/>
  <c r="F8" i="5"/>
  <c r="H8" i="5" s="1"/>
  <c r="F4" i="5"/>
  <c r="F3" i="5"/>
  <c r="H2" i="5"/>
  <c r="Q9" i="1" l="1"/>
  <c r="P9" i="1"/>
  <c r="M9" i="1"/>
  <c r="L6" i="1"/>
  <c r="G2" i="16"/>
  <c r="F5" i="16"/>
  <c r="F2" i="16"/>
  <c r="I6" i="6"/>
  <c r="M3" i="1"/>
  <c r="G9" i="11"/>
  <c r="N9" i="1"/>
  <c r="G8" i="8"/>
  <c r="G5" i="8"/>
  <c r="F2" i="13"/>
  <c r="M6" i="1"/>
  <c r="K6" i="1"/>
  <c r="F2" i="8"/>
  <c r="F5" i="13"/>
  <c r="F8" i="13"/>
  <c r="F6" i="12"/>
  <c r="N3" i="1"/>
  <c r="H5" i="5"/>
  <c r="F9" i="12"/>
  <c r="F9" i="11"/>
  <c r="J3" i="6"/>
  <c r="I3" i="6"/>
  <c r="G3" i="11"/>
  <c r="F6" i="11"/>
  <c r="F3" i="11"/>
  <c r="L3" i="1"/>
  <c r="K3" i="1"/>
  <c r="G5" i="5"/>
  <c r="G8" i="5"/>
  <c r="G2" i="5"/>
  <c r="F3" i="2"/>
  <c r="F4" i="2"/>
  <c r="F5" i="2"/>
  <c r="G5" i="2" s="1"/>
  <c r="F6" i="2"/>
  <c r="F7" i="2"/>
  <c r="F8" i="2"/>
  <c r="G8" i="2" s="1"/>
  <c r="F9" i="2"/>
  <c r="F10" i="2"/>
  <c r="H2" i="2"/>
  <c r="E8" i="4"/>
  <c r="D8" i="4"/>
  <c r="E5" i="4"/>
  <c r="D5" i="4"/>
  <c r="E2" i="4"/>
  <c r="D2" i="4"/>
  <c r="E5" i="3"/>
  <c r="E8" i="3"/>
  <c r="E2" i="3"/>
  <c r="D5" i="3"/>
  <c r="D8" i="3"/>
  <c r="D2" i="3"/>
  <c r="P6" i="1" l="1"/>
  <c r="Q6" i="1"/>
  <c r="H5" i="2"/>
  <c r="Q3" i="1"/>
  <c r="P3" i="1"/>
  <c r="H8" i="2"/>
  <c r="G2" i="2"/>
</calcChain>
</file>

<file path=xl/sharedStrings.xml><?xml version="1.0" encoding="utf-8"?>
<sst xmlns="http://schemas.openxmlformats.org/spreadsheetml/2006/main" count="224" uniqueCount="43">
  <si>
    <t>Sample</t>
  </si>
  <si>
    <t>Emty Tray</t>
  </si>
  <si>
    <t>Dry weight</t>
  </si>
  <si>
    <t>wet weight</t>
  </si>
  <si>
    <t>DM</t>
  </si>
  <si>
    <t>Treatment</t>
  </si>
  <si>
    <t>Cont</t>
  </si>
  <si>
    <t>Acid(NH3)</t>
  </si>
  <si>
    <t>Acid(N2O)</t>
  </si>
  <si>
    <t>pH</t>
  </si>
  <si>
    <t>Mean</t>
  </si>
  <si>
    <t>SD</t>
  </si>
  <si>
    <t>dilution factor</t>
  </si>
  <si>
    <t>N-NH4</t>
  </si>
  <si>
    <t>slurry (g)</t>
  </si>
  <si>
    <t>absorbance</t>
  </si>
  <si>
    <t>N-NH4 (g/L)</t>
  </si>
  <si>
    <t>Ash</t>
  </si>
  <si>
    <t>(g)</t>
  </si>
  <si>
    <t>TS</t>
  </si>
  <si>
    <t>g/kg</t>
  </si>
  <si>
    <t>VS</t>
  </si>
  <si>
    <t>%</t>
  </si>
  <si>
    <t>S</t>
  </si>
  <si>
    <t>N</t>
  </si>
  <si>
    <t>C</t>
  </si>
  <si>
    <t xml:space="preserve">N </t>
  </si>
  <si>
    <t>Mean TS</t>
  </si>
  <si>
    <t>SD TS</t>
  </si>
  <si>
    <t>Mean Ash</t>
  </si>
  <si>
    <t>SD Ash</t>
  </si>
  <si>
    <t>Mean VS</t>
  </si>
  <si>
    <t>SD VS</t>
  </si>
  <si>
    <t xml:space="preserve">TN </t>
  </si>
  <si>
    <t>Org N</t>
  </si>
  <si>
    <t>Mean N</t>
  </si>
  <si>
    <t>SD C</t>
  </si>
  <si>
    <t>SD N</t>
  </si>
  <si>
    <t>Mean C</t>
  </si>
  <si>
    <t>C:N</t>
  </si>
  <si>
    <t>TN:TAN</t>
  </si>
  <si>
    <t>EC dS/m</t>
  </si>
  <si>
    <t>N-NO3(mg/L)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</si>
</sst>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D94D-BC0F-D248-BE7F-C043A6CA9FB8}">
  <dimension ref="A1:E10"/>
  <sheetViews>
    <sheetView zoomScale="165" workbookViewId="0">
      <selection activeCell="C20" sqref="C20"/>
    </sheetView>
  </sheetViews>
  <sheetFormatPr baseColWidth="10" defaultRowHeight="16" x14ac:dyDescent="0.2"/>
  <cols>
    <col min="4" max="5" width="11.6640625" bestFit="1" customWidth="1"/>
  </cols>
  <sheetData>
    <row r="1" spans="1:5" x14ac:dyDescent="0.2">
      <c r="A1" t="s">
        <v>0</v>
      </c>
      <c r="B1" t="s">
        <v>5</v>
      </c>
      <c r="C1" t="s">
        <v>9</v>
      </c>
      <c r="D1" t="s">
        <v>10</v>
      </c>
      <c r="E1" t="s">
        <v>11</v>
      </c>
    </row>
    <row r="2" spans="1:5" x14ac:dyDescent="0.2">
      <c r="A2">
        <v>1</v>
      </c>
      <c r="B2" t="s">
        <v>6</v>
      </c>
      <c r="C2">
        <v>6.98</v>
      </c>
      <c r="D2" s="9">
        <f>AVERAGE(C2:C4)</f>
        <v>6.9633333333333338</v>
      </c>
      <c r="E2" s="10">
        <f>STDEV(C2:C4)</f>
        <v>3.7859388972002035E-2</v>
      </c>
    </row>
    <row r="3" spans="1:5" x14ac:dyDescent="0.2">
      <c r="A3">
        <v>2</v>
      </c>
      <c r="B3" t="s">
        <v>6</v>
      </c>
      <c r="C3">
        <v>6.92</v>
      </c>
      <c r="D3" s="9"/>
      <c r="E3" s="10"/>
    </row>
    <row r="4" spans="1:5" x14ac:dyDescent="0.2">
      <c r="A4">
        <v>3</v>
      </c>
      <c r="B4" t="s">
        <v>6</v>
      </c>
      <c r="C4">
        <v>6.99</v>
      </c>
      <c r="D4" s="9"/>
      <c r="E4" s="10"/>
    </row>
    <row r="5" spans="1:5" x14ac:dyDescent="0.2">
      <c r="A5">
        <v>4</v>
      </c>
      <c r="B5" t="s">
        <v>7</v>
      </c>
      <c r="C5">
        <v>6.96</v>
      </c>
      <c r="D5" s="9">
        <f t="shared" ref="D5" si="0">AVERAGE(C5:C7)</f>
        <v>6.9766666666666666</v>
      </c>
      <c r="E5" s="10">
        <f t="shared" ref="E5" si="1">STDEV(C5:C7)</f>
        <v>2.8867513459481187E-2</v>
      </c>
    </row>
    <row r="6" spans="1:5" x14ac:dyDescent="0.2">
      <c r="A6">
        <v>5</v>
      </c>
      <c r="B6" t="s">
        <v>7</v>
      </c>
      <c r="C6">
        <v>6.96</v>
      </c>
      <c r="D6" s="9"/>
      <c r="E6" s="10"/>
    </row>
    <row r="7" spans="1:5" x14ac:dyDescent="0.2">
      <c r="A7">
        <v>6</v>
      </c>
      <c r="B7" t="s">
        <v>7</v>
      </c>
      <c r="C7">
        <v>7.01</v>
      </c>
      <c r="D7" s="9"/>
      <c r="E7" s="10"/>
    </row>
    <row r="8" spans="1:5" x14ac:dyDescent="0.2">
      <c r="A8">
        <v>7</v>
      </c>
      <c r="B8" t="s">
        <v>8</v>
      </c>
      <c r="C8">
        <v>7.1</v>
      </c>
      <c r="D8" s="9">
        <f t="shared" ref="D8" si="2">AVERAGE(C8:C10)</f>
        <v>7.0333333333333341</v>
      </c>
      <c r="E8" s="10">
        <f t="shared" ref="E8" si="3">STDEV(C8:C10)</f>
        <v>6.1101009266077533E-2</v>
      </c>
    </row>
    <row r="9" spans="1:5" x14ac:dyDescent="0.2">
      <c r="A9">
        <v>8</v>
      </c>
      <c r="B9" t="s">
        <v>8</v>
      </c>
      <c r="C9">
        <v>7.02</v>
      </c>
      <c r="D9" s="9"/>
      <c r="E9" s="10"/>
    </row>
    <row r="10" spans="1:5" x14ac:dyDescent="0.2">
      <c r="A10">
        <v>9</v>
      </c>
      <c r="B10" t="s">
        <v>8</v>
      </c>
      <c r="C10">
        <v>6.98</v>
      </c>
      <c r="D10" s="9"/>
      <c r="E10" s="10"/>
    </row>
  </sheetData>
  <mergeCells count="6">
    <mergeCell ref="D2:D4"/>
    <mergeCell ref="E2:E4"/>
    <mergeCell ref="D5:D7"/>
    <mergeCell ref="E5:E7"/>
    <mergeCell ref="D8:D10"/>
    <mergeCell ref="E8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9B3F-2362-C943-8747-0000CA4F7FDE}">
  <dimension ref="A1:E10"/>
  <sheetViews>
    <sheetView zoomScale="168" workbookViewId="0">
      <selection activeCell="E5" sqref="E5:E7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41</v>
      </c>
      <c r="D1" s="2" t="s">
        <v>10</v>
      </c>
      <c r="E1" s="2" t="s">
        <v>11</v>
      </c>
    </row>
    <row r="2" spans="1:5" x14ac:dyDescent="0.2">
      <c r="A2">
        <v>1</v>
      </c>
      <c r="B2" t="s">
        <v>6</v>
      </c>
      <c r="C2">
        <v>10.61</v>
      </c>
      <c r="D2" s="9">
        <f>AVERAGE(C2:C4)</f>
        <v>10.67</v>
      </c>
      <c r="E2" s="10">
        <f>STDEV(C2:C4)</f>
        <v>0.10392304845413247</v>
      </c>
    </row>
    <row r="3" spans="1:5" x14ac:dyDescent="0.2">
      <c r="A3">
        <v>2</v>
      </c>
      <c r="B3" t="s">
        <v>6</v>
      </c>
      <c r="C3">
        <v>10.61</v>
      </c>
      <c r="D3" s="9"/>
      <c r="E3" s="10"/>
    </row>
    <row r="4" spans="1:5" x14ac:dyDescent="0.2">
      <c r="A4">
        <v>3</v>
      </c>
      <c r="B4" t="s">
        <v>6</v>
      </c>
      <c r="C4">
        <v>10.79</v>
      </c>
      <c r="D4" s="9"/>
      <c r="E4" s="10"/>
    </row>
    <row r="5" spans="1:5" x14ac:dyDescent="0.2">
      <c r="A5">
        <v>4</v>
      </c>
      <c r="B5" t="s">
        <v>7</v>
      </c>
      <c r="C5">
        <v>15.98</v>
      </c>
      <c r="D5" s="9">
        <f t="shared" ref="D5" si="0">AVERAGE(C5:C7)</f>
        <v>15.496666666666668</v>
      </c>
      <c r="E5" s="10">
        <f t="shared" ref="E5" si="1">STDEV(C5:C7)</f>
        <v>0.46177194948733447</v>
      </c>
    </row>
    <row r="6" spans="1:5" x14ac:dyDescent="0.2">
      <c r="A6">
        <v>5</v>
      </c>
      <c r="B6" t="s">
        <v>7</v>
      </c>
      <c r="C6">
        <v>15.45</v>
      </c>
      <c r="D6" s="9"/>
      <c r="E6" s="10"/>
    </row>
    <row r="7" spans="1:5" x14ac:dyDescent="0.2">
      <c r="A7">
        <v>6</v>
      </c>
      <c r="B7" t="s">
        <v>7</v>
      </c>
      <c r="C7">
        <v>15.06</v>
      </c>
      <c r="D7" s="9"/>
      <c r="E7" s="10"/>
    </row>
    <row r="8" spans="1:5" x14ac:dyDescent="0.2">
      <c r="A8">
        <v>7</v>
      </c>
      <c r="B8" t="s">
        <v>8</v>
      </c>
      <c r="C8">
        <v>15.87</v>
      </c>
      <c r="D8" s="9">
        <f t="shared" ref="D8" si="2">AVERAGE(C8:C10)</f>
        <v>15.823333333333332</v>
      </c>
      <c r="E8" s="10">
        <f t="shared" ref="E8" si="3">STDEV(C8:C10)</f>
        <v>5.6862407030773041E-2</v>
      </c>
    </row>
    <row r="9" spans="1:5" x14ac:dyDescent="0.2">
      <c r="A9">
        <v>8</v>
      </c>
      <c r="B9" t="s">
        <v>8</v>
      </c>
      <c r="C9">
        <v>15.84</v>
      </c>
      <c r="D9" s="9"/>
      <c r="E9" s="10"/>
    </row>
    <row r="10" spans="1:5" x14ac:dyDescent="0.2">
      <c r="A10">
        <v>9</v>
      </c>
      <c r="B10" t="s">
        <v>8</v>
      </c>
      <c r="C10">
        <v>15.76</v>
      </c>
      <c r="D10" s="9"/>
      <c r="E10" s="10"/>
    </row>
  </sheetData>
  <mergeCells count="6">
    <mergeCell ref="D2:D4"/>
    <mergeCell ref="E2:E4"/>
    <mergeCell ref="D5:D7"/>
    <mergeCell ref="E5:E7"/>
    <mergeCell ref="D8:D10"/>
    <mergeCell ref="E8:E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19C8-4548-9E4F-8A93-C89A47E6BD94}">
  <dimension ref="A1:G26"/>
  <sheetViews>
    <sheetView zoomScale="158" workbookViewId="0">
      <selection activeCell="G17" sqref="G17"/>
    </sheetView>
  </sheetViews>
  <sheetFormatPr baseColWidth="10" defaultRowHeight="16" x14ac:dyDescent="0.2"/>
  <cols>
    <col min="3" max="3" width="11" bestFit="1" customWidth="1"/>
    <col min="4" max="5" width="12.1640625" bestFit="1" customWidth="1"/>
  </cols>
  <sheetData>
    <row r="1" spans="1:7" x14ac:dyDescent="0.2">
      <c r="A1" t="s">
        <v>0</v>
      </c>
      <c r="B1" t="s">
        <v>5</v>
      </c>
      <c r="C1" t="s">
        <v>26</v>
      </c>
      <c r="D1" t="s">
        <v>25</v>
      </c>
      <c r="E1" t="s">
        <v>39</v>
      </c>
      <c r="F1" t="s">
        <v>10</v>
      </c>
      <c r="G1" t="s">
        <v>11</v>
      </c>
    </row>
    <row r="2" spans="1:7" x14ac:dyDescent="0.2">
      <c r="A2">
        <v>1</v>
      </c>
      <c r="B2" t="s">
        <v>6</v>
      </c>
      <c r="C2" s="5">
        <v>2.5583710407239808</v>
      </c>
      <c r="D2" s="5">
        <v>36.384615384615373</v>
      </c>
      <c r="E2" s="5">
        <f>D2/C2</f>
        <v>14.221789883268483</v>
      </c>
      <c r="F2" s="9">
        <f>AVERAGE(E2:E4)</f>
        <v>13.273929961089493</v>
      </c>
      <c r="G2" s="10">
        <f>STDEV(E2:E4)</f>
        <v>0.90532532717350378</v>
      </c>
    </row>
    <row r="3" spans="1:7" x14ac:dyDescent="0.2">
      <c r="A3">
        <v>2</v>
      </c>
      <c r="B3" t="s">
        <v>6</v>
      </c>
      <c r="C3" s="5">
        <v>2.7310924369747895</v>
      </c>
      <c r="D3" s="5">
        <v>33.915202444614202</v>
      </c>
      <c r="E3" s="5">
        <f t="shared" ref="E3:E10" si="0">D3/C3</f>
        <v>12.418181818181818</v>
      </c>
      <c r="F3" s="9"/>
      <c r="G3" s="10"/>
    </row>
    <row r="4" spans="1:7" x14ac:dyDescent="0.2">
      <c r="A4">
        <v>3</v>
      </c>
      <c r="B4" t="s">
        <v>6</v>
      </c>
      <c r="C4" s="5">
        <v>3.0426605504587156</v>
      </c>
      <c r="D4" s="5">
        <v>40.107798165137609</v>
      </c>
      <c r="E4" s="5">
        <f t="shared" si="0"/>
        <v>13.18181818181818</v>
      </c>
      <c r="F4" s="9"/>
      <c r="G4" s="10"/>
    </row>
    <row r="5" spans="1:7" x14ac:dyDescent="0.2">
      <c r="A5">
        <v>4</v>
      </c>
      <c r="B5" t="s">
        <v>7</v>
      </c>
      <c r="C5" s="5">
        <v>2.5181331293037492</v>
      </c>
      <c r="D5" s="5">
        <v>32.495026778882938</v>
      </c>
      <c r="E5" s="5">
        <f t="shared" si="0"/>
        <v>12.904411764705882</v>
      </c>
      <c r="F5" s="9">
        <f t="shared" ref="F5" si="1">AVERAGE(E5:E7)</f>
        <v>12.757671065891502</v>
      </c>
      <c r="G5" s="10">
        <f t="shared" ref="G5" si="2">STDEV(E5:E7)</f>
        <v>0.59929019414925677</v>
      </c>
    </row>
    <row r="6" spans="1:7" x14ac:dyDescent="0.2">
      <c r="A6">
        <v>5</v>
      </c>
      <c r="B6" t="s">
        <v>7</v>
      </c>
      <c r="C6" s="5">
        <v>2.7471877282688095</v>
      </c>
      <c r="D6" s="5">
        <v>36.455076698319942</v>
      </c>
      <c r="E6" s="5">
        <f t="shared" si="0"/>
        <v>13.269961977186311</v>
      </c>
      <c r="F6" s="9"/>
      <c r="G6" s="10"/>
    </row>
    <row r="7" spans="1:7" x14ac:dyDescent="0.2">
      <c r="A7">
        <v>6</v>
      </c>
      <c r="B7" t="s">
        <v>7</v>
      </c>
      <c r="C7" s="5">
        <v>3.2180193596425917</v>
      </c>
      <c r="D7" s="5">
        <v>38.933655994043193</v>
      </c>
      <c r="E7" s="5">
        <f t="shared" si="0"/>
        <v>12.098639455782314</v>
      </c>
      <c r="F7" s="9"/>
      <c r="G7" s="10"/>
    </row>
    <row r="8" spans="1:7" x14ac:dyDescent="0.2">
      <c r="A8">
        <v>7</v>
      </c>
      <c r="B8" t="s">
        <v>8</v>
      </c>
      <c r="C8" s="5">
        <v>2.7517241379310349</v>
      </c>
      <c r="D8" s="5">
        <v>37.324137931034485</v>
      </c>
      <c r="E8" s="5">
        <f t="shared" si="0"/>
        <v>13.563909774436089</v>
      </c>
      <c r="F8" s="9">
        <f t="shared" ref="F8" si="3">AVERAGE(E8:E10)</f>
        <v>13.037958645768491</v>
      </c>
      <c r="G8" s="10">
        <f t="shared" ref="G8" si="4">STDEV(E8:E10)</f>
        <v>0.95371830781107858</v>
      </c>
    </row>
    <row r="9" spans="1:7" x14ac:dyDescent="0.2">
      <c r="A9">
        <v>8</v>
      </c>
      <c r="B9" t="s">
        <v>8</v>
      </c>
      <c r="C9" s="5">
        <v>2.6940746159473292</v>
      </c>
      <c r="D9" s="5">
        <v>36.67417702999267</v>
      </c>
      <c r="E9" s="5">
        <f t="shared" si="0"/>
        <v>13.61290322580645</v>
      </c>
      <c r="F9" s="9"/>
      <c r="G9" s="10"/>
    </row>
    <row r="10" spans="1:7" x14ac:dyDescent="0.2">
      <c r="A10">
        <v>9</v>
      </c>
      <c r="B10" t="s">
        <v>8</v>
      </c>
      <c r="C10" s="5">
        <v>2.9285403050108938</v>
      </c>
      <c r="D10" s="5">
        <v>34.958169934640523</v>
      </c>
      <c r="E10" s="5">
        <f t="shared" si="0"/>
        <v>11.937062937062935</v>
      </c>
      <c r="F10" s="9"/>
      <c r="G10" s="10"/>
    </row>
    <row r="11" spans="1:7" x14ac:dyDescent="0.2">
      <c r="G11" s="6"/>
    </row>
    <row r="12" spans="1:7" x14ac:dyDescent="0.2">
      <c r="G12" s="6"/>
    </row>
    <row r="13" spans="1:7" x14ac:dyDescent="0.2">
      <c r="G13" s="6"/>
    </row>
    <row r="17" spans="5:5" x14ac:dyDescent="0.2">
      <c r="E17" s="2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</sheetData>
  <mergeCells count="6">
    <mergeCell ref="G5:G7"/>
    <mergeCell ref="F8:F10"/>
    <mergeCell ref="G8:G10"/>
    <mergeCell ref="F2:F4"/>
    <mergeCell ref="G2:G4"/>
    <mergeCell ref="F5:F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2A51-16AD-1744-912B-8FA425FD19E2}">
  <dimension ref="A1:G26"/>
  <sheetViews>
    <sheetView zoomScale="289" workbookViewId="0">
      <selection activeCell="E12" sqref="E12"/>
    </sheetView>
  </sheetViews>
  <sheetFormatPr baseColWidth="10" defaultRowHeight="16" x14ac:dyDescent="0.2"/>
  <cols>
    <col min="3" max="3" width="11" bestFit="1" customWidth="1"/>
  </cols>
  <sheetData>
    <row r="1" spans="1:7" x14ac:dyDescent="0.2">
      <c r="A1" t="s">
        <v>0</v>
      </c>
      <c r="B1" t="s">
        <v>5</v>
      </c>
      <c r="C1" t="s">
        <v>26</v>
      </c>
      <c r="D1" s="2" t="s">
        <v>16</v>
      </c>
      <c r="E1" s="2" t="s">
        <v>40</v>
      </c>
      <c r="F1" s="2" t="s">
        <v>10</v>
      </c>
      <c r="G1" s="2" t="s">
        <v>11</v>
      </c>
    </row>
    <row r="2" spans="1:7" x14ac:dyDescent="0.2">
      <c r="A2">
        <v>1</v>
      </c>
      <c r="B2" t="s">
        <v>6</v>
      </c>
      <c r="C2" s="5">
        <v>2.5583710407239808</v>
      </c>
      <c r="D2" s="3">
        <v>1.7751479289940828</v>
      </c>
      <c r="E2" s="4">
        <f>C2/D2</f>
        <v>1.4412156862745091</v>
      </c>
      <c r="F2" s="9">
        <f>AVERAGE(E2:E4)</f>
        <v>1.4204768196365887</v>
      </c>
      <c r="G2" s="10">
        <f>STDEV(E2:E4)</f>
        <v>0.144889765621938</v>
      </c>
    </row>
    <row r="3" spans="1:7" x14ac:dyDescent="0.2">
      <c r="A3">
        <v>2</v>
      </c>
      <c r="B3" t="s">
        <v>6</v>
      </c>
      <c r="C3" s="5">
        <v>2.7310924369747895</v>
      </c>
      <c r="D3" s="3">
        <v>2.1566901408450709</v>
      </c>
      <c r="E3" s="4">
        <f t="shared" ref="E3:E10" si="0">C3/D3</f>
        <v>1.2663351054707592</v>
      </c>
      <c r="F3" s="9"/>
      <c r="G3" s="10"/>
    </row>
    <row r="4" spans="1:7" x14ac:dyDescent="0.2">
      <c r="A4">
        <v>3</v>
      </c>
      <c r="B4" t="s">
        <v>6</v>
      </c>
      <c r="C4" s="5">
        <v>3.0426605504587156</v>
      </c>
      <c r="D4" s="3">
        <v>1.9581056466302367</v>
      </c>
      <c r="E4" s="4">
        <f t="shared" si="0"/>
        <v>1.5538796671644977</v>
      </c>
      <c r="F4" s="9"/>
      <c r="G4" s="10"/>
    </row>
    <row r="5" spans="1:7" x14ac:dyDescent="0.2">
      <c r="A5">
        <v>4</v>
      </c>
      <c r="B5" t="s">
        <v>7</v>
      </c>
      <c r="C5" s="5">
        <v>2.5181331293037492</v>
      </c>
      <c r="D5" s="3">
        <v>1.9966015293118096</v>
      </c>
      <c r="E5" s="4">
        <f t="shared" si="0"/>
        <v>1.2612096566768141</v>
      </c>
      <c r="F5" s="9">
        <f t="shared" ref="F5" si="1">AVERAGE(E5:E7)</f>
        <v>1.4405308998093309</v>
      </c>
      <c r="G5" s="10">
        <f t="shared" ref="G5" si="2">STDEV(E5:E7)</f>
        <v>0.1954414200288378</v>
      </c>
    </row>
    <row r="6" spans="1:7" x14ac:dyDescent="0.2">
      <c r="A6">
        <v>5</v>
      </c>
      <c r="B6" t="s">
        <v>7</v>
      </c>
      <c r="C6" s="5">
        <v>2.7471877282688095</v>
      </c>
      <c r="D6" s="3">
        <v>1.9462465245597778</v>
      </c>
      <c r="E6" s="4">
        <f t="shared" si="0"/>
        <v>1.4115312184771645</v>
      </c>
      <c r="F6" s="9"/>
      <c r="G6" s="10"/>
    </row>
    <row r="7" spans="1:7" x14ac:dyDescent="0.2">
      <c r="A7">
        <v>6</v>
      </c>
      <c r="B7" t="s">
        <v>7</v>
      </c>
      <c r="C7" s="5">
        <v>3.2180193596425917</v>
      </c>
      <c r="D7" s="3">
        <v>1.9516728624535316</v>
      </c>
      <c r="E7" s="4">
        <f t="shared" si="0"/>
        <v>1.6488518242740138</v>
      </c>
      <c r="F7" s="9"/>
      <c r="G7" s="10"/>
    </row>
    <row r="8" spans="1:7" x14ac:dyDescent="0.2">
      <c r="A8">
        <v>7</v>
      </c>
      <c r="B8" t="s">
        <v>8</v>
      </c>
      <c r="C8" s="5">
        <v>2.7517241379310349</v>
      </c>
      <c r="D8" s="3">
        <v>1.9907407407407407</v>
      </c>
      <c r="E8" s="4">
        <f t="shared" si="0"/>
        <v>1.3822614274258223</v>
      </c>
      <c r="F8" s="9">
        <f t="shared" ref="F8" si="3">AVERAGE(E8:E10)</f>
        <v>1.4866215225714525</v>
      </c>
      <c r="G8" s="10">
        <f t="shared" ref="G8" si="4">STDEV(E8:E10)</f>
        <v>9.0937859397077145E-2</v>
      </c>
    </row>
    <row r="9" spans="1:7" x14ac:dyDescent="0.2">
      <c r="A9">
        <v>8</v>
      </c>
      <c r="B9" t="s">
        <v>8</v>
      </c>
      <c r="C9" s="5">
        <v>2.6940746159473292</v>
      </c>
      <c r="D9" s="3">
        <v>1.7622950819672132</v>
      </c>
      <c r="E9" s="4">
        <f t="shared" si="0"/>
        <v>1.528730712304996</v>
      </c>
      <c r="F9" s="9"/>
      <c r="G9" s="10"/>
    </row>
    <row r="10" spans="1:7" x14ac:dyDescent="0.2">
      <c r="A10">
        <v>9</v>
      </c>
      <c r="B10" t="s">
        <v>8</v>
      </c>
      <c r="C10" s="5">
        <v>2.9285403050108938</v>
      </c>
      <c r="D10" s="3">
        <v>1.8907563025210086</v>
      </c>
      <c r="E10" s="4">
        <f t="shared" si="0"/>
        <v>1.5488724279835393</v>
      </c>
      <c r="F10" s="9"/>
      <c r="G10" s="10"/>
    </row>
    <row r="17" spans="6:6" x14ac:dyDescent="0.2">
      <c r="F17" s="2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</sheetData>
  <mergeCells count="6">
    <mergeCell ref="F2:F4"/>
    <mergeCell ref="G2:G4"/>
    <mergeCell ref="F5:F7"/>
    <mergeCell ref="G5:G7"/>
    <mergeCell ref="F8:F10"/>
    <mergeCell ref="G8:G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221B-894B-E145-9E83-3D8C2089654D}">
  <dimension ref="A1:F11"/>
  <sheetViews>
    <sheetView zoomScale="200" workbookViewId="0">
      <selection activeCell="E19" sqref="E1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3</v>
      </c>
      <c r="E1" t="s">
        <v>2</v>
      </c>
      <c r="F1" t="s">
        <v>19</v>
      </c>
    </row>
    <row r="2" spans="1:6" x14ac:dyDescent="0.2">
      <c r="A2" s="11" t="s">
        <v>18</v>
      </c>
      <c r="B2" s="11"/>
      <c r="C2" s="11"/>
      <c r="D2" s="11"/>
      <c r="E2" s="11"/>
      <c r="F2" s="1" t="s">
        <v>20</v>
      </c>
    </row>
    <row r="3" spans="1:6" x14ac:dyDescent="0.2">
      <c r="A3">
        <v>1</v>
      </c>
      <c r="B3" t="s">
        <v>6</v>
      </c>
      <c r="C3">
        <v>2.21</v>
      </c>
      <c r="D3">
        <v>15.47</v>
      </c>
      <c r="E3">
        <v>3.53</v>
      </c>
      <c r="F3" s="5">
        <f>(E3-C3)/(D3-C3)*1000</f>
        <v>99.547511312217168</v>
      </c>
    </row>
    <row r="4" spans="1:6" x14ac:dyDescent="0.2">
      <c r="A4">
        <v>2</v>
      </c>
      <c r="B4" t="s">
        <v>6</v>
      </c>
      <c r="C4">
        <v>2.21</v>
      </c>
      <c r="D4">
        <v>15.3</v>
      </c>
      <c r="E4">
        <v>3.51</v>
      </c>
      <c r="F4" s="5">
        <f t="shared" ref="F4:F11" si="0">(E4-C4)/(D4-C4)*1000</f>
        <v>99.312452253628706</v>
      </c>
    </row>
    <row r="5" spans="1:6" x14ac:dyDescent="0.2">
      <c r="A5">
        <v>3</v>
      </c>
      <c r="B5" t="s">
        <v>6</v>
      </c>
      <c r="C5">
        <v>2.21</v>
      </c>
      <c r="D5">
        <v>15.29</v>
      </c>
      <c r="E5">
        <v>3.55</v>
      </c>
      <c r="F5" s="5">
        <f t="shared" si="0"/>
        <v>102.44648318042813</v>
      </c>
    </row>
    <row r="6" spans="1:6" x14ac:dyDescent="0.2">
      <c r="A6">
        <v>4</v>
      </c>
      <c r="B6" t="s">
        <v>7</v>
      </c>
      <c r="C6">
        <v>2.21</v>
      </c>
      <c r="D6">
        <v>15.28</v>
      </c>
      <c r="E6">
        <v>3.42</v>
      </c>
      <c r="F6" s="5">
        <f t="shared" si="0"/>
        <v>92.578423871461354</v>
      </c>
    </row>
    <row r="7" spans="1:6" x14ac:dyDescent="0.2">
      <c r="A7">
        <v>5</v>
      </c>
      <c r="B7" t="s">
        <v>7</v>
      </c>
      <c r="C7">
        <v>2.21</v>
      </c>
      <c r="D7">
        <v>15.9</v>
      </c>
      <c r="E7">
        <v>3.64</v>
      </c>
      <c r="F7" s="5">
        <f t="shared" si="0"/>
        <v>104.45580715850987</v>
      </c>
    </row>
    <row r="8" spans="1:6" x14ac:dyDescent="0.2">
      <c r="A8">
        <v>6</v>
      </c>
      <c r="B8" t="s">
        <v>7</v>
      </c>
      <c r="C8">
        <v>2.21</v>
      </c>
      <c r="D8">
        <v>15.64</v>
      </c>
      <c r="E8">
        <v>3.68</v>
      </c>
      <c r="F8" s="5">
        <f t="shared" si="0"/>
        <v>109.45644080416979</v>
      </c>
    </row>
    <row r="9" spans="1:6" x14ac:dyDescent="0.2">
      <c r="A9">
        <v>7</v>
      </c>
      <c r="B9" t="s">
        <v>8</v>
      </c>
      <c r="C9">
        <v>2.21</v>
      </c>
      <c r="D9">
        <v>15.26</v>
      </c>
      <c r="E9">
        <v>3.56</v>
      </c>
      <c r="F9" s="5">
        <f t="shared" si="0"/>
        <v>103.44827586206897</v>
      </c>
    </row>
    <row r="10" spans="1:6" x14ac:dyDescent="0.2">
      <c r="A10">
        <v>8</v>
      </c>
      <c r="B10" t="s">
        <v>8</v>
      </c>
      <c r="C10">
        <v>2.21</v>
      </c>
      <c r="D10">
        <v>15.88</v>
      </c>
      <c r="E10">
        <v>3.53</v>
      </c>
      <c r="F10" s="5">
        <f t="shared" si="0"/>
        <v>96.561814191660545</v>
      </c>
    </row>
    <row r="11" spans="1:6" x14ac:dyDescent="0.2">
      <c r="A11">
        <v>9</v>
      </c>
      <c r="B11" t="s">
        <v>8</v>
      </c>
      <c r="C11">
        <v>2.21</v>
      </c>
      <c r="D11">
        <v>15.98</v>
      </c>
      <c r="E11">
        <v>3.62</v>
      </c>
      <c r="F11" s="5">
        <f t="shared" si="0"/>
        <v>102.39651416122005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8CA1-ED60-7A41-A0C9-FB3660F3A939}">
  <dimension ref="A1:H18"/>
  <sheetViews>
    <sheetView zoomScale="237" workbookViewId="0">
      <selection sqref="A1:B10"/>
    </sheetView>
  </sheetViews>
  <sheetFormatPr baseColWidth="10" defaultRowHeight="16" x14ac:dyDescent="0.2"/>
  <cols>
    <col min="5" max="6" width="11.6640625" bestFit="1" customWidth="1"/>
  </cols>
  <sheetData>
    <row r="1" spans="1:8" x14ac:dyDescent="0.2">
      <c r="A1" t="s">
        <v>0</v>
      </c>
      <c r="B1" t="s">
        <v>5</v>
      </c>
      <c r="C1" t="s">
        <v>14</v>
      </c>
      <c r="D1" s="2" t="s">
        <v>12</v>
      </c>
      <c r="E1" s="2" t="s">
        <v>15</v>
      </c>
      <c r="F1" s="2" t="s">
        <v>16</v>
      </c>
      <c r="G1" t="s">
        <v>10</v>
      </c>
      <c r="H1" t="s">
        <v>11</v>
      </c>
    </row>
    <row r="2" spans="1:8" x14ac:dyDescent="0.2">
      <c r="A2">
        <v>1</v>
      </c>
      <c r="B2" t="s">
        <v>6</v>
      </c>
      <c r="C2" s="3">
        <v>1.0940000000000001</v>
      </c>
      <c r="D2" s="2">
        <v>50</v>
      </c>
      <c r="E2" s="2">
        <v>40</v>
      </c>
      <c r="F2" s="3">
        <f>(D2*E2)/C2/1000</f>
        <v>1.8281535648994514</v>
      </c>
      <c r="G2" s="9">
        <f>AVERAGE(F2:F4)</f>
        <v>1.8717027250987328</v>
      </c>
      <c r="H2" s="10">
        <f>STDEV(F2:F4)</f>
        <v>0.13941621452062616</v>
      </c>
    </row>
    <row r="3" spans="1:8" x14ac:dyDescent="0.2">
      <c r="A3">
        <v>2</v>
      </c>
      <c r="B3" t="s">
        <v>6</v>
      </c>
      <c r="C3" s="3">
        <v>1.0109999999999999</v>
      </c>
      <c r="D3" s="2">
        <v>50</v>
      </c>
      <c r="E3" s="2">
        <v>41</v>
      </c>
      <c r="F3" s="3">
        <f t="shared" ref="F3:F10" si="0">(D3*E3)/C3/1000</f>
        <v>2.027695351137488</v>
      </c>
      <c r="G3" s="9"/>
      <c r="H3" s="10"/>
    </row>
    <row r="4" spans="1:8" x14ac:dyDescent="0.2">
      <c r="A4">
        <v>3</v>
      </c>
      <c r="B4" t="s">
        <v>6</v>
      </c>
      <c r="C4" s="4">
        <v>1.08</v>
      </c>
      <c r="D4" s="2">
        <v>50</v>
      </c>
      <c r="E4" s="2">
        <v>38</v>
      </c>
      <c r="F4" s="3">
        <f t="shared" si="0"/>
        <v>1.7592592592592591</v>
      </c>
      <c r="G4" s="9"/>
      <c r="H4" s="10"/>
    </row>
    <row r="5" spans="1:8" x14ac:dyDescent="0.2">
      <c r="A5">
        <v>4</v>
      </c>
      <c r="B5" t="s">
        <v>7</v>
      </c>
      <c r="C5" s="4">
        <v>1.1200000000000001</v>
      </c>
      <c r="D5" s="2">
        <v>50</v>
      </c>
      <c r="E5" s="2">
        <v>41</v>
      </c>
      <c r="F5" s="3">
        <f t="shared" si="0"/>
        <v>1.8303571428571426</v>
      </c>
      <c r="G5" s="9">
        <f t="shared" ref="G5" si="1">AVERAGE(F5:F7)</f>
        <v>1.9376791379331459</v>
      </c>
      <c r="H5" s="10">
        <f t="shared" ref="H5" si="2">STDEV(F5:F7)</f>
        <v>0.11326553052896102</v>
      </c>
    </row>
    <row r="6" spans="1:8" x14ac:dyDescent="0.2">
      <c r="A6">
        <v>5</v>
      </c>
      <c r="B6" t="s">
        <v>7</v>
      </c>
      <c r="C6" s="4">
        <v>1.07</v>
      </c>
      <c r="D6" s="2">
        <v>50</v>
      </c>
      <c r="E6" s="2">
        <v>44</v>
      </c>
      <c r="F6" s="3">
        <f t="shared" si="0"/>
        <v>2.05607476635514</v>
      </c>
      <c r="G6" s="9"/>
      <c r="H6" s="10"/>
    </row>
    <row r="7" spans="1:8" x14ac:dyDescent="0.2">
      <c r="A7">
        <v>6</v>
      </c>
      <c r="B7" t="s">
        <v>7</v>
      </c>
      <c r="C7" s="4">
        <v>1.0900000000000001</v>
      </c>
      <c r="D7" s="2">
        <v>50</v>
      </c>
      <c r="E7" s="2">
        <v>42</v>
      </c>
      <c r="F7" s="3">
        <f t="shared" si="0"/>
        <v>1.9266055045871557</v>
      </c>
      <c r="G7" s="9"/>
      <c r="H7" s="10"/>
    </row>
    <row r="8" spans="1:8" x14ac:dyDescent="0.2">
      <c r="A8">
        <v>7</v>
      </c>
      <c r="B8" t="s">
        <v>8</v>
      </c>
      <c r="C8" s="4">
        <v>1.1100000000000001</v>
      </c>
      <c r="D8" s="2">
        <v>50</v>
      </c>
      <c r="E8" s="2">
        <v>42</v>
      </c>
      <c r="F8" s="3">
        <f t="shared" si="0"/>
        <v>1.8918918918918917</v>
      </c>
      <c r="G8" s="9">
        <f t="shared" ref="G8" si="3">AVERAGE(F8:F10)</f>
        <v>1.9573751649223345</v>
      </c>
      <c r="H8" s="10">
        <f t="shared" ref="H8" si="4">STDEV(F8:F10)</f>
        <v>0.1024768396838807</v>
      </c>
    </row>
    <row r="9" spans="1:8" x14ac:dyDescent="0.2">
      <c r="A9">
        <v>8</v>
      </c>
      <c r="B9" t="s">
        <v>8</v>
      </c>
      <c r="C9" s="4">
        <v>1.06</v>
      </c>
      <c r="D9" s="2">
        <v>50</v>
      </c>
      <c r="E9" s="2">
        <v>44</v>
      </c>
      <c r="F9" s="3">
        <f t="shared" si="0"/>
        <v>2.0754716981132075</v>
      </c>
      <c r="G9" s="9"/>
      <c r="H9" s="10"/>
    </row>
    <row r="10" spans="1:8" x14ac:dyDescent="0.2">
      <c r="A10">
        <v>9</v>
      </c>
      <c r="B10" t="s">
        <v>8</v>
      </c>
      <c r="C10" s="4">
        <v>1.05</v>
      </c>
      <c r="D10" s="2">
        <v>50</v>
      </c>
      <c r="E10" s="2">
        <v>40</v>
      </c>
      <c r="F10" s="3">
        <f t="shared" si="0"/>
        <v>1.9047619047619047</v>
      </c>
      <c r="G10" s="9"/>
      <c r="H10" s="10"/>
    </row>
    <row r="14" spans="1:8" x14ac:dyDescent="0.2">
      <c r="D14" s="2"/>
      <c r="E14" s="2"/>
      <c r="F14" s="2"/>
      <c r="G14" s="2"/>
    </row>
    <row r="15" spans="1:8" x14ac:dyDescent="0.2">
      <c r="D15" s="2"/>
      <c r="E15" s="2"/>
      <c r="F15" s="2"/>
      <c r="G15" s="2"/>
    </row>
    <row r="16" spans="1:8" x14ac:dyDescent="0.2">
      <c r="D16" s="2"/>
      <c r="E16" s="2"/>
      <c r="F16" s="2"/>
      <c r="G16" s="2"/>
    </row>
    <row r="17" spans="4:7" x14ac:dyDescent="0.2">
      <c r="D17" s="2"/>
      <c r="E17" s="2"/>
      <c r="F17" s="2"/>
      <c r="G17" s="2"/>
    </row>
    <row r="18" spans="4:7" x14ac:dyDescent="0.2">
      <c r="D18" s="2"/>
      <c r="E18" s="2"/>
      <c r="F18" s="2"/>
      <c r="G18" s="2"/>
    </row>
  </sheetData>
  <mergeCells count="6">
    <mergeCell ref="G2:G4"/>
    <mergeCell ref="H2:H4"/>
    <mergeCell ref="G5:G7"/>
    <mergeCell ref="H5:H7"/>
    <mergeCell ref="G8:G10"/>
    <mergeCell ref="H8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BEC3-1A3A-EB48-BC05-9CE78EDFA9AC}">
  <dimension ref="A1:E10"/>
  <sheetViews>
    <sheetView zoomScale="165" workbookViewId="0">
      <selection sqref="A1:B10"/>
    </sheetView>
  </sheetViews>
  <sheetFormatPr baseColWidth="10" defaultRowHeight="16" x14ac:dyDescent="0.2"/>
  <cols>
    <col min="4" max="5" width="11.6640625" bestFit="1" customWidth="1"/>
  </cols>
  <sheetData>
    <row r="1" spans="1:5" x14ac:dyDescent="0.2">
      <c r="A1" t="s">
        <v>0</v>
      </c>
      <c r="B1" t="s">
        <v>5</v>
      </c>
      <c r="C1" t="s">
        <v>9</v>
      </c>
      <c r="D1" t="s">
        <v>10</v>
      </c>
      <c r="E1" t="s">
        <v>11</v>
      </c>
    </row>
    <row r="2" spans="1:5" x14ac:dyDescent="0.2">
      <c r="A2">
        <v>1</v>
      </c>
      <c r="B2" t="s">
        <v>6</v>
      </c>
      <c r="C2">
        <v>6.91</v>
      </c>
      <c r="D2" s="9">
        <f>AVERAGE(C2:C4)</f>
        <v>6.9866666666666672</v>
      </c>
      <c r="E2" s="10">
        <f>STDEV(C2:C4)</f>
        <v>6.8068592855540358E-2</v>
      </c>
    </row>
    <row r="3" spans="1:5" x14ac:dyDescent="0.2">
      <c r="A3">
        <v>2</v>
      </c>
      <c r="B3" t="s">
        <v>6</v>
      </c>
      <c r="C3">
        <v>7.01</v>
      </c>
      <c r="D3" s="9"/>
      <c r="E3" s="10"/>
    </row>
    <row r="4" spans="1:5" x14ac:dyDescent="0.2">
      <c r="A4">
        <v>3</v>
      </c>
      <c r="B4" t="s">
        <v>6</v>
      </c>
      <c r="C4">
        <v>7.04</v>
      </c>
      <c r="D4" s="9"/>
      <c r="E4" s="10"/>
    </row>
    <row r="5" spans="1:5" x14ac:dyDescent="0.2">
      <c r="A5">
        <v>4</v>
      </c>
      <c r="B5" t="s">
        <v>7</v>
      </c>
      <c r="C5">
        <v>5.09</v>
      </c>
      <c r="D5" s="9">
        <f t="shared" ref="D5" si="0">AVERAGE(C5:C7)</f>
        <v>5.0566666666666666</v>
      </c>
      <c r="E5" s="10">
        <f t="shared" ref="E5" si="1">STDEV(C5:C7)</f>
        <v>4.1633319989322765E-2</v>
      </c>
    </row>
    <row r="6" spans="1:5" x14ac:dyDescent="0.2">
      <c r="A6">
        <v>5</v>
      </c>
      <c r="B6" t="s">
        <v>7</v>
      </c>
      <c r="C6">
        <v>5.07</v>
      </c>
      <c r="D6" s="9"/>
      <c r="E6" s="10"/>
    </row>
    <row r="7" spans="1:5" x14ac:dyDescent="0.2">
      <c r="A7">
        <v>6</v>
      </c>
      <c r="B7" t="s">
        <v>7</v>
      </c>
      <c r="C7">
        <v>5.01</v>
      </c>
      <c r="D7" s="9"/>
      <c r="E7" s="10"/>
    </row>
    <row r="8" spans="1:5" x14ac:dyDescent="0.2">
      <c r="A8">
        <v>7</v>
      </c>
      <c r="B8" t="s">
        <v>8</v>
      </c>
      <c r="C8">
        <v>5.07</v>
      </c>
      <c r="D8" s="9">
        <f t="shared" ref="D8" si="2">AVERAGE(C8:C10)</f>
        <v>5.0433333333333339</v>
      </c>
      <c r="E8" s="10">
        <f t="shared" ref="E8" si="3">STDEV(C8:C10)</f>
        <v>3.0550504633039155E-2</v>
      </c>
    </row>
    <row r="9" spans="1:5" x14ac:dyDescent="0.2">
      <c r="A9">
        <v>8</v>
      </c>
      <c r="B9" t="s">
        <v>8</v>
      </c>
      <c r="C9">
        <v>5.05</v>
      </c>
      <c r="D9" s="9"/>
      <c r="E9" s="10"/>
    </row>
    <row r="10" spans="1:5" x14ac:dyDescent="0.2">
      <c r="A10">
        <v>9</v>
      </c>
      <c r="B10" t="s">
        <v>8</v>
      </c>
      <c r="C10">
        <v>5.01</v>
      </c>
      <c r="D10" s="9"/>
      <c r="E10" s="10"/>
    </row>
  </sheetData>
  <mergeCells count="6">
    <mergeCell ref="D2:D4"/>
    <mergeCell ref="E2:E4"/>
    <mergeCell ref="D5:D7"/>
    <mergeCell ref="E5:E7"/>
    <mergeCell ref="D8:D10"/>
    <mergeCell ref="E8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C0BB-0671-FA47-B960-5EFBEC9CA0C1}">
  <dimension ref="A1:H18"/>
  <sheetViews>
    <sheetView zoomScale="275" workbookViewId="0">
      <selection activeCell="F2" sqref="F2"/>
    </sheetView>
  </sheetViews>
  <sheetFormatPr baseColWidth="10" defaultRowHeight="16" x14ac:dyDescent="0.2"/>
  <cols>
    <col min="5" max="6" width="11.6640625" bestFit="1" customWidth="1"/>
  </cols>
  <sheetData>
    <row r="1" spans="1:8" x14ac:dyDescent="0.2">
      <c r="A1" t="s">
        <v>0</v>
      </c>
      <c r="B1" t="s">
        <v>5</v>
      </c>
      <c r="C1" t="s">
        <v>14</v>
      </c>
      <c r="D1" s="2" t="s">
        <v>12</v>
      </c>
      <c r="E1" s="2" t="s">
        <v>15</v>
      </c>
      <c r="F1" s="2" t="s">
        <v>16</v>
      </c>
      <c r="G1" t="s">
        <v>10</v>
      </c>
      <c r="H1" t="s">
        <v>11</v>
      </c>
    </row>
    <row r="2" spans="1:8" x14ac:dyDescent="0.2">
      <c r="A2">
        <v>1</v>
      </c>
      <c r="B2" t="s">
        <v>6</v>
      </c>
      <c r="C2">
        <v>1.1830000000000001</v>
      </c>
      <c r="D2" s="2">
        <v>50</v>
      </c>
      <c r="E2">
        <v>42</v>
      </c>
      <c r="F2" s="3">
        <f>(D2*E2)/C2/1000</f>
        <v>1.7751479289940828</v>
      </c>
      <c r="G2" s="9">
        <f>AVERAGE(F2:F4)</f>
        <v>1.9633145721564638</v>
      </c>
      <c r="H2" s="10">
        <f>STDEV(F2:F4)</f>
        <v>0.19082443379947289</v>
      </c>
    </row>
    <row r="3" spans="1:8" x14ac:dyDescent="0.2">
      <c r="A3">
        <v>2</v>
      </c>
      <c r="B3" t="s">
        <v>6</v>
      </c>
      <c r="C3">
        <v>1.1359999999999999</v>
      </c>
      <c r="D3" s="2">
        <v>50</v>
      </c>
      <c r="E3">
        <v>49</v>
      </c>
      <c r="F3" s="3">
        <f t="shared" ref="F3:F10" si="0">(D3*E3)/C3/1000</f>
        <v>2.1566901408450709</v>
      </c>
      <c r="G3" s="9"/>
      <c r="H3" s="10"/>
    </row>
    <row r="4" spans="1:8" x14ac:dyDescent="0.2">
      <c r="A4">
        <v>3</v>
      </c>
      <c r="B4" t="s">
        <v>6</v>
      </c>
      <c r="C4">
        <v>1.0980000000000001</v>
      </c>
      <c r="D4" s="2">
        <v>50</v>
      </c>
      <c r="E4">
        <v>43</v>
      </c>
      <c r="F4" s="3">
        <f t="shared" si="0"/>
        <v>1.9581056466302367</v>
      </c>
      <c r="G4" s="9"/>
      <c r="H4" s="10"/>
    </row>
    <row r="5" spans="1:8" x14ac:dyDescent="0.2">
      <c r="A5">
        <v>4</v>
      </c>
      <c r="B5" t="s">
        <v>7</v>
      </c>
      <c r="C5">
        <v>1.177</v>
      </c>
      <c r="D5" s="2">
        <v>50</v>
      </c>
      <c r="E5">
        <v>47</v>
      </c>
      <c r="F5" s="3">
        <f t="shared" si="0"/>
        <v>1.9966015293118096</v>
      </c>
      <c r="G5" s="9">
        <f t="shared" ref="G5" si="1">AVERAGE(F5:F7)</f>
        <v>1.9648833716154661</v>
      </c>
      <c r="H5" s="10">
        <f t="shared" ref="H5" si="2">STDEV(F5:F7)</f>
        <v>5.627617615802509E-2</v>
      </c>
    </row>
    <row r="6" spans="1:8" x14ac:dyDescent="0.2">
      <c r="A6">
        <v>5</v>
      </c>
      <c r="B6" t="s">
        <v>7</v>
      </c>
      <c r="C6">
        <v>1.079</v>
      </c>
      <c r="D6" s="2">
        <v>50</v>
      </c>
      <c r="E6">
        <v>41</v>
      </c>
      <c r="F6" s="3">
        <f t="shared" si="0"/>
        <v>1.8999073215940687</v>
      </c>
      <c r="G6" s="9"/>
      <c r="H6" s="10"/>
    </row>
    <row r="7" spans="1:8" x14ac:dyDescent="0.2">
      <c r="A7">
        <v>6</v>
      </c>
      <c r="B7" t="s">
        <v>7</v>
      </c>
      <c r="C7">
        <v>1.0760000000000001</v>
      </c>
      <c r="D7" s="2">
        <v>50</v>
      </c>
      <c r="E7">
        <v>43</v>
      </c>
      <c r="F7" s="3">
        <f t="shared" si="0"/>
        <v>1.9981412639405203</v>
      </c>
      <c r="G7" s="9"/>
      <c r="H7" s="10"/>
    </row>
    <row r="8" spans="1:8" x14ac:dyDescent="0.2">
      <c r="A8">
        <v>7</v>
      </c>
      <c r="B8" t="s">
        <v>8</v>
      </c>
      <c r="C8" s="4">
        <v>1.08</v>
      </c>
      <c r="D8" s="2">
        <v>50</v>
      </c>
      <c r="E8" s="2">
        <v>43</v>
      </c>
      <c r="F8" s="3">
        <f t="shared" si="0"/>
        <v>1.9907407407407407</v>
      </c>
      <c r="G8" s="9">
        <f t="shared" ref="G8" si="3">AVERAGE(F8:F10)</f>
        <v>1.8812640417429876</v>
      </c>
      <c r="H8" s="10">
        <f t="shared" ref="H8" si="4">STDEV(F8:F10)</f>
        <v>0.11451826061430644</v>
      </c>
    </row>
    <row r="9" spans="1:8" x14ac:dyDescent="0.2">
      <c r="A9">
        <v>8</v>
      </c>
      <c r="B9" t="s">
        <v>8</v>
      </c>
      <c r="C9" s="4">
        <v>1.22</v>
      </c>
      <c r="D9" s="2">
        <v>50</v>
      </c>
      <c r="E9" s="2">
        <v>43</v>
      </c>
      <c r="F9" s="3">
        <f t="shared" si="0"/>
        <v>1.7622950819672132</v>
      </c>
      <c r="G9" s="9"/>
      <c r="H9" s="10"/>
    </row>
    <row r="10" spans="1:8" x14ac:dyDescent="0.2">
      <c r="A10">
        <v>9</v>
      </c>
      <c r="B10" t="s">
        <v>8</v>
      </c>
      <c r="C10" s="4">
        <v>1.19</v>
      </c>
      <c r="D10" s="2">
        <v>50</v>
      </c>
      <c r="E10" s="2">
        <v>45</v>
      </c>
      <c r="F10" s="3">
        <f t="shared" si="0"/>
        <v>1.8907563025210086</v>
      </c>
      <c r="G10" s="9"/>
      <c r="H10" s="10"/>
    </row>
    <row r="14" spans="1:8" x14ac:dyDescent="0.2">
      <c r="D14" s="2"/>
      <c r="E14" s="2"/>
      <c r="F14" s="2"/>
      <c r="G14" s="2"/>
    </row>
    <row r="15" spans="1:8" x14ac:dyDescent="0.2">
      <c r="D15" s="2"/>
      <c r="E15" s="2"/>
      <c r="F15" s="2"/>
      <c r="G15" s="2"/>
    </row>
    <row r="16" spans="1:8" x14ac:dyDescent="0.2">
      <c r="D16" s="2"/>
      <c r="E16" s="2"/>
      <c r="F16" s="2"/>
      <c r="G16" s="2"/>
    </row>
    <row r="17" spans="4:7" x14ac:dyDescent="0.2">
      <c r="D17" s="2"/>
      <c r="E17" s="2"/>
      <c r="F17" s="2"/>
      <c r="G17" s="2"/>
    </row>
    <row r="18" spans="4:7" x14ac:dyDescent="0.2">
      <c r="D18" s="2"/>
      <c r="E18" s="2"/>
      <c r="F18" s="2"/>
      <c r="G18" s="2"/>
    </row>
  </sheetData>
  <mergeCells count="6">
    <mergeCell ref="G2:G4"/>
    <mergeCell ref="H2:H4"/>
    <mergeCell ref="G5:G7"/>
    <mergeCell ref="H5:H7"/>
    <mergeCell ref="G8:G10"/>
    <mergeCell ref="H8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66BC-4F2E-A642-A9F4-AD4137035DE1}">
  <dimension ref="A1:G14"/>
  <sheetViews>
    <sheetView zoomScale="275" workbookViewId="0">
      <selection activeCell="D8" sqref="D8"/>
    </sheetView>
  </sheetViews>
  <sheetFormatPr baseColWidth="10" defaultRowHeight="16" x14ac:dyDescent="0.2"/>
  <cols>
    <col min="4" max="5" width="11.6640625" bestFit="1" customWidth="1"/>
  </cols>
  <sheetData>
    <row r="1" spans="1:7" x14ac:dyDescent="0.2">
      <c r="A1" t="s">
        <v>0</v>
      </c>
      <c r="B1" t="s">
        <v>5</v>
      </c>
      <c r="C1" t="s">
        <v>14</v>
      </c>
      <c r="D1" s="2" t="s">
        <v>15</v>
      </c>
      <c r="E1" s="2" t="s">
        <v>42</v>
      </c>
      <c r="F1" t="s">
        <v>10</v>
      </c>
      <c r="G1" t="s">
        <v>11</v>
      </c>
    </row>
    <row r="2" spans="1:7" x14ac:dyDescent="0.2">
      <c r="A2">
        <v>1</v>
      </c>
      <c r="B2" t="s">
        <v>6</v>
      </c>
      <c r="C2" s="4">
        <v>1</v>
      </c>
      <c r="D2">
        <v>1.3</v>
      </c>
      <c r="E2" s="3">
        <f>D2/C2</f>
        <v>1.3</v>
      </c>
      <c r="F2" s="10">
        <f>AVERAGE(E2:E4)</f>
        <v>1.2666666666666668</v>
      </c>
      <c r="G2" s="10">
        <f>STDEV(E2:E4)</f>
        <v>0.15275252316519458</v>
      </c>
    </row>
    <row r="3" spans="1:7" x14ac:dyDescent="0.2">
      <c r="A3">
        <v>2</v>
      </c>
      <c r="B3" t="s">
        <v>6</v>
      </c>
      <c r="C3" s="4">
        <v>1</v>
      </c>
      <c r="D3">
        <v>1.1000000000000001</v>
      </c>
      <c r="E3" s="3">
        <f t="shared" ref="E3:E7" si="0">D3/C3</f>
        <v>1.1000000000000001</v>
      </c>
      <c r="F3" s="10"/>
      <c r="G3" s="10"/>
    </row>
    <row r="4" spans="1:7" x14ac:dyDescent="0.2">
      <c r="A4">
        <v>3</v>
      </c>
      <c r="B4" t="s">
        <v>6</v>
      </c>
      <c r="C4" s="4">
        <v>1</v>
      </c>
      <c r="D4">
        <v>1.4</v>
      </c>
      <c r="E4" s="3">
        <f t="shared" si="0"/>
        <v>1.4</v>
      </c>
      <c r="F4" s="10"/>
      <c r="G4" s="10"/>
    </row>
    <row r="5" spans="1:7" x14ac:dyDescent="0.2">
      <c r="A5">
        <v>4</v>
      </c>
      <c r="B5" t="s">
        <v>7</v>
      </c>
      <c r="C5" s="4">
        <v>1</v>
      </c>
      <c r="D5">
        <v>1.2</v>
      </c>
      <c r="E5" s="3">
        <f t="shared" si="0"/>
        <v>1.2</v>
      </c>
      <c r="F5" s="10">
        <f t="shared" ref="F5" si="1">AVERAGE(E5:E7)</f>
        <v>1.2666666666666666</v>
      </c>
      <c r="G5" s="10">
        <f t="shared" ref="G5" si="2">STDEV(E5:E7)</f>
        <v>0.11547005383792512</v>
      </c>
    </row>
    <row r="6" spans="1:7" x14ac:dyDescent="0.2">
      <c r="A6">
        <v>5</v>
      </c>
      <c r="B6" t="s">
        <v>7</v>
      </c>
      <c r="C6" s="4">
        <v>1</v>
      </c>
      <c r="D6">
        <v>1.4</v>
      </c>
      <c r="E6" s="3">
        <f t="shared" si="0"/>
        <v>1.4</v>
      </c>
      <c r="F6" s="10"/>
      <c r="G6" s="10"/>
    </row>
    <row r="7" spans="1:7" x14ac:dyDescent="0.2">
      <c r="A7">
        <v>6</v>
      </c>
      <c r="B7" t="s">
        <v>7</v>
      </c>
      <c r="C7" s="4">
        <v>1</v>
      </c>
      <c r="D7">
        <v>1.2</v>
      </c>
      <c r="E7" s="3">
        <f t="shared" si="0"/>
        <v>1.2</v>
      </c>
      <c r="F7" s="10"/>
      <c r="G7" s="10"/>
    </row>
    <row r="10" spans="1:7" x14ac:dyDescent="0.2">
      <c r="D10" s="2"/>
      <c r="E10" s="2"/>
      <c r="F10" s="2"/>
    </row>
    <row r="11" spans="1:7" x14ac:dyDescent="0.2">
      <c r="D11" s="2"/>
      <c r="E11" s="2"/>
      <c r="F11" s="2"/>
    </row>
    <row r="12" spans="1:7" x14ac:dyDescent="0.2">
      <c r="D12" s="2"/>
      <c r="E12" s="2"/>
      <c r="F12" s="2"/>
    </row>
    <row r="13" spans="1:7" x14ac:dyDescent="0.2">
      <c r="D13" s="2"/>
      <c r="E13" s="2"/>
      <c r="F13" s="2"/>
    </row>
    <row r="14" spans="1:7" x14ac:dyDescent="0.2">
      <c r="D14" s="2"/>
      <c r="E14" s="2"/>
      <c r="F14" s="2"/>
    </row>
  </sheetData>
  <mergeCells count="4">
    <mergeCell ref="F2:F4"/>
    <mergeCell ref="G2:G4"/>
    <mergeCell ref="F5:F7"/>
    <mergeCell ref="G5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5ACA-ECFA-A54C-8BFB-BC15C2206ADA}">
  <dimension ref="A1:G11"/>
  <sheetViews>
    <sheetView zoomScale="188" workbookViewId="0">
      <selection activeCell="G6" sqref="G6:G8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23</v>
      </c>
      <c r="D1" t="s">
        <v>4</v>
      </c>
      <c r="E1" t="s">
        <v>23</v>
      </c>
      <c r="F1" t="s">
        <v>35</v>
      </c>
      <c r="G1" t="s">
        <v>37</v>
      </c>
    </row>
    <row r="2" spans="1:7" x14ac:dyDescent="0.2">
      <c r="C2" s="1" t="s">
        <v>22</v>
      </c>
      <c r="D2" s="11" t="s">
        <v>20</v>
      </c>
      <c r="E2" s="11"/>
    </row>
    <row r="3" spans="1:7" x14ac:dyDescent="0.2">
      <c r="A3">
        <v>1</v>
      </c>
      <c r="B3" t="s">
        <v>6</v>
      </c>
      <c r="C3" s="7">
        <v>0.76</v>
      </c>
      <c r="D3" s="4">
        <v>99.547511312217168</v>
      </c>
      <c r="E3" s="4">
        <f>(C3/100)*D3</f>
        <v>0.75656108597285043</v>
      </c>
      <c r="F3" s="9">
        <f>AVERAGE(E3:E5)</f>
        <v>0.64203492166525067</v>
      </c>
      <c r="G3" s="10">
        <f>STDEV(E3:E5)</f>
        <v>9.9917440488462725E-2</v>
      </c>
    </row>
    <row r="4" spans="1:7" x14ac:dyDescent="0.2">
      <c r="A4">
        <v>2</v>
      </c>
      <c r="B4" t="s">
        <v>6</v>
      </c>
      <c r="C4" s="7">
        <v>0.60099999999999998</v>
      </c>
      <c r="D4" s="4">
        <v>99.312452253628706</v>
      </c>
      <c r="E4" s="4">
        <f t="shared" ref="E4:E11" si="0">(C4/100)*D4</f>
        <v>0.59686783804430854</v>
      </c>
      <c r="F4" s="9"/>
      <c r="G4" s="10"/>
    </row>
    <row r="5" spans="1:7" x14ac:dyDescent="0.2">
      <c r="A5">
        <v>3</v>
      </c>
      <c r="B5" t="s">
        <v>6</v>
      </c>
      <c r="C5" s="7">
        <v>0.55900000000000005</v>
      </c>
      <c r="D5" s="4">
        <v>102.44648318042813</v>
      </c>
      <c r="E5" s="4">
        <f t="shared" si="0"/>
        <v>0.57267584097859325</v>
      </c>
      <c r="F5" s="9"/>
      <c r="G5" s="10"/>
    </row>
    <row r="6" spans="1:7" x14ac:dyDescent="0.2">
      <c r="A6">
        <v>4</v>
      </c>
      <c r="B6" t="s">
        <v>7</v>
      </c>
      <c r="C6" s="8">
        <v>3.34</v>
      </c>
      <c r="D6" s="4">
        <v>92.578423871461354</v>
      </c>
      <c r="E6" s="4">
        <f t="shared" si="0"/>
        <v>3.0921193573068093</v>
      </c>
      <c r="F6" s="9">
        <f t="shared" ref="F6" si="1">AVERAGE(E6:E8)</f>
        <v>3.5867077839073418</v>
      </c>
      <c r="G6" s="10">
        <f t="shared" ref="G6" si="2">STDEV(E6:E8)</f>
        <v>0.43460235220236421</v>
      </c>
    </row>
    <row r="7" spans="1:7" x14ac:dyDescent="0.2">
      <c r="A7">
        <v>5</v>
      </c>
      <c r="B7" t="s">
        <v>7</v>
      </c>
      <c r="C7" s="8">
        <v>3.6</v>
      </c>
      <c r="D7" s="4">
        <v>104.45580715850987</v>
      </c>
      <c r="E7" s="4">
        <f t="shared" si="0"/>
        <v>3.7604090577063558</v>
      </c>
      <c r="F7" s="9"/>
      <c r="G7" s="10"/>
    </row>
    <row r="8" spans="1:7" x14ac:dyDescent="0.2">
      <c r="A8">
        <v>6</v>
      </c>
      <c r="B8" t="s">
        <v>7</v>
      </c>
      <c r="C8" s="8">
        <v>3.57</v>
      </c>
      <c r="D8" s="4">
        <v>109.45644080416979</v>
      </c>
      <c r="E8" s="4">
        <f t="shared" si="0"/>
        <v>3.9075949367088607</v>
      </c>
      <c r="F8" s="9"/>
      <c r="G8" s="10"/>
    </row>
    <row r="9" spans="1:7" x14ac:dyDescent="0.2">
      <c r="A9">
        <v>7</v>
      </c>
      <c r="B9" t="s">
        <v>8</v>
      </c>
      <c r="C9" s="8">
        <v>3.35</v>
      </c>
      <c r="D9" s="4">
        <v>103.44827586206897</v>
      </c>
      <c r="E9" s="4">
        <f t="shared" si="0"/>
        <v>3.4655172413793105</v>
      </c>
      <c r="F9" s="9">
        <f t="shared" ref="F9" si="3">AVERAGE(E9:E11)</f>
        <v>3.5625489025500294</v>
      </c>
      <c r="G9" s="10">
        <f t="shared" ref="G9" si="4">STDEV(E9:E11)</f>
        <v>0.45172208502490557</v>
      </c>
    </row>
    <row r="10" spans="1:7" x14ac:dyDescent="0.2">
      <c r="A10">
        <v>8</v>
      </c>
      <c r="B10" t="s">
        <v>8</v>
      </c>
      <c r="C10" s="8">
        <v>3.28</v>
      </c>
      <c r="D10" s="4">
        <v>96.561814191660545</v>
      </c>
      <c r="E10" s="4">
        <f t="shared" si="0"/>
        <v>3.1672275054864656</v>
      </c>
      <c r="F10" s="9"/>
      <c r="G10" s="10"/>
    </row>
    <row r="11" spans="1:7" x14ac:dyDescent="0.2">
      <c r="A11">
        <v>9</v>
      </c>
      <c r="B11" t="s">
        <v>8</v>
      </c>
      <c r="C11" s="8">
        <v>3.96</v>
      </c>
      <c r="D11" s="4">
        <v>102.39651416122005</v>
      </c>
      <c r="E11" s="4">
        <f t="shared" si="0"/>
        <v>4.0549019607843135</v>
      </c>
      <c r="F11" s="9"/>
      <c r="G11" s="10"/>
    </row>
  </sheetData>
  <mergeCells count="7">
    <mergeCell ref="F9:F11"/>
    <mergeCell ref="G9:G11"/>
    <mergeCell ref="D2:E2"/>
    <mergeCell ref="F3:F5"/>
    <mergeCell ref="G3:G5"/>
    <mergeCell ref="F6:F8"/>
    <mergeCell ref="G6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CB81-C78E-004E-AE5A-B69E8F90D228}">
  <dimension ref="A1:Q11"/>
  <sheetViews>
    <sheetView tabSelected="1" zoomScale="176" workbookViewId="0">
      <selection activeCell="I3" sqref="I3"/>
    </sheetView>
  </sheetViews>
  <sheetFormatPr baseColWidth="10" defaultRowHeight="16" x14ac:dyDescent="0.2"/>
  <sheetData>
    <row r="1" spans="1:17" x14ac:dyDescent="0.2">
      <c r="A1" t="s">
        <v>0</v>
      </c>
      <c r="B1" t="s">
        <v>5</v>
      </c>
      <c r="C1" t="s">
        <v>1</v>
      </c>
      <c r="D1" t="s">
        <v>3</v>
      </c>
      <c r="E1" t="s">
        <v>2</v>
      </c>
      <c r="F1" t="s">
        <v>17</v>
      </c>
      <c r="G1" t="s">
        <v>19</v>
      </c>
      <c r="H1" t="s">
        <v>17</v>
      </c>
      <c r="I1" t="s">
        <v>19</v>
      </c>
      <c r="J1" t="s">
        <v>17</v>
      </c>
      <c r="K1" t="s">
        <v>21</v>
      </c>
      <c r="L1" t="s">
        <v>27</v>
      </c>
      <c r="M1" t="s">
        <v>28</v>
      </c>
      <c r="N1" t="s">
        <v>29</v>
      </c>
      <c r="O1" t="s">
        <v>30</v>
      </c>
      <c r="P1" s="7" t="s">
        <v>31</v>
      </c>
      <c r="Q1" s="7" t="s">
        <v>32</v>
      </c>
    </row>
    <row r="2" spans="1:17" x14ac:dyDescent="0.2">
      <c r="A2" s="11" t="s">
        <v>18</v>
      </c>
      <c r="B2" s="11"/>
      <c r="C2" s="11"/>
      <c r="D2" s="11"/>
      <c r="E2" s="11"/>
      <c r="F2" s="11"/>
      <c r="G2" s="11" t="s">
        <v>22</v>
      </c>
      <c r="H2" s="11"/>
      <c r="I2" s="11" t="s">
        <v>20</v>
      </c>
      <c r="J2" s="11"/>
      <c r="K2" s="11"/>
    </row>
    <row r="3" spans="1:17" x14ac:dyDescent="0.2">
      <c r="A3">
        <v>1</v>
      </c>
      <c r="B3" t="s">
        <v>6</v>
      </c>
      <c r="C3">
        <v>4.29</v>
      </c>
      <c r="D3">
        <v>50</v>
      </c>
      <c r="E3">
        <v>7.95</v>
      </c>
      <c r="F3">
        <v>5.42</v>
      </c>
      <c r="G3" s="5">
        <f>(E3-C3)/(D3-C3)*100</f>
        <v>8.0070006563115292</v>
      </c>
      <c r="H3" s="5">
        <f>F3/(D3-C3)*100</f>
        <v>11.857361627652592</v>
      </c>
      <c r="I3" s="5">
        <f>(E3-C3)/(D3-C3)*1000</f>
        <v>80.070006563115285</v>
      </c>
      <c r="J3" s="5">
        <f>(F3-C3)/(D3-C3)*1000</f>
        <v>24.721067600087508</v>
      </c>
      <c r="K3" s="5">
        <f>I3-J3</f>
        <v>55.348938963027777</v>
      </c>
      <c r="L3" s="9">
        <f>AVERAGE(I3:I5)</f>
        <v>79.194924524174141</v>
      </c>
      <c r="M3" s="10">
        <f>STDEV(I3:I5)</f>
        <v>1.5156865522370373</v>
      </c>
      <c r="N3" s="9">
        <f>AVERAGE(J3:J5)</f>
        <v>24.721067600087508</v>
      </c>
      <c r="O3" s="10">
        <f>STDEV(J3:J5)</f>
        <v>0.21877050973528256</v>
      </c>
      <c r="P3" s="9">
        <f>AVERAGE(K3:K5)</f>
        <v>54.473856924086625</v>
      </c>
      <c r="Q3" s="10">
        <f>STDEV(K3:K5)</f>
        <v>1.3307290593520502</v>
      </c>
    </row>
    <row r="4" spans="1:17" x14ac:dyDescent="0.2">
      <c r="A4">
        <v>2</v>
      </c>
      <c r="B4" t="s">
        <v>6</v>
      </c>
      <c r="C4">
        <v>4.29</v>
      </c>
      <c r="D4">
        <v>50</v>
      </c>
      <c r="E4">
        <v>7.83</v>
      </c>
      <c r="F4">
        <v>5.41</v>
      </c>
      <c r="G4" s="5">
        <f t="shared" ref="G4:G11" si="0">(E4-C4)/(D4-C4)*100</f>
        <v>7.7444760446291836</v>
      </c>
      <c r="H4" s="5">
        <f t="shared" ref="H4:H11" si="1">F4/(D4-C4)*100</f>
        <v>11.835484576679063</v>
      </c>
      <c r="I4" s="5">
        <f t="shared" ref="I4:I11" si="2">(E4-C4)/(D4-C4)*1000</f>
        <v>77.444760446291838</v>
      </c>
      <c r="J4" s="5">
        <f t="shared" ref="J4:J11" si="3">(F4-C4)/(D4-C4)*1000</f>
        <v>24.502297090352222</v>
      </c>
      <c r="K4" s="5">
        <f t="shared" ref="K4:K11" si="4">I4-J4</f>
        <v>52.942463355939616</v>
      </c>
      <c r="L4" s="9"/>
      <c r="M4" s="10"/>
      <c r="N4" s="9"/>
      <c r="O4" s="10"/>
      <c r="P4" s="9"/>
      <c r="Q4" s="10"/>
    </row>
    <row r="5" spans="1:17" x14ac:dyDescent="0.2">
      <c r="A5">
        <v>3</v>
      </c>
      <c r="B5" t="s">
        <v>6</v>
      </c>
      <c r="C5">
        <v>4.29</v>
      </c>
      <c r="D5">
        <v>50</v>
      </c>
      <c r="E5">
        <v>7.95</v>
      </c>
      <c r="F5">
        <v>5.43</v>
      </c>
      <c r="G5" s="5">
        <f t="shared" si="0"/>
        <v>8.0070006563115292</v>
      </c>
      <c r="H5" s="5">
        <f t="shared" si="1"/>
        <v>11.879238678626121</v>
      </c>
      <c r="I5" s="5">
        <f t="shared" si="2"/>
        <v>80.070006563115285</v>
      </c>
      <c r="J5" s="5">
        <f t="shared" si="3"/>
        <v>24.939838109822787</v>
      </c>
      <c r="K5" s="5">
        <f t="shared" si="4"/>
        <v>55.130168453292498</v>
      </c>
      <c r="L5" s="9"/>
      <c r="M5" s="10"/>
      <c r="N5" s="9"/>
      <c r="O5" s="10"/>
      <c r="P5" s="9"/>
      <c r="Q5" s="10"/>
    </row>
    <row r="6" spans="1:17" x14ac:dyDescent="0.2">
      <c r="A6">
        <v>4</v>
      </c>
      <c r="B6" t="s">
        <v>7</v>
      </c>
      <c r="C6">
        <v>4.29</v>
      </c>
      <c r="D6">
        <v>50</v>
      </c>
      <c r="E6">
        <v>9.17</v>
      </c>
      <c r="F6">
        <v>5.56</v>
      </c>
      <c r="G6" s="5">
        <f t="shared" si="0"/>
        <v>10.676000875082039</v>
      </c>
      <c r="H6" s="5">
        <f t="shared" si="1"/>
        <v>12.163640341281994</v>
      </c>
      <c r="I6" s="5">
        <f t="shared" si="2"/>
        <v>106.76000875082038</v>
      </c>
      <c r="J6" s="5">
        <f t="shared" si="3"/>
        <v>27.783854736381524</v>
      </c>
      <c r="K6" s="5">
        <f t="shared" si="4"/>
        <v>78.976154014438848</v>
      </c>
      <c r="L6" s="9">
        <f t="shared" ref="L6" si="5">AVERAGE(I6:I8)</f>
        <v>107.19754977029095</v>
      </c>
      <c r="M6" s="10">
        <f t="shared" ref="M6" si="6">STDEV(I6:I8)</f>
        <v>0.43754101947058643</v>
      </c>
      <c r="N6" s="9">
        <f t="shared" ref="N6" si="7">AVERAGE(J6:J8)</f>
        <v>29.461095311018735</v>
      </c>
      <c r="O6" s="10">
        <f t="shared" ref="O6" si="8">STDEV(J6:J8)</f>
        <v>1.4566458364645394</v>
      </c>
      <c r="P6" s="9">
        <f t="shared" ref="P6" si="9">AVERAGE(K6:K8)</f>
        <v>77.736454459272224</v>
      </c>
      <c r="Q6" s="10">
        <f t="shared" ref="Q6" si="10">STDEV(K6:K8)</f>
        <v>1.0791692982533865</v>
      </c>
    </row>
    <row r="7" spans="1:17" x14ac:dyDescent="0.2">
      <c r="A7">
        <v>5</v>
      </c>
      <c r="B7" t="s">
        <v>7</v>
      </c>
      <c r="C7">
        <v>4.29</v>
      </c>
      <c r="D7">
        <v>50</v>
      </c>
      <c r="E7">
        <v>9.19</v>
      </c>
      <c r="F7">
        <v>5.67</v>
      </c>
      <c r="G7" s="5">
        <f t="shared" si="0"/>
        <v>10.719754977029094</v>
      </c>
      <c r="H7" s="5">
        <f t="shared" si="1"/>
        <v>12.404287901990811</v>
      </c>
      <c r="I7" s="5">
        <f t="shared" si="2"/>
        <v>107.19754977029095</v>
      </c>
      <c r="J7" s="5">
        <f t="shared" si="3"/>
        <v>30.1903303434697</v>
      </c>
      <c r="K7" s="5">
        <f t="shared" si="4"/>
        <v>77.007219426821251</v>
      </c>
      <c r="L7" s="9"/>
      <c r="M7" s="10"/>
      <c r="N7" s="9"/>
      <c r="O7" s="10"/>
      <c r="P7" s="9"/>
      <c r="Q7" s="10"/>
    </row>
    <row r="8" spans="1:17" x14ac:dyDescent="0.2">
      <c r="A8">
        <v>6</v>
      </c>
      <c r="B8" t="s">
        <v>7</v>
      </c>
      <c r="C8">
        <v>4.29</v>
      </c>
      <c r="D8">
        <v>50</v>
      </c>
      <c r="E8">
        <v>9.2100000000000009</v>
      </c>
      <c r="F8">
        <v>5.68</v>
      </c>
      <c r="G8" s="5">
        <f t="shared" si="0"/>
        <v>10.763509078976154</v>
      </c>
      <c r="H8" s="5">
        <f t="shared" si="1"/>
        <v>12.42616495296434</v>
      </c>
      <c r="I8" s="5">
        <f t="shared" si="2"/>
        <v>107.63509078976155</v>
      </c>
      <c r="J8" s="5">
        <f t="shared" si="3"/>
        <v>30.409100853204979</v>
      </c>
      <c r="K8" s="5">
        <f t="shared" si="4"/>
        <v>77.225989936556573</v>
      </c>
      <c r="L8" s="9"/>
      <c r="M8" s="10"/>
      <c r="N8" s="9"/>
      <c r="O8" s="10"/>
      <c r="P8" s="9"/>
      <c r="Q8" s="10"/>
    </row>
    <row r="9" spans="1:17" x14ac:dyDescent="0.2">
      <c r="A9">
        <v>7</v>
      </c>
      <c r="B9" t="s">
        <v>8</v>
      </c>
      <c r="C9">
        <v>4.29</v>
      </c>
      <c r="D9">
        <v>50</v>
      </c>
      <c r="E9">
        <v>9.15</v>
      </c>
      <c r="F9">
        <v>5.62</v>
      </c>
      <c r="G9" s="5">
        <f t="shared" si="0"/>
        <v>10.632246773134982</v>
      </c>
      <c r="H9" s="5">
        <f t="shared" si="1"/>
        <v>12.294902647123168</v>
      </c>
      <c r="I9" s="5">
        <f t="shared" si="2"/>
        <v>106.32246773134982</v>
      </c>
      <c r="J9" s="5">
        <f t="shared" si="3"/>
        <v>29.096477794793262</v>
      </c>
      <c r="K9" s="5">
        <f t="shared" si="4"/>
        <v>77.225989936556559</v>
      </c>
      <c r="L9" s="9">
        <f t="shared" ref="L9" si="11">AVERAGE(I9:I11)</f>
        <v>106.54123824108511</v>
      </c>
      <c r="M9" s="10">
        <f t="shared" ref="M9" si="12">STDEV(I9:I11)</f>
        <v>0.37892163805925316</v>
      </c>
      <c r="N9" s="9">
        <f t="shared" ref="N9" si="13">AVERAGE(J9:J11)</f>
        <v>29.242324801283448</v>
      </c>
      <c r="O9" s="10">
        <f t="shared" ref="O9" si="14">STDEV(J9:J11)</f>
        <v>0.25261442537283407</v>
      </c>
      <c r="P9" s="9">
        <f t="shared" ref="P9" si="15">AVERAGE(K9:K11)</f>
        <v>77.298913439801652</v>
      </c>
      <c r="Q9" s="10">
        <f t="shared" ref="Q9" si="16">STDEV(K9:K11)</f>
        <v>0.55056037594039553</v>
      </c>
    </row>
    <row r="10" spans="1:17" x14ac:dyDescent="0.2">
      <c r="A10">
        <v>8</v>
      </c>
      <c r="B10" t="s">
        <v>8</v>
      </c>
      <c r="C10">
        <v>4.29</v>
      </c>
      <c r="D10">
        <v>50</v>
      </c>
      <c r="E10">
        <v>9.15</v>
      </c>
      <c r="F10">
        <v>5.64</v>
      </c>
      <c r="G10" s="5">
        <f t="shared" si="0"/>
        <v>10.632246773134982</v>
      </c>
      <c r="H10" s="5">
        <f t="shared" si="1"/>
        <v>12.338656749070225</v>
      </c>
      <c r="I10" s="5">
        <f t="shared" si="2"/>
        <v>106.32246773134982</v>
      </c>
      <c r="J10" s="5">
        <f t="shared" si="3"/>
        <v>29.534018814263828</v>
      </c>
      <c r="K10" s="5">
        <f t="shared" si="4"/>
        <v>76.788448917085987</v>
      </c>
      <c r="L10" s="9"/>
      <c r="M10" s="10"/>
      <c r="N10" s="9"/>
      <c r="O10" s="10"/>
      <c r="P10" s="9"/>
      <c r="Q10" s="10"/>
    </row>
    <row r="11" spans="1:17" x14ac:dyDescent="0.2">
      <c r="A11">
        <v>9</v>
      </c>
      <c r="B11" t="s">
        <v>8</v>
      </c>
      <c r="C11">
        <v>4.29</v>
      </c>
      <c r="D11">
        <v>50</v>
      </c>
      <c r="E11">
        <v>9.18</v>
      </c>
      <c r="F11">
        <v>5.62</v>
      </c>
      <c r="G11" s="5">
        <f t="shared" si="0"/>
        <v>10.697877926055567</v>
      </c>
      <c r="H11" s="5">
        <f t="shared" si="1"/>
        <v>12.294902647123168</v>
      </c>
      <c r="I11" s="5">
        <f t="shared" si="2"/>
        <v>106.97877926055567</v>
      </c>
      <c r="J11" s="5">
        <f t="shared" si="3"/>
        <v>29.096477794793262</v>
      </c>
      <c r="K11" s="5">
        <f t="shared" si="4"/>
        <v>77.88230146576241</v>
      </c>
      <c r="L11" s="9"/>
      <c r="M11" s="10"/>
      <c r="N11" s="9"/>
      <c r="O11" s="10"/>
      <c r="P11" s="9"/>
      <c r="Q11" s="10"/>
    </row>
  </sheetData>
  <mergeCells count="21">
    <mergeCell ref="A2:F2"/>
    <mergeCell ref="G2:H2"/>
    <mergeCell ref="I2:K2"/>
    <mergeCell ref="L3:L5"/>
    <mergeCell ref="M3:M5"/>
    <mergeCell ref="L6:L8"/>
    <mergeCell ref="M6:M8"/>
    <mergeCell ref="L9:L11"/>
    <mergeCell ref="M9:M11"/>
    <mergeCell ref="N3:N5"/>
    <mergeCell ref="O3:O5"/>
    <mergeCell ref="N6:N8"/>
    <mergeCell ref="O6:O8"/>
    <mergeCell ref="N9:N11"/>
    <mergeCell ref="O9:O11"/>
    <mergeCell ref="P3:P5"/>
    <mergeCell ref="Q3:Q5"/>
    <mergeCell ref="P6:P8"/>
    <mergeCell ref="Q6:Q8"/>
    <mergeCell ref="P9:P11"/>
    <mergeCell ref="Q9:Q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87AA-F94B-084B-9004-C120448C51D3}">
  <dimension ref="A1:K11"/>
  <sheetViews>
    <sheetView zoomScale="266" workbookViewId="0">
      <selection activeCell="K3" sqref="K3:K5"/>
    </sheetView>
  </sheetViews>
  <sheetFormatPr baseColWidth="10" defaultRowHeight="16" x14ac:dyDescent="0.2"/>
  <sheetData>
    <row r="1" spans="1:11" x14ac:dyDescent="0.2">
      <c r="A1" t="s">
        <v>0</v>
      </c>
      <c r="B1" t="s">
        <v>5</v>
      </c>
      <c r="C1" t="s">
        <v>24</v>
      </c>
      <c r="D1" t="s">
        <v>25</v>
      </c>
      <c r="E1" t="s">
        <v>4</v>
      </c>
      <c r="F1" t="s">
        <v>26</v>
      </c>
      <c r="G1" t="s">
        <v>25</v>
      </c>
      <c r="H1" t="s">
        <v>35</v>
      </c>
      <c r="I1" t="s">
        <v>37</v>
      </c>
      <c r="J1" t="s">
        <v>38</v>
      </c>
      <c r="K1" t="s">
        <v>36</v>
      </c>
    </row>
    <row r="2" spans="1:11" x14ac:dyDescent="0.2">
      <c r="C2" s="11" t="s">
        <v>22</v>
      </c>
      <c r="D2" s="11"/>
      <c r="E2" s="11" t="s">
        <v>20</v>
      </c>
      <c r="F2" s="11"/>
      <c r="G2" s="11"/>
    </row>
    <row r="3" spans="1:11" x14ac:dyDescent="0.2">
      <c r="A3">
        <v>1</v>
      </c>
      <c r="B3" t="s">
        <v>6</v>
      </c>
      <c r="C3">
        <v>2.57</v>
      </c>
      <c r="D3">
        <v>36.549999999999997</v>
      </c>
      <c r="E3" s="4">
        <v>99.547511312217168</v>
      </c>
      <c r="F3" s="4">
        <f>(C3/100)*E3</f>
        <v>2.5583710407239808</v>
      </c>
      <c r="G3" s="4">
        <f>(D3/100)*E3</f>
        <v>36.384615384615373</v>
      </c>
      <c r="H3" s="9">
        <f>AVERAGE(F3:F5)</f>
        <v>2.7773746760524958</v>
      </c>
      <c r="I3" s="10">
        <f>STDEV(F3:F5)</f>
        <v>0.24543963932158938</v>
      </c>
      <c r="J3" s="9">
        <f>AVERAGE(G3:G5)</f>
        <v>36.802538664789061</v>
      </c>
      <c r="K3" s="10">
        <f>STDEV(G3:G5)</f>
        <v>3.117379563117805</v>
      </c>
    </row>
    <row r="4" spans="1:11" x14ac:dyDescent="0.2">
      <c r="A4">
        <v>2</v>
      </c>
      <c r="B4" t="s">
        <v>6</v>
      </c>
      <c r="C4">
        <v>2.75</v>
      </c>
      <c r="D4">
        <v>34.15</v>
      </c>
      <c r="E4" s="4">
        <v>99.312452253628706</v>
      </c>
      <c r="F4" s="4">
        <f t="shared" ref="F4:F11" si="0">(C4/100)*E4</f>
        <v>2.7310924369747895</v>
      </c>
      <c r="G4" s="4">
        <f t="shared" ref="G4:G11" si="1">(D4/100)*E4</f>
        <v>33.915202444614202</v>
      </c>
      <c r="H4" s="9"/>
      <c r="I4" s="10"/>
      <c r="J4" s="9"/>
      <c r="K4" s="10"/>
    </row>
    <row r="5" spans="1:11" x14ac:dyDescent="0.2">
      <c r="A5">
        <v>3</v>
      </c>
      <c r="B5" t="s">
        <v>6</v>
      </c>
      <c r="C5">
        <v>2.97</v>
      </c>
      <c r="D5">
        <v>39.15</v>
      </c>
      <c r="E5" s="4">
        <v>102.44648318042813</v>
      </c>
      <c r="F5" s="4">
        <f t="shared" si="0"/>
        <v>3.0426605504587156</v>
      </c>
      <c r="G5" s="4">
        <f t="shared" si="1"/>
        <v>40.107798165137609</v>
      </c>
      <c r="H5" s="9"/>
      <c r="I5" s="10"/>
      <c r="J5" s="9"/>
      <c r="K5" s="10"/>
    </row>
    <row r="6" spans="1:11" x14ac:dyDescent="0.2">
      <c r="A6">
        <v>4</v>
      </c>
      <c r="B6" t="s">
        <v>7</v>
      </c>
      <c r="C6">
        <v>2.72</v>
      </c>
      <c r="D6">
        <v>35.1</v>
      </c>
      <c r="E6" s="4">
        <v>92.578423871461354</v>
      </c>
      <c r="F6" s="4">
        <f t="shared" si="0"/>
        <v>2.5181331293037492</v>
      </c>
      <c r="G6" s="4">
        <f t="shared" si="1"/>
        <v>32.495026778882938</v>
      </c>
      <c r="H6" s="9">
        <f t="shared" ref="H6" si="2">AVERAGE(F6:F8)</f>
        <v>2.8277800724050501</v>
      </c>
      <c r="I6" s="10">
        <f t="shared" ref="I6" si="3">STDEV(F6:F8)</f>
        <v>0.35683543588678146</v>
      </c>
      <c r="J6" s="9">
        <f t="shared" ref="J6" si="4">AVERAGE(G6:G8)</f>
        <v>35.96125315708202</v>
      </c>
      <c r="K6" s="10">
        <f t="shared" ref="K6" si="5">STDEV(G6:G8)</f>
        <v>3.2475964666179449</v>
      </c>
    </row>
    <row r="7" spans="1:11" x14ac:dyDescent="0.2">
      <c r="A7">
        <v>5</v>
      </c>
      <c r="B7" t="s">
        <v>7</v>
      </c>
      <c r="C7">
        <v>2.63</v>
      </c>
      <c r="D7">
        <v>34.9</v>
      </c>
      <c r="E7" s="4">
        <v>104.45580715850987</v>
      </c>
      <c r="F7" s="4">
        <f t="shared" si="0"/>
        <v>2.7471877282688095</v>
      </c>
      <c r="G7" s="4">
        <f t="shared" si="1"/>
        <v>36.455076698319942</v>
      </c>
      <c r="H7" s="9"/>
      <c r="I7" s="10"/>
      <c r="J7" s="9"/>
      <c r="K7" s="10"/>
    </row>
    <row r="8" spans="1:11" x14ac:dyDescent="0.2">
      <c r="A8">
        <v>6</v>
      </c>
      <c r="B8" t="s">
        <v>7</v>
      </c>
      <c r="C8">
        <v>2.94</v>
      </c>
      <c r="D8">
        <v>35.57</v>
      </c>
      <c r="E8" s="4">
        <v>109.45644080416979</v>
      </c>
      <c r="F8" s="4">
        <f t="shared" si="0"/>
        <v>3.2180193596425917</v>
      </c>
      <c r="G8" s="4">
        <f t="shared" si="1"/>
        <v>38.933655994043193</v>
      </c>
      <c r="H8" s="9"/>
      <c r="I8" s="10"/>
      <c r="J8" s="9"/>
      <c r="K8" s="10"/>
    </row>
    <row r="9" spans="1:11" x14ac:dyDescent="0.2">
      <c r="A9">
        <v>7</v>
      </c>
      <c r="B9" t="s">
        <v>8</v>
      </c>
      <c r="C9">
        <v>2.66</v>
      </c>
      <c r="D9">
        <v>36.08</v>
      </c>
      <c r="E9" s="4">
        <v>103.44827586206897</v>
      </c>
      <c r="F9" s="4">
        <f t="shared" si="0"/>
        <v>2.7517241379310349</v>
      </c>
      <c r="G9" s="4">
        <f t="shared" si="1"/>
        <v>37.324137931034485</v>
      </c>
      <c r="H9" s="9">
        <f t="shared" ref="H9" si="6">AVERAGE(F9:F11)</f>
        <v>2.7914463529630864</v>
      </c>
      <c r="I9" s="10">
        <f t="shared" ref="I9" si="7">STDEV(F9:F11)</f>
        <v>0.12217581844334997</v>
      </c>
      <c r="J9" s="9">
        <f t="shared" ref="J9" si="8">AVERAGE(G9:G11)</f>
        <v>36.318828298555893</v>
      </c>
      <c r="K9" s="10">
        <f t="shared" ref="K9" si="9">STDEV(G9:G11)</f>
        <v>1.2223566094599441</v>
      </c>
    </row>
    <row r="10" spans="1:11" x14ac:dyDescent="0.2">
      <c r="A10">
        <v>8</v>
      </c>
      <c r="B10" t="s">
        <v>8</v>
      </c>
      <c r="C10">
        <v>2.79</v>
      </c>
      <c r="D10">
        <v>37.979999999999997</v>
      </c>
      <c r="E10" s="4">
        <v>96.561814191660545</v>
      </c>
      <c r="F10" s="4">
        <f t="shared" si="0"/>
        <v>2.6940746159473292</v>
      </c>
      <c r="G10" s="4">
        <f t="shared" si="1"/>
        <v>36.67417702999267</v>
      </c>
      <c r="H10" s="9"/>
      <c r="I10" s="10"/>
      <c r="J10" s="9"/>
      <c r="K10" s="10"/>
    </row>
    <row r="11" spans="1:11" x14ac:dyDescent="0.2">
      <c r="A11">
        <v>9</v>
      </c>
      <c r="B11" t="s">
        <v>8</v>
      </c>
      <c r="C11">
        <v>2.86</v>
      </c>
      <c r="D11">
        <v>34.14</v>
      </c>
      <c r="E11" s="4">
        <v>102.39651416122005</v>
      </c>
      <c r="F11" s="4">
        <f t="shared" si="0"/>
        <v>2.9285403050108938</v>
      </c>
      <c r="G11" s="4">
        <f t="shared" si="1"/>
        <v>34.958169934640523</v>
      </c>
      <c r="H11" s="9"/>
      <c r="I11" s="10"/>
      <c r="J11" s="9"/>
      <c r="K11" s="10"/>
    </row>
  </sheetData>
  <mergeCells count="14">
    <mergeCell ref="C2:D2"/>
    <mergeCell ref="H3:H5"/>
    <mergeCell ref="I3:I5"/>
    <mergeCell ref="H6:H8"/>
    <mergeCell ref="I6:I8"/>
    <mergeCell ref="E2:G2"/>
    <mergeCell ref="H9:H11"/>
    <mergeCell ref="I9:I11"/>
    <mergeCell ref="J3:J5"/>
    <mergeCell ref="K3:K5"/>
    <mergeCell ref="J6:J8"/>
    <mergeCell ref="K6:K8"/>
    <mergeCell ref="J9:J11"/>
    <mergeCell ref="K9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DEA0-8BCD-F344-A942-AB990E932206}">
  <dimension ref="A1:G11"/>
  <sheetViews>
    <sheetView zoomScale="173" workbookViewId="0">
      <selection activeCell="F1" sqref="F1:G11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s="2" t="s">
        <v>13</v>
      </c>
      <c r="D1" t="s">
        <v>33</v>
      </c>
      <c r="E1" t="s">
        <v>34</v>
      </c>
      <c r="F1" t="s">
        <v>35</v>
      </c>
      <c r="G1" t="s">
        <v>37</v>
      </c>
    </row>
    <row r="2" spans="1:7" x14ac:dyDescent="0.2">
      <c r="C2" s="11" t="s">
        <v>20</v>
      </c>
      <c r="D2" s="11"/>
      <c r="E2" s="11"/>
    </row>
    <row r="3" spans="1:7" x14ac:dyDescent="0.2">
      <c r="A3">
        <v>1</v>
      </c>
      <c r="B3" t="s">
        <v>6</v>
      </c>
      <c r="C3" s="3">
        <v>1.7751479289940828</v>
      </c>
      <c r="D3">
        <v>2.5583710407239808</v>
      </c>
      <c r="E3" s="4">
        <f>D3-C3</f>
        <v>0.783223111729898</v>
      </c>
      <c r="F3" s="9">
        <f>AVERAGE(E3:E5)</f>
        <v>0.81406010389603178</v>
      </c>
      <c r="G3" s="10">
        <f>STDEV(E3:E5)</f>
        <v>0.25647048728821076</v>
      </c>
    </row>
    <row r="4" spans="1:7" x14ac:dyDescent="0.2">
      <c r="A4">
        <v>2</v>
      </c>
      <c r="B4" t="s">
        <v>6</v>
      </c>
      <c r="C4" s="3">
        <v>2.1566901408450709</v>
      </c>
      <c r="D4">
        <v>2.7310924369747895</v>
      </c>
      <c r="E4" s="4">
        <f t="shared" ref="E4:E11" si="0">D4-C4</f>
        <v>0.5744022961297186</v>
      </c>
      <c r="F4" s="9"/>
      <c r="G4" s="10"/>
    </row>
    <row r="5" spans="1:7" x14ac:dyDescent="0.2">
      <c r="A5">
        <v>3</v>
      </c>
      <c r="B5" t="s">
        <v>6</v>
      </c>
      <c r="C5" s="3">
        <v>1.9581056466302367</v>
      </c>
      <c r="D5">
        <v>3.0426605504587156</v>
      </c>
      <c r="E5" s="4">
        <f t="shared" si="0"/>
        <v>1.084554903828479</v>
      </c>
      <c r="F5" s="9"/>
      <c r="G5" s="10"/>
    </row>
    <row r="6" spans="1:7" x14ac:dyDescent="0.2">
      <c r="A6">
        <v>4</v>
      </c>
      <c r="B6" t="s">
        <v>7</v>
      </c>
      <c r="C6" s="3">
        <v>1.9966015293118096</v>
      </c>
      <c r="D6">
        <v>2.5181331293037492</v>
      </c>
      <c r="E6" s="4">
        <f t="shared" si="0"/>
        <v>0.52153159999193965</v>
      </c>
      <c r="F6" s="9">
        <f t="shared" ref="F6" si="1">AVERAGE(E6:E8)</f>
        <v>0.86293976696334385</v>
      </c>
      <c r="G6" s="10">
        <f t="shared" ref="G6" si="2">STDEV(E6:E8)</f>
        <v>0.37625812171418754</v>
      </c>
    </row>
    <row r="7" spans="1:7" x14ac:dyDescent="0.2">
      <c r="A7">
        <v>5</v>
      </c>
      <c r="B7" t="s">
        <v>7</v>
      </c>
      <c r="C7" s="3">
        <v>1.9462465245597778</v>
      </c>
      <c r="D7">
        <v>2.7471877282688095</v>
      </c>
      <c r="E7" s="4">
        <f t="shared" si="0"/>
        <v>0.80094120370903177</v>
      </c>
      <c r="F7" s="9"/>
      <c r="G7" s="10"/>
    </row>
    <row r="8" spans="1:7" x14ac:dyDescent="0.2">
      <c r="A8">
        <v>6</v>
      </c>
      <c r="B8" t="s">
        <v>7</v>
      </c>
      <c r="C8" s="3">
        <v>1.9516728624535316</v>
      </c>
      <c r="D8">
        <v>3.2180193596425917</v>
      </c>
      <c r="E8" s="4">
        <f t="shared" si="0"/>
        <v>1.2663464971890601</v>
      </c>
      <c r="F8" s="9"/>
      <c r="G8" s="10"/>
    </row>
    <row r="9" spans="1:7" x14ac:dyDescent="0.2">
      <c r="A9">
        <v>7</v>
      </c>
      <c r="B9" t="s">
        <v>8</v>
      </c>
      <c r="C9" s="3">
        <v>1.9907407407407407</v>
      </c>
      <c r="D9">
        <v>2.7517241379310349</v>
      </c>
      <c r="E9" s="4">
        <f t="shared" si="0"/>
        <v>0.76098339719029418</v>
      </c>
      <c r="F9" s="9">
        <f t="shared" ref="F9" si="3">AVERAGE(E9:E11)</f>
        <v>0.91018231122009841</v>
      </c>
      <c r="G9" s="10">
        <f t="shared" ref="G9" si="4">STDEV(E9:E11)</f>
        <v>0.13965841828104983</v>
      </c>
    </row>
    <row r="10" spans="1:7" x14ac:dyDescent="0.2">
      <c r="A10">
        <v>8</v>
      </c>
      <c r="B10" t="s">
        <v>8</v>
      </c>
      <c r="C10" s="3">
        <v>1.7622950819672132</v>
      </c>
      <c r="D10">
        <v>2.6940746159473292</v>
      </c>
      <c r="E10" s="4">
        <f t="shared" si="0"/>
        <v>0.93177953398011604</v>
      </c>
      <c r="F10" s="9"/>
      <c r="G10" s="10"/>
    </row>
    <row r="11" spans="1:7" x14ac:dyDescent="0.2">
      <c r="A11">
        <v>9</v>
      </c>
      <c r="B11" t="s">
        <v>8</v>
      </c>
      <c r="C11" s="3">
        <v>1.8907563025210086</v>
      </c>
      <c r="D11">
        <v>2.9285403050108938</v>
      </c>
      <c r="E11" s="4">
        <f t="shared" si="0"/>
        <v>1.0377840024898852</v>
      </c>
      <c r="F11" s="9"/>
      <c r="G11" s="10"/>
    </row>
  </sheetData>
  <mergeCells count="7">
    <mergeCell ref="F9:F11"/>
    <mergeCell ref="G9:G11"/>
    <mergeCell ref="C2:E2"/>
    <mergeCell ref="F3:F5"/>
    <mergeCell ref="G3:G5"/>
    <mergeCell ref="F6:F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pH (Before)</vt:lpstr>
      <vt:lpstr>TAN (Before)</vt:lpstr>
      <vt:lpstr>pH (After)</vt:lpstr>
      <vt:lpstr>TAN (After)</vt:lpstr>
      <vt:lpstr>NO3N</vt:lpstr>
      <vt:lpstr>S</vt:lpstr>
      <vt:lpstr>TS and VS</vt:lpstr>
      <vt:lpstr>TN and TC</vt:lpstr>
      <vt:lpstr>Organic N</vt:lpstr>
      <vt:lpstr>EC</vt:lpstr>
      <vt:lpstr>C N ratio</vt:lpstr>
      <vt:lpstr>TN TAN ratio</vt:lpstr>
      <vt:lpstr>DM for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Fakhar</dc:creator>
  <cp:lastModifiedBy>Ali Fakhar</cp:lastModifiedBy>
  <dcterms:created xsi:type="dcterms:W3CDTF">2025-07-18T08:19:30Z</dcterms:created>
  <dcterms:modified xsi:type="dcterms:W3CDTF">2025-08-26T13:49:00Z</dcterms:modified>
</cp:coreProperties>
</file>