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kumenter/GitHub/Pedersen-2022-app-digestate-NH3-review/lit_data/"/>
    </mc:Choice>
  </mc:AlternateContent>
  <xr:revisionPtr revIDLastSave="330" documentId="13_ncr:1_{C1797D30-0D28-4E65-8294-8CCA02D88F45}" xr6:coauthVersionLast="47" xr6:coauthVersionMax="47" xr10:uidLastSave="{C257283A-E9C7-48CE-9105-BA4CC12318E1}"/>
  <bookViews>
    <workbookView xWindow="-120" yWindow="-120" windowWidth="29040" windowHeight="15225" xr2:uid="{90B750BC-7ABB-4C51-B01A-3142C31660F6}"/>
  </bookViews>
  <sheets>
    <sheet name="literature" sheetId="1" r:id="rId1"/>
    <sheet name="emission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91" i="2" l="1"/>
  <c r="AB90" i="2"/>
  <c r="AB89" i="2"/>
  <c r="AB88" i="2"/>
  <c r="AB87" i="2"/>
  <c r="AB86" i="2"/>
  <c r="AB59" i="2"/>
  <c r="AB58" i="2"/>
  <c r="AB16" i="2"/>
  <c r="AP16" i="2" s="1"/>
  <c r="AB15" i="2"/>
  <c r="AB13" i="2"/>
  <c r="AP85" i="2"/>
  <c r="AP84" i="2"/>
  <c r="AP83" i="2"/>
  <c r="AP82" i="2"/>
  <c r="AI116" i="2" l="1"/>
  <c r="AI111" i="2"/>
  <c r="AB62" i="2" l="1"/>
  <c r="AB61" i="2"/>
  <c r="AB60" i="2"/>
  <c r="AP29" i="2"/>
  <c r="AP28" i="2"/>
  <c r="AP27" i="2"/>
  <c r="AP26" i="2"/>
  <c r="AB27" i="2"/>
  <c r="AB28" i="2"/>
  <c r="AB29" i="2"/>
  <c r="AB26" i="2"/>
  <c r="AJ48" i="2"/>
  <c r="AB48" i="2" s="1"/>
  <c r="AJ47" i="2"/>
  <c r="AB47" i="2" s="1"/>
  <c r="AP15" i="2"/>
  <c r="AB14" i="2"/>
  <c r="AP14" i="2" s="1"/>
  <c r="AP13" i="2"/>
  <c r="AB12" i="2"/>
  <c r="AP12" i="2" s="1"/>
  <c r="AB11" i="2"/>
  <c r="AP11" i="2" s="1"/>
  <c r="AB50" i="2"/>
  <c r="AB51" i="2"/>
  <c r="AB52" i="2"/>
  <c r="AB53" i="2"/>
  <c r="AP5" i="2"/>
  <c r="AP4" i="2"/>
</calcChain>
</file>

<file path=xl/sharedStrings.xml><?xml version="1.0" encoding="utf-8"?>
<sst xmlns="http://schemas.openxmlformats.org/spreadsheetml/2006/main" count="2285" uniqueCount="396">
  <si>
    <t>General information</t>
  </si>
  <si>
    <t>Application</t>
  </si>
  <si>
    <t>Slurry information</t>
  </si>
  <si>
    <t>Soil information</t>
  </si>
  <si>
    <t>Emission</t>
  </si>
  <si>
    <t>Notes</t>
  </si>
  <si>
    <t>source of data</t>
  </si>
  <si>
    <t>emission measuring method</t>
  </si>
  <si>
    <t>duration of measurements (h)</t>
  </si>
  <si>
    <t>application method</t>
  </si>
  <si>
    <t>amount (metric ton/ha)</t>
  </si>
  <si>
    <t>air temperature at application (°C)</t>
  </si>
  <si>
    <t>average air temperature (°C)</t>
  </si>
  <si>
    <t>precipitation (mm)</t>
  </si>
  <si>
    <t>DM (%)</t>
  </si>
  <si>
    <t>pH</t>
  </si>
  <si>
    <t>TAN (g/kg)</t>
  </si>
  <si>
    <t>type</t>
  </si>
  <si>
    <t>clay content (%)</t>
  </si>
  <si>
    <t>crop</t>
  </si>
  <si>
    <t>dry bulk density (g/cm3)</t>
  </si>
  <si>
    <t>gravimetric water content (g/g)</t>
  </si>
  <si>
    <t>emission (% applied TAN)</t>
  </si>
  <si>
    <t>source of emission data in original publication</t>
  </si>
  <si>
    <t>experiment key or ID in original publication</t>
  </si>
  <si>
    <t>notes</t>
  </si>
  <si>
    <t>total-N</t>
  </si>
  <si>
    <t>reference</t>
  </si>
  <si>
    <t>slurry source (other)</t>
  </si>
  <si>
    <t>slurry source (major)</t>
  </si>
  <si>
    <t>co-digestives</t>
  </si>
  <si>
    <t>information of digestion process</t>
  </si>
  <si>
    <t>Pedersen et al. (2021)</t>
  </si>
  <si>
    <t>raw cattle slurry</t>
  </si>
  <si>
    <t>cattle</t>
  </si>
  <si>
    <t>pig</t>
  </si>
  <si>
    <t>slaughterhouse and food industry</t>
  </si>
  <si>
    <t>the reference cattle slurry is not the same as the one used in the digestate</t>
  </si>
  <si>
    <t>digestate</t>
  </si>
  <si>
    <t>trailing hose</t>
  </si>
  <si>
    <t>silty clay</t>
  </si>
  <si>
    <t>sandy loam</t>
  </si>
  <si>
    <t>Experiment A, Untreated</t>
  </si>
  <si>
    <t>Experiment A, Digested</t>
  </si>
  <si>
    <t>Experiment B, Untreated</t>
  </si>
  <si>
    <t>Experiment B, Digested</t>
  </si>
  <si>
    <t>spring oat stubble</t>
  </si>
  <si>
    <t>Figure 4</t>
  </si>
  <si>
    <t>Amon et al. (2006)</t>
  </si>
  <si>
    <t>dynamic chambers</t>
  </si>
  <si>
    <t>grass</t>
  </si>
  <si>
    <t xml:space="preserve">raw cattle slurry </t>
  </si>
  <si>
    <t>calculated based on table 2 and 3</t>
  </si>
  <si>
    <t>Neerackal et al. (2015)</t>
  </si>
  <si>
    <t>food processing byproducts, industrial greases and oils, organic fraction of municipal solids, etc</t>
  </si>
  <si>
    <t>laboratory</t>
  </si>
  <si>
    <t>thickened cattle slurry</t>
  </si>
  <si>
    <t>silt loam</t>
  </si>
  <si>
    <t>none</t>
  </si>
  <si>
    <t>injection</t>
  </si>
  <si>
    <t>broadcast</t>
  </si>
  <si>
    <t>measurement scale</t>
  </si>
  <si>
    <t>field plot</t>
  </si>
  <si>
    <t>silty clay loam</t>
  </si>
  <si>
    <t>unsure about slurry properties, chose to use the 'End' values from Table 2 assuming that the slurry was first used in storage experiments and subsequently in the applicatoin experiments</t>
  </si>
  <si>
    <t>Figure 5</t>
  </si>
  <si>
    <t>Untreated</t>
  </si>
  <si>
    <t>Digested</t>
  </si>
  <si>
    <t>Non AD-Broadcast</t>
  </si>
  <si>
    <t>AD-Broadcast</t>
  </si>
  <si>
    <t>Non AD-Injection</t>
  </si>
  <si>
    <t>AD-Injection</t>
  </si>
  <si>
    <t>Figure 6</t>
  </si>
  <si>
    <t>Chantigny et al. (2007)</t>
  </si>
  <si>
    <t>raw pig slurry</t>
  </si>
  <si>
    <t>cool-temperature batch anaerobic digester, 1 month</t>
  </si>
  <si>
    <t>Raw 2001</t>
  </si>
  <si>
    <t>Digested 2001</t>
  </si>
  <si>
    <t>Raw 2002</t>
  </si>
  <si>
    <t>Digested 2002</t>
  </si>
  <si>
    <t>Raw 2003</t>
  </si>
  <si>
    <t xml:space="preserve">loam and sandy loam </t>
  </si>
  <si>
    <t>calculated from Table 3 and 2 and calculated application rate</t>
  </si>
  <si>
    <t>Chantigny et al. (2009)</t>
  </si>
  <si>
    <t>anaerobic, psychrophilic batch digester, 1 month</t>
  </si>
  <si>
    <t>anaerobic, full scale, mesophile temperature, HRT = 30-40 d</t>
  </si>
  <si>
    <t>Untreated, May 2004</t>
  </si>
  <si>
    <t>Digested, May 2004</t>
  </si>
  <si>
    <t>Untreated, May 2005</t>
  </si>
  <si>
    <t>Digested, May 2005</t>
  </si>
  <si>
    <t>Untreated, Septebmer 2005</t>
  </si>
  <si>
    <t>Digested, September 2005</t>
  </si>
  <si>
    <t>Table 4</t>
  </si>
  <si>
    <t>Möller et al. (2009)</t>
  </si>
  <si>
    <t>Liquid undigested slurry - US</t>
  </si>
  <si>
    <t>Liquid digested slurry - DS</t>
  </si>
  <si>
    <t>field residues, straw of peas, rye and spelt and cover crops</t>
  </si>
  <si>
    <t>Digestion of slurry and field residues - DS + FR</t>
  </si>
  <si>
    <t>slurry information from Möller et al. (2008), Effects of different manuring systems with and without biogas digestion on nitrogen cycle and crop yield in mized organic dairy farming systems</t>
  </si>
  <si>
    <t>slurry information from Möller et al. (2008), Effects of different manuring systems with and without biogas digestion on nitrogen cycle and crop yield in mized organic dairy farming systems; tot-N calculated from tot-N (%DM) in Table 3; application rate based on N application rate in text</t>
  </si>
  <si>
    <t>silty loam</t>
  </si>
  <si>
    <t>Figure 1 and text</t>
  </si>
  <si>
    <t>Figure 1</t>
  </si>
  <si>
    <t>Clemens et al. (2006)</t>
  </si>
  <si>
    <t>Wulf et al. (2002)</t>
  </si>
  <si>
    <t>Rubæk et al. (1996)</t>
  </si>
  <si>
    <t>Pain et al. (1990)</t>
  </si>
  <si>
    <t>Cattle slurry</t>
  </si>
  <si>
    <t>Cattle slurry, 29 days</t>
  </si>
  <si>
    <t>Mixture 70/30, 29 days</t>
  </si>
  <si>
    <t>Mixture 70/30, 56 days</t>
  </si>
  <si>
    <t>potato starch</t>
  </si>
  <si>
    <t>trailing shoe</t>
  </si>
  <si>
    <t>% co-digestives (mass base)</t>
  </si>
  <si>
    <t>% other slurry (mass base)</t>
  </si>
  <si>
    <t>% slurry in digestate (major slurry component, mass base)</t>
  </si>
  <si>
    <t>Table 5</t>
  </si>
  <si>
    <t>Stagno-gleyic Luvison</t>
  </si>
  <si>
    <t>Stagno-Gleyic Luvisol</t>
  </si>
  <si>
    <t>Luvisol</t>
  </si>
  <si>
    <t>organic household waste</t>
  </si>
  <si>
    <t>open slot injection</t>
  </si>
  <si>
    <t>easily degradable organic waste products from food industries</t>
  </si>
  <si>
    <t>Table 3</t>
  </si>
  <si>
    <t>Raw, Injection, year 1993</t>
  </si>
  <si>
    <t>Digested, Injection, year 1993</t>
  </si>
  <si>
    <t>Raw, Trail hose, year 1993</t>
  </si>
  <si>
    <t>Digested, Trail hose, year 1993</t>
  </si>
  <si>
    <t>Raw, Injection, year 1994</t>
  </si>
  <si>
    <t>Digested, Injection, year 1994</t>
  </si>
  <si>
    <t>Raw, Trail hose, year 1994</t>
  </si>
  <si>
    <t>Digested, Trail hose, year 1994</t>
  </si>
  <si>
    <t>grassland, slurry</t>
  </si>
  <si>
    <t>grassland, co-ferment</t>
  </si>
  <si>
    <t>arable land, slurry</t>
  </si>
  <si>
    <t>arable land, co-ferment</t>
  </si>
  <si>
    <t>separated pig slurry</t>
  </si>
  <si>
    <t>Separated: Untreated</t>
  </si>
  <si>
    <t>Separated: Aerobically treated (RP)</t>
  </si>
  <si>
    <t>Separated: Aerobically -treated (DO)</t>
  </si>
  <si>
    <t>application rate calucated on TAN application rate from Table 3</t>
  </si>
  <si>
    <t>other treatment</t>
  </si>
  <si>
    <t>Sommer et al. (2006)</t>
  </si>
  <si>
    <t>digested pig slurry/sandy-loam</t>
  </si>
  <si>
    <t>pig slurry(sandy-loam</t>
  </si>
  <si>
    <t>digested separated pig slurry/sandy-loam</t>
  </si>
  <si>
    <t>pig slurry/sandy soil</t>
  </si>
  <si>
    <t>digested pig slurry/sandy soil</t>
  </si>
  <si>
    <t>digested separated pig slurry/sandy- soil</t>
  </si>
  <si>
    <t>Figure 2</t>
  </si>
  <si>
    <t>separation</t>
  </si>
  <si>
    <t>sandy-loam</t>
  </si>
  <si>
    <t>sandy</t>
  </si>
  <si>
    <t>organic waste, mainly food from processing industry</t>
  </si>
  <si>
    <t>Wagner et al. (2021)</t>
  </si>
  <si>
    <t>DTM</t>
  </si>
  <si>
    <t>loamy sand</t>
  </si>
  <si>
    <t>winter wheat</t>
  </si>
  <si>
    <t>First winter wheat trial, CS</t>
  </si>
  <si>
    <t>First winter wheat trial, AD</t>
  </si>
  <si>
    <t>Second winter wheat trial, CS</t>
  </si>
  <si>
    <t>Second winter wheat trial, AD</t>
  </si>
  <si>
    <t>Second winter wheat trial, AS</t>
  </si>
  <si>
    <t>First winter wheat trial, AS</t>
  </si>
  <si>
    <t>Hjorth et al. (2009)</t>
  </si>
  <si>
    <t>sandy soil</t>
  </si>
  <si>
    <t>raw, unseparated</t>
  </si>
  <si>
    <t>digested, unseparated</t>
  </si>
  <si>
    <t>raw, No</t>
  </si>
  <si>
    <t>digested, No</t>
  </si>
  <si>
    <t>raw, Low</t>
  </si>
  <si>
    <t>digested, Low</t>
  </si>
  <si>
    <t>raw, High</t>
  </si>
  <si>
    <t>digested, High</t>
  </si>
  <si>
    <t>Anderson et al, in prep</t>
  </si>
  <si>
    <t>Perschke et al., in prep</t>
  </si>
  <si>
    <t>anaerobic, small reactor</t>
  </si>
  <si>
    <t>coarse sandy soil</t>
  </si>
  <si>
    <t>U-CM, undigested cattle manure, experiment 1</t>
  </si>
  <si>
    <t>D-CM, digested cattle manure, experiment 1</t>
  </si>
  <si>
    <t>U-CM, undigested cattle manure, experiment 2</t>
  </si>
  <si>
    <t>D-CM, digested cattle manure, experiment 2</t>
  </si>
  <si>
    <t xml:space="preserve">Perschke et al., in preparation </t>
  </si>
  <si>
    <t>Aguirre-Villegas2015</t>
  </si>
  <si>
    <t>Zhang2021</t>
  </si>
  <si>
    <r>
      <t xml:space="preserve">Wulf, S., Maeting, M., &amp; Clemens, J. (2002). Application technique and slurry co-fermentation effects on ammonia, nitrous oxide, and methane emissions after spreading. </t>
    </r>
    <r>
      <rPr>
        <i/>
        <sz val="11"/>
        <color theme="1"/>
        <rFont val="Calibri"/>
        <family val="2"/>
        <scheme val="minor"/>
      </rPr>
      <t>Journal of Environment Quality</t>
    </r>
    <r>
      <rPr>
        <sz val="11"/>
        <color theme="1"/>
        <rFont val="Calibri"/>
        <family val="2"/>
        <scheme val="minor"/>
      </rPr>
      <t xml:space="preserve">, </t>
    </r>
    <r>
      <rPr>
        <i/>
        <sz val="11"/>
        <color theme="1"/>
        <rFont val="Calibri"/>
        <family val="2"/>
        <scheme val="minor"/>
      </rPr>
      <t>31</t>
    </r>
    <r>
      <rPr>
        <sz val="11"/>
        <color theme="1"/>
        <rFont val="Calibri"/>
        <family val="2"/>
        <scheme val="minor"/>
      </rPr>
      <t>(6), 1789. https://doi.org/10.2134/jeq2002.1795</t>
    </r>
  </si>
  <si>
    <r>
      <t xml:space="preserve">Wagner, C., Nyord, T., Vestergaard, A. V., Hafner, S. D., &amp; Pacholski, A. S. (2021). Acidification effects on in situ ammonia emissions and cereal yields depending on slurry type and application method acidification effects on in situ ammonia emissions and cereal yields depending on slurry type and application method. </t>
    </r>
    <r>
      <rPr>
        <i/>
        <sz val="11"/>
        <color theme="1"/>
        <rFont val="Calibri"/>
        <family val="2"/>
        <scheme val="minor"/>
      </rPr>
      <t>Agriculture</t>
    </r>
    <r>
      <rPr>
        <sz val="11"/>
        <color theme="1"/>
        <rFont val="Calibri"/>
        <family val="2"/>
        <scheme val="minor"/>
      </rPr>
      <t xml:space="preserve">, </t>
    </r>
    <r>
      <rPr>
        <i/>
        <sz val="11"/>
        <color theme="1"/>
        <rFont val="Calibri"/>
        <family val="2"/>
        <scheme val="minor"/>
      </rPr>
      <t>11</t>
    </r>
    <r>
      <rPr>
        <sz val="11"/>
        <color theme="1"/>
        <rFont val="Calibri"/>
        <family val="2"/>
        <scheme val="minor"/>
      </rPr>
      <t>(October). https://doi.org/10.3390/agriculture11111053</t>
    </r>
  </si>
  <si>
    <r>
      <t xml:space="preserve">Sommer, S. G., Jensen, L. S., Clausen, S. B., &amp; Søgaard, H. T. (2006). Ammonia volatilization from surface-applied livestock slurry as affected by slurry composition and slurry infiltration depth. </t>
    </r>
    <r>
      <rPr>
        <i/>
        <sz val="11"/>
        <color theme="1"/>
        <rFont val="Calibri"/>
        <family val="2"/>
        <scheme val="minor"/>
      </rPr>
      <t>Journal of Agricultural Science</t>
    </r>
    <r>
      <rPr>
        <sz val="11"/>
        <color theme="1"/>
        <rFont val="Calibri"/>
        <family val="2"/>
        <scheme val="minor"/>
      </rPr>
      <t xml:space="preserve">, </t>
    </r>
    <r>
      <rPr>
        <i/>
        <sz val="11"/>
        <color theme="1"/>
        <rFont val="Calibri"/>
        <family val="2"/>
        <scheme val="minor"/>
      </rPr>
      <t>April 2006</t>
    </r>
    <r>
      <rPr>
        <sz val="11"/>
        <color theme="1"/>
        <rFont val="Calibri"/>
        <family val="2"/>
        <scheme val="minor"/>
      </rPr>
      <t>, 229–235. https://doi.org/10.1017/S0021859606006022</t>
    </r>
  </si>
  <si>
    <r>
      <t xml:space="preserve">Pedersen, J., Andresson, K., Feilberg, A., Delin, S., Hafner, S. D., &amp; Nyord, T. (2020). The effect of manure exposed surface area on ammonia emission from untreated, separated, and digested cattle manure. </t>
    </r>
    <r>
      <rPr>
        <i/>
        <sz val="11"/>
        <color theme="1"/>
        <rFont val="Calibri"/>
        <family val="2"/>
        <scheme val="minor"/>
      </rPr>
      <t>Biosystems Engineering</t>
    </r>
    <r>
      <rPr>
        <sz val="11"/>
        <color theme="1"/>
        <rFont val="Calibri"/>
        <family val="2"/>
        <scheme val="minor"/>
      </rPr>
      <t xml:space="preserve">, </t>
    </r>
    <r>
      <rPr>
        <i/>
        <sz val="11"/>
        <color theme="1"/>
        <rFont val="Calibri"/>
        <family val="2"/>
        <scheme val="minor"/>
      </rPr>
      <t>202</t>
    </r>
    <r>
      <rPr>
        <sz val="11"/>
        <color theme="1"/>
        <rFont val="Calibri"/>
        <family val="2"/>
        <scheme val="minor"/>
      </rPr>
      <t>, 66–78. https://doi.org/10.1016/j.biosystemseng.2020.12.005</t>
    </r>
  </si>
  <si>
    <r>
      <t xml:space="preserve">Pain, B. F., Phillips, V. R., Clarkson, C. R., Misselbrook, T. H., Rees, Y. J., &amp; Farrent, J. W. (1990). Odour and ammonia emission following the spreading of aerobically-treated pig slurry on grassland. </t>
    </r>
    <r>
      <rPr>
        <i/>
        <sz val="11"/>
        <color theme="1"/>
        <rFont val="Calibri"/>
        <family val="2"/>
        <scheme val="minor"/>
      </rPr>
      <t>Biological Wastes</t>
    </r>
    <r>
      <rPr>
        <sz val="11"/>
        <color theme="1"/>
        <rFont val="Calibri"/>
        <family val="2"/>
        <scheme val="minor"/>
      </rPr>
      <t xml:space="preserve">, </t>
    </r>
    <r>
      <rPr>
        <i/>
        <sz val="11"/>
        <color theme="1"/>
        <rFont val="Calibri"/>
        <family val="2"/>
        <scheme val="minor"/>
      </rPr>
      <t>34</t>
    </r>
    <r>
      <rPr>
        <sz val="11"/>
        <color theme="1"/>
        <rFont val="Calibri"/>
        <family val="2"/>
        <scheme val="minor"/>
      </rPr>
      <t>, 149–160.</t>
    </r>
  </si>
  <si>
    <r>
      <t xml:space="preserve">Neerackal, G. M., Ndegwa, P. M., Joo, H. S., Wang, X., Harrison, J. H., Heber, A. J., Ni, J. Q., &amp; Frear, C. (2015). Effects of anaerobic digestion and solids separation on ammonia emissions from stored and land applied dairy manure. </t>
    </r>
    <r>
      <rPr>
        <i/>
        <sz val="11"/>
        <color theme="1"/>
        <rFont val="Calibri"/>
        <family val="2"/>
        <scheme val="minor"/>
      </rPr>
      <t>Water, Air, and Soil Pollution</t>
    </r>
    <r>
      <rPr>
        <sz val="11"/>
        <color theme="1"/>
        <rFont val="Calibri"/>
        <family val="2"/>
        <scheme val="minor"/>
      </rPr>
      <t xml:space="preserve">, </t>
    </r>
    <r>
      <rPr>
        <i/>
        <sz val="11"/>
        <color theme="1"/>
        <rFont val="Calibri"/>
        <family val="2"/>
        <scheme val="minor"/>
      </rPr>
      <t>226</t>
    </r>
    <r>
      <rPr>
        <sz val="11"/>
        <color theme="1"/>
        <rFont val="Calibri"/>
        <family val="2"/>
        <scheme val="minor"/>
      </rPr>
      <t>(9). https://doi.org/10.1007/s11270-015-2561-9</t>
    </r>
  </si>
  <si>
    <r>
      <t xml:space="preserve">Möller, K., &amp; Stinner, W. (2009). Effects of different manuring systems with and without biogas digestion on soil mineral nitrogen content and on gaseous nitrogen losses (ammonia, nitrous oxides). </t>
    </r>
    <r>
      <rPr>
        <i/>
        <sz val="11"/>
        <color theme="1"/>
        <rFont val="Calibri"/>
        <family val="2"/>
        <scheme val="minor"/>
      </rPr>
      <t>European Journal of Agronomy</t>
    </r>
    <r>
      <rPr>
        <sz val="11"/>
        <color theme="1"/>
        <rFont val="Calibri"/>
        <family val="2"/>
        <scheme val="minor"/>
      </rPr>
      <t xml:space="preserve">, </t>
    </r>
    <r>
      <rPr>
        <i/>
        <sz val="11"/>
        <color theme="1"/>
        <rFont val="Calibri"/>
        <family val="2"/>
        <scheme val="minor"/>
      </rPr>
      <t>30</t>
    </r>
    <r>
      <rPr>
        <sz val="11"/>
        <color theme="1"/>
        <rFont val="Calibri"/>
        <family val="2"/>
        <scheme val="minor"/>
      </rPr>
      <t>(1), 1–16. https://doi.org/10.1016/j.eja.2008.06.003</t>
    </r>
  </si>
  <si>
    <r>
      <t xml:space="preserve">Hjorth, M., Nielsen, A. M., Nyord, T., Hansen, M. N., Nissen, P., &amp; Sommer, S. G. (2009). Nutrient value, odour emission and energy production of manure as influenced by anaerobic digestion and separation. </t>
    </r>
    <r>
      <rPr>
        <i/>
        <sz val="11"/>
        <color theme="1"/>
        <rFont val="Calibri"/>
        <family val="2"/>
        <scheme val="minor"/>
      </rPr>
      <t>Agronomy for Sustainable Development</t>
    </r>
    <r>
      <rPr>
        <sz val="11"/>
        <color theme="1"/>
        <rFont val="Calibri"/>
        <family val="2"/>
        <scheme val="minor"/>
      </rPr>
      <t xml:space="preserve">, </t>
    </r>
    <r>
      <rPr>
        <i/>
        <sz val="11"/>
        <color theme="1"/>
        <rFont val="Calibri"/>
        <family val="2"/>
        <scheme val="minor"/>
      </rPr>
      <t>29</t>
    </r>
    <r>
      <rPr>
        <sz val="11"/>
        <color theme="1"/>
        <rFont val="Calibri"/>
        <family val="2"/>
        <scheme val="minor"/>
      </rPr>
      <t>(2), 329–338. https://doi.org/10.1051/agro:2008047</t>
    </r>
  </si>
  <si>
    <r>
      <t xml:space="preserve">Clemens, J., Trimborn, M., Weiland, P., &amp; Amon, B. (2006). Mitigation of greenhouse gas emissions by anaerobic digestion of cattle slurry.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112</t>
    </r>
    <r>
      <rPr>
        <sz val="11"/>
        <color theme="1"/>
        <rFont val="Calibri"/>
        <family val="2"/>
        <scheme val="minor"/>
      </rPr>
      <t>(2–3), 171–177. https://doi.org/10.1016/j.agee.2005.08.016</t>
    </r>
  </si>
  <si>
    <r>
      <t xml:space="preserve">Chantigny, M. H., MacDonald, J. D., Beaupré, C., Rochette, P., Angers, D. A., Massé, D., &amp; Parent, L. É. (2009). Ammonia volatilization following surface application of raw and treated liquid swine manure. </t>
    </r>
    <r>
      <rPr>
        <i/>
        <sz val="11"/>
        <color theme="1"/>
        <rFont val="Calibri"/>
        <family val="2"/>
        <scheme val="minor"/>
      </rPr>
      <t>Nutrient Cycling in Agroecosystems</t>
    </r>
    <r>
      <rPr>
        <sz val="11"/>
        <color theme="1"/>
        <rFont val="Calibri"/>
        <family val="2"/>
        <scheme val="minor"/>
      </rPr>
      <t xml:space="preserve">, </t>
    </r>
    <r>
      <rPr>
        <i/>
        <sz val="11"/>
        <color theme="1"/>
        <rFont val="Calibri"/>
        <family val="2"/>
        <scheme val="minor"/>
      </rPr>
      <t>85</t>
    </r>
    <r>
      <rPr>
        <sz val="11"/>
        <color theme="1"/>
        <rFont val="Calibri"/>
        <family val="2"/>
        <scheme val="minor"/>
      </rPr>
      <t>(3), 275–286. https://doi.org/10.1007/s10705-009-9266-7</t>
    </r>
  </si>
  <si>
    <r>
      <t xml:space="preserve">Chantigny, M. H., Angers, D. A., Rochette, P., Bélanger, G., Massé, D., &amp; Côté, D. (2007). Gaseous nitrogen emissions and forage nitrogen uptake on soils fertilized with raw and treated swine manure. </t>
    </r>
    <r>
      <rPr>
        <i/>
        <sz val="11"/>
        <color theme="1"/>
        <rFont val="Calibri"/>
        <family val="2"/>
        <scheme val="minor"/>
      </rPr>
      <t>Journal of Environmental Quality</t>
    </r>
    <r>
      <rPr>
        <sz val="11"/>
        <color theme="1"/>
        <rFont val="Calibri"/>
        <family val="2"/>
        <scheme val="minor"/>
      </rPr>
      <t xml:space="preserve">, </t>
    </r>
    <r>
      <rPr>
        <i/>
        <sz val="11"/>
        <color theme="1"/>
        <rFont val="Calibri"/>
        <family val="2"/>
        <scheme val="minor"/>
      </rPr>
      <t>36</t>
    </r>
    <r>
      <rPr>
        <sz val="11"/>
        <color theme="1"/>
        <rFont val="Calibri"/>
        <family val="2"/>
        <scheme val="minor"/>
      </rPr>
      <t>(6), 1864–1872. https://doi.org/10.2134/jeq2007.0083</t>
    </r>
  </si>
  <si>
    <r>
      <t xml:space="preserve">Andersson, K., Delin, S., Pedersen, J., &amp; Nyord, T. (n.d.). Ammonia emissions from spreading of cattle slurry - effects of slurry type and application method. </t>
    </r>
    <r>
      <rPr>
        <i/>
        <sz val="11"/>
        <color theme="1"/>
        <rFont val="Calibri"/>
        <family val="2"/>
        <scheme val="minor"/>
      </rPr>
      <t>Submitted to Biosystems Engineering</t>
    </r>
    <r>
      <rPr>
        <sz val="11"/>
        <color theme="1"/>
        <rFont val="Calibri"/>
        <family val="2"/>
        <scheme val="minor"/>
      </rPr>
      <t>.</t>
    </r>
  </si>
  <si>
    <r>
      <t xml:space="preserve">Amon, B., Kryvoruchko, V., Amon, T., &amp; Zechmeister-Boltenstern, S. (2006). Methane, nitrous oxide and ammonia emissions during storage and after application of dairy cattle slurry and influence of slurry treatment. </t>
    </r>
    <r>
      <rPr>
        <i/>
        <sz val="11"/>
        <color theme="1"/>
        <rFont val="Calibri"/>
        <family val="2"/>
        <scheme val="minor"/>
      </rPr>
      <t>Agriculture, Ecosystems and Environment</t>
    </r>
    <r>
      <rPr>
        <sz val="11"/>
        <color theme="1"/>
        <rFont val="Calibri"/>
        <family val="2"/>
        <scheme val="minor"/>
      </rPr>
      <t xml:space="preserve">, </t>
    </r>
    <r>
      <rPr>
        <i/>
        <sz val="11"/>
        <color theme="1"/>
        <rFont val="Calibri"/>
        <family val="2"/>
        <scheme val="minor"/>
      </rPr>
      <t>112</t>
    </r>
    <r>
      <rPr>
        <sz val="11"/>
        <color theme="1"/>
        <rFont val="Calibri"/>
        <family val="2"/>
        <scheme val="minor"/>
      </rPr>
      <t>(2–3), 153–162. https://doi.org/10.1016/j.agee.2005.08.030</t>
    </r>
  </si>
  <si>
    <t>Experimental information</t>
  </si>
  <si>
    <t>Knowledge obtained</t>
  </si>
  <si>
    <t>treatment fraction</t>
  </si>
  <si>
    <t>relative fraction</t>
  </si>
  <si>
    <t>X</t>
  </si>
  <si>
    <t>relative difference from digestate treatment</t>
  </si>
  <si>
    <t>absolute emission (micro meteorological measurement)</t>
  </si>
  <si>
    <t>standard comparison method</t>
  </si>
  <si>
    <t>Flocculated, May 2004</t>
  </si>
  <si>
    <t>Flocculated, May 2005</t>
  </si>
  <si>
    <t>Flocculated, September 2005</t>
  </si>
  <si>
    <t>treatment</t>
  </si>
  <si>
    <t>raw slurry</t>
  </si>
  <si>
    <t>relative difference from raw slurry</t>
  </si>
  <si>
    <t>treated</t>
  </si>
  <si>
    <t>separated</t>
  </si>
  <si>
    <t>relative experimental set</t>
  </si>
  <si>
    <t>treatment experimental set</t>
  </si>
  <si>
    <t xml:space="preserve">Perschke, Y. M. L., Pedersen, J., Nyord, T., Feilberg, A. (2022). Effect of catch crop addition, dilution and anaerobic digestion on ammonia and odour emissions from land-applied cattle slurry. In preparation. </t>
  </si>
  <si>
    <t>acidification</t>
  </si>
  <si>
    <t>separation and acidification</t>
  </si>
  <si>
    <t>First winter wheat trial, AD ac</t>
  </si>
  <si>
    <t>First winter wheat trial, AS ac</t>
  </si>
  <si>
    <t>Second winter wheat trial, AD ac</t>
  </si>
  <si>
    <t>Second winter wheat trial, AS ac</t>
  </si>
  <si>
    <t>Digested 2003</t>
  </si>
  <si>
    <t>Pedersen, J., Labouriau, R., Feilberg, A. (n.d.). Effect of separation and plasma treatment on NH3, NMVOC, and odour emissions from field applied biogas digestate and pig slurry. In preparation.</t>
  </si>
  <si>
    <t>pig and poultry</t>
  </si>
  <si>
    <t>grass silage, grass, deep litter</t>
  </si>
  <si>
    <t>N2 applied</t>
  </si>
  <si>
    <t>loamy sand soil</t>
  </si>
  <si>
    <t>Digested A, Raw</t>
  </si>
  <si>
    <t>Digested A, Separated</t>
  </si>
  <si>
    <t>Digested A, NEO</t>
  </si>
  <si>
    <t>Digested B, Raw</t>
  </si>
  <si>
    <t>Digested B, Separated</t>
  </si>
  <si>
    <t>Digested B, NEO</t>
  </si>
  <si>
    <t>Støckler et al., in preparation</t>
  </si>
  <si>
    <t xml:space="preserve">Støckler, A., Kamp, J., Feilberg, A., Pedersen, J. (n.d.). In preparation. </t>
  </si>
  <si>
    <t>Støckler et al. In preparation</t>
  </si>
  <si>
    <t>update when published</t>
  </si>
  <si>
    <t>8.5</t>
  </si>
  <si>
    <t>Pedersen et al., in preparation A</t>
  </si>
  <si>
    <t>Pedersen et al., in preparation B</t>
  </si>
  <si>
    <t>silage, grass, poultry feed and horse manure</t>
  </si>
  <si>
    <t>barley stubbs</t>
  </si>
  <si>
    <t>Experiment 1</t>
  </si>
  <si>
    <t>Experiment 2</t>
  </si>
  <si>
    <t>Experiment 3</t>
  </si>
  <si>
    <t>average WS (m/s)</t>
  </si>
  <si>
    <t xml:space="preserve">Criteria for the data: </t>
  </si>
  <si>
    <t>Slurry must be a feed for the digestion process</t>
  </si>
  <si>
    <t xml:space="preserve">The paper should provide either: </t>
  </si>
  <si>
    <t>Absolute emission of NH3 emission (only micro-met methods accepted)</t>
  </si>
  <si>
    <t>Cumulative NH3 emissions from field applicatoin (not modelled emissions), either lab or field</t>
  </si>
  <si>
    <t>Look into some of the modelling and LCA work, do they consider the higher NH3 emission?</t>
  </si>
  <si>
    <t>Aguirre-Villegas2014</t>
  </si>
  <si>
    <t xml:space="preserve">Aguirre-Villegas2019: does not include pH or DM in their manure application equation…. </t>
  </si>
  <si>
    <t>Møller2022</t>
  </si>
  <si>
    <t>Nyord et al. (2012)</t>
  </si>
  <si>
    <r>
      <t xml:space="preserve">Nyord, T., Hansen, M., Birkmose, T. (2012). Ammonia volatilisation and crop yield following land application of solid-liquid separated, anaerobically digested, and soil injected animal slurry to winter wheat. </t>
    </r>
    <r>
      <rPr>
        <i/>
        <sz val="11"/>
        <color theme="1"/>
        <rFont val="Calibri"/>
        <family val="2"/>
        <scheme val="minor"/>
      </rPr>
      <t>Agriculture, Ecosystems and Environment, 160</t>
    </r>
    <r>
      <rPr>
        <sz val="11"/>
        <color theme="1"/>
        <rFont val="Calibri"/>
        <family val="2"/>
        <scheme val="minor"/>
      </rPr>
      <t>, 75-81. 10.1016/j.agee.2012.01.002</t>
    </r>
  </si>
  <si>
    <t>Emission 2008, Untreated</t>
  </si>
  <si>
    <t>Emission 2008, Digested</t>
  </si>
  <si>
    <t>Hansen et al. (2004)</t>
  </si>
  <si>
    <r>
      <t xml:space="preserve">Hansen, M. N., Birkmose, T., Mortensen, B., Skaaning, K. (2004). Miljøeffekter af bioforgasning og separering af gylle - Indflydelse på lugt, ammoniakfordampning og kvælstofudnyttelse. </t>
    </r>
    <r>
      <rPr>
        <i/>
        <sz val="11"/>
        <color theme="1"/>
        <rFont val="Calibri"/>
        <family val="2"/>
        <scheme val="minor"/>
      </rPr>
      <t xml:space="preserve">Grøn Viden, Markbrug nr. 296. </t>
    </r>
    <r>
      <rPr>
        <sz val="11"/>
        <color theme="1"/>
        <rFont val="Calibri"/>
        <family val="2"/>
        <scheme val="minor"/>
      </rPr>
      <t xml:space="preserve">Ministeriet for Fødevarer, Landbrug of Fiskeri. Danmarks JordbrugsForskning. </t>
    </r>
  </si>
  <si>
    <t>mesotermofilt</t>
  </si>
  <si>
    <t>2002 Ubeh</t>
  </si>
  <si>
    <t>2002 Bio</t>
  </si>
  <si>
    <t>2002 Bio-sep</t>
  </si>
  <si>
    <t>2003 Ubeh</t>
  </si>
  <si>
    <t>2003 Bio</t>
  </si>
  <si>
    <t xml:space="preserve">Food based digestate: </t>
  </si>
  <si>
    <t>Nicholson2018, pecision application techniques reduce ammonia emissions following food-based digestate applications to grassland</t>
  </si>
  <si>
    <t>Nicholson2017</t>
  </si>
  <si>
    <t>Tiwary2015</t>
  </si>
  <si>
    <t>relative difference from application method</t>
  </si>
  <si>
    <t>application experimental set</t>
  </si>
  <si>
    <t>grassland, splash plate</t>
  </si>
  <si>
    <t>grassland, trailing shoe</t>
  </si>
  <si>
    <t>grassland, injected</t>
  </si>
  <si>
    <t>arable land, splash plate</t>
  </si>
  <si>
    <t>arable land, harrowed</t>
  </si>
  <si>
    <t>arable land, injected</t>
  </si>
  <si>
    <t xml:space="preserve">Pedersen, J., Nyord, T. (n.d.). Effect of low dose acidificatoin of digestate on ammonia emissions after field application. In preparation. </t>
  </si>
  <si>
    <t>deep litter</t>
  </si>
  <si>
    <t>loamy sand soils</t>
  </si>
  <si>
    <t>Experiment A, Trailing shoe</t>
  </si>
  <si>
    <t>Experiment A, Trailing shoe + acid</t>
  </si>
  <si>
    <t>Experiment A, Disc injector</t>
  </si>
  <si>
    <t>Experiment B, Trailing shoe</t>
  </si>
  <si>
    <t>Experiment B, Trailing shoe + acid</t>
  </si>
  <si>
    <t>Experiment B, Disc injector</t>
  </si>
  <si>
    <t>Experiment C, Trailing shoe</t>
  </si>
  <si>
    <t>Experiment C, Trailing shoe + acid</t>
  </si>
  <si>
    <t>Experiment C, Disc injector</t>
  </si>
  <si>
    <t>The paper should have data that has not been averaged between experiments</t>
  </si>
  <si>
    <t>Riva et al. (2016)</t>
  </si>
  <si>
    <t>silage corn</t>
  </si>
  <si>
    <t>corn hybrid</t>
  </si>
  <si>
    <t>Table 6</t>
  </si>
  <si>
    <t>First campagn, Pre-sowing, T2 Digested surface</t>
  </si>
  <si>
    <t>First campaign, Topdressing, T2 Digested injected</t>
  </si>
  <si>
    <t>First campaign, Pre-sowing, T4 Digested injected</t>
  </si>
  <si>
    <t>First campaign, Topdressing, T4 Separate liquid fraction injected</t>
  </si>
  <si>
    <t>Second campaign, Pre-sowing, T2 Separate liquid fraction surface</t>
  </si>
  <si>
    <t>Second campaign, Pre-sowing, T4 Separate liquid fraction injected</t>
  </si>
  <si>
    <r>
      <t xml:space="preserve">Riva, C., Orzi, V., Carozzi, B., Acutis, M., Boccasile, G., Lonati, S., Tambone, F., D'imporzano, G., Adani, F. (2016). Short-term experiments in using digestate products as subsitutes for mineral (N) fertilizer: Agronomic performance, odours, and ammonia emission impacts. </t>
    </r>
    <r>
      <rPr>
        <i/>
        <sz val="11"/>
        <color theme="1"/>
        <rFont val="Calibri"/>
        <family val="2"/>
        <scheme val="minor"/>
      </rPr>
      <t>Scinece of the Total Envrionment</t>
    </r>
    <r>
      <rPr>
        <sz val="11"/>
        <color theme="1"/>
        <rFont val="Calibri"/>
        <family val="2"/>
        <scheme val="minor"/>
      </rPr>
      <t>. 547, 206-214. http://dx.doi.org/10.1016/j.scitotenv.2015.12.156</t>
    </r>
  </si>
  <si>
    <t>Ni2012b</t>
  </si>
  <si>
    <t>GHG emission after digestate application</t>
  </si>
  <si>
    <t>Collins2011</t>
  </si>
  <si>
    <t xml:space="preserve">Rodriguez2018 - Doing something on digestate to lower NH3 emis (food based) </t>
  </si>
  <si>
    <t>Litterature on NH3 emission after field application of digested animal slurry</t>
  </si>
  <si>
    <t>i.</t>
  </si>
  <si>
    <t>ii.</t>
  </si>
  <si>
    <t>iii.</t>
  </si>
  <si>
    <t>Relative differences in NH3 between a digestate and a reference (reference in a very broad term….) (all measuring methods accepted, but anything else than micro met is considered relative)</t>
  </si>
  <si>
    <t>Relative differences in NH3 between a digestate and the digestate that has undergone some treatment (all measuring methods accepted, but anything else than micro met is considered relative)</t>
  </si>
  <si>
    <t>should maybe not be included if it is 'far' away from publication…</t>
  </si>
  <si>
    <t>energy crops (maize silage, triticale silage)</t>
  </si>
  <si>
    <r>
      <t>35</t>
    </r>
    <r>
      <rPr>
        <sz val="11"/>
        <color theme="1"/>
        <rFont val="Calibri"/>
        <family val="2"/>
      </rPr>
      <t>°</t>
    </r>
    <r>
      <rPr>
        <sz val="11"/>
        <color theme="1"/>
        <rFont val="Calibri"/>
        <family val="2"/>
        <scheme val="minor"/>
      </rPr>
      <t>C, HRT = 29 d, farm-scale digester (600 m3) or pilot-scale digester (8 m3)</t>
    </r>
  </si>
  <si>
    <r>
      <t>HRT = 15 d, 50</t>
    </r>
    <r>
      <rPr>
        <sz val="11"/>
        <color theme="1"/>
        <rFont val="Calibri"/>
        <family val="2"/>
      </rPr>
      <t>°</t>
    </r>
    <r>
      <rPr>
        <sz val="11"/>
        <color theme="1"/>
        <rFont val="Calibri"/>
        <family val="2"/>
        <scheme val="minor"/>
      </rPr>
      <t>C, anaerobic</t>
    </r>
  </si>
  <si>
    <r>
      <t>37</t>
    </r>
    <r>
      <rPr>
        <sz val="11"/>
        <color theme="1"/>
        <rFont val="Calibri"/>
        <family val="2"/>
      </rPr>
      <t>°</t>
    </r>
    <r>
      <rPr>
        <sz val="11"/>
        <color theme="1"/>
        <rFont val="Calibri"/>
        <family val="2"/>
        <scheme val="minor"/>
      </rPr>
      <t>C, 25-30 d, 1 m3 digesters</t>
    </r>
  </si>
  <si>
    <r>
      <t>slurry: 37</t>
    </r>
    <r>
      <rPr>
        <sz val="11"/>
        <color theme="1"/>
        <rFont val="Calibri"/>
        <family val="2"/>
      </rPr>
      <t>°</t>
    </r>
    <r>
      <rPr>
        <sz val="11"/>
        <color theme="1"/>
        <rFont val="Calibri"/>
        <family val="2"/>
        <scheme val="minor"/>
      </rPr>
      <t>C, 25-30 d, 1 m3 digesters; field residues: two-step percolation reactor at 37</t>
    </r>
    <r>
      <rPr>
        <sz val="11"/>
        <color theme="1"/>
        <rFont val="Calibri"/>
        <family val="2"/>
      </rPr>
      <t>°</t>
    </r>
    <r>
      <rPr>
        <sz val="11"/>
        <color theme="1"/>
        <rFont val="Calibri"/>
        <family val="2"/>
        <scheme val="minor"/>
      </rPr>
      <t>C, 4-10 d</t>
    </r>
  </si>
  <si>
    <r>
      <t>anaerobic experimental reactor, 52</t>
    </r>
    <r>
      <rPr>
        <sz val="11"/>
        <color theme="1"/>
        <rFont val="Calibri"/>
        <family val="2"/>
      </rPr>
      <t>°</t>
    </r>
    <r>
      <rPr>
        <sz val="11"/>
        <color theme="1"/>
        <rFont val="Calibri"/>
        <family val="2"/>
        <scheme val="minor"/>
      </rPr>
      <t>C and HRT = 16</t>
    </r>
  </si>
  <si>
    <r>
      <t>aerobic, 500 L vessel, continious aeration with HRT = 4 days, air supply controlled by redox potential, 35</t>
    </r>
    <r>
      <rPr>
        <sz val="11"/>
        <color theme="1"/>
        <rFont val="Calibri"/>
        <family val="2"/>
      </rPr>
      <t>°</t>
    </r>
    <r>
      <rPr>
        <sz val="11"/>
        <color theme="1"/>
        <rFont val="Calibri"/>
        <family val="2"/>
        <scheme val="minor"/>
      </rPr>
      <t>C</t>
    </r>
  </si>
  <si>
    <r>
      <t>aerobic, 500 L vessel, continious aeration with HRT = 4 d, air supply constant, 35</t>
    </r>
    <r>
      <rPr>
        <sz val="11"/>
        <color theme="1"/>
        <rFont val="Calibri"/>
        <family val="2"/>
      </rPr>
      <t>°</t>
    </r>
    <r>
      <rPr>
        <sz val="11"/>
        <color theme="1"/>
        <rFont val="Calibri"/>
        <family val="2"/>
        <scheme val="minor"/>
      </rPr>
      <t>C</t>
    </r>
  </si>
  <si>
    <r>
      <t>reactor 1 for 14 d at 51</t>
    </r>
    <r>
      <rPr>
        <sz val="11"/>
        <color theme="1"/>
        <rFont val="Calibri"/>
        <family val="2"/>
      </rPr>
      <t>°</t>
    </r>
    <r>
      <rPr>
        <sz val="11"/>
        <color theme="1"/>
        <rFont val="Calibri"/>
        <family val="2"/>
        <scheme val="minor"/>
      </rPr>
      <t>C and reactor two for 40 d at 47</t>
    </r>
    <r>
      <rPr>
        <sz val="11"/>
        <color theme="1"/>
        <rFont val="Calibri"/>
        <family val="2"/>
      </rPr>
      <t>°</t>
    </r>
    <r>
      <rPr>
        <sz val="11"/>
        <color theme="1"/>
        <rFont val="Calibri"/>
        <family val="2"/>
        <scheme val="minor"/>
      </rPr>
      <t>C</t>
    </r>
  </si>
  <si>
    <r>
      <t>40</t>
    </r>
    <r>
      <rPr>
        <sz val="11"/>
        <color theme="1"/>
        <rFont val="Calibri"/>
        <family val="2"/>
      </rPr>
      <t>°</t>
    </r>
    <r>
      <rPr>
        <sz val="11"/>
        <color theme="1"/>
        <rFont val="Calibri"/>
        <family val="2"/>
        <scheme val="minor"/>
      </rPr>
      <t xml:space="preserve">C, HRT = 80 d, anaerobic </t>
    </r>
  </si>
  <si>
    <t>anaerobic heated reactor, HRT = 18 d</t>
  </si>
  <si>
    <t>anaerobic, HRT = 14 d</t>
  </si>
  <si>
    <r>
      <t>anaerobic, reactor 1 for 14 d at 51</t>
    </r>
    <r>
      <rPr>
        <sz val="11"/>
        <color theme="1"/>
        <rFont val="Calibri"/>
        <family val="2"/>
      </rPr>
      <t>°</t>
    </r>
    <r>
      <rPr>
        <sz val="11"/>
        <color theme="1"/>
        <rFont val="Calibri"/>
        <family val="2"/>
        <scheme val="minor"/>
      </rPr>
      <t xml:space="preserve">C and reactor two for 40 d at 47°C </t>
    </r>
  </si>
  <si>
    <r>
      <t>HRT = 40 d, 42</t>
    </r>
    <r>
      <rPr>
        <sz val="11"/>
        <color theme="1"/>
        <rFont val="Calibri"/>
        <family val="2"/>
      </rPr>
      <t>°</t>
    </r>
    <r>
      <rPr>
        <sz val="11"/>
        <color theme="1"/>
        <rFont val="Calibri"/>
        <family val="2"/>
        <scheme val="minor"/>
      </rPr>
      <t>C</t>
    </r>
  </si>
  <si>
    <t>micrometeorological method</t>
  </si>
  <si>
    <t>closed slot injection</t>
  </si>
  <si>
    <t>trailing shoe + harrowing</t>
  </si>
  <si>
    <t>2003 Bio-sep</t>
  </si>
  <si>
    <t>manuscript draft from K. Andersson 30 Jun 2022 to jp@bce.au.dk</t>
  </si>
  <si>
    <t>DM, TAN, pH and NH3 data from email message from T. Nyord 03 Dec 2021 to jp@bce.au.dk</t>
  </si>
  <si>
    <t>manuscript draft from J. Pedersen 1st Sep 2022</t>
  </si>
  <si>
    <t>manuscript draft from Y. Perschke 24 Mar 2022 to jp@bce.au.dk and shared raw data from Y. Perschke 08 Jul 2022 to jp@bce.au.dk</t>
  </si>
  <si>
    <t xml:space="preserve">data sent from A. Støckler to J. Pedersen by email the 26th of Aug 2022. </t>
  </si>
  <si>
    <t>Figure 4 and email message from A. Pacholski 25 Nov 2021 to jp@bce.au.dk</t>
  </si>
  <si>
    <t>Experiment 4, Untreated (CS)</t>
  </si>
  <si>
    <t>Experiment 4, Digested (BD)</t>
  </si>
  <si>
    <t>Experiment 3, TH</t>
  </si>
  <si>
    <t>Experiment 3, AC</t>
  </si>
  <si>
    <t>Experiment 3, TS</t>
  </si>
  <si>
    <t>source</t>
  </si>
  <si>
    <t>slurry.major</t>
  </si>
  <si>
    <t>slurry.major.perc</t>
  </si>
  <si>
    <t>slurry.minor.perc</t>
  </si>
  <si>
    <t>slurry.minor</t>
  </si>
  <si>
    <t>codig.perc</t>
  </si>
  <si>
    <t>codig</t>
  </si>
  <si>
    <t>dig.proc.info</t>
  </si>
  <si>
    <t>other.treat</t>
  </si>
  <si>
    <t>relDiff.raw.slurry</t>
  </si>
  <si>
    <t>relDiff</t>
  </si>
  <si>
    <t>relDiff.frac</t>
  </si>
  <si>
    <t>relDiff.set</t>
  </si>
  <si>
    <t>relTreat</t>
  </si>
  <si>
    <t>relTreat.treat</t>
  </si>
  <si>
    <t>relTreat.frac</t>
  </si>
  <si>
    <t>relTreat.set</t>
  </si>
  <si>
    <t>relApp</t>
  </si>
  <si>
    <t>relApp.meth</t>
  </si>
  <si>
    <t>relApp.set</t>
  </si>
  <si>
    <t>absEmis</t>
  </si>
  <si>
    <t>meas.scale</t>
  </si>
  <si>
    <t>meas.meth</t>
  </si>
  <si>
    <t>duration</t>
  </si>
  <si>
    <t>app.meth</t>
  </si>
  <si>
    <t>amount</t>
  </si>
  <si>
    <t>air.temp.app</t>
  </si>
  <si>
    <t>air.temp.avg</t>
  </si>
  <si>
    <t>prec</t>
  </si>
  <si>
    <t>WS</t>
  </si>
  <si>
    <t>DM</t>
  </si>
  <si>
    <t>TAN</t>
  </si>
  <si>
    <t>totN</t>
  </si>
  <si>
    <t>soil.type</t>
  </si>
  <si>
    <t>soil.clay</t>
  </si>
  <si>
    <t>dry.bulk</t>
  </si>
  <si>
    <t>grav.water</t>
  </si>
  <si>
    <t>emis.perc</t>
  </si>
  <si>
    <t>emis.source</t>
  </si>
  <si>
    <t>emis.ID</t>
  </si>
  <si>
    <t>digestate?</t>
  </si>
  <si>
    <t>cattle and pig</t>
  </si>
  <si>
    <t>no</t>
  </si>
  <si>
    <t>yes</t>
  </si>
  <si>
    <t>co.dig</t>
  </si>
  <si>
    <t>Anderson et al, in review</t>
  </si>
  <si>
    <t>separated by flocculation</t>
  </si>
  <si>
    <t>NEO treatment</t>
  </si>
  <si>
    <t>Hafner et al., in preparation</t>
  </si>
  <si>
    <t xml:space="preserve"> Hafner, D. S., Kamp. J. N.,Pedersen, J. (n.d). High time resolution measurements of NH3 emissions after slurry application with bLS and dynamic chambers evaluated with ALFAM2 model. In preparation.</t>
  </si>
  <si>
    <t xml:space="preserve">Hafner et al., in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</si>
</sst>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b/>
      <sz val="11"/>
      <color rgb="FF000000"/>
      <name val="Calibri"/>
      <family val="2"/>
      <scheme val="minor"/>
    </font>
    <font>
      <b/>
      <sz val="11"/>
      <color rgb="FFFA7D00"/>
      <name val="Calibri"/>
      <family val="2"/>
      <scheme val="minor"/>
    </font>
    <font>
      <sz val="11"/>
      <color rgb="FF000000"/>
      <name val="Calibri"/>
      <family val="2"/>
      <scheme val="minor"/>
    </font>
    <font>
      <i/>
      <sz val="11"/>
      <color theme="1"/>
      <name val="Calibri"/>
      <family val="2"/>
      <scheme val="minor"/>
    </font>
    <font>
      <b/>
      <sz val="15"/>
      <color theme="1"/>
      <name val="Calibri"/>
      <family val="2"/>
      <scheme val="minor"/>
    </font>
    <font>
      <sz val="11"/>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2F2F2"/>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5" fillId="6" borderId="1" applyNumberFormat="0" applyAlignment="0" applyProtection="0"/>
  </cellStyleXfs>
  <cellXfs count="47">
    <xf numFmtId="0" fontId="0" fillId="0" borderId="0" xfId="0"/>
    <xf numFmtId="0" fontId="3" fillId="0" borderId="0" xfId="0" applyFont="1"/>
    <xf numFmtId="0" fontId="2" fillId="0" borderId="0" xfId="0" applyFont="1"/>
    <xf numFmtId="0" fontId="1" fillId="0" borderId="0" xfId="0" applyFont="1" applyAlignment="1">
      <alignment horizontal="left" wrapText="1"/>
    </xf>
    <xf numFmtId="0" fontId="4"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4" fillId="0" borderId="0" xfId="0" applyFont="1" applyAlignment="1">
      <alignment horizontal="center" wrapText="1"/>
    </xf>
    <xf numFmtId="0" fontId="4" fillId="0" borderId="0" xfId="0" applyFont="1" applyFill="1" applyAlignment="1">
      <alignment horizontal="left" wrapText="1"/>
    </xf>
    <xf numFmtId="0" fontId="1" fillId="0" borderId="0" xfId="0" applyFont="1" applyFill="1" applyAlignment="1">
      <alignment horizontal="left" wrapText="1"/>
    </xf>
    <xf numFmtId="0" fontId="0" fillId="0" borderId="0" xfId="0" applyFont="1" applyFill="1" applyAlignment="1">
      <alignment horizontal="left" wrapText="1"/>
    </xf>
    <xf numFmtId="0" fontId="6" fillId="0" borderId="0" xfId="0" applyFont="1" applyFill="1" applyAlignment="1">
      <alignment horizontal="left" wrapText="1"/>
    </xf>
    <xf numFmtId="0" fontId="0" fillId="0" borderId="0" xfId="0" applyFont="1" applyFill="1" applyAlignment="1">
      <alignment horizontal="left"/>
    </xf>
    <xf numFmtId="1" fontId="0" fillId="0" borderId="0" xfId="0" applyNumberFormat="1" applyFill="1"/>
    <xf numFmtId="0" fontId="0" fillId="0" borderId="0" xfId="0" applyFill="1"/>
    <xf numFmtId="0" fontId="0" fillId="0" borderId="0" xfId="0" applyAlignment="1">
      <alignment horizontal="left" vertical="center"/>
    </xf>
    <xf numFmtId="0" fontId="0" fillId="0" borderId="0" xfId="0" applyFill="1" applyAlignment="1">
      <alignment horizontal="left" vertical="center"/>
    </xf>
    <xf numFmtId="0" fontId="8" fillId="0" borderId="0" xfId="0" applyFont="1"/>
    <xf numFmtId="0" fontId="2" fillId="3" borderId="0" xfId="0" applyFont="1" applyFill="1" applyAlignment="1">
      <alignment horizontal="center"/>
    </xf>
    <xf numFmtId="0" fontId="0" fillId="7" borderId="0" xfId="0" applyFill="1"/>
    <xf numFmtId="0" fontId="0" fillId="0" borderId="0" xfId="0" applyFont="1" applyFill="1" applyAlignment="1">
      <alignment horizontal="right"/>
    </xf>
    <xf numFmtId="0" fontId="0" fillId="0" borderId="0" xfId="0" applyFont="1" applyFill="1"/>
    <xf numFmtId="0" fontId="0"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xf numFmtId="0" fontId="6" fillId="0" borderId="0" xfId="0" applyFont="1" applyFill="1" applyAlignment="1">
      <alignment wrapText="1"/>
    </xf>
    <xf numFmtId="0" fontId="0" fillId="0" borderId="0" xfId="0" applyFill="1" applyAlignment="1">
      <alignment horizontal="right"/>
    </xf>
    <xf numFmtId="0" fontId="6" fillId="0" borderId="0" xfId="0" applyFont="1" applyFill="1" applyAlignment="1">
      <alignment horizontal="right"/>
    </xf>
    <xf numFmtId="0" fontId="1" fillId="0" borderId="0" xfId="0" applyFont="1"/>
    <xf numFmtId="1" fontId="5" fillId="6" borderId="1" xfId="1" applyNumberFormat="1"/>
    <xf numFmtId="2" fontId="5" fillId="6" borderId="1" xfId="1" applyNumberFormat="1"/>
    <xf numFmtId="1" fontId="5" fillId="6" borderId="1" xfId="1" applyNumberFormat="1" applyAlignment="1">
      <alignment horizontal="center" wrapText="1"/>
    </xf>
    <xf numFmtId="0" fontId="2" fillId="3" borderId="0" xfId="0" applyFont="1" applyFill="1" applyAlignment="1">
      <alignment horizontal="center"/>
    </xf>
    <xf numFmtId="0" fontId="5" fillId="6" borderId="1" xfId="1"/>
    <xf numFmtId="0" fontId="0" fillId="0" borderId="0" xfId="0" applyAlignment="1">
      <alignment horizontal="right"/>
    </xf>
    <xf numFmtId="0" fontId="0" fillId="8" borderId="0" xfId="0" applyFill="1"/>
    <xf numFmtId="49" fontId="0" fillId="8" borderId="0" xfId="0" applyNumberFormat="1" applyFill="1"/>
    <xf numFmtId="0" fontId="0" fillId="7" borderId="0" xfId="0" applyFont="1" applyFill="1" applyAlignment="1">
      <alignment horizontal="left"/>
    </xf>
    <xf numFmtId="1" fontId="0" fillId="7" borderId="0" xfId="0" applyNumberFormat="1" applyFill="1"/>
    <xf numFmtId="0" fontId="0" fillId="7" borderId="0" xfId="0" applyFont="1" applyFill="1"/>
    <xf numFmtId="0" fontId="0" fillId="7" borderId="0" xfId="0" applyFill="1" applyBorder="1"/>
    <xf numFmtId="0" fontId="6" fillId="7" borderId="0" xfId="0" applyFont="1" applyFill="1" applyAlignment="1">
      <alignment horizontal="left" wrapText="1"/>
    </xf>
    <xf numFmtId="0" fontId="2" fillId="2" borderId="0" xfId="0" applyFont="1" applyFill="1" applyAlignment="1"/>
    <xf numFmtId="0" fontId="2" fillId="3"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3" fillId="5" borderId="0" xfId="0" applyFont="1" applyFill="1"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C44C0-728E-4579-9586-93B899D38729}">
  <dimension ref="A1:AE61"/>
  <sheetViews>
    <sheetView tabSelected="1" topLeftCell="A16" workbookViewId="0">
      <selection activeCell="J43" sqref="J43"/>
    </sheetView>
  </sheetViews>
  <sheetFormatPr defaultRowHeight="15" x14ac:dyDescent="0.25"/>
  <cols>
    <col min="1" max="1" width="23.140625" customWidth="1"/>
    <col min="2" max="2" width="31.28515625" customWidth="1"/>
    <col min="3" max="3" width="28.42578125" bestFit="1" customWidth="1"/>
  </cols>
  <sheetData>
    <row r="1" spans="1:4" ht="19.5" x14ac:dyDescent="0.3">
      <c r="A1" t="s">
        <v>25</v>
      </c>
      <c r="B1" s="17" t="s">
        <v>309</v>
      </c>
    </row>
    <row r="2" spans="1:4" x14ac:dyDescent="0.25">
      <c r="A2" t="s">
        <v>238</v>
      </c>
      <c r="B2" s="19" t="s">
        <v>390</v>
      </c>
      <c r="C2" s="15" t="s">
        <v>196</v>
      </c>
    </row>
    <row r="3" spans="1:4" x14ac:dyDescent="0.25">
      <c r="B3" s="14" t="s">
        <v>48</v>
      </c>
      <c r="C3" s="16" t="s">
        <v>197</v>
      </c>
    </row>
    <row r="4" spans="1:4" x14ac:dyDescent="0.25">
      <c r="B4" s="14" t="s">
        <v>73</v>
      </c>
      <c r="C4" s="16" t="s">
        <v>195</v>
      </c>
    </row>
    <row r="5" spans="1:4" x14ac:dyDescent="0.25">
      <c r="B5" s="14" t="s">
        <v>83</v>
      </c>
      <c r="C5" s="16" t="s">
        <v>194</v>
      </c>
    </row>
    <row r="6" spans="1:4" x14ac:dyDescent="0.25">
      <c r="B6" s="14" t="s">
        <v>103</v>
      </c>
      <c r="C6" s="15" t="s">
        <v>193</v>
      </c>
    </row>
    <row r="7" spans="1:4" x14ac:dyDescent="0.25">
      <c r="B7" s="14" t="s">
        <v>261</v>
      </c>
      <c r="C7" s="16" t="s">
        <v>262</v>
      </c>
    </row>
    <row r="8" spans="1:4" x14ac:dyDescent="0.25">
      <c r="A8" t="s">
        <v>238</v>
      </c>
      <c r="B8" s="19" t="s">
        <v>393</v>
      </c>
      <c r="C8" s="16" t="s">
        <v>394</v>
      </c>
      <c r="D8" s="15"/>
    </row>
    <row r="9" spans="1:4" x14ac:dyDescent="0.25">
      <c r="B9" s="14" t="s">
        <v>164</v>
      </c>
      <c r="C9" s="16" t="s">
        <v>192</v>
      </c>
    </row>
    <row r="10" spans="1:4" x14ac:dyDescent="0.25">
      <c r="B10" s="14" t="s">
        <v>93</v>
      </c>
      <c r="C10" s="16" t="s">
        <v>191</v>
      </c>
      <c r="D10" s="15"/>
    </row>
    <row r="11" spans="1:4" x14ac:dyDescent="0.25">
      <c r="B11" s="14" t="s">
        <v>53</v>
      </c>
      <c r="C11" s="15" t="s">
        <v>190</v>
      </c>
      <c r="D11" s="15"/>
    </row>
    <row r="12" spans="1:4" x14ac:dyDescent="0.25">
      <c r="B12" s="14" t="s">
        <v>257</v>
      </c>
      <c r="C12" s="15" t="s">
        <v>258</v>
      </c>
      <c r="D12" s="15"/>
    </row>
    <row r="13" spans="1:4" x14ac:dyDescent="0.25">
      <c r="B13" s="14" t="s">
        <v>106</v>
      </c>
      <c r="C13" s="16" t="s">
        <v>189</v>
      </c>
      <c r="D13" s="15"/>
    </row>
    <row r="14" spans="1:4" x14ac:dyDescent="0.25">
      <c r="B14" s="14" t="s">
        <v>32</v>
      </c>
      <c r="C14" s="16" t="s">
        <v>188</v>
      </c>
      <c r="D14" s="15"/>
    </row>
    <row r="15" spans="1:4" x14ac:dyDescent="0.25">
      <c r="A15" t="s">
        <v>238</v>
      </c>
      <c r="B15" s="19" t="s">
        <v>240</v>
      </c>
      <c r="C15" s="16" t="s">
        <v>224</v>
      </c>
      <c r="D15" s="15"/>
    </row>
    <row r="16" spans="1:4" x14ac:dyDescent="0.25">
      <c r="A16" t="s">
        <v>238</v>
      </c>
      <c r="B16" s="19" t="s">
        <v>241</v>
      </c>
      <c r="C16" s="16" t="s">
        <v>281</v>
      </c>
      <c r="D16" s="15"/>
    </row>
    <row r="17" spans="1:25" x14ac:dyDescent="0.25">
      <c r="A17" t="s">
        <v>238</v>
      </c>
      <c r="B17" s="19" t="s">
        <v>182</v>
      </c>
      <c r="C17" s="16" t="s">
        <v>216</v>
      </c>
    </row>
    <row r="18" spans="1:25" x14ac:dyDescent="0.25">
      <c r="B18" s="14" t="s">
        <v>294</v>
      </c>
      <c r="C18" s="16" t="s">
        <v>304</v>
      </c>
    </row>
    <row r="19" spans="1:25" x14ac:dyDescent="0.25">
      <c r="B19" s="14" t="s">
        <v>142</v>
      </c>
      <c r="C19" s="15" t="s">
        <v>187</v>
      </c>
    </row>
    <row r="20" spans="1:25" x14ac:dyDescent="0.25">
      <c r="A20" t="s">
        <v>315</v>
      </c>
      <c r="B20" s="35" t="s">
        <v>235</v>
      </c>
      <c r="C20" s="15" t="s">
        <v>236</v>
      </c>
    </row>
    <row r="21" spans="1:25" x14ac:dyDescent="0.25">
      <c r="B21" s="14" t="s">
        <v>154</v>
      </c>
      <c r="C21" s="16" t="s">
        <v>186</v>
      </c>
    </row>
    <row r="22" spans="1:25" x14ac:dyDescent="0.25">
      <c r="B22" s="14" t="s">
        <v>104</v>
      </c>
      <c r="C22" s="16" t="s">
        <v>185</v>
      </c>
    </row>
    <row r="23" spans="1:25" x14ac:dyDescent="0.25">
      <c r="B23" s="14"/>
    </row>
    <row r="28" spans="1:25" x14ac:dyDescent="0.25">
      <c r="X28" t="s">
        <v>253</v>
      </c>
    </row>
    <row r="29" spans="1:25" x14ac:dyDescent="0.25">
      <c r="O29" s="28"/>
      <c r="S29" s="28" t="s">
        <v>306</v>
      </c>
      <c r="Y29" t="s">
        <v>254</v>
      </c>
    </row>
    <row r="30" spans="1:25" x14ac:dyDescent="0.25">
      <c r="S30" t="s">
        <v>307</v>
      </c>
      <c r="Y30" t="s">
        <v>255</v>
      </c>
    </row>
    <row r="31" spans="1:25" x14ac:dyDescent="0.25">
      <c r="B31" s="28" t="s">
        <v>248</v>
      </c>
      <c r="Y31" t="s">
        <v>183</v>
      </c>
    </row>
    <row r="32" spans="1:25" x14ac:dyDescent="0.25">
      <c r="B32" t="s">
        <v>249</v>
      </c>
      <c r="Y32" t="s">
        <v>256</v>
      </c>
    </row>
    <row r="33" spans="2:29" x14ac:dyDescent="0.25">
      <c r="B33" t="s">
        <v>252</v>
      </c>
      <c r="Y33" t="s">
        <v>184</v>
      </c>
    </row>
    <row r="34" spans="2:29" x14ac:dyDescent="0.25">
      <c r="B34" t="s">
        <v>250</v>
      </c>
      <c r="Y34" t="s">
        <v>305</v>
      </c>
    </row>
    <row r="35" spans="2:29" x14ac:dyDescent="0.25">
      <c r="B35" s="34" t="s">
        <v>310</v>
      </c>
      <c r="C35" t="s">
        <v>313</v>
      </c>
    </row>
    <row r="36" spans="2:29" x14ac:dyDescent="0.25">
      <c r="B36" s="34" t="s">
        <v>311</v>
      </c>
      <c r="C36" t="s">
        <v>314</v>
      </c>
    </row>
    <row r="37" spans="2:29" x14ac:dyDescent="0.25">
      <c r="B37" s="34" t="s">
        <v>312</v>
      </c>
      <c r="C37" t="s">
        <v>251</v>
      </c>
    </row>
    <row r="38" spans="2:29" x14ac:dyDescent="0.25">
      <c r="B38" t="s">
        <v>293</v>
      </c>
    </row>
    <row r="40" spans="2:29" x14ac:dyDescent="0.25">
      <c r="B40" s="28"/>
    </row>
    <row r="42" spans="2:29" x14ac:dyDescent="0.25">
      <c r="M42" s="28" t="s">
        <v>269</v>
      </c>
    </row>
    <row r="43" spans="2:29" x14ac:dyDescent="0.25">
      <c r="M43" t="s">
        <v>270</v>
      </c>
    </row>
    <row r="44" spans="2:29" x14ac:dyDescent="0.25">
      <c r="B44" s="28"/>
      <c r="M44" t="s">
        <v>271</v>
      </c>
    </row>
    <row r="45" spans="2:29" x14ac:dyDescent="0.25">
      <c r="M45" t="s">
        <v>272</v>
      </c>
    </row>
    <row r="46" spans="2:29" x14ac:dyDescent="0.25">
      <c r="M46" t="s">
        <v>308</v>
      </c>
    </row>
    <row r="48" spans="2:29" x14ac:dyDescent="0.25">
      <c r="AC48" s="14"/>
    </row>
    <row r="49" spans="29:31" x14ac:dyDescent="0.25">
      <c r="AC49" s="14"/>
    </row>
    <row r="53" spans="29:31" x14ac:dyDescent="0.25">
      <c r="AD53" s="14"/>
      <c r="AE53" s="14"/>
    </row>
    <row r="54" spans="29:31" x14ac:dyDescent="0.25">
      <c r="AD54" s="14"/>
      <c r="AE54" s="14"/>
    </row>
    <row r="55" spans="29:31" x14ac:dyDescent="0.25">
      <c r="AD55" s="14"/>
      <c r="AE55" s="14"/>
    </row>
    <row r="61" spans="29:31" x14ac:dyDescent="0.25">
      <c r="AC61"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FF6C-C430-4FEB-AF80-80FE7E2AA56C}">
  <dimension ref="A1:AS132"/>
  <sheetViews>
    <sheetView zoomScale="70" zoomScaleNormal="70" workbookViewId="0">
      <pane xSplit="23" ySplit="2" topLeftCell="AN24" activePane="bottomRight" state="frozen"/>
      <selection pane="topRight" activeCell="S1" sqref="S1"/>
      <selection pane="bottomLeft" activeCell="A3" sqref="A3"/>
      <selection pane="bottomRight" activeCell="AP39" sqref="AP39"/>
    </sheetView>
  </sheetViews>
  <sheetFormatPr defaultRowHeight="15" x14ac:dyDescent="0.25"/>
  <cols>
    <col min="1" max="1" width="32" bestFit="1" customWidth="1"/>
    <col min="2" max="3" width="15.7109375" customWidth="1"/>
    <col min="4" max="4" width="11.7109375" customWidth="1"/>
    <col min="5" max="8" width="10.7109375" customWidth="1"/>
    <col min="9" max="9" width="10" customWidth="1"/>
    <col min="10" max="10" width="14.140625" customWidth="1"/>
    <col min="11" max="12" width="8.28515625" customWidth="1"/>
    <col min="13" max="13" width="17.5703125" customWidth="1"/>
    <col min="14" max="14" width="12" customWidth="1"/>
    <col min="15" max="15" width="11.85546875" customWidth="1"/>
    <col min="16" max="23" width="12" customWidth="1"/>
    <col min="24" max="24" width="13.5703125" customWidth="1"/>
    <col min="25" max="25" width="12.5703125" bestFit="1" customWidth="1"/>
    <col min="26" max="26" width="14.7109375" customWidth="1"/>
    <col min="27" max="27" width="12" bestFit="1" customWidth="1"/>
    <col min="28" max="28" width="9" customWidth="1"/>
    <col min="29" max="29" width="10.28515625" customWidth="1"/>
    <col min="30" max="30" width="9.28515625" customWidth="1"/>
    <col min="31" max="32" width="7.42578125" customWidth="1"/>
    <col min="41" max="41" width="13.140625" customWidth="1"/>
    <col min="42" max="42" width="11" customWidth="1"/>
    <col min="43" max="43" width="18.85546875" customWidth="1"/>
    <col min="44" max="44" width="23.42578125" bestFit="1" customWidth="1"/>
  </cols>
  <sheetData>
    <row r="1" spans="1:45" s="2" customFormat="1" ht="15.75" x14ac:dyDescent="0.25">
      <c r="A1" s="42" t="s">
        <v>0</v>
      </c>
      <c r="B1" s="42"/>
      <c r="C1" s="42"/>
      <c r="D1" s="42"/>
      <c r="E1" s="42"/>
      <c r="F1" s="42"/>
      <c r="G1" s="42"/>
      <c r="H1" s="42"/>
      <c r="I1" s="42"/>
      <c r="J1" s="42"/>
      <c r="K1" s="42"/>
      <c r="L1" s="43" t="s">
        <v>199</v>
      </c>
      <c r="M1" s="43"/>
      <c r="N1" s="43"/>
      <c r="O1" s="43"/>
      <c r="P1" s="43"/>
      <c r="Q1" s="43"/>
      <c r="R1" s="43"/>
      <c r="S1" s="43"/>
      <c r="T1" s="32"/>
      <c r="U1" s="32"/>
      <c r="V1" s="32"/>
      <c r="W1" s="44" t="s">
        <v>198</v>
      </c>
      <c r="X1" s="44"/>
      <c r="Y1" s="44"/>
      <c r="Z1" s="44"/>
      <c r="AA1" s="43" t="s">
        <v>1</v>
      </c>
      <c r="AB1" s="43"/>
      <c r="AC1" s="43"/>
      <c r="AD1" s="43"/>
      <c r="AE1" s="43"/>
      <c r="AF1" s="18"/>
      <c r="AG1" s="44" t="s">
        <v>2</v>
      </c>
      <c r="AH1" s="44"/>
      <c r="AI1" s="44"/>
      <c r="AJ1" s="44"/>
      <c r="AK1" s="45" t="s">
        <v>3</v>
      </c>
      <c r="AL1" s="45"/>
      <c r="AM1" s="45"/>
      <c r="AN1" s="45"/>
      <c r="AO1" s="45"/>
      <c r="AP1" s="46" t="s">
        <v>4</v>
      </c>
      <c r="AQ1" s="46"/>
      <c r="AR1" s="46"/>
      <c r="AS1" s="1" t="s">
        <v>5</v>
      </c>
    </row>
    <row r="2" spans="1:45" s="5" customFormat="1" ht="105" x14ac:dyDescent="0.25">
      <c r="A2" s="3" t="s">
        <v>6</v>
      </c>
      <c r="B2" s="3" t="s">
        <v>385</v>
      </c>
      <c r="C2" s="3" t="s">
        <v>30</v>
      </c>
      <c r="D2" s="9" t="s">
        <v>115</v>
      </c>
      <c r="E2" s="9" t="s">
        <v>29</v>
      </c>
      <c r="F2" s="9" t="s">
        <v>114</v>
      </c>
      <c r="G2" s="9" t="s">
        <v>28</v>
      </c>
      <c r="H2" s="9" t="s">
        <v>113</v>
      </c>
      <c r="I2" s="9" t="s">
        <v>30</v>
      </c>
      <c r="J2" s="9" t="s">
        <v>31</v>
      </c>
      <c r="K2" s="9" t="s">
        <v>141</v>
      </c>
      <c r="L2" s="9" t="s">
        <v>211</v>
      </c>
      <c r="M2" s="9" t="s">
        <v>210</v>
      </c>
      <c r="N2" s="8" t="s">
        <v>201</v>
      </c>
      <c r="O2" s="6" t="s">
        <v>214</v>
      </c>
      <c r="P2" s="8" t="s">
        <v>203</v>
      </c>
      <c r="Q2" s="8" t="s">
        <v>209</v>
      </c>
      <c r="R2" s="8" t="s">
        <v>200</v>
      </c>
      <c r="S2" s="8" t="s">
        <v>215</v>
      </c>
      <c r="T2" s="8" t="s">
        <v>273</v>
      </c>
      <c r="U2" s="8" t="s">
        <v>9</v>
      </c>
      <c r="V2" s="8" t="s">
        <v>274</v>
      </c>
      <c r="W2" s="8" t="s">
        <v>204</v>
      </c>
      <c r="X2" s="8" t="s">
        <v>61</v>
      </c>
      <c r="Y2" s="4" t="s">
        <v>7</v>
      </c>
      <c r="Z2" s="5" t="s">
        <v>8</v>
      </c>
      <c r="AA2" s="5" t="s">
        <v>9</v>
      </c>
      <c r="AB2" s="5" t="s">
        <v>10</v>
      </c>
      <c r="AC2" s="5" t="s">
        <v>11</v>
      </c>
      <c r="AD2" s="5" t="s">
        <v>12</v>
      </c>
      <c r="AE2" s="5" t="s">
        <v>13</v>
      </c>
      <c r="AF2" s="5" t="s">
        <v>247</v>
      </c>
      <c r="AG2" s="7" t="s">
        <v>14</v>
      </c>
      <c r="AH2" s="7" t="s">
        <v>15</v>
      </c>
      <c r="AI2" s="7" t="s">
        <v>16</v>
      </c>
      <c r="AJ2" s="7" t="s">
        <v>26</v>
      </c>
      <c r="AK2" s="5" t="s">
        <v>17</v>
      </c>
      <c r="AL2" s="5" t="s">
        <v>18</v>
      </c>
      <c r="AM2" s="5" t="s">
        <v>19</v>
      </c>
      <c r="AN2" s="5" t="s">
        <v>20</v>
      </c>
      <c r="AO2" s="5" t="s">
        <v>21</v>
      </c>
      <c r="AP2" s="7" t="s">
        <v>22</v>
      </c>
      <c r="AQ2" s="4" t="s">
        <v>23</v>
      </c>
      <c r="AR2" s="4" t="s">
        <v>24</v>
      </c>
      <c r="AS2" s="4" t="s">
        <v>25</v>
      </c>
    </row>
    <row r="3" spans="1:45" s="5" customFormat="1" ht="30" x14ac:dyDescent="0.25">
      <c r="A3" s="3" t="s">
        <v>345</v>
      </c>
      <c r="B3" s="3" t="s">
        <v>38</v>
      </c>
      <c r="C3" s="3" t="s">
        <v>389</v>
      </c>
      <c r="D3" s="9" t="s">
        <v>347</v>
      </c>
      <c r="E3" s="9" t="s">
        <v>346</v>
      </c>
      <c r="F3" s="9" t="s">
        <v>348</v>
      </c>
      <c r="G3" s="9" t="s">
        <v>349</v>
      </c>
      <c r="H3" s="9" t="s">
        <v>350</v>
      </c>
      <c r="I3" s="9" t="s">
        <v>351</v>
      </c>
      <c r="J3" s="9" t="s">
        <v>352</v>
      </c>
      <c r="K3" s="9" t="s">
        <v>353</v>
      </c>
      <c r="L3" s="9" t="s">
        <v>355</v>
      </c>
      <c r="M3" s="9" t="s">
        <v>354</v>
      </c>
      <c r="N3" s="8" t="s">
        <v>356</v>
      </c>
      <c r="O3" s="6" t="s">
        <v>357</v>
      </c>
      <c r="P3" s="8" t="s">
        <v>358</v>
      </c>
      <c r="Q3" s="8" t="s">
        <v>359</v>
      </c>
      <c r="R3" s="8" t="s">
        <v>360</v>
      </c>
      <c r="S3" s="8" t="s">
        <v>361</v>
      </c>
      <c r="T3" s="8" t="s">
        <v>362</v>
      </c>
      <c r="U3" s="8" t="s">
        <v>363</v>
      </c>
      <c r="V3" s="8" t="s">
        <v>364</v>
      </c>
      <c r="W3" s="8" t="s">
        <v>365</v>
      </c>
      <c r="X3" s="8" t="s">
        <v>366</v>
      </c>
      <c r="Y3" s="4" t="s">
        <v>367</v>
      </c>
      <c r="Z3" s="5" t="s">
        <v>368</v>
      </c>
      <c r="AA3" s="5" t="s">
        <v>369</v>
      </c>
      <c r="AB3" s="5" t="s">
        <v>370</v>
      </c>
      <c r="AC3" s="5" t="s">
        <v>371</v>
      </c>
      <c r="AD3" s="5" t="s">
        <v>372</v>
      </c>
      <c r="AE3" s="5" t="s">
        <v>373</v>
      </c>
      <c r="AF3" s="5" t="s">
        <v>374</v>
      </c>
      <c r="AG3" s="7" t="s">
        <v>375</v>
      </c>
      <c r="AH3" s="7" t="s">
        <v>15</v>
      </c>
      <c r="AI3" s="7" t="s">
        <v>376</v>
      </c>
      <c r="AJ3" s="7" t="s">
        <v>377</v>
      </c>
      <c r="AK3" s="5" t="s">
        <v>378</v>
      </c>
      <c r="AL3" s="5" t="s">
        <v>379</v>
      </c>
      <c r="AM3" s="5" t="s">
        <v>19</v>
      </c>
      <c r="AN3" s="5" t="s">
        <v>380</v>
      </c>
      <c r="AO3" s="5" t="s">
        <v>381</v>
      </c>
      <c r="AP3" s="7" t="s">
        <v>382</v>
      </c>
      <c r="AQ3" s="4" t="s">
        <v>383</v>
      </c>
      <c r="AR3" s="4" t="s">
        <v>384</v>
      </c>
      <c r="AS3" s="4" t="s">
        <v>25</v>
      </c>
    </row>
    <row r="4" spans="1:45" s="22" customFormat="1" x14ac:dyDescent="0.25">
      <c r="A4" s="10" t="s">
        <v>48</v>
      </c>
      <c r="B4" s="10" t="s">
        <v>387</v>
      </c>
      <c r="C4" s="10"/>
      <c r="D4" s="10"/>
      <c r="E4" s="10" t="s">
        <v>34</v>
      </c>
      <c r="F4" s="10"/>
      <c r="G4" s="10"/>
      <c r="H4" s="10"/>
      <c r="I4" s="10"/>
      <c r="J4" s="12"/>
      <c r="K4" s="12"/>
      <c r="L4" s="12" t="s">
        <v>388</v>
      </c>
      <c r="M4" s="10" t="s">
        <v>51</v>
      </c>
      <c r="N4" s="11" t="s">
        <v>27</v>
      </c>
      <c r="O4" s="20">
        <v>1</v>
      </c>
      <c r="P4" s="11" t="s">
        <v>387</v>
      </c>
      <c r="Q4" s="11"/>
      <c r="R4" s="11" t="s">
        <v>58</v>
      </c>
      <c r="S4" s="11"/>
      <c r="T4" s="11"/>
      <c r="U4" s="11"/>
      <c r="V4" s="11"/>
      <c r="W4" s="11"/>
      <c r="X4" s="14" t="s">
        <v>62</v>
      </c>
      <c r="Y4" s="21" t="s">
        <v>49</v>
      </c>
      <c r="Z4" s="21">
        <v>48</v>
      </c>
      <c r="AA4" s="21" t="s">
        <v>39</v>
      </c>
      <c r="AB4" s="22">
        <v>40</v>
      </c>
      <c r="AE4" s="14">
        <v>0</v>
      </c>
      <c r="AF4" s="14"/>
      <c r="AG4" s="23">
        <v>5.74</v>
      </c>
      <c r="AH4" s="23">
        <v>7.8</v>
      </c>
      <c r="AI4" s="23">
        <v>1.82</v>
      </c>
      <c r="AJ4" s="23">
        <v>3.25</v>
      </c>
      <c r="AM4" s="22" t="s">
        <v>50</v>
      </c>
      <c r="AP4" s="31">
        <f>(185.8/1000)/1.82*100</f>
        <v>10.20879120879121</v>
      </c>
      <c r="AQ4" s="24" t="s">
        <v>52</v>
      </c>
      <c r="AR4" s="24" t="s">
        <v>66</v>
      </c>
      <c r="AS4" s="25"/>
    </row>
    <row r="5" spans="1:45" s="22" customFormat="1" x14ac:dyDescent="0.25">
      <c r="A5" s="10" t="s">
        <v>48</v>
      </c>
      <c r="B5" s="10" t="s">
        <v>388</v>
      </c>
      <c r="C5" s="10" t="s">
        <v>387</v>
      </c>
      <c r="D5" s="10">
        <v>100</v>
      </c>
      <c r="E5" s="10" t="s">
        <v>34</v>
      </c>
      <c r="F5" s="10">
        <v>0</v>
      </c>
      <c r="G5" s="10"/>
      <c r="H5" s="10">
        <v>0</v>
      </c>
      <c r="I5" s="10"/>
      <c r="J5" s="12" t="s">
        <v>85</v>
      </c>
      <c r="K5" s="12"/>
      <c r="L5" s="12" t="s">
        <v>388</v>
      </c>
      <c r="M5" s="10" t="s">
        <v>51</v>
      </c>
      <c r="N5" s="11" t="s">
        <v>38</v>
      </c>
      <c r="O5" s="20">
        <v>1</v>
      </c>
      <c r="P5" s="11" t="s">
        <v>387</v>
      </c>
      <c r="Q5" s="11"/>
      <c r="R5" s="11" t="s">
        <v>58</v>
      </c>
      <c r="S5" s="11"/>
      <c r="T5" s="11"/>
      <c r="U5" s="11"/>
      <c r="V5" s="11"/>
      <c r="W5" s="11"/>
      <c r="X5" s="14" t="s">
        <v>62</v>
      </c>
      <c r="Y5" s="21" t="s">
        <v>49</v>
      </c>
      <c r="Z5" s="21">
        <v>48</v>
      </c>
      <c r="AA5" s="21" t="s">
        <v>39</v>
      </c>
      <c r="AB5" s="22">
        <v>40</v>
      </c>
      <c r="AE5" s="14">
        <v>0</v>
      </c>
      <c r="AF5" s="14"/>
      <c r="AG5" s="23">
        <v>4.16</v>
      </c>
      <c r="AH5" s="23">
        <v>7.78</v>
      </c>
      <c r="AI5" s="23">
        <v>1.55</v>
      </c>
      <c r="AJ5" s="23">
        <v>2.48</v>
      </c>
      <c r="AM5" s="22" t="s">
        <v>50</v>
      </c>
      <c r="AP5" s="31">
        <f>(220/1000)/1.55*100</f>
        <v>14.193548387096774</v>
      </c>
      <c r="AQ5" s="24" t="s">
        <v>52</v>
      </c>
      <c r="AR5" s="24" t="s">
        <v>67</v>
      </c>
      <c r="AS5" s="25"/>
    </row>
    <row r="6" spans="1:45" s="19" customFormat="1" x14ac:dyDescent="0.25">
      <c r="A6" s="19" t="s">
        <v>174</v>
      </c>
      <c r="B6" s="19" t="s">
        <v>387</v>
      </c>
      <c r="E6" s="19" t="s">
        <v>34</v>
      </c>
      <c r="L6" s="19" t="s">
        <v>388</v>
      </c>
      <c r="M6" s="19" t="s">
        <v>33</v>
      </c>
      <c r="N6" s="19" t="s">
        <v>27</v>
      </c>
      <c r="O6" s="19">
        <v>1</v>
      </c>
      <c r="P6" s="19" t="s">
        <v>387</v>
      </c>
      <c r="R6" s="19" t="s">
        <v>58</v>
      </c>
      <c r="X6" s="19" t="s">
        <v>62</v>
      </c>
      <c r="Y6" s="39" t="s">
        <v>49</v>
      </c>
      <c r="Z6" s="19">
        <v>70</v>
      </c>
      <c r="AA6" s="19" t="s">
        <v>39</v>
      </c>
      <c r="AB6" s="19">
        <v>35</v>
      </c>
      <c r="AC6" s="19">
        <v>22.1</v>
      </c>
      <c r="AD6" s="19">
        <v>19.100000000000001</v>
      </c>
      <c r="AE6" s="19">
        <v>0</v>
      </c>
      <c r="AG6" s="19">
        <v>9</v>
      </c>
      <c r="AH6" s="19">
        <v>6.8</v>
      </c>
      <c r="AI6" s="19">
        <v>1.9</v>
      </c>
      <c r="AK6" s="19" t="s">
        <v>40</v>
      </c>
      <c r="AL6" s="19">
        <v>43</v>
      </c>
      <c r="AM6" s="19" t="s">
        <v>50</v>
      </c>
      <c r="AN6" s="19">
        <v>1.05</v>
      </c>
      <c r="AP6" s="19">
        <v>28.7</v>
      </c>
      <c r="AQ6" s="19" t="s">
        <v>334</v>
      </c>
      <c r="AR6" s="19" t="s">
        <v>340</v>
      </c>
      <c r="AS6" s="19" t="s">
        <v>37</v>
      </c>
    </row>
    <row r="7" spans="1:45" s="19" customFormat="1" x14ac:dyDescent="0.25">
      <c r="A7" s="19" t="s">
        <v>174</v>
      </c>
      <c r="B7" s="19" t="s">
        <v>388</v>
      </c>
      <c r="C7" s="19" t="s">
        <v>388</v>
      </c>
      <c r="D7" s="19">
        <v>66</v>
      </c>
      <c r="E7" s="19" t="s">
        <v>34</v>
      </c>
      <c r="F7" s="19">
        <v>20</v>
      </c>
      <c r="G7" s="19" t="s">
        <v>35</v>
      </c>
      <c r="H7" s="19">
        <v>14</v>
      </c>
      <c r="I7" s="19" t="s">
        <v>36</v>
      </c>
      <c r="L7" s="19" t="s">
        <v>388</v>
      </c>
      <c r="M7" s="19" t="s">
        <v>33</v>
      </c>
      <c r="N7" s="19" t="s">
        <v>38</v>
      </c>
      <c r="O7" s="19">
        <v>1</v>
      </c>
      <c r="P7" s="19" t="s">
        <v>387</v>
      </c>
      <c r="R7" s="19" t="s">
        <v>58</v>
      </c>
      <c r="X7" s="19" t="s">
        <v>62</v>
      </c>
      <c r="Y7" s="39" t="s">
        <v>49</v>
      </c>
      <c r="Z7" s="19">
        <v>70</v>
      </c>
      <c r="AA7" s="19" t="s">
        <v>39</v>
      </c>
      <c r="AB7" s="19">
        <v>17.5</v>
      </c>
      <c r="AC7" s="19">
        <v>22.1</v>
      </c>
      <c r="AD7" s="19">
        <v>19.100000000000001</v>
      </c>
      <c r="AE7" s="19">
        <v>0</v>
      </c>
      <c r="AG7" s="19">
        <v>4.4000000000000004</v>
      </c>
      <c r="AH7" s="19">
        <v>7.8</v>
      </c>
      <c r="AI7" s="19">
        <v>3.4</v>
      </c>
      <c r="AK7" s="19" t="s">
        <v>40</v>
      </c>
      <c r="AL7" s="19">
        <v>43</v>
      </c>
      <c r="AM7" s="19" t="s">
        <v>50</v>
      </c>
      <c r="AN7" s="19">
        <v>1.05</v>
      </c>
      <c r="AP7" s="19">
        <v>32.4</v>
      </c>
      <c r="AQ7" s="19" t="s">
        <v>334</v>
      </c>
      <c r="AR7" s="19" t="s">
        <v>341</v>
      </c>
      <c r="AS7" s="19" t="s">
        <v>37</v>
      </c>
    </row>
    <row r="8" spans="1:45" s="19" customFormat="1" x14ac:dyDescent="0.25">
      <c r="A8" s="19" t="s">
        <v>174</v>
      </c>
      <c r="B8" s="19" t="s">
        <v>388</v>
      </c>
      <c r="C8" s="19" t="s">
        <v>388</v>
      </c>
      <c r="D8" s="19">
        <v>66</v>
      </c>
      <c r="E8" s="19" t="s">
        <v>34</v>
      </c>
      <c r="F8" s="19">
        <v>20</v>
      </c>
      <c r="G8" s="19" t="s">
        <v>35</v>
      </c>
      <c r="H8" s="19">
        <v>14</v>
      </c>
      <c r="I8" s="19" t="s">
        <v>36</v>
      </c>
      <c r="L8" s="19" t="s">
        <v>387</v>
      </c>
      <c r="P8" s="19" t="s">
        <v>388</v>
      </c>
      <c r="R8" s="19" t="s">
        <v>27</v>
      </c>
      <c r="S8" s="19">
        <v>1</v>
      </c>
      <c r="T8" s="19" t="s">
        <v>202</v>
      </c>
      <c r="U8" s="19" t="s">
        <v>39</v>
      </c>
      <c r="V8" s="19">
        <v>1</v>
      </c>
      <c r="X8" s="19" t="s">
        <v>62</v>
      </c>
      <c r="Y8" s="39" t="s">
        <v>49</v>
      </c>
      <c r="Z8" s="19">
        <v>70</v>
      </c>
      <c r="AA8" s="19" t="s">
        <v>39</v>
      </c>
      <c r="AB8" s="19">
        <v>17.5</v>
      </c>
      <c r="AC8" s="19">
        <v>24.6</v>
      </c>
      <c r="AD8" s="19">
        <v>18.5</v>
      </c>
      <c r="AE8" s="19">
        <v>0</v>
      </c>
      <c r="AG8" s="19">
        <v>3.9</v>
      </c>
      <c r="AH8" s="19">
        <v>7.6</v>
      </c>
      <c r="AI8" s="19">
        <v>3.2</v>
      </c>
      <c r="AK8" s="19" t="s">
        <v>40</v>
      </c>
      <c r="AL8" s="19">
        <v>43</v>
      </c>
      <c r="AM8" s="19" t="s">
        <v>50</v>
      </c>
      <c r="AN8" s="19">
        <v>1.05</v>
      </c>
      <c r="AP8" s="19">
        <v>17</v>
      </c>
      <c r="AQ8" s="19" t="s">
        <v>334</v>
      </c>
      <c r="AR8" s="19" t="s">
        <v>342</v>
      </c>
    </row>
    <row r="9" spans="1:45" s="19" customFormat="1" x14ac:dyDescent="0.25">
      <c r="A9" s="19" t="s">
        <v>174</v>
      </c>
      <c r="B9" s="19" t="s">
        <v>388</v>
      </c>
      <c r="C9" s="19" t="s">
        <v>388</v>
      </c>
      <c r="D9" s="19">
        <v>66</v>
      </c>
      <c r="E9" s="19" t="s">
        <v>34</v>
      </c>
      <c r="F9" s="19">
        <v>20</v>
      </c>
      <c r="G9" s="19" t="s">
        <v>35</v>
      </c>
      <c r="H9" s="19">
        <v>14</v>
      </c>
      <c r="I9" s="19" t="s">
        <v>36</v>
      </c>
      <c r="L9" s="19" t="s">
        <v>387</v>
      </c>
      <c r="P9" s="19" t="s">
        <v>388</v>
      </c>
      <c r="Q9" s="19" t="s">
        <v>217</v>
      </c>
      <c r="R9" s="19" t="s">
        <v>212</v>
      </c>
      <c r="S9" s="19">
        <v>1</v>
      </c>
      <c r="X9" s="19" t="s">
        <v>62</v>
      </c>
      <c r="Y9" s="39" t="s">
        <v>49</v>
      </c>
      <c r="Z9" s="19">
        <v>70</v>
      </c>
      <c r="AA9" s="19" t="s">
        <v>39</v>
      </c>
      <c r="AB9" s="19">
        <v>17.5</v>
      </c>
      <c r="AC9" s="19">
        <v>24.6</v>
      </c>
      <c r="AD9" s="19">
        <v>18.5</v>
      </c>
      <c r="AE9" s="19">
        <v>0</v>
      </c>
      <c r="AG9" s="19">
        <v>3.9</v>
      </c>
      <c r="AH9" s="19">
        <v>6.7</v>
      </c>
      <c r="AI9" s="19">
        <v>3.2</v>
      </c>
      <c r="AK9" s="19" t="s">
        <v>40</v>
      </c>
      <c r="AL9" s="19">
        <v>43</v>
      </c>
      <c r="AM9" s="19" t="s">
        <v>50</v>
      </c>
      <c r="AN9" s="19">
        <v>1.05</v>
      </c>
      <c r="AP9" s="40">
        <v>2.5</v>
      </c>
      <c r="AQ9" s="19" t="s">
        <v>334</v>
      </c>
      <c r="AR9" s="19" t="s">
        <v>343</v>
      </c>
    </row>
    <row r="10" spans="1:45" s="19" customFormat="1" x14ac:dyDescent="0.25">
      <c r="A10" s="19" t="s">
        <v>174</v>
      </c>
      <c r="B10" s="19" t="s">
        <v>388</v>
      </c>
      <c r="C10" s="19" t="s">
        <v>388</v>
      </c>
      <c r="D10" s="19">
        <v>66</v>
      </c>
      <c r="E10" s="19" t="s">
        <v>34</v>
      </c>
      <c r="F10" s="19">
        <v>20</v>
      </c>
      <c r="G10" s="19" t="s">
        <v>35</v>
      </c>
      <c r="H10" s="19">
        <v>14</v>
      </c>
      <c r="I10" s="19" t="s">
        <v>36</v>
      </c>
      <c r="L10" s="19" t="s">
        <v>387</v>
      </c>
      <c r="P10" s="19" t="s">
        <v>387</v>
      </c>
      <c r="R10" s="41" t="s">
        <v>58</v>
      </c>
      <c r="T10" s="19" t="s">
        <v>202</v>
      </c>
      <c r="U10" s="19" t="s">
        <v>112</v>
      </c>
      <c r="V10" s="19">
        <v>1</v>
      </c>
      <c r="X10" s="19" t="s">
        <v>62</v>
      </c>
      <c r="Y10" s="39" t="s">
        <v>49</v>
      </c>
      <c r="Z10" s="19">
        <v>70</v>
      </c>
      <c r="AA10" s="19" t="s">
        <v>112</v>
      </c>
      <c r="AB10" s="19">
        <v>17.5</v>
      </c>
      <c r="AC10" s="19">
        <v>24.6</v>
      </c>
      <c r="AD10" s="19">
        <v>18.5</v>
      </c>
      <c r="AE10" s="19">
        <v>0</v>
      </c>
      <c r="AG10" s="19">
        <v>3.9</v>
      </c>
      <c r="AH10" s="19">
        <v>7.6</v>
      </c>
      <c r="AI10" s="19">
        <v>3.2</v>
      </c>
      <c r="AK10" s="19" t="s">
        <v>40</v>
      </c>
      <c r="AL10" s="19">
        <v>43</v>
      </c>
      <c r="AM10" s="19" t="s">
        <v>50</v>
      </c>
      <c r="AN10" s="19">
        <v>1.05</v>
      </c>
      <c r="AP10" s="40">
        <v>15.5</v>
      </c>
      <c r="AQ10" s="19" t="s">
        <v>334</v>
      </c>
      <c r="AR10" s="19" t="s">
        <v>344</v>
      </c>
    </row>
    <row r="11" spans="1:45" s="14" customFormat="1" x14ac:dyDescent="0.25">
      <c r="A11" s="14" t="s">
        <v>73</v>
      </c>
      <c r="B11" s="14" t="s">
        <v>387</v>
      </c>
      <c r="E11" s="14" t="s">
        <v>35</v>
      </c>
      <c r="L11" s="12" t="s">
        <v>388</v>
      </c>
      <c r="M11" s="14" t="s">
        <v>74</v>
      </c>
      <c r="N11" s="14" t="s">
        <v>27</v>
      </c>
      <c r="O11" s="14">
        <v>1</v>
      </c>
      <c r="P11" s="14" t="s">
        <v>387</v>
      </c>
      <c r="R11" s="11" t="s">
        <v>58</v>
      </c>
      <c r="X11" s="14" t="s">
        <v>62</v>
      </c>
      <c r="Y11" s="14" t="s">
        <v>49</v>
      </c>
      <c r="Z11" s="14">
        <v>192</v>
      </c>
      <c r="AA11" s="14" t="s">
        <v>60</v>
      </c>
      <c r="AB11" s="29">
        <f>145.3/AJ11</f>
        <v>26.611721611721613</v>
      </c>
      <c r="AG11" s="14">
        <v>4.58</v>
      </c>
      <c r="AH11" s="14">
        <v>7.4</v>
      </c>
      <c r="AI11" s="14">
        <v>3.76</v>
      </c>
      <c r="AJ11" s="14">
        <v>5.46</v>
      </c>
      <c r="AK11" s="14" t="s">
        <v>81</v>
      </c>
      <c r="AM11" s="14" t="s">
        <v>50</v>
      </c>
      <c r="AP11" s="29">
        <f>13.5/(AI11*AB11)*100</f>
        <v>13.491894978840552</v>
      </c>
      <c r="AQ11" s="14" t="s">
        <v>82</v>
      </c>
      <c r="AR11" s="14" t="s">
        <v>76</v>
      </c>
    </row>
    <row r="12" spans="1:45" s="14" customFormat="1" x14ac:dyDescent="0.25">
      <c r="A12" s="14" t="s">
        <v>73</v>
      </c>
      <c r="B12" s="14" t="s">
        <v>388</v>
      </c>
      <c r="C12" s="14" t="s">
        <v>387</v>
      </c>
      <c r="D12" s="14">
        <v>100</v>
      </c>
      <c r="E12" s="14" t="s">
        <v>35</v>
      </c>
      <c r="F12" s="14">
        <v>0</v>
      </c>
      <c r="H12" s="14">
        <v>0</v>
      </c>
      <c r="J12" s="14" t="s">
        <v>75</v>
      </c>
      <c r="L12" s="12" t="s">
        <v>388</v>
      </c>
      <c r="M12" s="14" t="s">
        <v>74</v>
      </c>
      <c r="N12" s="14" t="s">
        <v>38</v>
      </c>
      <c r="O12" s="14">
        <v>1</v>
      </c>
      <c r="P12" s="14" t="s">
        <v>387</v>
      </c>
      <c r="R12" s="14" t="s">
        <v>58</v>
      </c>
      <c r="X12" s="14" t="s">
        <v>62</v>
      </c>
      <c r="Y12" s="14" t="s">
        <v>49</v>
      </c>
      <c r="Z12" s="14">
        <v>192</v>
      </c>
      <c r="AA12" s="14" t="s">
        <v>60</v>
      </c>
      <c r="AB12" s="29">
        <f>137.6/AJ12</f>
        <v>28.429752066115704</v>
      </c>
      <c r="AG12" s="14">
        <v>1.65</v>
      </c>
      <c r="AH12" s="14">
        <v>8.3000000000000007</v>
      </c>
      <c r="AI12" s="14">
        <v>3.37</v>
      </c>
      <c r="AJ12" s="14">
        <v>4.84</v>
      </c>
      <c r="AK12" s="14" t="s">
        <v>81</v>
      </c>
      <c r="AM12" s="14" t="s">
        <v>50</v>
      </c>
      <c r="AP12" s="29">
        <f>7.5/(AI12*AB12)*100</f>
        <v>7.8281347042992193</v>
      </c>
      <c r="AQ12" s="14" t="s">
        <v>82</v>
      </c>
      <c r="AR12" s="14" t="s">
        <v>77</v>
      </c>
    </row>
    <row r="13" spans="1:45" s="14" customFormat="1" x14ac:dyDescent="0.25">
      <c r="A13" s="14" t="s">
        <v>73</v>
      </c>
      <c r="B13" s="14" t="s">
        <v>387</v>
      </c>
      <c r="E13" s="14" t="s">
        <v>35</v>
      </c>
      <c r="L13" s="12" t="s">
        <v>388</v>
      </c>
      <c r="M13" s="14" t="s">
        <v>74</v>
      </c>
      <c r="N13" s="14" t="s">
        <v>27</v>
      </c>
      <c r="O13" s="14">
        <v>2</v>
      </c>
      <c r="P13" s="14" t="s">
        <v>387</v>
      </c>
      <c r="R13" s="14" t="s">
        <v>58</v>
      </c>
      <c r="X13" s="14" t="s">
        <v>62</v>
      </c>
      <c r="Y13" s="21" t="s">
        <v>49</v>
      </c>
      <c r="Z13" s="14">
        <v>192</v>
      </c>
      <c r="AA13" s="14" t="s">
        <v>60</v>
      </c>
      <c r="AB13" s="29">
        <f>152.1/AJ13</f>
        <v>27.857142857142858</v>
      </c>
      <c r="AG13" s="14">
        <v>4.58</v>
      </c>
      <c r="AH13" s="14">
        <v>7.4</v>
      </c>
      <c r="AI13" s="14">
        <v>3.76</v>
      </c>
      <c r="AJ13" s="14">
        <v>5.46</v>
      </c>
      <c r="AK13" s="14" t="s">
        <v>81</v>
      </c>
      <c r="AM13" s="14" t="s">
        <v>50</v>
      </c>
      <c r="AP13" s="29">
        <f>19.6/(AI13*AB13)*100</f>
        <v>18.712493180578292</v>
      </c>
      <c r="AQ13" s="14" t="s">
        <v>82</v>
      </c>
      <c r="AR13" s="14" t="s">
        <v>78</v>
      </c>
    </row>
    <row r="14" spans="1:45" s="14" customFormat="1" x14ac:dyDescent="0.25">
      <c r="A14" s="14" t="s">
        <v>73</v>
      </c>
      <c r="B14" s="14" t="s">
        <v>388</v>
      </c>
      <c r="C14" s="14" t="s">
        <v>387</v>
      </c>
      <c r="D14" s="14">
        <v>100</v>
      </c>
      <c r="E14" s="14" t="s">
        <v>35</v>
      </c>
      <c r="F14" s="14">
        <v>0</v>
      </c>
      <c r="H14" s="14">
        <v>0</v>
      </c>
      <c r="J14" s="14" t="s">
        <v>75</v>
      </c>
      <c r="L14" s="12" t="s">
        <v>388</v>
      </c>
      <c r="M14" s="14" t="s">
        <v>74</v>
      </c>
      <c r="N14" s="14" t="s">
        <v>38</v>
      </c>
      <c r="O14" s="14">
        <v>2</v>
      </c>
      <c r="P14" s="14" t="s">
        <v>387</v>
      </c>
      <c r="R14" s="11" t="s">
        <v>58</v>
      </c>
      <c r="X14" s="14" t="s">
        <v>62</v>
      </c>
      <c r="Y14" s="21" t="s">
        <v>49</v>
      </c>
      <c r="Z14" s="14">
        <v>192</v>
      </c>
      <c r="AA14" s="14" t="s">
        <v>60</v>
      </c>
      <c r="AB14" s="29">
        <f>139.3/AJ14</f>
        <v>28.780991735537192</v>
      </c>
      <c r="AG14" s="14">
        <v>1.65</v>
      </c>
      <c r="AH14" s="14">
        <v>8.3000000000000007</v>
      </c>
      <c r="AI14" s="14">
        <v>3.37</v>
      </c>
      <c r="AJ14" s="14">
        <v>4.84</v>
      </c>
      <c r="AK14" s="14" t="s">
        <v>81</v>
      </c>
      <c r="AM14" s="14" t="s">
        <v>50</v>
      </c>
      <c r="AP14" s="29">
        <f>15.1/(AI14*AB14)*100</f>
        <v>15.568303578085422</v>
      </c>
      <c r="AQ14" s="14" t="s">
        <v>82</v>
      </c>
      <c r="AR14" s="14" t="s">
        <v>79</v>
      </c>
    </row>
    <row r="15" spans="1:45" s="14" customFormat="1" x14ac:dyDescent="0.25">
      <c r="A15" s="14" t="s">
        <v>73</v>
      </c>
      <c r="B15" s="14" t="s">
        <v>387</v>
      </c>
      <c r="E15" s="14" t="s">
        <v>35</v>
      </c>
      <c r="L15" s="12" t="s">
        <v>388</v>
      </c>
      <c r="M15" s="14" t="s">
        <v>74</v>
      </c>
      <c r="N15" s="14" t="s">
        <v>27</v>
      </c>
      <c r="O15" s="14">
        <v>3</v>
      </c>
      <c r="P15" s="14" t="s">
        <v>387</v>
      </c>
      <c r="R15" s="11" t="s">
        <v>58</v>
      </c>
      <c r="X15" s="14" t="s">
        <v>62</v>
      </c>
      <c r="Y15" s="21" t="s">
        <v>49</v>
      </c>
      <c r="Z15" s="14">
        <v>192</v>
      </c>
      <c r="AA15" s="14" t="s">
        <v>60</v>
      </c>
      <c r="AB15" s="29">
        <f>150/AI15</f>
        <v>39.893617021276597</v>
      </c>
      <c r="AG15" s="14">
        <v>4.58</v>
      </c>
      <c r="AH15" s="14">
        <v>7.4</v>
      </c>
      <c r="AI15" s="14">
        <v>3.76</v>
      </c>
      <c r="AJ15" s="14">
        <v>5.46</v>
      </c>
      <c r="AK15" s="14" t="s">
        <v>81</v>
      </c>
      <c r="AM15" s="14" t="s">
        <v>50</v>
      </c>
      <c r="AP15" s="29">
        <f>32.7/(AI15*AB15)*100</f>
        <v>21.800000000000004</v>
      </c>
      <c r="AQ15" s="14" t="s">
        <v>82</v>
      </c>
      <c r="AR15" s="14" t="s">
        <v>80</v>
      </c>
    </row>
    <row r="16" spans="1:45" s="14" customFormat="1" x14ac:dyDescent="0.25">
      <c r="A16" s="14" t="s">
        <v>73</v>
      </c>
      <c r="B16" s="14" t="s">
        <v>388</v>
      </c>
      <c r="C16" s="14" t="s">
        <v>387</v>
      </c>
      <c r="D16" s="14">
        <v>100</v>
      </c>
      <c r="E16" s="14" t="s">
        <v>35</v>
      </c>
      <c r="F16" s="14">
        <v>0</v>
      </c>
      <c r="H16" s="14">
        <v>0</v>
      </c>
      <c r="J16" s="14" t="s">
        <v>75</v>
      </c>
      <c r="L16" s="12" t="s">
        <v>388</v>
      </c>
      <c r="M16" s="14" t="s">
        <v>74</v>
      </c>
      <c r="N16" s="14" t="s">
        <v>38</v>
      </c>
      <c r="O16" s="14">
        <v>3</v>
      </c>
      <c r="P16" s="14" t="s">
        <v>387</v>
      </c>
      <c r="R16" s="14" t="s">
        <v>58</v>
      </c>
      <c r="X16" s="14" t="s">
        <v>62</v>
      </c>
      <c r="Y16" s="21" t="s">
        <v>49</v>
      </c>
      <c r="Z16" s="14">
        <v>192</v>
      </c>
      <c r="AA16" s="14" t="s">
        <v>60</v>
      </c>
      <c r="AB16" s="29">
        <f>144.7/AI16</f>
        <v>42.937685459940646</v>
      </c>
      <c r="AG16" s="14">
        <v>1.65</v>
      </c>
      <c r="AH16" s="14">
        <v>8.3000000000000007</v>
      </c>
      <c r="AI16" s="14">
        <v>3.37</v>
      </c>
      <c r="AJ16" s="14">
        <v>4.84</v>
      </c>
      <c r="AK16" s="14" t="s">
        <v>81</v>
      </c>
      <c r="AM16" s="14" t="s">
        <v>50</v>
      </c>
      <c r="AP16" s="29">
        <f>30.7/(AI16*AB16)*100</f>
        <v>21.216309606081548</v>
      </c>
      <c r="AQ16" s="14" t="s">
        <v>82</v>
      </c>
      <c r="AR16" s="14" t="s">
        <v>223</v>
      </c>
    </row>
    <row r="17" spans="1:45" s="14" customFormat="1" x14ac:dyDescent="0.25">
      <c r="A17" s="14" t="s">
        <v>83</v>
      </c>
      <c r="B17" s="14" t="s">
        <v>387</v>
      </c>
      <c r="E17" s="14" t="s">
        <v>35</v>
      </c>
      <c r="L17" s="12" t="s">
        <v>388</v>
      </c>
      <c r="M17" s="14" t="s">
        <v>74</v>
      </c>
      <c r="N17" s="14" t="s">
        <v>27</v>
      </c>
      <c r="O17" s="14">
        <v>1</v>
      </c>
      <c r="P17" s="14" t="s">
        <v>387</v>
      </c>
      <c r="R17" s="14" t="s">
        <v>58</v>
      </c>
      <c r="X17" s="14" t="s">
        <v>62</v>
      </c>
      <c r="Y17" s="14" t="s">
        <v>49</v>
      </c>
      <c r="Z17" s="14">
        <v>240</v>
      </c>
      <c r="AA17" s="14" t="s">
        <v>60</v>
      </c>
      <c r="AB17" s="14">
        <v>14</v>
      </c>
      <c r="AD17" s="14">
        <v>16</v>
      </c>
      <c r="AG17" s="14">
        <v>5.2</v>
      </c>
      <c r="AH17" s="14">
        <v>7.4</v>
      </c>
      <c r="AI17" s="14">
        <v>3.5</v>
      </c>
      <c r="AJ17" s="14">
        <v>7.2</v>
      </c>
      <c r="AK17" s="14" t="s">
        <v>40</v>
      </c>
      <c r="AL17" s="14">
        <v>27</v>
      </c>
      <c r="AM17" s="14" t="s">
        <v>58</v>
      </c>
      <c r="AO17" s="14">
        <v>0.3</v>
      </c>
      <c r="AP17" s="14">
        <v>47.6</v>
      </c>
      <c r="AQ17" s="14" t="s">
        <v>92</v>
      </c>
      <c r="AR17" s="14" t="s">
        <v>86</v>
      </c>
    </row>
    <row r="18" spans="1:45" s="14" customFormat="1" x14ac:dyDescent="0.25">
      <c r="A18" s="14" t="s">
        <v>83</v>
      </c>
      <c r="B18" s="14" t="s">
        <v>388</v>
      </c>
      <c r="C18" s="14" t="s">
        <v>387</v>
      </c>
      <c r="D18" s="14">
        <v>100</v>
      </c>
      <c r="E18" s="14" t="s">
        <v>35</v>
      </c>
      <c r="F18" s="14">
        <v>0</v>
      </c>
      <c r="H18" s="14">
        <v>0</v>
      </c>
      <c r="J18" s="14" t="s">
        <v>84</v>
      </c>
      <c r="L18" s="12" t="s">
        <v>388</v>
      </c>
      <c r="M18" s="14" t="s">
        <v>74</v>
      </c>
      <c r="N18" s="14" t="s">
        <v>38</v>
      </c>
      <c r="O18" s="14">
        <v>1</v>
      </c>
      <c r="P18" s="14" t="s">
        <v>388</v>
      </c>
      <c r="R18" s="14" t="s">
        <v>27</v>
      </c>
      <c r="S18" s="14">
        <v>1</v>
      </c>
      <c r="X18" s="14" t="s">
        <v>62</v>
      </c>
      <c r="Y18" s="14" t="s">
        <v>49</v>
      </c>
      <c r="Z18" s="14">
        <v>240</v>
      </c>
      <c r="AA18" s="14" t="s">
        <v>60</v>
      </c>
      <c r="AB18" s="14">
        <v>16</v>
      </c>
      <c r="AD18" s="14">
        <v>16</v>
      </c>
      <c r="AG18" s="14">
        <v>2.6</v>
      </c>
      <c r="AH18" s="14">
        <v>8</v>
      </c>
      <c r="AI18" s="14">
        <v>3.7</v>
      </c>
      <c r="AJ18" s="14">
        <v>5.4</v>
      </c>
      <c r="AK18" s="14" t="s">
        <v>40</v>
      </c>
      <c r="AL18" s="14">
        <v>27</v>
      </c>
      <c r="AM18" s="14" t="s">
        <v>58</v>
      </c>
      <c r="AO18" s="14">
        <v>0.3</v>
      </c>
      <c r="AP18" s="14">
        <v>31.7</v>
      </c>
      <c r="AQ18" s="14" t="s">
        <v>92</v>
      </c>
      <c r="AR18" s="14" t="s">
        <v>87</v>
      </c>
    </row>
    <row r="19" spans="1:45" s="14" customFormat="1" x14ac:dyDescent="0.25">
      <c r="A19" s="14" t="s">
        <v>83</v>
      </c>
      <c r="B19" s="14" t="s">
        <v>388</v>
      </c>
      <c r="C19" s="14" t="s">
        <v>387</v>
      </c>
      <c r="D19" s="14">
        <v>100</v>
      </c>
      <c r="E19" s="14" t="s">
        <v>35</v>
      </c>
      <c r="F19" s="14">
        <v>0</v>
      </c>
      <c r="H19" s="14">
        <v>0</v>
      </c>
      <c r="J19" s="14" t="s">
        <v>84</v>
      </c>
      <c r="L19" s="12" t="s">
        <v>387</v>
      </c>
      <c r="P19" s="14" t="s">
        <v>388</v>
      </c>
      <c r="Q19" s="14" t="s">
        <v>150</v>
      </c>
      <c r="R19" s="14" t="s">
        <v>212</v>
      </c>
      <c r="S19" s="14">
        <v>1</v>
      </c>
      <c r="X19" s="14" t="s">
        <v>62</v>
      </c>
      <c r="Y19" s="14" t="s">
        <v>49</v>
      </c>
      <c r="Z19" s="14">
        <v>240</v>
      </c>
      <c r="AA19" s="14" t="s">
        <v>60</v>
      </c>
      <c r="AB19" s="14">
        <v>25</v>
      </c>
      <c r="AD19" s="14">
        <v>16</v>
      </c>
      <c r="AG19" s="14">
        <v>1</v>
      </c>
      <c r="AH19" s="14">
        <v>8.3000000000000007</v>
      </c>
      <c r="AI19" s="14">
        <v>2.8</v>
      </c>
      <c r="AJ19" s="14">
        <v>4.5999999999999996</v>
      </c>
      <c r="AK19" s="14" t="s">
        <v>40</v>
      </c>
      <c r="AL19" s="14">
        <v>27</v>
      </c>
      <c r="AM19" s="14" t="s">
        <v>58</v>
      </c>
      <c r="AO19" s="14">
        <v>0.3</v>
      </c>
      <c r="AP19" s="14">
        <v>37.700000000000003</v>
      </c>
      <c r="AQ19" s="14" t="s">
        <v>92</v>
      </c>
      <c r="AR19" s="14" t="s">
        <v>206</v>
      </c>
    </row>
    <row r="20" spans="1:45" s="14" customFormat="1" x14ac:dyDescent="0.25">
      <c r="A20" s="14" t="s">
        <v>83</v>
      </c>
      <c r="B20" s="14" t="s">
        <v>387</v>
      </c>
      <c r="E20" s="14" t="s">
        <v>35</v>
      </c>
      <c r="L20" s="12" t="s">
        <v>388</v>
      </c>
      <c r="M20" s="14" t="s">
        <v>74</v>
      </c>
      <c r="N20" s="14" t="s">
        <v>27</v>
      </c>
      <c r="O20" s="14">
        <v>2</v>
      </c>
      <c r="P20" s="14" t="s">
        <v>387</v>
      </c>
      <c r="R20" s="14" t="s">
        <v>58</v>
      </c>
      <c r="X20" s="14" t="s">
        <v>62</v>
      </c>
      <c r="Y20" s="14" t="s">
        <v>49</v>
      </c>
      <c r="Z20" s="14">
        <v>240</v>
      </c>
      <c r="AA20" s="14" t="s">
        <v>60</v>
      </c>
      <c r="AB20" s="14">
        <v>21</v>
      </c>
      <c r="AD20" s="14">
        <v>16</v>
      </c>
      <c r="AG20" s="14">
        <v>7.6</v>
      </c>
      <c r="AH20" s="14">
        <v>7.5</v>
      </c>
      <c r="AI20" s="14">
        <v>5.3</v>
      </c>
      <c r="AJ20" s="14">
        <v>6.4</v>
      </c>
      <c r="AK20" s="14" t="s">
        <v>40</v>
      </c>
      <c r="AL20" s="14">
        <v>27</v>
      </c>
      <c r="AM20" s="14" t="s">
        <v>58</v>
      </c>
      <c r="AO20" s="14">
        <v>0.3</v>
      </c>
      <c r="AP20" s="14">
        <v>30.3</v>
      </c>
      <c r="AQ20" s="14" t="s">
        <v>92</v>
      </c>
      <c r="AR20" s="14" t="s">
        <v>88</v>
      </c>
    </row>
    <row r="21" spans="1:45" s="14" customFormat="1" x14ac:dyDescent="0.25">
      <c r="A21" s="14" t="s">
        <v>83</v>
      </c>
      <c r="B21" s="14" t="s">
        <v>388</v>
      </c>
      <c r="C21" s="14" t="s">
        <v>387</v>
      </c>
      <c r="D21" s="14">
        <v>100</v>
      </c>
      <c r="E21" s="14" t="s">
        <v>35</v>
      </c>
      <c r="F21" s="14">
        <v>0</v>
      </c>
      <c r="H21" s="14">
        <v>0</v>
      </c>
      <c r="J21" s="14" t="s">
        <v>84</v>
      </c>
      <c r="L21" s="12" t="s">
        <v>388</v>
      </c>
      <c r="M21" s="14" t="s">
        <v>74</v>
      </c>
      <c r="N21" s="14" t="s">
        <v>38</v>
      </c>
      <c r="O21" s="14">
        <v>2</v>
      </c>
      <c r="P21" s="14" t="s">
        <v>388</v>
      </c>
      <c r="R21" s="14" t="s">
        <v>27</v>
      </c>
      <c r="S21" s="14">
        <v>2</v>
      </c>
      <c r="X21" s="14" t="s">
        <v>62</v>
      </c>
      <c r="Y21" s="14" t="s">
        <v>49</v>
      </c>
      <c r="Z21" s="14">
        <v>240</v>
      </c>
      <c r="AA21" s="14" t="s">
        <v>60</v>
      </c>
      <c r="AB21" s="14">
        <v>23</v>
      </c>
      <c r="AD21" s="14">
        <v>16</v>
      </c>
      <c r="AG21" s="14">
        <v>4.8</v>
      </c>
      <c r="AH21" s="14">
        <v>8.3000000000000007</v>
      </c>
      <c r="AI21" s="14">
        <v>4.9000000000000004</v>
      </c>
      <c r="AJ21" s="14">
        <v>6.1</v>
      </c>
      <c r="AK21" s="14" t="s">
        <v>40</v>
      </c>
      <c r="AL21" s="14">
        <v>27</v>
      </c>
      <c r="AM21" s="14" t="s">
        <v>58</v>
      </c>
      <c r="AO21" s="14">
        <v>0.3</v>
      </c>
      <c r="AP21" s="14">
        <v>24.2</v>
      </c>
      <c r="AQ21" s="14" t="s">
        <v>92</v>
      </c>
      <c r="AR21" s="14" t="s">
        <v>89</v>
      </c>
      <c r="AS21" s="14" t="s">
        <v>391</v>
      </c>
    </row>
    <row r="22" spans="1:45" s="14" customFormat="1" x14ac:dyDescent="0.25">
      <c r="A22" s="14" t="s">
        <v>83</v>
      </c>
      <c r="B22" s="14" t="s">
        <v>388</v>
      </c>
      <c r="C22" s="14" t="s">
        <v>387</v>
      </c>
      <c r="D22" s="14">
        <v>100</v>
      </c>
      <c r="E22" s="14" t="s">
        <v>35</v>
      </c>
      <c r="F22" s="14">
        <v>0</v>
      </c>
      <c r="H22" s="14">
        <v>0</v>
      </c>
      <c r="J22" s="14" t="s">
        <v>84</v>
      </c>
      <c r="L22" s="12" t="s">
        <v>387</v>
      </c>
      <c r="P22" s="14" t="s">
        <v>388</v>
      </c>
      <c r="Q22" s="14" t="s">
        <v>150</v>
      </c>
      <c r="R22" s="14" t="s">
        <v>212</v>
      </c>
      <c r="S22" s="14">
        <v>2</v>
      </c>
      <c r="X22" s="14" t="s">
        <v>62</v>
      </c>
      <c r="Y22" s="14" t="s">
        <v>49</v>
      </c>
      <c r="Z22" s="14">
        <v>240</v>
      </c>
      <c r="AA22" s="14" t="s">
        <v>60</v>
      </c>
      <c r="AB22" s="14">
        <v>28</v>
      </c>
      <c r="AD22" s="14">
        <v>16</v>
      </c>
      <c r="AG22" s="14">
        <v>2.7</v>
      </c>
      <c r="AH22" s="14">
        <v>8.3000000000000007</v>
      </c>
      <c r="AI22" s="14">
        <v>4.4000000000000004</v>
      </c>
      <c r="AJ22" s="14">
        <v>5.0999999999999996</v>
      </c>
      <c r="AK22" s="14" t="s">
        <v>40</v>
      </c>
      <c r="AL22" s="14">
        <v>27</v>
      </c>
      <c r="AM22" s="14" t="s">
        <v>58</v>
      </c>
      <c r="AO22" s="14">
        <v>0.3</v>
      </c>
      <c r="AP22" s="14">
        <v>22.2</v>
      </c>
      <c r="AQ22" s="14" t="s">
        <v>92</v>
      </c>
      <c r="AR22" s="14" t="s">
        <v>207</v>
      </c>
    </row>
    <row r="23" spans="1:45" s="14" customFormat="1" x14ac:dyDescent="0.25">
      <c r="A23" s="14" t="s">
        <v>83</v>
      </c>
      <c r="B23" s="14" t="s">
        <v>387</v>
      </c>
      <c r="E23" s="14" t="s">
        <v>35</v>
      </c>
      <c r="L23" s="12" t="s">
        <v>388</v>
      </c>
      <c r="M23" s="14" t="s">
        <v>74</v>
      </c>
      <c r="N23" s="14" t="s">
        <v>27</v>
      </c>
      <c r="O23" s="14">
        <v>3</v>
      </c>
      <c r="P23" s="14" t="s">
        <v>387</v>
      </c>
      <c r="R23" s="14" t="s">
        <v>58</v>
      </c>
      <c r="X23" s="14" t="s">
        <v>62</v>
      </c>
      <c r="Y23" s="14" t="s">
        <v>49</v>
      </c>
      <c r="Z23" s="14">
        <v>240</v>
      </c>
      <c r="AA23" s="14" t="s">
        <v>60</v>
      </c>
      <c r="AB23" s="14">
        <v>21</v>
      </c>
      <c r="AD23" s="14">
        <v>24</v>
      </c>
      <c r="AG23" s="14">
        <v>5</v>
      </c>
      <c r="AH23" s="14">
        <v>8.6999999999999993</v>
      </c>
      <c r="AI23" s="14">
        <v>5.4</v>
      </c>
      <c r="AJ23" s="14">
        <v>6.8</v>
      </c>
      <c r="AK23" s="14" t="s">
        <v>40</v>
      </c>
      <c r="AL23" s="14">
        <v>27</v>
      </c>
      <c r="AM23" s="14" t="s">
        <v>58</v>
      </c>
      <c r="AO23" s="14">
        <v>0.22</v>
      </c>
      <c r="AP23" s="14">
        <v>24.1</v>
      </c>
      <c r="AQ23" s="14" t="s">
        <v>92</v>
      </c>
      <c r="AR23" s="14" t="s">
        <v>90</v>
      </c>
      <c r="AS23" s="14" t="s">
        <v>391</v>
      </c>
    </row>
    <row r="24" spans="1:45" s="14" customFormat="1" x14ac:dyDescent="0.25">
      <c r="A24" s="14" t="s">
        <v>83</v>
      </c>
      <c r="B24" s="14" t="s">
        <v>388</v>
      </c>
      <c r="C24" s="14" t="s">
        <v>387</v>
      </c>
      <c r="D24" s="14">
        <v>100</v>
      </c>
      <c r="E24" s="14" t="s">
        <v>35</v>
      </c>
      <c r="F24" s="14">
        <v>0</v>
      </c>
      <c r="H24" s="14">
        <v>0</v>
      </c>
      <c r="J24" s="14" t="s">
        <v>84</v>
      </c>
      <c r="L24" s="12" t="s">
        <v>388</v>
      </c>
      <c r="M24" s="14" t="s">
        <v>74</v>
      </c>
      <c r="N24" s="14" t="s">
        <v>38</v>
      </c>
      <c r="O24" s="14">
        <v>3</v>
      </c>
      <c r="P24" s="14" t="s">
        <v>388</v>
      </c>
      <c r="R24" s="14" t="s">
        <v>27</v>
      </c>
      <c r="S24" s="14">
        <v>3</v>
      </c>
      <c r="X24" s="14" t="s">
        <v>62</v>
      </c>
      <c r="Y24" s="14" t="s">
        <v>49</v>
      </c>
      <c r="Z24" s="14">
        <v>240</v>
      </c>
      <c r="AA24" s="14" t="s">
        <v>60</v>
      </c>
      <c r="AB24" s="14">
        <v>24</v>
      </c>
      <c r="AD24" s="14">
        <v>24</v>
      </c>
      <c r="AG24" s="14">
        <v>2.6</v>
      </c>
      <c r="AH24" s="14">
        <v>8.8000000000000007</v>
      </c>
      <c r="AI24" s="14">
        <v>5.6</v>
      </c>
      <c r="AJ24" s="14">
        <v>6.3</v>
      </c>
      <c r="AK24" s="14" t="s">
        <v>40</v>
      </c>
      <c r="AL24" s="14">
        <v>27</v>
      </c>
      <c r="AM24" s="14" t="s">
        <v>58</v>
      </c>
      <c r="AO24" s="14">
        <v>0.22</v>
      </c>
      <c r="AP24" s="14">
        <v>14.2</v>
      </c>
      <c r="AQ24" s="14" t="s">
        <v>92</v>
      </c>
      <c r="AR24" s="14" t="s">
        <v>91</v>
      </c>
    </row>
    <row r="25" spans="1:45" s="14" customFormat="1" x14ac:dyDescent="0.25">
      <c r="A25" s="14" t="s">
        <v>83</v>
      </c>
      <c r="B25" s="14" t="s">
        <v>388</v>
      </c>
      <c r="C25" s="14" t="s">
        <v>387</v>
      </c>
      <c r="D25" s="14">
        <v>100</v>
      </c>
      <c r="E25" s="14" t="s">
        <v>35</v>
      </c>
      <c r="F25" s="14">
        <v>0</v>
      </c>
      <c r="H25" s="14">
        <v>0</v>
      </c>
      <c r="J25" s="14" t="s">
        <v>84</v>
      </c>
      <c r="L25" s="12" t="s">
        <v>387</v>
      </c>
      <c r="P25" s="14" t="s">
        <v>388</v>
      </c>
      <c r="Q25" s="14" t="s">
        <v>150</v>
      </c>
      <c r="R25" s="14" t="s">
        <v>212</v>
      </c>
      <c r="S25" s="14">
        <v>3</v>
      </c>
      <c r="X25" s="14" t="s">
        <v>62</v>
      </c>
      <c r="Y25" s="14" t="s">
        <v>49</v>
      </c>
      <c r="Z25" s="14">
        <v>240</v>
      </c>
      <c r="AA25" s="14" t="s">
        <v>60</v>
      </c>
      <c r="AB25" s="14">
        <v>30</v>
      </c>
      <c r="AD25" s="14">
        <v>24</v>
      </c>
      <c r="AG25" s="14">
        <v>1.2</v>
      </c>
      <c r="AH25" s="14">
        <v>9</v>
      </c>
      <c r="AI25" s="14">
        <v>4.7</v>
      </c>
      <c r="AJ25" s="14">
        <v>5.0999999999999996</v>
      </c>
      <c r="AK25" s="14" t="s">
        <v>40</v>
      </c>
      <c r="AL25" s="14">
        <v>27</v>
      </c>
      <c r="AM25" s="14" t="s">
        <v>58</v>
      </c>
      <c r="AO25" s="14">
        <v>0.22</v>
      </c>
      <c r="AP25" s="14">
        <v>19</v>
      </c>
      <c r="AQ25" s="14" t="s">
        <v>92</v>
      </c>
      <c r="AR25" s="14" t="s">
        <v>208</v>
      </c>
      <c r="AS25" s="14" t="s">
        <v>391</v>
      </c>
    </row>
    <row r="26" spans="1:45" s="14" customFormat="1" x14ac:dyDescent="0.25">
      <c r="A26" s="14" t="s">
        <v>103</v>
      </c>
      <c r="B26" s="14" t="s">
        <v>387</v>
      </c>
      <c r="E26" s="14" t="s">
        <v>34</v>
      </c>
      <c r="L26" s="12" t="s">
        <v>388</v>
      </c>
      <c r="M26" s="14" t="s">
        <v>33</v>
      </c>
      <c r="N26" s="14" t="s">
        <v>27</v>
      </c>
      <c r="O26" s="14">
        <v>1</v>
      </c>
      <c r="P26" s="14" t="s">
        <v>387</v>
      </c>
      <c r="R26" s="14" t="s">
        <v>58</v>
      </c>
      <c r="X26" s="14" t="s">
        <v>62</v>
      </c>
      <c r="Y26" s="14" t="s">
        <v>205</v>
      </c>
      <c r="Z26" s="14">
        <v>96</v>
      </c>
      <c r="AA26" s="14" t="s">
        <v>112</v>
      </c>
      <c r="AB26" s="29">
        <f>60/AI26</f>
        <v>50.420168067226896</v>
      </c>
      <c r="AG26" s="14">
        <v>3.29</v>
      </c>
      <c r="AH26" s="14">
        <v>7.4</v>
      </c>
      <c r="AI26" s="14">
        <v>1.19</v>
      </c>
      <c r="AJ26" s="14">
        <v>2.17</v>
      </c>
      <c r="AK26" s="14" t="s">
        <v>117</v>
      </c>
      <c r="AM26" s="14" t="s">
        <v>50</v>
      </c>
      <c r="AP26" s="29">
        <f>(711*10^-6*10^4)/60*100</f>
        <v>11.85</v>
      </c>
      <c r="AQ26" s="14" t="s">
        <v>116</v>
      </c>
      <c r="AR26" s="14" t="s">
        <v>107</v>
      </c>
    </row>
    <row r="27" spans="1:45" s="14" customFormat="1" x14ac:dyDescent="0.25">
      <c r="A27" s="14" t="s">
        <v>103</v>
      </c>
      <c r="B27" s="14" t="s">
        <v>388</v>
      </c>
      <c r="C27" s="14" t="s">
        <v>387</v>
      </c>
      <c r="D27" s="14">
        <v>100</v>
      </c>
      <c r="E27" s="14" t="s">
        <v>34</v>
      </c>
      <c r="F27" s="14">
        <v>0</v>
      </c>
      <c r="J27" s="14" t="s">
        <v>317</v>
      </c>
      <c r="L27" s="12" t="s">
        <v>388</v>
      </c>
      <c r="M27" s="14" t="s">
        <v>33</v>
      </c>
      <c r="N27" s="14" t="s">
        <v>38</v>
      </c>
      <c r="O27" s="14">
        <v>1</v>
      </c>
      <c r="P27" s="14" t="s">
        <v>387</v>
      </c>
      <c r="R27" s="14" t="s">
        <v>58</v>
      </c>
      <c r="X27" s="14" t="s">
        <v>62</v>
      </c>
      <c r="Y27" s="14" t="s">
        <v>205</v>
      </c>
      <c r="Z27" s="14">
        <v>96</v>
      </c>
      <c r="AA27" s="14" t="s">
        <v>112</v>
      </c>
      <c r="AB27" s="29">
        <f t="shared" ref="AB27:AB29" si="0">60/AI27</f>
        <v>42.553191489361701</v>
      </c>
      <c r="AG27" s="14">
        <v>2.29</v>
      </c>
      <c r="AH27" s="14">
        <v>7.6</v>
      </c>
      <c r="AI27" s="14">
        <v>1.41</v>
      </c>
      <c r="AJ27" s="14">
        <v>2.06</v>
      </c>
      <c r="AK27" s="14" t="s">
        <v>117</v>
      </c>
      <c r="AM27" s="14" t="s">
        <v>50</v>
      </c>
      <c r="AP27" s="29">
        <f>(797*10^-6*10^4)/60*100</f>
        <v>13.283333333333333</v>
      </c>
      <c r="AQ27" s="14" t="s">
        <v>116</v>
      </c>
      <c r="AR27" s="14" t="s">
        <v>108</v>
      </c>
    </row>
    <row r="28" spans="1:45" s="14" customFormat="1" x14ac:dyDescent="0.25">
      <c r="A28" s="14" t="s">
        <v>103</v>
      </c>
      <c r="B28" s="14" t="s">
        <v>388</v>
      </c>
      <c r="C28" s="14" t="s">
        <v>388</v>
      </c>
      <c r="E28" s="14" t="s">
        <v>34</v>
      </c>
      <c r="F28" s="14">
        <v>0</v>
      </c>
      <c r="I28" s="14" t="s">
        <v>111</v>
      </c>
      <c r="J28" s="14" t="s">
        <v>317</v>
      </c>
      <c r="L28" s="14" t="s">
        <v>388</v>
      </c>
      <c r="M28" s="14" t="s">
        <v>33</v>
      </c>
      <c r="N28" s="14" t="s">
        <v>38</v>
      </c>
      <c r="O28" s="14">
        <v>1</v>
      </c>
      <c r="P28" s="14" t="s">
        <v>387</v>
      </c>
      <c r="R28" s="14" t="s">
        <v>58</v>
      </c>
      <c r="X28" s="14" t="s">
        <v>62</v>
      </c>
      <c r="Y28" s="14" t="s">
        <v>205</v>
      </c>
      <c r="Z28" s="14">
        <v>96</v>
      </c>
      <c r="AA28" s="14" t="s">
        <v>112</v>
      </c>
      <c r="AB28" s="29">
        <f t="shared" si="0"/>
        <v>33.707865168539328</v>
      </c>
      <c r="AG28" s="14">
        <v>2.76</v>
      </c>
      <c r="AH28" s="14">
        <v>7.6</v>
      </c>
      <c r="AI28" s="14">
        <v>1.78</v>
      </c>
      <c r="AJ28" s="14">
        <v>2.73</v>
      </c>
      <c r="AK28" s="14" t="s">
        <v>117</v>
      </c>
      <c r="AM28" s="14" t="s">
        <v>50</v>
      </c>
      <c r="AP28" s="29">
        <f>(1385*10^-6*10^4)/60*100</f>
        <v>23.083333333333332</v>
      </c>
      <c r="AQ28" s="14" t="s">
        <v>116</v>
      </c>
      <c r="AR28" s="14" t="s">
        <v>109</v>
      </c>
    </row>
    <row r="29" spans="1:45" s="14" customFormat="1" x14ac:dyDescent="0.25">
      <c r="A29" s="14" t="s">
        <v>103</v>
      </c>
      <c r="B29" s="14" t="s">
        <v>388</v>
      </c>
      <c r="C29" s="14" t="s">
        <v>388</v>
      </c>
      <c r="E29" s="14" t="s">
        <v>34</v>
      </c>
      <c r="F29" s="14">
        <v>0</v>
      </c>
      <c r="I29" s="14" t="s">
        <v>111</v>
      </c>
      <c r="J29" s="14" t="s">
        <v>317</v>
      </c>
      <c r="L29" s="14" t="s">
        <v>388</v>
      </c>
      <c r="M29" s="14" t="s">
        <v>33</v>
      </c>
      <c r="N29" s="14" t="s">
        <v>38</v>
      </c>
      <c r="O29" s="14">
        <v>1</v>
      </c>
      <c r="P29" s="14" t="s">
        <v>387</v>
      </c>
      <c r="R29" s="14" t="s">
        <v>58</v>
      </c>
      <c r="X29" s="14" t="s">
        <v>62</v>
      </c>
      <c r="Y29" s="14" t="s">
        <v>205</v>
      </c>
      <c r="Z29" s="14">
        <v>96</v>
      </c>
      <c r="AA29" s="14" t="s">
        <v>112</v>
      </c>
      <c r="AB29" s="29">
        <f t="shared" si="0"/>
        <v>36.363636363636367</v>
      </c>
      <c r="AG29" s="14">
        <v>2.2799999999999998</v>
      </c>
      <c r="AH29" s="14">
        <v>7.8</v>
      </c>
      <c r="AI29" s="14">
        <v>1.65</v>
      </c>
      <c r="AJ29" s="14">
        <v>2.46</v>
      </c>
      <c r="AK29" s="14" t="s">
        <v>117</v>
      </c>
      <c r="AM29" s="14" t="s">
        <v>50</v>
      </c>
      <c r="AP29" s="29">
        <f>(768*10^-6*10^4)/60*100</f>
        <v>12.8</v>
      </c>
      <c r="AQ29" s="14" t="s">
        <v>116</v>
      </c>
      <c r="AR29" s="14" t="s">
        <v>110</v>
      </c>
    </row>
    <row r="30" spans="1:45" x14ac:dyDescent="0.25">
      <c r="A30" t="s">
        <v>261</v>
      </c>
      <c r="B30" s="14" t="s">
        <v>387</v>
      </c>
      <c r="C30" s="14"/>
      <c r="E30" s="14" t="s">
        <v>35</v>
      </c>
      <c r="L30" t="s">
        <v>388</v>
      </c>
      <c r="M30" t="s">
        <v>74</v>
      </c>
      <c r="N30" t="s">
        <v>27</v>
      </c>
      <c r="O30">
        <v>1</v>
      </c>
      <c r="P30" s="14" t="s">
        <v>387</v>
      </c>
      <c r="R30" s="14" t="s">
        <v>58</v>
      </c>
      <c r="X30" s="14" t="s">
        <v>62</v>
      </c>
      <c r="Y30" s="14" t="s">
        <v>330</v>
      </c>
      <c r="AP30">
        <v>28</v>
      </c>
      <c r="AQ30" t="s">
        <v>102</v>
      </c>
      <c r="AR30" t="s">
        <v>264</v>
      </c>
    </row>
    <row r="31" spans="1:45" x14ac:dyDescent="0.25">
      <c r="A31" t="s">
        <v>261</v>
      </c>
      <c r="B31" t="s">
        <v>388</v>
      </c>
      <c r="C31" t="s">
        <v>387</v>
      </c>
      <c r="D31">
        <v>100</v>
      </c>
      <c r="E31" t="s">
        <v>35</v>
      </c>
      <c r="F31">
        <v>0</v>
      </c>
      <c r="H31">
        <v>0</v>
      </c>
      <c r="J31" t="s">
        <v>263</v>
      </c>
      <c r="L31" t="s">
        <v>388</v>
      </c>
      <c r="M31" t="s">
        <v>74</v>
      </c>
      <c r="N31" t="s">
        <v>38</v>
      </c>
      <c r="O31">
        <v>1</v>
      </c>
      <c r="P31" t="s">
        <v>388</v>
      </c>
      <c r="R31" t="s">
        <v>27</v>
      </c>
      <c r="S31">
        <v>1</v>
      </c>
      <c r="X31" s="14" t="s">
        <v>62</v>
      </c>
      <c r="Y31" s="14" t="s">
        <v>330</v>
      </c>
      <c r="AA31" s="14" t="s">
        <v>39</v>
      </c>
      <c r="AB31" s="14">
        <v>30</v>
      </c>
      <c r="AG31">
        <v>3.4</v>
      </c>
      <c r="AH31">
        <v>7.4</v>
      </c>
      <c r="AI31">
        <v>3.1</v>
      </c>
      <c r="AJ31">
        <v>4.3</v>
      </c>
      <c r="AP31">
        <v>24</v>
      </c>
      <c r="AQ31" t="s">
        <v>102</v>
      </c>
      <c r="AR31" t="s">
        <v>265</v>
      </c>
    </row>
    <row r="32" spans="1:45" x14ac:dyDescent="0.25">
      <c r="A32" t="s">
        <v>261</v>
      </c>
      <c r="B32" t="s">
        <v>388</v>
      </c>
      <c r="C32" t="s">
        <v>387</v>
      </c>
      <c r="D32">
        <v>100</v>
      </c>
      <c r="E32" t="s">
        <v>35</v>
      </c>
      <c r="F32">
        <v>0</v>
      </c>
      <c r="H32">
        <v>0</v>
      </c>
      <c r="J32" t="s">
        <v>263</v>
      </c>
      <c r="K32" t="s">
        <v>150</v>
      </c>
      <c r="L32" t="s">
        <v>387</v>
      </c>
      <c r="P32" t="s">
        <v>388</v>
      </c>
      <c r="Q32" t="s">
        <v>150</v>
      </c>
      <c r="R32" t="s">
        <v>212</v>
      </c>
      <c r="S32">
        <v>1</v>
      </c>
      <c r="X32" s="14" t="s">
        <v>62</v>
      </c>
      <c r="Y32" s="14" t="s">
        <v>330</v>
      </c>
      <c r="AA32" s="14" t="s">
        <v>39</v>
      </c>
      <c r="AB32" s="14">
        <v>30</v>
      </c>
      <c r="AG32">
        <v>3.2</v>
      </c>
      <c r="AH32">
        <v>8.1</v>
      </c>
      <c r="AI32">
        <v>3.7</v>
      </c>
      <c r="AJ32">
        <v>5.2</v>
      </c>
      <c r="AP32">
        <v>27</v>
      </c>
      <c r="AQ32" t="s">
        <v>102</v>
      </c>
      <c r="AR32" t="s">
        <v>266</v>
      </c>
    </row>
    <row r="33" spans="1:45" x14ac:dyDescent="0.25">
      <c r="A33" t="s">
        <v>261</v>
      </c>
      <c r="B33" t="s">
        <v>387</v>
      </c>
      <c r="E33" t="s">
        <v>35</v>
      </c>
      <c r="L33" t="s">
        <v>388</v>
      </c>
      <c r="M33" t="s">
        <v>74</v>
      </c>
      <c r="N33" t="s">
        <v>27</v>
      </c>
      <c r="O33">
        <v>2</v>
      </c>
      <c r="P33" t="s">
        <v>387</v>
      </c>
      <c r="R33" s="14" t="s">
        <v>58</v>
      </c>
      <c r="X33" s="14" t="s">
        <v>62</v>
      </c>
      <c r="Y33" s="14" t="s">
        <v>330</v>
      </c>
      <c r="AA33" s="14" t="s">
        <v>39</v>
      </c>
      <c r="AB33" s="14">
        <v>30</v>
      </c>
      <c r="AG33">
        <v>2.1</v>
      </c>
      <c r="AH33">
        <v>8.3000000000000007</v>
      </c>
      <c r="AI33">
        <v>3.6</v>
      </c>
      <c r="AJ33">
        <v>4.8</v>
      </c>
      <c r="AP33">
        <v>48</v>
      </c>
      <c r="AQ33" t="s">
        <v>102</v>
      </c>
      <c r="AR33" t="s">
        <v>267</v>
      </c>
    </row>
    <row r="34" spans="1:45" x14ac:dyDescent="0.25">
      <c r="A34" t="s">
        <v>261</v>
      </c>
      <c r="B34" t="s">
        <v>388</v>
      </c>
      <c r="C34" t="s">
        <v>387</v>
      </c>
      <c r="D34">
        <v>100</v>
      </c>
      <c r="E34" t="s">
        <v>35</v>
      </c>
      <c r="F34">
        <v>0</v>
      </c>
      <c r="H34">
        <v>0</v>
      </c>
      <c r="J34" t="s">
        <v>263</v>
      </c>
      <c r="L34" t="s">
        <v>388</v>
      </c>
      <c r="M34" t="s">
        <v>74</v>
      </c>
      <c r="N34" t="s">
        <v>38</v>
      </c>
      <c r="O34">
        <v>2</v>
      </c>
      <c r="P34" t="s">
        <v>388</v>
      </c>
      <c r="R34" t="s">
        <v>27</v>
      </c>
      <c r="S34">
        <v>2</v>
      </c>
      <c r="X34" s="14" t="s">
        <v>62</v>
      </c>
      <c r="Y34" s="14" t="s">
        <v>330</v>
      </c>
      <c r="AA34" s="14" t="s">
        <v>39</v>
      </c>
      <c r="AB34" s="14">
        <v>30</v>
      </c>
      <c r="AG34">
        <v>3.3</v>
      </c>
      <c r="AH34">
        <v>7.2</v>
      </c>
      <c r="AI34">
        <v>2.4</v>
      </c>
      <c r="AJ34">
        <v>3.7</v>
      </c>
      <c r="AP34">
        <v>35</v>
      </c>
      <c r="AQ34" t="s">
        <v>102</v>
      </c>
      <c r="AR34" t="s">
        <v>268</v>
      </c>
    </row>
    <row r="35" spans="1:45" x14ac:dyDescent="0.25">
      <c r="A35" t="s">
        <v>261</v>
      </c>
      <c r="B35" t="s">
        <v>388</v>
      </c>
      <c r="C35" t="s">
        <v>387</v>
      </c>
      <c r="D35">
        <v>100</v>
      </c>
      <c r="E35" t="s">
        <v>35</v>
      </c>
      <c r="F35">
        <v>0</v>
      </c>
      <c r="H35">
        <v>0</v>
      </c>
      <c r="J35" t="s">
        <v>263</v>
      </c>
      <c r="K35" t="s">
        <v>150</v>
      </c>
      <c r="L35" t="s">
        <v>387</v>
      </c>
      <c r="P35" t="s">
        <v>388</v>
      </c>
      <c r="Q35" t="s">
        <v>150</v>
      </c>
      <c r="R35" t="s">
        <v>212</v>
      </c>
      <c r="S35">
        <v>2</v>
      </c>
      <c r="X35" s="14" t="s">
        <v>62</v>
      </c>
      <c r="Y35" s="14" t="s">
        <v>330</v>
      </c>
      <c r="AA35" s="14" t="s">
        <v>39</v>
      </c>
      <c r="AB35" s="14">
        <v>30</v>
      </c>
      <c r="AG35">
        <v>2.8</v>
      </c>
      <c r="AH35">
        <v>8.1</v>
      </c>
      <c r="AI35">
        <v>3.9</v>
      </c>
      <c r="AJ35">
        <v>4.3</v>
      </c>
      <c r="AP35">
        <v>22</v>
      </c>
      <c r="AQ35" t="s">
        <v>102</v>
      </c>
      <c r="AR35" t="s">
        <v>333</v>
      </c>
    </row>
    <row r="36" spans="1:45" s="19" customFormat="1" x14ac:dyDescent="0.25">
      <c r="A36" s="19" t="s">
        <v>395</v>
      </c>
      <c r="B36" s="19" t="s">
        <v>388</v>
      </c>
      <c r="C36" s="19" t="s">
        <v>388</v>
      </c>
      <c r="D36" s="19">
        <v>70</v>
      </c>
      <c r="E36" s="19" t="s">
        <v>34</v>
      </c>
      <c r="F36" s="19">
        <v>7</v>
      </c>
      <c r="G36" s="19" t="s">
        <v>35</v>
      </c>
      <c r="H36" s="19">
        <v>23</v>
      </c>
      <c r="I36" s="19" t="s">
        <v>242</v>
      </c>
      <c r="J36" s="19" t="s">
        <v>324</v>
      </c>
      <c r="L36" s="37" t="s">
        <v>387</v>
      </c>
      <c r="P36" s="19" t="s">
        <v>387</v>
      </c>
      <c r="R36" s="19" t="s">
        <v>58</v>
      </c>
      <c r="W36" s="19" t="s">
        <v>202</v>
      </c>
      <c r="X36" s="19" t="s">
        <v>62</v>
      </c>
      <c r="Y36" s="19" t="s">
        <v>330</v>
      </c>
      <c r="Z36" s="19">
        <v>169</v>
      </c>
      <c r="AA36" s="19" t="s">
        <v>39</v>
      </c>
      <c r="AB36" s="19">
        <v>35.9</v>
      </c>
      <c r="AC36" s="19">
        <v>19.899999999999999</v>
      </c>
      <c r="AD36" s="19">
        <v>15.6</v>
      </c>
      <c r="AE36" s="19">
        <v>23.6</v>
      </c>
      <c r="AF36" s="19">
        <v>2.2999999999999998</v>
      </c>
      <c r="AG36" s="19">
        <v>5.31</v>
      </c>
      <c r="AH36" s="19">
        <v>7.7</v>
      </c>
      <c r="AI36" s="19">
        <v>1.9</v>
      </c>
      <c r="AJ36" s="19">
        <v>2.8</v>
      </c>
      <c r="AK36" s="19" t="s">
        <v>41</v>
      </c>
      <c r="AL36" s="19">
        <v>9</v>
      </c>
      <c r="AM36" s="19" t="s">
        <v>243</v>
      </c>
      <c r="AN36" s="19">
        <v>1.29</v>
      </c>
      <c r="AO36" s="19">
        <v>0.21</v>
      </c>
      <c r="AP36" s="19">
        <v>27</v>
      </c>
      <c r="AQ36" s="19" t="s">
        <v>336</v>
      </c>
      <c r="AR36" s="19" t="s">
        <v>244</v>
      </c>
    </row>
    <row r="37" spans="1:45" s="19" customFormat="1" x14ac:dyDescent="0.25">
      <c r="A37" s="19" t="s">
        <v>395</v>
      </c>
      <c r="B37" s="19" t="s">
        <v>388</v>
      </c>
      <c r="C37" s="19" t="s">
        <v>388</v>
      </c>
      <c r="D37" s="19">
        <v>70</v>
      </c>
      <c r="E37" s="19" t="s">
        <v>34</v>
      </c>
      <c r="F37" s="19">
        <v>7</v>
      </c>
      <c r="G37" s="19" t="s">
        <v>35</v>
      </c>
      <c r="H37" s="19">
        <v>23</v>
      </c>
      <c r="I37" s="19" t="s">
        <v>242</v>
      </c>
      <c r="J37" s="19" t="s">
        <v>324</v>
      </c>
      <c r="L37" s="37" t="s">
        <v>387</v>
      </c>
      <c r="P37" s="19" t="s">
        <v>387</v>
      </c>
      <c r="R37" s="19" t="s">
        <v>58</v>
      </c>
      <c r="W37" s="19" t="s">
        <v>202</v>
      </c>
      <c r="X37" s="19" t="s">
        <v>62</v>
      </c>
      <c r="Y37" s="19" t="s">
        <v>330</v>
      </c>
      <c r="Z37" s="19">
        <v>169</v>
      </c>
      <c r="AA37" s="19" t="s">
        <v>39</v>
      </c>
      <c r="AB37" s="19">
        <v>35.9</v>
      </c>
      <c r="AC37" s="19">
        <v>15.8</v>
      </c>
      <c r="AD37" s="19">
        <v>14.3</v>
      </c>
      <c r="AE37" s="19">
        <v>0</v>
      </c>
      <c r="AF37" s="19">
        <v>2.1</v>
      </c>
      <c r="AG37" s="19">
        <v>4.95</v>
      </c>
      <c r="AH37" s="19">
        <v>7.9</v>
      </c>
      <c r="AI37" s="19">
        <v>1.95</v>
      </c>
      <c r="AJ37" s="19">
        <v>2.8</v>
      </c>
      <c r="AK37" s="19" t="s">
        <v>41</v>
      </c>
      <c r="AL37" s="19">
        <v>9</v>
      </c>
      <c r="AM37" s="19" t="s">
        <v>243</v>
      </c>
      <c r="AN37" s="19">
        <v>1.29</v>
      </c>
      <c r="AO37" s="19">
        <v>0.21</v>
      </c>
      <c r="AP37" s="19">
        <v>51</v>
      </c>
      <c r="AQ37" s="19" t="s">
        <v>336</v>
      </c>
      <c r="AR37" s="19" t="s">
        <v>245</v>
      </c>
    </row>
    <row r="38" spans="1:45" s="19" customFormat="1" x14ac:dyDescent="0.25">
      <c r="A38" s="19" t="s">
        <v>395</v>
      </c>
      <c r="B38" s="19" t="s">
        <v>388</v>
      </c>
      <c r="C38" s="19" t="s">
        <v>388</v>
      </c>
      <c r="D38" s="19">
        <v>70</v>
      </c>
      <c r="E38" s="19" t="s">
        <v>34</v>
      </c>
      <c r="F38" s="19">
        <v>7</v>
      </c>
      <c r="G38" s="19" t="s">
        <v>35</v>
      </c>
      <c r="H38" s="19">
        <v>23</v>
      </c>
      <c r="I38" s="19" t="s">
        <v>242</v>
      </c>
      <c r="J38" s="19" t="s">
        <v>324</v>
      </c>
      <c r="L38" s="37" t="s">
        <v>387</v>
      </c>
      <c r="P38" s="19" t="s">
        <v>387</v>
      </c>
      <c r="R38" s="19" t="s">
        <v>58</v>
      </c>
      <c r="W38" s="19" t="s">
        <v>202</v>
      </c>
      <c r="X38" s="19" t="s">
        <v>62</v>
      </c>
      <c r="Y38" s="19" t="s">
        <v>330</v>
      </c>
      <c r="Z38" s="19">
        <v>169</v>
      </c>
      <c r="AA38" s="19" t="s">
        <v>39</v>
      </c>
      <c r="AB38" s="19">
        <v>35.9</v>
      </c>
      <c r="AC38" s="19">
        <v>1.5</v>
      </c>
      <c r="AD38" s="19">
        <v>0.9</v>
      </c>
      <c r="AE38" s="19">
        <v>14.2</v>
      </c>
      <c r="AF38" s="19">
        <v>2.2999999999999998</v>
      </c>
      <c r="AG38" s="19">
        <v>4.47</v>
      </c>
      <c r="AH38" s="19">
        <v>7.9</v>
      </c>
      <c r="AI38" s="19">
        <v>1.72</v>
      </c>
      <c r="AJ38" s="19">
        <v>2.4900000000000002</v>
      </c>
      <c r="AK38" s="19" t="s">
        <v>41</v>
      </c>
      <c r="AL38" s="19">
        <v>9</v>
      </c>
      <c r="AM38" s="19" t="s">
        <v>243</v>
      </c>
      <c r="AN38" s="19">
        <v>1.29</v>
      </c>
      <c r="AO38" s="19">
        <v>0.27</v>
      </c>
      <c r="AP38" s="19">
        <v>17</v>
      </c>
      <c r="AQ38" s="19" t="s">
        <v>336</v>
      </c>
      <c r="AR38" s="19" t="s">
        <v>246</v>
      </c>
    </row>
    <row r="39" spans="1:45" s="14" customFormat="1" x14ac:dyDescent="0.25">
      <c r="A39" s="14" t="s">
        <v>164</v>
      </c>
      <c r="B39" s="14" t="s">
        <v>387</v>
      </c>
      <c r="E39" t="s">
        <v>35</v>
      </c>
      <c r="L39" s="12" t="s">
        <v>388</v>
      </c>
      <c r="M39" s="14" t="s">
        <v>74</v>
      </c>
      <c r="N39" s="14" t="s">
        <v>27</v>
      </c>
      <c r="O39" s="14">
        <v>1</v>
      </c>
      <c r="P39" s="14" t="s">
        <v>387</v>
      </c>
      <c r="R39" s="14" t="s">
        <v>58</v>
      </c>
      <c r="X39" s="14" t="s">
        <v>55</v>
      </c>
      <c r="Y39" s="14" t="s">
        <v>49</v>
      </c>
      <c r="Z39" s="14">
        <v>77</v>
      </c>
      <c r="AA39" s="14" t="s">
        <v>39</v>
      </c>
      <c r="AB39" s="14">
        <v>30</v>
      </c>
      <c r="AC39" s="14">
        <v>22</v>
      </c>
      <c r="AD39" s="14">
        <v>19.600000000000001</v>
      </c>
      <c r="AE39" s="14">
        <v>0</v>
      </c>
      <c r="AG39" s="14">
        <v>4.1100000000000003</v>
      </c>
      <c r="AH39" s="14">
        <v>7.5</v>
      </c>
      <c r="AI39" s="14">
        <v>3.1</v>
      </c>
      <c r="AK39" s="14" t="s">
        <v>165</v>
      </c>
      <c r="AL39" s="14">
        <v>6</v>
      </c>
      <c r="AM39" s="14" t="s">
        <v>58</v>
      </c>
      <c r="AN39" s="14">
        <v>1.35</v>
      </c>
      <c r="AO39" s="14">
        <v>0.12</v>
      </c>
      <c r="AP39" s="14">
        <v>23.24</v>
      </c>
      <c r="AQ39" s="14" t="s">
        <v>335</v>
      </c>
      <c r="AR39" s="14" t="s">
        <v>166</v>
      </c>
    </row>
    <row r="40" spans="1:45" s="14" customFormat="1" x14ac:dyDescent="0.25">
      <c r="A40" s="14" t="s">
        <v>164</v>
      </c>
      <c r="B40" s="14" t="s">
        <v>388</v>
      </c>
      <c r="C40" s="14" t="s">
        <v>387</v>
      </c>
      <c r="D40" s="14">
        <v>100</v>
      </c>
      <c r="E40" s="14" t="s">
        <v>35</v>
      </c>
      <c r="F40" s="14">
        <v>0</v>
      </c>
      <c r="H40" s="14">
        <v>0</v>
      </c>
      <c r="J40" s="14" t="s">
        <v>318</v>
      </c>
      <c r="L40" s="12" t="s">
        <v>388</v>
      </c>
      <c r="M40" s="14" t="s">
        <v>74</v>
      </c>
      <c r="N40" s="14" t="s">
        <v>38</v>
      </c>
      <c r="O40" s="14">
        <v>1</v>
      </c>
      <c r="P40" s="14" t="s">
        <v>388</v>
      </c>
      <c r="R40" s="14" t="s">
        <v>27</v>
      </c>
      <c r="S40" s="14">
        <v>1</v>
      </c>
      <c r="X40" s="14" t="s">
        <v>55</v>
      </c>
      <c r="Y40" s="14" t="s">
        <v>49</v>
      </c>
      <c r="Z40" s="14">
        <v>77</v>
      </c>
      <c r="AA40" s="14" t="s">
        <v>39</v>
      </c>
      <c r="AB40" s="14">
        <v>30</v>
      </c>
      <c r="AC40" s="14">
        <v>22</v>
      </c>
      <c r="AD40" s="14">
        <v>19.600000000000001</v>
      </c>
      <c r="AE40" s="14">
        <v>0</v>
      </c>
      <c r="AG40" s="14">
        <v>3.42</v>
      </c>
      <c r="AH40" s="14">
        <v>7.8</v>
      </c>
      <c r="AI40" s="14">
        <v>3.3</v>
      </c>
      <c r="AK40" s="14" t="s">
        <v>165</v>
      </c>
      <c r="AL40" s="14">
        <v>7</v>
      </c>
      <c r="AM40" s="14" t="s">
        <v>58</v>
      </c>
      <c r="AN40" s="14">
        <v>1.35</v>
      </c>
      <c r="AO40" s="14">
        <v>0.12</v>
      </c>
      <c r="AP40" s="14">
        <v>25.69</v>
      </c>
      <c r="AQ40" s="14" t="s">
        <v>335</v>
      </c>
      <c r="AR40" s="14" t="s">
        <v>167</v>
      </c>
    </row>
    <row r="41" spans="1:45" s="14" customFormat="1" x14ac:dyDescent="0.25">
      <c r="A41" s="14" t="s">
        <v>164</v>
      </c>
      <c r="B41" s="14" t="s">
        <v>387</v>
      </c>
      <c r="E41" t="s">
        <v>35</v>
      </c>
      <c r="L41" s="12" t="s">
        <v>388</v>
      </c>
      <c r="M41" s="14" t="s">
        <v>136</v>
      </c>
      <c r="N41" s="14" t="s">
        <v>27</v>
      </c>
      <c r="O41" s="14">
        <v>2</v>
      </c>
      <c r="P41" s="14" t="s">
        <v>387</v>
      </c>
      <c r="R41" s="14" t="s">
        <v>58</v>
      </c>
      <c r="X41" s="14" t="s">
        <v>55</v>
      </c>
      <c r="Y41" s="14" t="s">
        <v>49</v>
      </c>
      <c r="Z41" s="14">
        <v>77</v>
      </c>
      <c r="AA41" s="14" t="s">
        <v>39</v>
      </c>
      <c r="AB41" s="14">
        <v>30</v>
      </c>
      <c r="AC41" s="14">
        <v>22</v>
      </c>
      <c r="AD41" s="14">
        <v>19.600000000000001</v>
      </c>
      <c r="AE41" s="14">
        <v>0</v>
      </c>
      <c r="AG41" s="14">
        <v>0.91</v>
      </c>
      <c r="AH41" s="14">
        <v>7.9</v>
      </c>
      <c r="AI41" s="14">
        <v>2</v>
      </c>
      <c r="AK41" s="14" t="s">
        <v>165</v>
      </c>
      <c r="AL41" s="14">
        <v>8</v>
      </c>
      <c r="AM41" s="14" t="s">
        <v>58</v>
      </c>
      <c r="AN41" s="14">
        <v>1.35</v>
      </c>
      <c r="AO41" s="14">
        <v>0.12</v>
      </c>
      <c r="AP41" s="14">
        <v>19.57</v>
      </c>
      <c r="AQ41" s="14" t="s">
        <v>335</v>
      </c>
      <c r="AR41" s="14" t="s">
        <v>168</v>
      </c>
    </row>
    <row r="42" spans="1:45" s="14" customFormat="1" x14ac:dyDescent="0.25">
      <c r="A42" s="14" t="s">
        <v>164</v>
      </c>
      <c r="B42" s="14" t="s">
        <v>388</v>
      </c>
      <c r="C42" s="14" t="s">
        <v>387</v>
      </c>
      <c r="D42" s="14">
        <v>100</v>
      </c>
      <c r="E42" s="14" t="s">
        <v>35</v>
      </c>
      <c r="F42" s="14">
        <v>0</v>
      </c>
      <c r="H42" s="14">
        <v>0</v>
      </c>
      <c r="J42" s="14" t="s">
        <v>318</v>
      </c>
      <c r="L42" s="12" t="s">
        <v>388</v>
      </c>
      <c r="M42" s="14" t="s">
        <v>136</v>
      </c>
      <c r="N42" s="14" t="s">
        <v>38</v>
      </c>
      <c r="O42" s="14">
        <v>2</v>
      </c>
      <c r="P42" s="14" t="s">
        <v>388</v>
      </c>
      <c r="Q42" s="14" t="s">
        <v>150</v>
      </c>
      <c r="R42" s="14" t="s">
        <v>212</v>
      </c>
      <c r="S42" s="14">
        <v>1</v>
      </c>
      <c r="X42" s="14" t="s">
        <v>55</v>
      </c>
      <c r="Y42" s="14" t="s">
        <v>49</v>
      </c>
      <c r="Z42" s="14">
        <v>77</v>
      </c>
      <c r="AA42" s="14" t="s">
        <v>39</v>
      </c>
      <c r="AB42" s="14">
        <v>30</v>
      </c>
      <c r="AC42" s="14">
        <v>22</v>
      </c>
      <c r="AD42" s="14">
        <v>19.600000000000001</v>
      </c>
      <c r="AE42" s="14">
        <v>0</v>
      </c>
      <c r="AG42" s="14">
        <v>0.62</v>
      </c>
      <c r="AH42" s="14">
        <v>8.3000000000000007</v>
      </c>
      <c r="AI42" s="14">
        <v>2.5</v>
      </c>
      <c r="AK42" s="14" t="s">
        <v>165</v>
      </c>
      <c r="AL42" s="14">
        <v>9</v>
      </c>
      <c r="AM42" s="14" t="s">
        <v>58</v>
      </c>
      <c r="AN42" s="14">
        <v>1.35</v>
      </c>
      <c r="AO42" s="14">
        <v>0.12</v>
      </c>
      <c r="AP42" s="14">
        <v>23.58</v>
      </c>
      <c r="AQ42" s="14" t="s">
        <v>335</v>
      </c>
      <c r="AR42" s="14" t="s">
        <v>169</v>
      </c>
    </row>
    <row r="43" spans="1:45" s="14" customFormat="1" x14ac:dyDescent="0.25">
      <c r="A43" s="14" t="s">
        <v>164</v>
      </c>
      <c r="B43" s="14" t="s">
        <v>387</v>
      </c>
      <c r="E43" t="s">
        <v>35</v>
      </c>
      <c r="L43" s="12" t="s">
        <v>388</v>
      </c>
      <c r="M43" s="14" t="s">
        <v>136</v>
      </c>
      <c r="N43" s="14" t="s">
        <v>27</v>
      </c>
      <c r="O43" s="14">
        <v>3</v>
      </c>
      <c r="P43" s="14" t="s">
        <v>387</v>
      </c>
      <c r="R43" s="14" t="s">
        <v>58</v>
      </c>
      <c r="X43" s="14" t="s">
        <v>55</v>
      </c>
      <c r="Y43" s="14" t="s">
        <v>49</v>
      </c>
      <c r="Z43" s="14">
        <v>77</v>
      </c>
      <c r="AA43" s="14" t="s">
        <v>39</v>
      </c>
      <c r="AB43" s="14">
        <v>30</v>
      </c>
      <c r="AC43" s="14">
        <v>22</v>
      </c>
      <c r="AD43" s="14">
        <v>19.600000000000001</v>
      </c>
      <c r="AE43" s="14">
        <v>0</v>
      </c>
      <c r="AG43" s="14">
        <v>0.63</v>
      </c>
      <c r="AH43" s="14">
        <v>7.8</v>
      </c>
      <c r="AI43" s="14">
        <v>1.9</v>
      </c>
      <c r="AK43" s="14" t="s">
        <v>165</v>
      </c>
      <c r="AL43" s="14">
        <v>10</v>
      </c>
      <c r="AM43" s="14" t="s">
        <v>58</v>
      </c>
      <c r="AN43" s="14">
        <v>1.35</v>
      </c>
      <c r="AO43" s="14">
        <v>0.12</v>
      </c>
      <c r="AP43" s="14">
        <v>17.55</v>
      </c>
      <c r="AQ43" s="14" t="s">
        <v>335</v>
      </c>
      <c r="AR43" s="14" t="s">
        <v>170</v>
      </c>
    </row>
    <row r="44" spans="1:45" s="14" customFormat="1" x14ac:dyDescent="0.25">
      <c r="A44" s="14" t="s">
        <v>164</v>
      </c>
      <c r="B44" s="14" t="s">
        <v>388</v>
      </c>
      <c r="C44" s="14" t="s">
        <v>387</v>
      </c>
      <c r="D44" s="14">
        <v>100</v>
      </c>
      <c r="E44" s="14" t="s">
        <v>35</v>
      </c>
      <c r="F44" s="14">
        <v>0</v>
      </c>
      <c r="H44" s="14">
        <v>0</v>
      </c>
      <c r="J44" s="14" t="s">
        <v>318</v>
      </c>
      <c r="L44" s="12" t="s">
        <v>388</v>
      </c>
      <c r="M44" s="14" t="s">
        <v>136</v>
      </c>
      <c r="N44" s="14" t="s">
        <v>38</v>
      </c>
      <c r="O44" s="14">
        <v>3</v>
      </c>
      <c r="P44" s="14" t="s">
        <v>388</v>
      </c>
      <c r="Q44" s="14" t="s">
        <v>150</v>
      </c>
      <c r="R44" s="14" t="s">
        <v>212</v>
      </c>
      <c r="S44" s="14">
        <v>1</v>
      </c>
      <c r="X44" s="14" t="s">
        <v>55</v>
      </c>
      <c r="Y44" s="14" t="s">
        <v>49</v>
      </c>
      <c r="Z44" s="14">
        <v>77</v>
      </c>
      <c r="AA44" s="14" t="s">
        <v>39</v>
      </c>
      <c r="AB44" s="14">
        <v>30</v>
      </c>
      <c r="AC44" s="14">
        <v>22</v>
      </c>
      <c r="AD44" s="14">
        <v>19.600000000000001</v>
      </c>
      <c r="AE44" s="14">
        <v>0</v>
      </c>
      <c r="AG44" s="14">
        <v>1.1100000000000001</v>
      </c>
      <c r="AH44" s="14">
        <v>8</v>
      </c>
      <c r="AI44" s="14">
        <v>2.6</v>
      </c>
      <c r="AK44" s="14" t="s">
        <v>165</v>
      </c>
      <c r="AL44" s="14">
        <v>11</v>
      </c>
      <c r="AM44" s="14" t="s">
        <v>58</v>
      </c>
      <c r="AN44" s="14">
        <v>1.35</v>
      </c>
      <c r="AO44" s="14">
        <v>0.12</v>
      </c>
      <c r="AP44" s="14">
        <v>19.22</v>
      </c>
      <c r="AQ44" s="14" t="s">
        <v>335</v>
      </c>
      <c r="AR44" s="14" t="s">
        <v>171</v>
      </c>
    </row>
    <row r="45" spans="1:45" s="14" customFormat="1" x14ac:dyDescent="0.25">
      <c r="A45" s="14" t="s">
        <v>164</v>
      </c>
      <c r="B45" s="14" t="s">
        <v>387</v>
      </c>
      <c r="E45" t="s">
        <v>35</v>
      </c>
      <c r="L45" s="12" t="s">
        <v>388</v>
      </c>
      <c r="M45" s="14" t="s">
        <v>136</v>
      </c>
      <c r="N45" s="14" t="s">
        <v>27</v>
      </c>
      <c r="O45" s="14">
        <v>4</v>
      </c>
      <c r="P45" s="14" t="s">
        <v>387</v>
      </c>
      <c r="R45" s="14" t="s">
        <v>58</v>
      </c>
      <c r="X45" s="14" t="s">
        <v>55</v>
      </c>
      <c r="Y45" s="14" t="s">
        <v>49</v>
      </c>
      <c r="Z45" s="14">
        <v>77</v>
      </c>
      <c r="AA45" s="14" t="s">
        <v>39</v>
      </c>
      <c r="AB45" s="14">
        <v>30</v>
      </c>
      <c r="AC45" s="14">
        <v>22</v>
      </c>
      <c r="AD45" s="14">
        <v>19.600000000000001</v>
      </c>
      <c r="AE45" s="14">
        <v>0</v>
      </c>
      <c r="AG45" s="14">
        <v>0.65</v>
      </c>
      <c r="AH45" s="14">
        <v>7.6</v>
      </c>
      <c r="AI45" s="14">
        <v>2</v>
      </c>
      <c r="AK45" s="14" t="s">
        <v>165</v>
      </c>
      <c r="AL45" s="14">
        <v>10</v>
      </c>
      <c r="AM45" s="14" t="s">
        <v>58</v>
      </c>
      <c r="AN45" s="14">
        <v>1.35</v>
      </c>
      <c r="AO45" s="14">
        <v>0.12</v>
      </c>
      <c r="AP45" s="14">
        <v>4.32</v>
      </c>
      <c r="AQ45" s="14" t="s">
        <v>335</v>
      </c>
      <c r="AR45" s="14" t="s">
        <v>172</v>
      </c>
    </row>
    <row r="46" spans="1:45" s="14" customFormat="1" x14ac:dyDescent="0.25">
      <c r="A46" s="14" t="s">
        <v>164</v>
      </c>
      <c r="B46" s="14" t="s">
        <v>388</v>
      </c>
      <c r="C46" s="14" t="s">
        <v>387</v>
      </c>
      <c r="D46" s="14">
        <v>100</v>
      </c>
      <c r="E46" s="14" t="s">
        <v>35</v>
      </c>
      <c r="F46" s="14">
        <v>0</v>
      </c>
      <c r="H46" s="14">
        <v>0</v>
      </c>
      <c r="J46" s="14" t="s">
        <v>318</v>
      </c>
      <c r="L46" s="12" t="s">
        <v>388</v>
      </c>
      <c r="M46" s="14" t="s">
        <v>136</v>
      </c>
      <c r="N46" s="14" t="s">
        <v>38</v>
      </c>
      <c r="O46" s="14">
        <v>4</v>
      </c>
      <c r="P46" s="14" t="s">
        <v>388</v>
      </c>
      <c r="Q46" s="14" t="s">
        <v>150</v>
      </c>
      <c r="R46" s="14" t="s">
        <v>212</v>
      </c>
      <c r="S46" s="14">
        <v>1</v>
      </c>
      <c r="X46" s="14" t="s">
        <v>55</v>
      </c>
      <c r="Y46" s="14" t="s">
        <v>49</v>
      </c>
      <c r="Z46" s="14">
        <v>77</v>
      </c>
      <c r="AA46" s="14" t="s">
        <v>39</v>
      </c>
      <c r="AB46" s="14">
        <v>30</v>
      </c>
      <c r="AC46" s="14">
        <v>22</v>
      </c>
      <c r="AD46" s="14">
        <v>19.600000000000001</v>
      </c>
      <c r="AE46" s="14">
        <v>0</v>
      </c>
      <c r="AG46" s="14">
        <v>1</v>
      </c>
      <c r="AH46" s="14">
        <v>7.9</v>
      </c>
      <c r="AI46" s="14">
        <v>2.9</v>
      </c>
      <c r="AK46" s="14" t="s">
        <v>165</v>
      </c>
      <c r="AL46" s="14">
        <v>11</v>
      </c>
      <c r="AM46" s="14" t="s">
        <v>58</v>
      </c>
      <c r="AN46" s="14">
        <v>1.35</v>
      </c>
      <c r="AO46" s="14">
        <v>0.12</v>
      </c>
      <c r="AP46" s="14">
        <v>14.03</v>
      </c>
      <c r="AQ46" s="14" t="s">
        <v>335</v>
      </c>
      <c r="AR46" s="14" t="s">
        <v>173</v>
      </c>
    </row>
    <row r="47" spans="1:45" s="14" customFormat="1" x14ac:dyDescent="0.25">
      <c r="A47" s="14" t="s">
        <v>93</v>
      </c>
      <c r="B47" s="14" t="s">
        <v>387</v>
      </c>
      <c r="E47" s="14" t="s">
        <v>34</v>
      </c>
      <c r="L47" s="12" t="s">
        <v>388</v>
      </c>
      <c r="M47" s="14" t="s">
        <v>33</v>
      </c>
      <c r="N47" s="14" t="s">
        <v>27</v>
      </c>
      <c r="O47" s="14">
        <v>1</v>
      </c>
      <c r="P47" s="14" t="s">
        <v>387</v>
      </c>
      <c r="R47" s="14" t="s">
        <v>58</v>
      </c>
      <c r="X47" s="14" t="s">
        <v>62</v>
      </c>
      <c r="Y47" s="14" t="s">
        <v>205</v>
      </c>
      <c r="Z47" s="14">
        <v>96</v>
      </c>
      <c r="AB47" s="29">
        <f>123/AJ47</f>
        <v>28.494648566001025</v>
      </c>
      <c r="AG47" s="14">
        <v>11.3</v>
      </c>
      <c r="AH47" s="14">
        <v>6.97</v>
      </c>
      <c r="AI47" s="14">
        <v>1.65</v>
      </c>
      <c r="AJ47" s="30">
        <f>(AG47*10)*3.82/100</f>
        <v>4.3165999999999993</v>
      </c>
      <c r="AK47" s="14" t="s">
        <v>100</v>
      </c>
      <c r="AP47" s="14">
        <v>8.9</v>
      </c>
      <c r="AQ47" s="14" t="s">
        <v>101</v>
      </c>
      <c r="AR47" s="14" t="s">
        <v>94</v>
      </c>
      <c r="AS47" s="14" t="s">
        <v>99</v>
      </c>
    </row>
    <row r="48" spans="1:45" s="14" customFormat="1" x14ac:dyDescent="0.25">
      <c r="A48" s="14" t="s">
        <v>93</v>
      </c>
      <c r="B48" s="14" t="s">
        <v>388</v>
      </c>
      <c r="C48" s="14" t="s">
        <v>387</v>
      </c>
      <c r="D48" s="14">
        <v>100</v>
      </c>
      <c r="E48" s="14" t="s">
        <v>34</v>
      </c>
      <c r="F48" s="14">
        <v>0</v>
      </c>
      <c r="J48" s="14" t="s">
        <v>319</v>
      </c>
      <c r="L48" s="12" t="s">
        <v>388</v>
      </c>
      <c r="M48" s="14" t="s">
        <v>33</v>
      </c>
      <c r="N48" s="14" t="s">
        <v>38</v>
      </c>
      <c r="O48" s="14">
        <v>1</v>
      </c>
      <c r="P48" s="14" t="s">
        <v>387</v>
      </c>
      <c r="R48" s="14" t="s">
        <v>58</v>
      </c>
      <c r="X48" s="14" t="s">
        <v>62</v>
      </c>
      <c r="Y48" s="14" t="s">
        <v>205</v>
      </c>
      <c r="Z48" s="14">
        <v>96</v>
      </c>
      <c r="AB48" s="29">
        <f>117/AJ48</f>
        <v>32.692522633284902</v>
      </c>
      <c r="AG48" s="14">
        <v>9.1999999999999993</v>
      </c>
      <c r="AH48" s="14">
        <v>7.77</v>
      </c>
      <c r="AI48" s="14">
        <v>2.0499999999999998</v>
      </c>
      <c r="AJ48" s="30">
        <f>(AG48*10)*3.89/100</f>
        <v>3.5787999999999998</v>
      </c>
      <c r="AK48" s="14" t="s">
        <v>100</v>
      </c>
      <c r="AP48" s="14">
        <v>10.199999999999999</v>
      </c>
      <c r="AQ48" s="14" t="s">
        <v>101</v>
      </c>
      <c r="AR48" s="14" t="s">
        <v>95</v>
      </c>
      <c r="AS48" s="14" t="s">
        <v>99</v>
      </c>
    </row>
    <row r="49" spans="1:45" s="14" customFormat="1" x14ac:dyDescent="0.25">
      <c r="A49" s="14" t="s">
        <v>93</v>
      </c>
      <c r="B49" s="14" t="s">
        <v>388</v>
      </c>
      <c r="C49" s="14" t="s">
        <v>388</v>
      </c>
      <c r="E49" s="14" t="s">
        <v>34</v>
      </c>
      <c r="F49" s="14">
        <v>0</v>
      </c>
      <c r="I49" s="14" t="s">
        <v>96</v>
      </c>
      <c r="J49" s="14" t="s">
        <v>320</v>
      </c>
      <c r="L49" s="12" t="s">
        <v>388</v>
      </c>
      <c r="M49" s="14" t="s">
        <v>33</v>
      </c>
      <c r="N49" s="14" t="s">
        <v>38</v>
      </c>
      <c r="O49" s="14">
        <v>1</v>
      </c>
      <c r="P49" s="14" t="s">
        <v>387</v>
      </c>
      <c r="R49" s="14" t="s">
        <v>58</v>
      </c>
      <c r="X49" s="14" t="s">
        <v>62</v>
      </c>
      <c r="Y49" s="14" t="s">
        <v>205</v>
      </c>
      <c r="Z49" s="14">
        <v>96</v>
      </c>
      <c r="AK49" s="14" t="s">
        <v>100</v>
      </c>
      <c r="AP49" s="14">
        <v>9.5</v>
      </c>
      <c r="AQ49" s="14" t="s">
        <v>102</v>
      </c>
      <c r="AR49" s="14" t="s">
        <v>97</v>
      </c>
      <c r="AS49" s="14" t="s">
        <v>98</v>
      </c>
    </row>
    <row r="50" spans="1:45" s="14" customFormat="1" x14ac:dyDescent="0.25">
      <c r="A50" s="14" t="s">
        <v>53</v>
      </c>
      <c r="B50" s="14" t="s">
        <v>387</v>
      </c>
      <c r="E50" s="14" t="s">
        <v>34</v>
      </c>
      <c r="L50" s="12" t="s">
        <v>388</v>
      </c>
      <c r="M50" s="14" t="s">
        <v>56</v>
      </c>
      <c r="N50" s="14" t="s">
        <v>27</v>
      </c>
      <c r="O50" s="14">
        <v>1</v>
      </c>
      <c r="P50" s="14" t="s">
        <v>387</v>
      </c>
      <c r="R50" s="14" t="s">
        <v>58</v>
      </c>
      <c r="X50" s="14" t="s">
        <v>55</v>
      </c>
      <c r="Y50" s="14" t="s">
        <v>49</v>
      </c>
      <c r="Z50" s="14">
        <v>504</v>
      </c>
      <c r="AA50" s="14" t="s">
        <v>60</v>
      </c>
      <c r="AB50" s="29">
        <f>(0.5*10^-3)/(386*10^-8)</f>
        <v>129.53367875647669</v>
      </c>
      <c r="AG50" s="14">
        <v>3</v>
      </c>
      <c r="AI50" s="14">
        <v>0.9</v>
      </c>
      <c r="AK50" s="14" t="s">
        <v>57</v>
      </c>
      <c r="AL50" s="14">
        <v>15</v>
      </c>
      <c r="AM50" s="14" t="s">
        <v>58</v>
      </c>
      <c r="AP50" s="14">
        <v>60</v>
      </c>
      <c r="AQ50" s="14" t="s">
        <v>65</v>
      </c>
      <c r="AR50" s="14" t="s">
        <v>68</v>
      </c>
      <c r="AS50" s="14" t="s">
        <v>64</v>
      </c>
    </row>
    <row r="51" spans="1:45" s="14" customFormat="1" x14ac:dyDescent="0.25">
      <c r="A51" s="14" t="s">
        <v>53</v>
      </c>
      <c r="B51" s="14" t="s">
        <v>388</v>
      </c>
      <c r="C51" s="14" t="s">
        <v>388</v>
      </c>
      <c r="E51" s="14" t="s">
        <v>34</v>
      </c>
      <c r="F51" s="14">
        <v>0</v>
      </c>
      <c r="I51" s="14" t="s">
        <v>54</v>
      </c>
      <c r="L51" s="12" t="s">
        <v>388</v>
      </c>
      <c r="M51" s="14" t="s">
        <v>56</v>
      </c>
      <c r="N51" s="14" t="s">
        <v>38</v>
      </c>
      <c r="O51" s="14">
        <v>1</v>
      </c>
      <c r="P51" s="14" t="s">
        <v>387</v>
      </c>
      <c r="R51" s="14" t="s">
        <v>58</v>
      </c>
      <c r="T51" s="14" t="s">
        <v>202</v>
      </c>
      <c r="U51" s="14" t="s">
        <v>60</v>
      </c>
      <c r="V51" s="14">
        <v>1</v>
      </c>
      <c r="X51" s="14" t="s">
        <v>55</v>
      </c>
      <c r="Y51" s="14" t="s">
        <v>49</v>
      </c>
      <c r="Z51" s="14">
        <v>504</v>
      </c>
      <c r="AA51" s="14" t="s">
        <v>60</v>
      </c>
      <c r="AB51" s="29">
        <f t="shared" ref="AB51:AB53" si="1">(0.5*10^-3)/(386*10^-8)</f>
        <v>129.53367875647669</v>
      </c>
      <c r="AG51" s="14">
        <v>2.33</v>
      </c>
      <c r="AI51" s="14">
        <v>1</v>
      </c>
      <c r="AK51" s="14" t="s">
        <v>57</v>
      </c>
      <c r="AL51" s="14">
        <v>15</v>
      </c>
      <c r="AM51" s="14" t="s">
        <v>58</v>
      </c>
      <c r="AP51" s="14">
        <v>24</v>
      </c>
      <c r="AQ51" s="14" t="s">
        <v>65</v>
      </c>
      <c r="AR51" s="14" t="s">
        <v>69</v>
      </c>
      <c r="AS51" s="14" t="s">
        <v>64</v>
      </c>
    </row>
    <row r="52" spans="1:45" s="14" customFormat="1" x14ac:dyDescent="0.25">
      <c r="A52" s="14" t="s">
        <v>53</v>
      </c>
      <c r="B52" s="14" t="s">
        <v>387</v>
      </c>
      <c r="E52" s="14" t="s">
        <v>34</v>
      </c>
      <c r="L52" s="12" t="s">
        <v>388</v>
      </c>
      <c r="M52" s="14" t="s">
        <v>56</v>
      </c>
      <c r="N52" s="14" t="s">
        <v>27</v>
      </c>
      <c r="O52" s="14">
        <v>2</v>
      </c>
      <c r="P52" s="14" t="s">
        <v>387</v>
      </c>
      <c r="R52" s="14" t="s">
        <v>58</v>
      </c>
      <c r="X52" s="14" t="s">
        <v>55</v>
      </c>
      <c r="Y52" s="14" t="s">
        <v>49</v>
      </c>
      <c r="Z52" s="14">
        <v>504</v>
      </c>
      <c r="AA52" s="14" t="s">
        <v>121</v>
      </c>
      <c r="AB52" s="29">
        <f t="shared" si="1"/>
        <v>129.53367875647669</v>
      </c>
      <c r="AG52" s="14">
        <v>3</v>
      </c>
      <c r="AI52" s="14">
        <v>0.9</v>
      </c>
      <c r="AK52" s="14" t="s">
        <v>57</v>
      </c>
      <c r="AL52" s="14">
        <v>15</v>
      </c>
      <c r="AM52" s="14" t="s">
        <v>58</v>
      </c>
      <c r="AP52" s="14">
        <v>33</v>
      </c>
      <c r="AQ52" s="14" t="s">
        <v>65</v>
      </c>
      <c r="AR52" s="14" t="s">
        <v>70</v>
      </c>
      <c r="AS52" s="14" t="s">
        <v>64</v>
      </c>
    </row>
    <row r="53" spans="1:45" s="14" customFormat="1" x14ac:dyDescent="0.25">
      <c r="A53" s="14" t="s">
        <v>53</v>
      </c>
      <c r="B53" s="14" t="s">
        <v>388</v>
      </c>
      <c r="C53" s="14" t="s">
        <v>388</v>
      </c>
      <c r="E53" s="14" t="s">
        <v>34</v>
      </c>
      <c r="F53" s="14">
        <v>0</v>
      </c>
      <c r="I53" s="14" t="s">
        <v>54</v>
      </c>
      <c r="L53" s="12" t="s">
        <v>388</v>
      </c>
      <c r="M53" s="14" t="s">
        <v>56</v>
      </c>
      <c r="N53" s="14" t="s">
        <v>38</v>
      </c>
      <c r="O53" s="14">
        <v>2</v>
      </c>
      <c r="P53" s="14" t="s">
        <v>387</v>
      </c>
      <c r="R53" s="14" t="s">
        <v>58</v>
      </c>
      <c r="T53" s="14" t="s">
        <v>202</v>
      </c>
      <c r="U53" s="14" t="s">
        <v>59</v>
      </c>
      <c r="V53" s="14">
        <v>1</v>
      </c>
      <c r="X53" s="14" t="s">
        <v>55</v>
      </c>
      <c r="Y53" s="14" t="s">
        <v>49</v>
      </c>
      <c r="Z53" s="14">
        <v>504</v>
      </c>
      <c r="AA53" s="14" t="s">
        <v>121</v>
      </c>
      <c r="AB53" s="29">
        <f t="shared" si="1"/>
        <v>129.53367875647669</v>
      </c>
      <c r="AG53" s="14">
        <v>2.33</v>
      </c>
      <c r="AI53" s="14">
        <v>1</v>
      </c>
      <c r="AK53" s="14" t="s">
        <v>57</v>
      </c>
      <c r="AL53" s="14">
        <v>15</v>
      </c>
      <c r="AM53" s="14" t="s">
        <v>58</v>
      </c>
      <c r="AP53" s="14">
        <v>23</v>
      </c>
      <c r="AQ53" s="14" t="s">
        <v>65</v>
      </c>
      <c r="AR53" s="14" t="s">
        <v>71</v>
      </c>
      <c r="AS53" s="14" t="s">
        <v>64</v>
      </c>
    </row>
    <row r="54" spans="1:45" s="14" customFormat="1" x14ac:dyDescent="0.25">
      <c r="A54" s="14" t="s">
        <v>53</v>
      </c>
      <c r="B54" s="14" t="s">
        <v>387</v>
      </c>
      <c r="E54" s="14" t="s">
        <v>34</v>
      </c>
      <c r="L54" s="12" t="s">
        <v>388</v>
      </c>
      <c r="M54" s="14" t="s">
        <v>56</v>
      </c>
      <c r="N54" s="14" t="s">
        <v>27</v>
      </c>
      <c r="O54" s="14">
        <v>3</v>
      </c>
      <c r="P54" s="14" t="s">
        <v>387</v>
      </c>
      <c r="R54" s="14" t="s">
        <v>58</v>
      </c>
      <c r="X54" s="14" t="s">
        <v>62</v>
      </c>
      <c r="Y54" s="14" t="s">
        <v>49</v>
      </c>
      <c r="Z54" s="14">
        <v>168</v>
      </c>
      <c r="AA54" s="14" t="s">
        <v>60</v>
      </c>
      <c r="AB54" s="14">
        <v>388</v>
      </c>
      <c r="AG54" s="14">
        <v>3</v>
      </c>
      <c r="AI54" s="14">
        <v>0.9</v>
      </c>
      <c r="AK54" s="14" t="s">
        <v>63</v>
      </c>
      <c r="AL54" s="14">
        <v>31</v>
      </c>
      <c r="AP54" s="14">
        <v>34</v>
      </c>
      <c r="AQ54" s="14" t="s">
        <v>72</v>
      </c>
      <c r="AR54" s="14" t="s">
        <v>68</v>
      </c>
      <c r="AS54" s="14" t="s">
        <v>64</v>
      </c>
    </row>
    <row r="55" spans="1:45" s="14" customFormat="1" x14ac:dyDescent="0.25">
      <c r="A55" s="14" t="s">
        <v>53</v>
      </c>
      <c r="B55" s="14" t="s">
        <v>388</v>
      </c>
      <c r="C55" s="14" t="s">
        <v>388</v>
      </c>
      <c r="E55" s="14" t="s">
        <v>34</v>
      </c>
      <c r="F55" s="14">
        <v>0</v>
      </c>
      <c r="I55" s="14" t="s">
        <v>54</v>
      </c>
      <c r="L55" s="12" t="s">
        <v>388</v>
      </c>
      <c r="M55" s="14" t="s">
        <v>56</v>
      </c>
      <c r="N55" s="14" t="s">
        <v>38</v>
      </c>
      <c r="O55" s="14">
        <v>3</v>
      </c>
      <c r="P55" s="14" t="s">
        <v>387</v>
      </c>
      <c r="R55" s="14" t="s">
        <v>58</v>
      </c>
      <c r="T55" s="14" t="s">
        <v>202</v>
      </c>
      <c r="U55" s="14" t="s">
        <v>60</v>
      </c>
      <c r="V55" s="14">
        <v>2</v>
      </c>
      <c r="X55" s="14" t="s">
        <v>62</v>
      </c>
      <c r="Y55" s="14" t="s">
        <v>49</v>
      </c>
      <c r="Z55" s="14">
        <v>168</v>
      </c>
      <c r="AA55" s="14" t="s">
        <v>60</v>
      </c>
      <c r="AB55" s="14">
        <v>366</v>
      </c>
      <c r="AG55" s="14">
        <v>2.33</v>
      </c>
      <c r="AI55" s="14">
        <v>1</v>
      </c>
      <c r="AK55" s="14" t="s">
        <v>63</v>
      </c>
      <c r="AL55" s="14">
        <v>31</v>
      </c>
      <c r="AP55" s="14">
        <v>18</v>
      </c>
      <c r="AQ55" s="14" t="s">
        <v>72</v>
      </c>
      <c r="AR55" s="14" t="s">
        <v>69</v>
      </c>
      <c r="AS55" s="14" t="s">
        <v>64</v>
      </c>
    </row>
    <row r="56" spans="1:45" s="14" customFormat="1" x14ac:dyDescent="0.25">
      <c r="A56" s="14" t="s">
        <v>53</v>
      </c>
      <c r="B56" s="14" t="s">
        <v>387</v>
      </c>
      <c r="E56" s="14" t="s">
        <v>34</v>
      </c>
      <c r="L56" s="12" t="s">
        <v>388</v>
      </c>
      <c r="M56" s="14" t="s">
        <v>56</v>
      </c>
      <c r="N56" s="14" t="s">
        <v>27</v>
      </c>
      <c r="O56" s="14">
        <v>4</v>
      </c>
      <c r="P56" s="14" t="s">
        <v>387</v>
      </c>
      <c r="R56" s="14" t="s">
        <v>58</v>
      </c>
      <c r="X56" s="14" t="s">
        <v>62</v>
      </c>
      <c r="Y56" s="14" t="s">
        <v>49</v>
      </c>
      <c r="Z56" s="14">
        <v>168</v>
      </c>
      <c r="AA56" s="14" t="s">
        <v>121</v>
      </c>
      <c r="AB56" s="14">
        <v>388</v>
      </c>
      <c r="AG56" s="14">
        <v>3</v>
      </c>
      <c r="AI56" s="14">
        <v>0.9</v>
      </c>
      <c r="AK56" s="14" t="s">
        <v>63</v>
      </c>
      <c r="AL56" s="14">
        <v>31</v>
      </c>
      <c r="AP56" s="14">
        <v>12</v>
      </c>
      <c r="AQ56" s="14" t="s">
        <v>72</v>
      </c>
      <c r="AR56" s="14" t="s">
        <v>70</v>
      </c>
      <c r="AS56" s="14" t="s">
        <v>64</v>
      </c>
    </row>
    <row r="57" spans="1:45" s="14" customFormat="1" x14ac:dyDescent="0.25">
      <c r="A57" s="14" t="s">
        <v>53</v>
      </c>
      <c r="B57" s="14" t="s">
        <v>388</v>
      </c>
      <c r="C57" s="14" t="s">
        <v>388</v>
      </c>
      <c r="E57" s="14" t="s">
        <v>34</v>
      </c>
      <c r="F57" s="14">
        <v>0</v>
      </c>
      <c r="I57" s="14" t="s">
        <v>54</v>
      </c>
      <c r="L57" s="12" t="s">
        <v>388</v>
      </c>
      <c r="M57" s="14" t="s">
        <v>56</v>
      </c>
      <c r="N57" s="14" t="s">
        <v>38</v>
      </c>
      <c r="O57" s="14">
        <v>4</v>
      </c>
      <c r="P57" s="14" t="s">
        <v>387</v>
      </c>
      <c r="R57" s="14" t="s">
        <v>58</v>
      </c>
      <c r="T57" s="14" t="s">
        <v>202</v>
      </c>
      <c r="U57" s="14" t="s">
        <v>59</v>
      </c>
      <c r="V57" s="14">
        <v>2</v>
      </c>
      <c r="X57" s="14" t="s">
        <v>62</v>
      </c>
      <c r="Y57" s="14" t="s">
        <v>49</v>
      </c>
      <c r="Z57" s="14">
        <v>168</v>
      </c>
      <c r="AA57" s="14" t="s">
        <v>121</v>
      </c>
      <c r="AB57" s="14">
        <v>366</v>
      </c>
      <c r="AG57" s="14">
        <v>2.33</v>
      </c>
      <c r="AI57" s="14">
        <v>1</v>
      </c>
      <c r="AK57" s="14" t="s">
        <v>63</v>
      </c>
      <c r="AL57" s="14">
        <v>31</v>
      </c>
      <c r="AP57" s="14">
        <v>13</v>
      </c>
      <c r="AQ57" s="14" t="s">
        <v>72</v>
      </c>
      <c r="AR57" s="14" t="s">
        <v>71</v>
      </c>
      <c r="AS57" s="14" t="s">
        <v>64</v>
      </c>
    </row>
    <row r="58" spans="1:45" x14ac:dyDescent="0.25">
      <c r="A58" t="s">
        <v>257</v>
      </c>
      <c r="B58" s="14" t="s">
        <v>387</v>
      </c>
      <c r="C58" s="14"/>
      <c r="E58" s="14" t="s">
        <v>35</v>
      </c>
      <c r="L58" s="12" t="s">
        <v>388</v>
      </c>
      <c r="M58" t="s">
        <v>74</v>
      </c>
      <c r="N58" t="s">
        <v>27</v>
      </c>
      <c r="O58">
        <v>1</v>
      </c>
      <c r="P58" s="14" t="s">
        <v>387</v>
      </c>
      <c r="R58" s="14" t="s">
        <v>58</v>
      </c>
      <c r="X58" t="s">
        <v>62</v>
      </c>
      <c r="Y58" t="s">
        <v>49</v>
      </c>
      <c r="Z58">
        <v>120</v>
      </c>
      <c r="AA58" t="s">
        <v>39</v>
      </c>
      <c r="AB58" s="29">
        <f>132/AI58</f>
        <v>45.517241379310349</v>
      </c>
      <c r="AD58">
        <v>6.2</v>
      </c>
      <c r="AE58">
        <v>0</v>
      </c>
      <c r="AG58">
        <v>4.7</v>
      </c>
      <c r="AH58">
        <v>8</v>
      </c>
      <c r="AI58">
        <v>2.9</v>
      </c>
      <c r="AJ58">
        <v>4.5</v>
      </c>
      <c r="AK58" t="s">
        <v>156</v>
      </c>
      <c r="AM58" t="s">
        <v>157</v>
      </c>
      <c r="AN58">
        <v>1.4</v>
      </c>
      <c r="AP58">
        <v>24.5</v>
      </c>
      <c r="AQ58" t="s">
        <v>116</v>
      </c>
      <c r="AR58" t="s">
        <v>259</v>
      </c>
    </row>
    <row r="59" spans="1:45" x14ac:dyDescent="0.25">
      <c r="A59" t="s">
        <v>257</v>
      </c>
      <c r="B59" t="s">
        <v>388</v>
      </c>
      <c r="C59" t="s">
        <v>387</v>
      </c>
      <c r="D59">
        <v>100</v>
      </c>
      <c r="E59" t="s">
        <v>35</v>
      </c>
      <c r="F59">
        <v>0</v>
      </c>
      <c r="H59">
        <v>0</v>
      </c>
      <c r="J59" t="s">
        <v>321</v>
      </c>
      <c r="L59" s="12" t="s">
        <v>388</v>
      </c>
      <c r="M59" t="s">
        <v>74</v>
      </c>
      <c r="N59" t="s">
        <v>38</v>
      </c>
      <c r="O59">
        <v>1</v>
      </c>
      <c r="P59" s="14" t="s">
        <v>387</v>
      </c>
      <c r="R59" s="14" t="s">
        <v>58</v>
      </c>
      <c r="X59" t="s">
        <v>62</v>
      </c>
      <c r="Y59" t="s">
        <v>49</v>
      </c>
      <c r="Z59">
        <v>120</v>
      </c>
      <c r="AA59" t="s">
        <v>39</v>
      </c>
      <c r="AB59" s="29">
        <f>127/AJ59</f>
        <v>29.534883720930235</v>
      </c>
      <c r="AD59">
        <v>6.2</v>
      </c>
      <c r="AE59">
        <v>0</v>
      </c>
      <c r="AG59">
        <v>2.5</v>
      </c>
      <c r="AH59">
        <v>8.6</v>
      </c>
      <c r="AI59">
        <v>3</v>
      </c>
      <c r="AJ59">
        <v>4.3</v>
      </c>
      <c r="AK59" t="s">
        <v>156</v>
      </c>
      <c r="AM59" t="s">
        <v>157</v>
      </c>
      <c r="AN59">
        <v>1.4</v>
      </c>
      <c r="AP59">
        <v>42.3</v>
      </c>
      <c r="AQ59" t="s">
        <v>116</v>
      </c>
      <c r="AR59" t="s">
        <v>260</v>
      </c>
    </row>
    <row r="60" spans="1:45" s="14" customFormat="1" x14ac:dyDescent="0.25">
      <c r="A60" s="14" t="s">
        <v>106</v>
      </c>
      <c r="B60" s="14" t="s">
        <v>387</v>
      </c>
      <c r="E60" s="14" t="s">
        <v>35</v>
      </c>
      <c r="L60" s="12" t="s">
        <v>388</v>
      </c>
      <c r="M60" s="14" t="s">
        <v>136</v>
      </c>
      <c r="N60" s="14" t="s">
        <v>27</v>
      </c>
      <c r="O60" s="14">
        <v>1</v>
      </c>
      <c r="P60" s="14" t="s">
        <v>387</v>
      </c>
      <c r="R60" s="14" t="s">
        <v>58</v>
      </c>
      <c r="X60" s="14" t="s">
        <v>62</v>
      </c>
      <c r="Y60" t="s">
        <v>49</v>
      </c>
      <c r="Z60" s="14">
        <v>150</v>
      </c>
      <c r="AB60" s="29">
        <f>248.8/AI60</f>
        <v>80.258064516129039</v>
      </c>
      <c r="AG60" s="14">
        <v>2.97</v>
      </c>
      <c r="AH60" s="14">
        <v>7.4</v>
      </c>
      <c r="AI60" s="14">
        <v>3.1</v>
      </c>
      <c r="AM60" s="14" t="s">
        <v>50</v>
      </c>
      <c r="AP60" s="14">
        <v>11.3</v>
      </c>
      <c r="AQ60" s="14" t="s">
        <v>123</v>
      </c>
      <c r="AR60" s="14" t="s">
        <v>137</v>
      </c>
      <c r="AS60" s="14" t="s">
        <v>140</v>
      </c>
    </row>
    <row r="61" spans="1:45" s="14" customFormat="1" x14ac:dyDescent="0.25">
      <c r="A61" s="14" t="s">
        <v>106</v>
      </c>
      <c r="B61" s="14" t="s">
        <v>388</v>
      </c>
      <c r="C61" s="14" t="s">
        <v>387</v>
      </c>
      <c r="D61" s="14">
        <v>100</v>
      </c>
      <c r="E61" s="14" t="s">
        <v>35</v>
      </c>
      <c r="F61" s="14">
        <v>0</v>
      </c>
      <c r="H61" s="14">
        <v>0</v>
      </c>
      <c r="J61" s="14" t="s">
        <v>322</v>
      </c>
      <c r="L61" s="12" t="s">
        <v>388</v>
      </c>
      <c r="M61" s="14" t="s">
        <v>136</v>
      </c>
      <c r="N61" s="14" t="s">
        <v>38</v>
      </c>
      <c r="O61" s="14">
        <v>1</v>
      </c>
      <c r="P61" s="14" t="s">
        <v>387</v>
      </c>
      <c r="R61" s="14" t="s">
        <v>58</v>
      </c>
      <c r="X61" s="14" t="s">
        <v>62</v>
      </c>
      <c r="Y61" t="s">
        <v>49</v>
      </c>
      <c r="Z61" s="14">
        <v>150</v>
      </c>
      <c r="AB61" s="29">
        <f>20.4/AI61</f>
        <v>7.8461538461538449</v>
      </c>
      <c r="AG61" s="14">
        <v>3.07</v>
      </c>
      <c r="AH61" s="14">
        <v>8.4</v>
      </c>
      <c r="AI61" s="14">
        <v>2.6</v>
      </c>
      <c r="AM61" s="14" t="s">
        <v>50</v>
      </c>
      <c r="AP61" s="14">
        <v>16.8</v>
      </c>
      <c r="AQ61" s="14" t="s">
        <v>123</v>
      </c>
      <c r="AR61" s="14" t="s">
        <v>138</v>
      </c>
      <c r="AS61" s="14" t="s">
        <v>140</v>
      </c>
    </row>
    <row r="62" spans="1:45" s="14" customFormat="1" x14ac:dyDescent="0.25">
      <c r="A62" s="14" t="s">
        <v>106</v>
      </c>
      <c r="B62" s="14" t="s">
        <v>388</v>
      </c>
      <c r="C62" s="14" t="s">
        <v>387</v>
      </c>
      <c r="D62" s="14">
        <v>100</v>
      </c>
      <c r="E62" s="14" t="s">
        <v>35</v>
      </c>
      <c r="F62" s="14">
        <v>0</v>
      </c>
      <c r="H62" s="14">
        <v>0</v>
      </c>
      <c r="J62" s="14" t="s">
        <v>323</v>
      </c>
      <c r="L62" s="12" t="s">
        <v>388</v>
      </c>
      <c r="M62" s="14" t="s">
        <v>136</v>
      </c>
      <c r="N62" s="14" t="s">
        <v>38</v>
      </c>
      <c r="O62" s="14">
        <v>1</v>
      </c>
      <c r="P62" s="14" t="s">
        <v>387</v>
      </c>
      <c r="R62" s="14" t="s">
        <v>58</v>
      </c>
      <c r="X62" s="14" t="s">
        <v>62</v>
      </c>
      <c r="Y62" t="s">
        <v>49</v>
      </c>
      <c r="Z62" s="14">
        <v>150</v>
      </c>
      <c r="AB62" s="29">
        <f>196.8/AI62</f>
        <v>78.72</v>
      </c>
      <c r="AG62" s="14">
        <v>2.69</v>
      </c>
      <c r="AH62" s="14">
        <v>8.6999999999999993</v>
      </c>
      <c r="AI62" s="14">
        <v>2.5</v>
      </c>
      <c r="AM62" s="14" t="s">
        <v>50</v>
      </c>
      <c r="AP62" s="14">
        <v>18.5</v>
      </c>
      <c r="AQ62" s="14" t="s">
        <v>123</v>
      </c>
      <c r="AR62" s="14" t="s">
        <v>139</v>
      </c>
      <c r="AS62" s="14" t="s">
        <v>140</v>
      </c>
    </row>
    <row r="63" spans="1:45" s="14" customFormat="1" x14ac:dyDescent="0.25">
      <c r="A63" s="14" t="s">
        <v>32</v>
      </c>
      <c r="B63" s="14" t="s">
        <v>387</v>
      </c>
      <c r="E63" s="14" t="s">
        <v>34</v>
      </c>
      <c r="L63" s="12" t="s">
        <v>388</v>
      </c>
      <c r="M63" s="14" t="s">
        <v>33</v>
      </c>
      <c r="N63" s="14" t="s">
        <v>27</v>
      </c>
      <c r="O63" s="14">
        <v>1</v>
      </c>
      <c r="P63" s="14" t="s">
        <v>387</v>
      </c>
      <c r="R63" s="14" t="s">
        <v>58</v>
      </c>
      <c r="X63" s="14" t="s">
        <v>62</v>
      </c>
      <c r="Y63" t="s">
        <v>49</v>
      </c>
      <c r="Z63" s="14">
        <v>90</v>
      </c>
      <c r="AA63" s="14" t="s">
        <v>39</v>
      </c>
      <c r="AB63" s="14">
        <v>35</v>
      </c>
      <c r="AC63" s="14">
        <v>18.600000000000001</v>
      </c>
      <c r="AD63" s="14">
        <v>17.100000000000001</v>
      </c>
      <c r="AE63" s="14">
        <v>0</v>
      </c>
      <c r="AG63" s="14">
        <v>8.69</v>
      </c>
      <c r="AI63" s="14">
        <v>1.95</v>
      </c>
      <c r="AJ63" s="14">
        <v>3.75</v>
      </c>
      <c r="AK63" s="14" t="s">
        <v>40</v>
      </c>
      <c r="AL63" s="14">
        <v>43</v>
      </c>
      <c r="AM63" s="14" t="s">
        <v>46</v>
      </c>
      <c r="AN63" s="14">
        <v>1.1100000000000001</v>
      </c>
      <c r="AO63" s="14">
        <v>0.21</v>
      </c>
      <c r="AP63" s="14">
        <v>40</v>
      </c>
      <c r="AQ63" s="14" t="s">
        <v>47</v>
      </c>
      <c r="AR63" s="14" t="s">
        <v>42</v>
      </c>
      <c r="AS63" s="14" t="s">
        <v>37</v>
      </c>
    </row>
    <row r="64" spans="1:45" s="14" customFormat="1" x14ac:dyDescent="0.25">
      <c r="A64" s="14" t="s">
        <v>32</v>
      </c>
      <c r="B64" s="14" t="s">
        <v>388</v>
      </c>
      <c r="C64" s="14" t="s">
        <v>388</v>
      </c>
      <c r="D64" s="14">
        <v>66</v>
      </c>
      <c r="E64" s="14" t="s">
        <v>34</v>
      </c>
      <c r="F64" s="14">
        <v>20</v>
      </c>
      <c r="G64" s="14" t="s">
        <v>35</v>
      </c>
      <c r="H64" s="14">
        <v>14</v>
      </c>
      <c r="I64" s="14" t="s">
        <v>36</v>
      </c>
      <c r="L64" s="12" t="s">
        <v>388</v>
      </c>
      <c r="M64" s="14" t="s">
        <v>33</v>
      </c>
      <c r="N64" s="14" t="s">
        <v>38</v>
      </c>
      <c r="O64" s="14">
        <v>1</v>
      </c>
      <c r="P64" s="14" t="s">
        <v>387</v>
      </c>
      <c r="R64" s="14" t="s">
        <v>58</v>
      </c>
      <c r="X64" s="14" t="s">
        <v>62</v>
      </c>
      <c r="Y64" s="21" t="s">
        <v>49</v>
      </c>
      <c r="Z64" s="14">
        <v>90</v>
      </c>
      <c r="AA64" s="14" t="s">
        <v>39</v>
      </c>
      <c r="AB64" s="14">
        <v>35</v>
      </c>
      <c r="AC64" s="14">
        <v>18.600000000000001</v>
      </c>
      <c r="AD64" s="14">
        <v>17.100000000000001</v>
      </c>
      <c r="AE64" s="14">
        <v>0</v>
      </c>
      <c r="AG64" s="14">
        <v>4.3600000000000003</v>
      </c>
      <c r="AI64" s="14">
        <v>3.3</v>
      </c>
      <c r="AJ64" s="14">
        <v>4.6900000000000004</v>
      </c>
      <c r="AK64" s="14" t="s">
        <v>40</v>
      </c>
      <c r="AL64" s="14">
        <v>43</v>
      </c>
      <c r="AM64" s="14" t="s">
        <v>46</v>
      </c>
      <c r="AN64" s="14">
        <v>1.1100000000000001</v>
      </c>
      <c r="AO64" s="14">
        <v>0.21</v>
      </c>
      <c r="AP64" s="14">
        <v>40</v>
      </c>
      <c r="AQ64" s="14" t="s">
        <v>47</v>
      </c>
      <c r="AR64" s="14" t="s">
        <v>43</v>
      </c>
      <c r="AS64" s="14" t="s">
        <v>37</v>
      </c>
    </row>
    <row r="65" spans="1:45" s="14" customFormat="1" x14ac:dyDescent="0.25">
      <c r="A65" s="14" t="s">
        <v>32</v>
      </c>
      <c r="B65" s="14" t="s">
        <v>387</v>
      </c>
      <c r="E65" s="14" t="s">
        <v>34</v>
      </c>
      <c r="L65" s="12" t="s">
        <v>388</v>
      </c>
      <c r="M65" s="14" t="s">
        <v>33</v>
      </c>
      <c r="N65" s="14" t="s">
        <v>27</v>
      </c>
      <c r="O65" s="14">
        <v>2</v>
      </c>
      <c r="P65" s="14" t="s">
        <v>387</v>
      </c>
      <c r="R65" s="14" t="s">
        <v>58</v>
      </c>
      <c r="X65" s="14" t="s">
        <v>62</v>
      </c>
      <c r="Y65" s="21" t="s">
        <v>49</v>
      </c>
      <c r="Z65" s="14">
        <v>90</v>
      </c>
      <c r="AA65" s="14" t="s">
        <v>39</v>
      </c>
      <c r="AB65" s="14">
        <v>35</v>
      </c>
      <c r="AC65" s="14">
        <v>21</v>
      </c>
      <c r="AD65" s="14">
        <v>16.399999999999999</v>
      </c>
      <c r="AE65" s="14">
        <v>0</v>
      </c>
      <c r="AG65" s="14">
        <v>8.51</v>
      </c>
      <c r="AI65" s="14">
        <v>1.9</v>
      </c>
      <c r="AJ65" s="14">
        <v>3.55</v>
      </c>
      <c r="AK65" s="14" t="s">
        <v>41</v>
      </c>
      <c r="AL65" s="14">
        <v>14</v>
      </c>
      <c r="AN65" s="14">
        <v>1.39</v>
      </c>
      <c r="AO65" s="14">
        <v>0.16</v>
      </c>
      <c r="AP65" s="14">
        <v>42</v>
      </c>
      <c r="AQ65" s="14" t="s">
        <v>47</v>
      </c>
      <c r="AR65" s="14" t="s">
        <v>44</v>
      </c>
      <c r="AS65" s="14" t="s">
        <v>37</v>
      </c>
    </row>
    <row r="66" spans="1:45" s="14" customFormat="1" x14ac:dyDescent="0.25">
      <c r="A66" s="14" t="s">
        <v>32</v>
      </c>
      <c r="B66" s="14" t="s">
        <v>388</v>
      </c>
      <c r="C66" s="14" t="s">
        <v>388</v>
      </c>
      <c r="D66" s="14">
        <v>66</v>
      </c>
      <c r="E66" s="14" t="s">
        <v>34</v>
      </c>
      <c r="F66" s="14">
        <v>20</v>
      </c>
      <c r="G66" s="14" t="s">
        <v>35</v>
      </c>
      <c r="H66" s="14">
        <v>14</v>
      </c>
      <c r="I66" s="14" t="s">
        <v>36</v>
      </c>
      <c r="L66" s="12" t="s">
        <v>388</v>
      </c>
      <c r="M66" s="14" t="s">
        <v>33</v>
      </c>
      <c r="N66" s="14" t="s">
        <v>38</v>
      </c>
      <c r="O66" s="14">
        <v>2</v>
      </c>
      <c r="P66" s="14" t="s">
        <v>387</v>
      </c>
      <c r="R66" s="14" t="s">
        <v>58</v>
      </c>
      <c r="X66" s="14" t="s">
        <v>62</v>
      </c>
      <c r="Y66" s="21" t="s">
        <v>49</v>
      </c>
      <c r="Z66" s="14">
        <v>90</v>
      </c>
      <c r="AA66" s="14" t="s">
        <v>39</v>
      </c>
      <c r="AB66" s="14">
        <v>35</v>
      </c>
      <c r="AC66" s="14">
        <v>21</v>
      </c>
      <c r="AD66" s="14">
        <v>16.399999999999999</v>
      </c>
      <c r="AE66" s="14">
        <v>0</v>
      </c>
      <c r="AG66" s="14">
        <v>4.66</v>
      </c>
      <c r="AI66" s="14">
        <v>3.34</v>
      </c>
      <c r="AJ66" s="14">
        <v>4.7699999999999996</v>
      </c>
      <c r="AK66" s="14" t="s">
        <v>41</v>
      </c>
      <c r="AL66" s="14">
        <v>14</v>
      </c>
      <c r="AN66" s="14">
        <v>1.39</v>
      </c>
      <c r="AO66" s="14">
        <v>0.16</v>
      </c>
      <c r="AP66" s="14">
        <v>56</v>
      </c>
      <c r="AQ66" s="14" t="s">
        <v>47</v>
      </c>
      <c r="AR66" s="14" t="s">
        <v>45</v>
      </c>
      <c r="AS66" s="14" t="s">
        <v>37</v>
      </c>
    </row>
    <row r="67" spans="1:45" s="19" customFormat="1" x14ac:dyDescent="0.25">
      <c r="A67" s="19" t="s">
        <v>240</v>
      </c>
      <c r="B67" s="19" t="s">
        <v>388</v>
      </c>
      <c r="C67" s="19" t="s">
        <v>388</v>
      </c>
      <c r="D67" s="19">
        <v>62.5</v>
      </c>
      <c r="E67" s="19" t="s">
        <v>34</v>
      </c>
      <c r="F67" s="19">
        <v>12.5</v>
      </c>
      <c r="G67" s="19" t="s">
        <v>225</v>
      </c>
      <c r="H67" s="19">
        <v>25</v>
      </c>
      <c r="I67" s="19" t="s">
        <v>226</v>
      </c>
      <c r="J67" s="19" t="s">
        <v>324</v>
      </c>
      <c r="L67" s="37" t="s">
        <v>387</v>
      </c>
      <c r="P67" s="19" t="s">
        <v>388</v>
      </c>
      <c r="R67" s="19" t="s">
        <v>27</v>
      </c>
      <c r="S67" s="19">
        <v>1</v>
      </c>
      <c r="X67" s="19" t="s">
        <v>62</v>
      </c>
      <c r="Y67" s="19" t="s">
        <v>49</v>
      </c>
      <c r="Z67" s="19">
        <v>160</v>
      </c>
      <c r="AA67" s="19" t="s">
        <v>39</v>
      </c>
      <c r="AB67" s="19">
        <v>30</v>
      </c>
      <c r="AC67" s="19">
        <v>15.4</v>
      </c>
      <c r="AD67" s="19">
        <v>13.9</v>
      </c>
      <c r="AE67" s="19">
        <v>0</v>
      </c>
      <c r="AG67" s="19">
        <v>6.25</v>
      </c>
      <c r="AH67" s="19">
        <v>7.6</v>
      </c>
      <c r="AI67" s="19">
        <v>1.9</v>
      </c>
      <c r="AJ67" s="19">
        <v>3.12</v>
      </c>
      <c r="AK67" s="19" t="s">
        <v>228</v>
      </c>
      <c r="AL67" s="19">
        <v>9</v>
      </c>
      <c r="AM67" s="19" t="s">
        <v>50</v>
      </c>
      <c r="AN67" s="19">
        <v>1.0900000000000001</v>
      </c>
      <c r="AO67" s="19">
        <v>0.31</v>
      </c>
      <c r="AP67" s="19">
        <v>51.21</v>
      </c>
      <c r="AQ67" s="19" t="s">
        <v>336</v>
      </c>
      <c r="AR67" s="19" t="s">
        <v>229</v>
      </c>
    </row>
    <row r="68" spans="1:45" s="19" customFormat="1" x14ac:dyDescent="0.25">
      <c r="A68" s="19" t="s">
        <v>240</v>
      </c>
      <c r="B68" s="19" t="s">
        <v>388</v>
      </c>
      <c r="C68" s="19" t="s">
        <v>388</v>
      </c>
      <c r="D68" s="19">
        <v>62.5</v>
      </c>
      <c r="E68" s="19" t="s">
        <v>34</v>
      </c>
      <c r="F68" s="19">
        <v>12.5</v>
      </c>
      <c r="G68" s="19" t="s">
        <v>225</v>
      </c>
      <c r="H68" s="19">
        <v>25</v>
      </c>
      <c r="I68" s="19" t="s">
        <v>226</v>
      </c>
      <c r="J68" s="19" t="s">
        <v>324</v>
      </c>
      <c r="K68" s="19" t="s">
        <v>150</v>
      </c>
      <c r="L68" s="37" t="s">
        <v>387</v>
      </c>
      <c r="P68" s="19" t="s">
        <v>388</v>
      </c>
      <c r="Q68" s="19" t="s">
        <v>150</v>
      </c>
      <c r="R68" s="19" t="s">
        <v>212</v>
      </c>
      <c r="S68" s="19">
        <v>1</v>
      </c>
      <c r="X68" s="19" t="s">
        <v>62</v>
      </c>
      <c r="Y68" s="19" t="s">
        <v>49</v>
      </c>
      <c r="Z68" s="19">
        <v>160</v>
      </c>
      <c r="AA68" s="19" t="s">
        <v>39</v>
      </c>
      <c r="AB68" s="19">
        <v>30</v>
      </c>
      <c r="AC68" s="19">
        <v>15.4</v>
      </c>
      <c r="AD68" s="19">
        <v>13.9</v>
      </c>
      <c r="AE68" s="19">
        <v>0</v>
      </c>
      <c r="AG68" s="19">
        <v>3.34</v>
      </c>
      <c r="AH68" s="19">
        <v>8.1999999999999993</v>
      </c>
      <c r="AI68" s="19">
        <v>2.08</v>
      </c>
      <c r="AJ68" s="19">
        <v>2.64</v>
      </c>
      <c r="AK68" s="19" t="s">
        <v>228</v>
      </c>
      <c r="AL68" s="19">
        <v>9</v>
      </c>
      <c r="AM68" s="19" t="s">
        <v>50</v>
      </c>
      <c r="AN68" s="19">
        <v>1.0900000000000001</v>
      </c>
      <c r="AO68" s="19">
        <v>0.31</v>
      </c>
      <c r="AP68" s="19">
        <v>17.93</v>
      </c>
      <c r="AQ68" s="19" t="s">
        <v>336</v>
      </c>
      <c r="AR68" s="19" t="s">
        <v>230</v>
      </c>
    </row>
    <row r="69" spans="1:45" s="19" customFormat="1" x14ac:dyDescent="0.25">
      <c r="A69" s="19" t="s">
        <v>240</v>
      </c>
      <c r="B69" s="19" t="s">
        <v>388</v>
      </c>
      <c r="C69" s="19" t="s">
        <v>388</v>
      </c>
      <c r="D69" s="19">
        <v>62.5</v>
      </c>
      <c r="E69" s="19" t="s">
        <v>34</v>
      </c>
      <c r="F69" s="19">
        <v>12.5</v>
      </c>
      <c r="G69" s="19" t="s">
        <v>225</v>
      </c>
      <c r="H69" s="19">
        <v>25</v>
      </c>
      <c r="I69" s="19" t="s">
        <v>226</v>
      </c>
      <c r="J69" s="19" t="s">
        <v>324</v>
      </c>
      <c r="K69" s="19" t="s">
        <v>227</v>
      </c>
      <c r="L69" s="37" t="s">
        <v>387</v>
      </c>
      <c r="P69" s="19" t="s">
        <v>388</v>
      </c>
      <c r="Q69" s="19" t="s">
        <v>392</v>
      </c>
      <c r="R69" s="19" t="s">
        <v>212</v>
      </c>
      <c r="S69" s="19">
        <v>1</v>
      </c>
      <c r="X69" s="19" t="s">
        <v>62</v>
      </c>
      <c r="Y69" s="19" t="s">
        <v>49</v>
      </c>
      <c r="Z69" s="19">
        <v>160</v>
      </c>
      <c r="AA69" s="19" t="s">
        <v>39</v>
      </c>
      <c r="AB69" s="19">
        <v>30</v>
      </c>
      <c r="AC69" s="19">
        <v>15.4</v>
      </c>
      <c r="AD69" s="19">
        <v>13.9</v>
      </c>
      <c r="AE69" s="19">
        <v>0</v>
      </c>
      <c r="AG69" s="19">
        <v>3.7</v>
      </c>
      <c r="AH69" s="19">
        <v>5.8</v>
      </c>
      <c r="AI69" s="19">
        <v>1.99</v>
      </c>
      <c r="AJ69" s="19">
        <v>2.09</v>
      </c>
      <c r="AK69" s="19" t="s">
        <v>228</v>
      </c>
      <c r="AL69" s="19">
        <v>9</v>
      </c>
      <c r="AM69" s="19" t="s">
        <v>50</v>
      </c>
      <c r="AN69" s="19">
        <v>1.0900000000000001</v>
      </c>
      <c r="AO69" s="19">
        <v>0.31</v>
      </c>
      <c r="AP69" s="19">
        <v>13.19</v>
      </c>
      <c r="AQ69" s="19" t="s">
        <v>336</v>
      </c>
      <c r="AR69" s="19" t="s">
        <v>231</v>
      </c>
    </row>
    <row r="70" spans="1:45" s="19" customFormat="1" x14ac:dyDescent="0.25">
      <c r="A70" s="19" t="s">
        <v>240</v>
      </c>
      <c r="B70" s="19" t="s">
        <v>388</v>
      </c>
      <c r="C70" s="19" t="s">
        <v>388</v>
      </c>
      <c r="D70" s="19">
        <v>62.5</v>
      </c>
      <c r="E70" s="19" t="s">
        <v>34</v>
      </c>
      <c r="F70" s="19">
        <v>12.5</v>
      </c>
      <c r="G70" s="19" t="s">
        <v>225</v>
      </c>
      <c r="H70" s="19">
        <v>25</v>
      </c>
      <c r="I70" s="19" t="s">
        <v>226</v>
      </c>
      <c r="J70" s="19" t="s">
        <v>324</v>
      </c>
      <c r="L70" s="37" t="s">
        <v>387</v>
      </c>
      <c r="P70" s="19" t="s">
        <v>388</v>
      </c>
      <c r="R70" s="19" t="s">
        <v>27</v>
      </c>
      <c r="S70" s="19">
        <v>2</v>
      </c>
      <c r="X70" s="19" t="s">
        <v>62</v>
      </c>
      <c r="Y70" s="19" t="s">
        <v>49</v>
      </c>
      <c r="Z70" s="19">
        <v>160</v>
      </c>
      <c r="AA70" s="19" t="s">
        <v>39</v>
      </c>
      <c r="AB70" s="19">
        <v>30</v>
      </c>
      <c r="AC70" s="19">
        <v>15.1</v>
      </c>
      <c r="AD70" s="19">
        <v>17.5</v>
      </c>
      <c r="AE70" s="19">
        <v>0</v>
      </c>
      <c r="AG70" s="19">
        <v>6.25</v>
      </c>
      <c r="AH70" s="19">
        <v>7.6</v>
      </c>
      <c r="AI70" s="19">
        <v>1.93</v>
      </c>
      <c r="AJ70" s="19">
        <v>3.16</v>
      </c>
      <c r="AK70" s="19" t="s">
        <v>228</v>
      </c>
      <c r="AL70" s="19">
        <v>9</v>
      </c>
      <c r="AM70" s="19" t="s">
        <v>50</v>
      </c>
      <c r="AN70" s="19">
        <v>1.0900000000000001</v>
      </c>
      <c r="AO70" s="19">
        <v>0.19</v>
      </c>
      <c r="AP70" s="19">
        <v>44.76</v>
      </c>
      <c r="AQ70" s="19" t="s">
        <v>336</v>
      </c>
      <c r="AR70" s="19" t="s">
        <v>232</v>
      </c>
    </row>
    <row r="71" spans="1:45" s="19" customFormat="1" x14ac:dyDescent="0.25">
      <c r="A71" s="19" t="s">
        <v>240</v>
      </c>
      <c r="B71" s="19" t="s">
        <v>388</v>
      </c>
      <c r="C71" s="19" t="s">
        <v>388</v>
      </c>
      <c r="D71" s="19">
        <v>62.5</v>
      </c>
      <c r="E71" s="19" t="s">
        <v>34</v>
      </c>
      <c r="F71" s="19">
        <v>12.5</v>
      </c>
      <c r="G71" s="19" t="s">
        <v>225</v>
      </c>
      <c r="H71" s="19">
        <v>25</v>
      </c>
      <c r="I71" s="19" t="s">
        <v>226</v>
      </c>
      <c r="J71" s="19" t="s">
        <v>324</v>
      </c>
      <c r="K71" s="19" t="s">
        <v>150</v>
      </c>
      <c r="L71" s="37" t="s">
        <v>387</v>
      </c>
      <c r="P71" s="19" t="s">
        <v>388</v>
      </c>
      <c r="Q71" s="19" t="s">
        <v>150</v>
      </c>
      <c r="R71" s="19" t="s">
        <v>212</v>
      </c>
      <c r="S71" s="19">
        <v>2</v>
      </c>
      <c r="X71" s="19" t="s">
        <v>62</v>
      </c>
      <c r="Y71" s="19" t="s">
        <v>49</v>
      </c>
      <c r="Z71" s="19">
        <v>160</v>
      </c>
      <c r="AA71" s="19" t="s">
        <v>39</v>
      </c>
      <c r="AB71" s="19">
        <v>30</v>
      </c>
      <c r="AC71" s="19">
        <v>15.1</v>
      </c>
      <c r="AD71" s="19">
        <v>17.5</v>
      </c>
      <c r="AE71" s="19">
        <v>0</v>
      </c>
      <c r="AG71" s="19">
        <v>3.35</v>
      </c>
      <c r="AH71" s="19">
        <v>8.4</v>
      </c>
      <c r="AI71" s="19">
        <v>1.91</v>
      </c>
      <c r="AJ71" s="19">
        <v>2.79</v>
      </c>
      <c r="AK71" s="19" t="s">
        <v>228</v>
      </c>
      <c r="AL71" s="19">
        <v>9</v>
      </c>
      <c r="AM71" s="19" t="s">
        <v>50</v>
      </c>
      <c r="AN71" s="19">
        <v>1.0900000000000001</v>
      </c>
      <c r="AO71" s="19">
        <v>0.19</v>
      </c>
      <c r="AP71" s="19">
        <v>11.53</v>
      </c>
      <c r="AQ71" s="19" t="s">
        <v>336</v>
      </c>
      <c r="AR71" s="19" t="s">
        <v>233</v>
      </c>
    </row>
    <row r="72" spans="1:45" s="19" customFormat="1" x14ac:dyDescent="0.25">
      <c r="A72" s="19" t="s">
        <v>240</v>
      </c>
      <c r="B72" s="19" t="s">
        <v>388</v>
      </c>
      <c r="C72" s="19" t="s">
        <v>388</v>
      </c>
      <c r="D72" s="19">
        <v>62.5</v>
      </c>
      <c r="E72" s="19" t="s">
        <v>34</v>
      </c>
      <c r="F72" s="19">
        <v>12.5</v>
      </c>
      <c r="G72" s="19" t="s">
        <v>225</v>
      </c>
      <c r="H72" s="19">
        <v>25</v>
      </c>
      <c r="I72" s="19" t="s">
        <v>226</v>
      </c>
      <c r="J72" s="19" t="s">
        <v>324</v>
      </c>
      <c r="K72" s="19" t="s">
        <v>227</v>
      </c>
      <c r="L72" s="37" t="s">
        <v>387</v>
      </c>
      <c r="P72" s="19" t="s">
        <v>388</v>
      </c>
      <c r="Q72" s="19" t="s">
        <v>392</v>
      </c>
      <c r="R72" s="19" t="s">
        <v>212</v>
      </c>
      <c r="S72" s="19">
        <v>2</v>
      </c>
      <c r="X72" s="19" t="s">
        <v>62</v>
      </c>
      <c r="Y72" s="19" t="s">
        <v>49</v>
      </c>
      <c r="Z72" s="19">
        <v>160</v>
      </c>
      <c r="AA72" s="19" t="s">
        <v>39</v>
      </c>
      <c r="AB72" s="19">
        <v>30</v>
      </c>
      <c r="AC72" s="19">
        <v>15.1</v>
      </c>
      <c r="AD72" s="19">
        <v>17.5</v>
      </c>
      <c r="AE72" s="19">
        <v>0</v>
      </c>
      <c r="AG72" s="19">
        <v>3.74</v>
      </c>
      <c r="AH72" s="19">
        <v>6</v>
      </c>
      <c r="AI72" s="19">
        <v>1.97</v>
      </c>
      <c r="AJ72" s="19">
        <v>2.17</v>
      </c>
      <c r="AK72" s="19" t="s">
        <v>228</v>
      </c>
      <c r="AL72" s="19">
        <v>9</v>
      </c>
      <c r="AM72" s="19" t="s">
        <v>50</v>
      </c>
      <c r="AN72" s="19">
        <v>1.0900000000000001</v>
      </c>
      <c r="AO72" s="19">
        <v>0.19</v>
      </c>
      <c r="AP72" s="19">
        <v>5</v>
      </c>
      <c r="AQ72" s="19" t="s">
        <v>336</v>
      </c>
      <c r="AR72" s="19" t="s">
        <v>234</v>
      </c>
    </row>
    <row r="73" spans="1:45" s="19" customFormat="1" x14ac:dyDescent="0.25">
      <c r="A73" s="19" t="s">
        <v>241</v>
      </c>
      <c r="B73" s="19" t="s">
        <v>388</v>
      </c>
      <c r="C73" s="19" t="s">
        <v>388</v>
      </c>
      <c r="E73" s="19" t="s">
        <v>34</v>
      </c>
      <c r="F73" s="19">
        <v>0</v>
      </c>
      <c r="I73" s="19" t="s">
        <v>282</v>
      </c>
      <c r="K73" s="19" t="s">
        <v>150</v>
      </c>
      <c r="L73" s="37" t="s">
        <v>387</v>
      </c>
      <c r="P73" s="19" t="s">
        <v>388</v>
      </c>
      <c r="R73" s="19" t="s">
        <v>27</v>
      </c>
      <c r="S73" s="19">
        <v>1</v>
      </c>
      <c r="T73" s="19" t="s">
        <v>202</v>
      </c>
      <c r="U73" s="19" t="s">
        <v>112</v>
      </c>
      <c r="V73" s="19">
        <v>1</v>
      </c>
      <c r="X73" s="19" t="s">
        <v>62</v>
      </c>
      <c r="Y73" s="19" t="s">
        <v>49</v>
      </c>
      <c r="Z73" s="19">
        <v>110</v>
      </c>
      <c r="AA73" s="19" t="s">
        <v>112</v>
      </c>
      <c r="AB73" s="19">
        <v>25</v>
      </c>
      <c r="AC73" s="19">
        <v>21.5</v>
      </c>
      <c r="AD73" s="19">
        <v>12</v>
      </c>
      <c r="AE73" s="19">
        <v>0</v>
      </c>
      <c r="AG73" s="19">
        <v>5.9</v>
      </c>
      <c r="AH73" s="19">
        <v>7.7</v>
      </c>
      <c r="AI73" s="19">
        <v>2.4</v>
      </c>
      <c r="AJ73" s="19">
        <v>3.5</v>
      </c>
      <c r="AK73" s="19" t="s">
        <v>177</v>
      </c>
      <c r="AM73" s="19" t="s">
        <v>50</v>
      </c>
      <c r="AN73" s="19">
        <v>1.27</v>
      </c>
      <c r="AO73" s="19">
        <v>0.1</v>
      </c>
      <c r="AP73" s="19">
        <v>54</v>
      </c>
      <c r="AQ73" s="19" t="s">
        <v>336</v>
      </c>
      <c r="AR73" s="19" t="s">
        <v>284</v>
      </c>
    </row>
    <row r="74" spans="1:45" s="19" customFormat="1" x14ac:dyDescent="0.25">
      <c r="A74" s="19" t="s">
        <v>241</v>
      </c>
      <c r="B74" s="19" t="s">
        <v>388</v>
      </c>
      <c r="C74" s="19" t="s">
        <v>388</v>
      </c>
      <c r="E74" s="19" t="s">
        <v>34</v>
      </c>
      <c r="F74" s="19">
        <v>0</v>
      </c>
      <c r="I74" s="19" t="s">
        <v>282</v>
      </c>
      <c r="K74" s="19" t="s">
        <v>150</v>
      </c>
      <c r="L74" s="37" t="s">
        <v>387</v>
      </c>
      <c r="P74" s="19" t="s">
        <v>388</v>
      </c>
      <c r="Q74" s="19" t="s">
        <v>217</v>
      </c>
      <c r="R74" s="19" t="s">
        <v>212</v>
      </c>
      <c r="S74" s="19">
        <v>1</v>
      </c>
      <c r="X74" s="19" t="s">
        <v>62</v>
      </c>
      <c r="Y74" s="19" t="s">
        <v>49</v>
      </c>
      <c r="Z74" s="19">
        <v>110</v>
      </c>
      <c r="AA74" s="19" t="s">
        <v>112</v>
      </c>
      <c r="AB74" s="19">
        <v>25</v>
      </c>
      <c r="AC74" s="19">
        <v>21.5</v>
      </c>
      <c r="AD74" s="19">
        <v>12</v>
      </c>
      <c r="AE74" s="19">
        <v>0</v>
      </c>
      <c r="AG74" s="19">
        <v>5.9</v>
      </c>
      <c r="AH74" s="19">
        <v>7.3</v>
      </c>
      <c r="AI74" s="19">
        <v>2.4</v>
      </c>
      <c r="AJ74" s="19">
        <v>3.5</v>
      </c>
      <c r="AK74" s="19" t="s">
        <v>177</v>
      </c>
      <c r="AM74" s="19" t="s">
        <v>50</v>
      </c>
      <c r="AN74" s="19">
        <v>1.27</v>
      </c>
      <c r="AO74" s="19">
        <v>0.1</v>
      </c>
      <c r="AP74" s="19">
        <v>45</v>
      </c>
      <c r="AQ74" s="19" t="s">
        <v>336</v>
      </c>
      <c r="AR74" s="19" t="s">
        <v>285</v>
      </c>
    </row>
    <row r="75" spans="1:45" s="19" customFormat="1" x14ac:dyDescent="0.25">
      <c r="A75" s="19" t="s">
        <v>241</v>
      </c>
      <c r="B75" s="19" t="s">
        <v>388</v>
      </c>
      <c r="C75" s="19" t="s">
        <v>388</v>
      </c>
      <c r="E75" s="19" t="s">
        <v>34</v>
      </c>
      <c r="F75" s="19">
        <v>0</v>
      </c>
      <c r="I75" s="19" t="s">
        <v>282</v>
      </c>
      <c r="K75" s="19" t="s">
        <v>150</v>
      </c>
      <c r="L75" s="37" t="s">
        <v>387</v>
      </c>
      <c r="P75" s="19" t="s">
        <v>387</v>
      </c>
      <c r="R75" s="19" t="s">
        <v>58</v>
      </c>
      <c r="T75" s="19" t="s">
        <v>202</v>
      </c>
      <c r="U75" s="19" t="s">
        <v>121</v>
      </c>
      <c r="V75" s="19">
        <v>1</v>
      </c>
      <c r="X75" s="19" t="s">
        <v>62</v>
      </c>
      <c r="Y75" s="19" t="s">
        <v>49</v>
      </c>
      <c r="Z75" s="19">
        <v>110</v>
      </c>
      <c r="AA75" s="19" t="s">
        <v>121</v>
      </c>
      <c r="AB75" s="19">
        <v>25</v>
      </c>
      <c r="AC75" s="19">
        <v>21.5</v>
      </c>
      <c r="AD75" s="19">
        <v>12</v>
      </c>
      <c r="AE75" s="19">
        <v>0</v>
      </c>
      <c r="AG75" s="19">
        <v>5.9</v>
      </c>
      <c r="AH75" s="19">
        <v>7.7</v>
      </c>
      <c r="AI75" s="19">
        <v>2.4</v>
      </c>
      <c r="AJ75" s="19">
        <v>3.5</v>
      </c>
      <c r="AK75" s="19" t="s">
        <v>177</v>
      </c>
      <c r="AM75" s="19" t="s">
        <v>50</v>
      </c>
      <c r="AN75" s="19">
        <v>1.27</v>
      </c>
      <c r="AO75" s="19">
        <v>0.1</v>
      </c>
      <c r="AP75" s="19">
        <v>44</v>
      </c>
      <c r="AQ75" s="19" t="s">
        <v>336</v>
      </c>
      <c r="AR75" s="19" t="s">
        <v>286</v>
      </c>
    </row>
    <row r="76" spans="1:45" s="19" customFormat="1" x14ac:dyDescent="0.25">
      <c r="A76" s="19" t="s">
        <v>241</v>
      </c>
      <c r="B76" s="19" t="s">
        <v>388</v>
      </c>
      <c r="C76" s="19" t="s">
        <v>388</v>
      </c>
      <c r="E76" s="19" t="s">
        <v>34</v>
      </c>
      <c r="F76" s="19">
        <v>0</v>
      </c>
      <c r="I76" s="19" t="s">
        <v>282</v>
      </c>
      <c r="K76" s="19" t="s">
        <v>150</v>
      </c>
      <c r="L76" s="37" t="s">
        <v>387</v>
      </c>
      <c r="P76" s="19" t="s">
        <v>388</v>
      </c>
      <c r="R76" s="19" t="s">
        <v>27</v>
      </c>
      <c r="S76" s="19">
        <v>2</v>
      </c>
      <c r="T76" s="19" t="s">
        <v>202</v>
      </c>
      <c r="U76" s="19" t="s">
        <v>112</v>
      </c>
      <c r="V76" s="19">
        <v>2</v>
      </c>
      <c r="X76" s="19" t="s">
        <v>62</v>
      </c>
      <c r="Y76" s="19" t="s">
        <v>49</v>
      </c>
      <c r="Z76" s="19">
        <v>110</v>
      </c>
      <c r="AA76" s="19" t="s">
        <v>112</v>
      </c>
      <c r="AB76" s="19">
        <v>25</v>
      </c>
      <c r="AC76" s="19">
        <v>13.3</v>
      </c>
      <c r="AD76" s="19">
        <v>16.399999999999999</v>
      </c>
      <c r="AE76" s="19">
        <v>0</v>
      </c>
      <c r="AG76" s="19">
        <v>5.9</v>
      </c>
      <c r="AH76" s="19">
        <v>7.6</v>
      </c>
      <c r="AI76" s="19">
        <v>2.4</v>
      </c>
      <c r="AJ76" s="19">
        <v>3.6</v>
      </c>
      <c r="AK76" s="19" t="s">
        <v>283</v>
      </c>
      <c r="AM76" s="19" t="s">
        <v>50</v>
      </c>
      <c r="AN76" s="19">
        <v>1.39</v>
      </c>
      <c r="AO76" s="19">
        <v>0.18</v>
      </c>
      <c r="AP76" s="19">
        <v>45</v>
      </c>
      <c r="AQ76" s="19" t="s">
        <v>336</v>
      </c>
      <c r="AR76" s="19" t="s">
        <v>287</v>
      </c>
    </row>
    <row r="77" spans="1:45" s="19" customFormat="1" x14ac:dyDescent="0.25">
      <c r="A77" s="19" t="s">
        <v>241</v>
      </c>
      <c r="B77" s="19" t="s">
        <v>388</v>
      </c>
      <c r="C77" s="19" t="s">
        <v>388</v>
      </c>
      <c r="E77" s="19" t="s">
        <v>34</v>
      </c>
      <c r="F77" s="19">
        <v>0</v>
      </c>
      <c r="I77" s="19" t="s">
        <v>282</v>
      </c>
      <c r="K77" s="19" t="s">
        <v>150</v>
      </c>
      <c r="L77" s="37" t="s">
        <v>387</v>
      </c>
      <c r="P77" s="19" t="s">
        <v>388</v>
      </c>
      <c r="Q77" s="19" t="s">
        <v>217</v>
      </c>
      <c r="R77" s="19" t="s">
        <v>212</v>
      </c>
      <c r="S77" s="19">
        <v>2</v>
      </c>
      <c r="X77" s="19" t="s">
        <v>62</v>
      </c>
      <c r="Y77" s="19" t="s">
        <v>49</v>
      </c>
      <c r="Z77" s="19">
        <v>110</v>
      </c>
      <c r="AA77" s="19" t="s">
        <v>112</v>
      </c>
      <c r="AB77" s="19">
        <v>25</v>
      </c>
      <c r="AC77" s="19">
        <v>13.3</v>
      </c>
      <c r="AD77" s="19">
        <v>16.399999999999999</v>
      </c>
      <c r="AE77" s="19">
        <v>0</v>
      </c>
      <c r="AG77" s="19">
        <v>5.9</v>
      </c>
      <c r="AH77" s="19">
        <v>7.3</v>
      </c>
      <c r="AI77" s="19">
        <v>2.4</v>
      </c>
      <c r="AJ77" s="19">
        <v>3.6</v>
      </c>
      <c r="AK77" s="19" t="s">
        <v>228</v>
      </c>
      <c r="AM77" s="19" t="s">
        <v>50</v>
      </c>
      <c r="AN77" s="19">
        <v>1.39</v>
      </c>
      <c r="AO77" s="19">
        <v>0.18</v>
      </c>
      <c r="AP77" s="19">
        <v>42</v>
      </c>
      <c r="AQ77" s="19" t="s">
        <v>336</v>
      </c>
      <c r="AR77" s="19" t="s">
        <v>288</v>
      </c>
    </row>
    <row r="78" spans="1:45" s="19" customFormat="1" x14ac:dyDescent="0.25">
      <c r="A78" s="19" t="s">
        <v>241</v>
      </c>
      <c r="B78" s="19" t="s">
        <v>388</v>
      </c>
      <c r="C78" s="19" t="s">
        <v>388</v>
      </c>
      <c r="E78" s="19" t="s">
        <v>34</v>
      </c>
      <c r="F78" s="19">
        <v>0</v>
      </c>
      <c r="I78" s="19" t="s">
        <v>282</v>
      </c>
      <c r="K78" s="19" t="s">
        <v>150</v>
      </c>
      <c r="L78" s="37" t="s">
        <v>387</v>
      </c>
      <c r="P78" s="19" t="s">
        <v>387</v>
      </c>
      <c r="R78" s="19" t="s">
        <v>58</v>
      </c>
      <c r="T78" s="19" t="s">
        <v>202</v>
      </c>
      <c r="U78" s="19" t="s">
        <v>121</v>
      </c>
      <c r="V78" s="19">
        <v>2</v>
      </c>
      <c r="X78" s="19" t="s">
        <v>62</v>
      </c>
      <c r="Y78" s="19" t="s">
        <v>49</v>
      </c>
      <c r="Z78" s="19">
        <v>110</v>
      </c>
      <c r="AA78" s="19" t="s">
        <v>121</v>
      </c>
      <c r="AB78" s="19">
        <v>25</v>
      </c>
      <c r="AC78" s="19">
        <v>13.3</v>
      </c>
      <c r="AD78" s="19">
        <v>16.399999999999999</v>
      </c>
      <c r="AE78" s="19">
        <v>0</v>
      </c>
      <c r="AG78" s="19">
        <v>5.9</v>
      </c>
      <c r="AH78" s="19">
        <v>7.6</v>
      </c>
      <c r="AI78" s="19">
        <v>2.4</v>
      </c>
      <c r="AJ78" s="19">
        <v>3.6</v>
      </c>
      <c r="AK78" s="19" t="s">
        <v>283</v>
      </c>
      <c r="AM78" s="19" t="s">
        <v>50</v>
      </c>
      <c r="AN78" s="19">
        <v>1.39</v>
      </c>
      <c r="AO78" s="19">
        <v>0.18</v>
      </c>
      <c r="AP78" s="19">
        <v>27</v>
      </c>
      <c r="AQ78" s="19" t="s">
        <v>336</v>
      </c>
      <c r="AR78" s="19" t="s">
        <v>289</v>
      </c>
    </row>
    <row r="79" spans="1:45" s="19" customFormat="1" x14ac:dyDescent="0.25">
      <c r="A79" s="19" t="s">
        <v>241</v>
      </c>
      <c r="B79" s="19" t="s">
        <v>388</v>
      </c>
      <c r="C79" s="19" t="s">
        <v>388</v>
      </c>
      <c r="E79" s="19" t="s">
        <v>34</v>
      </c>
      <c r="F79" s="19">
        <v>0</v>
      </c>
      <c r="I79" s="19" t="s">
        <v>282</v>
      </c>
      <c r="K79" s="19" t="s">
        <v>150</v>
      </c>
      <c r="L79" s="37" t="s">
        <v>387</v>
      </c>
      <c r="P79" s="19" t="s">
        <v>388</v>
      </c>
      <c r="R79" s="19" t="s">
        <v>27</v>
      </c>
      <c r="S79" s="19">
        <v>3</v>
      </c>
      <c r="T79" s="19" t="s">
        <v>202</v>
      </c>
      <c r="U79" s="19" t="s">
        <v>112</v>
      </c>
      <c r="V79" s="19">
        <v>3</v>
      </c>
      <c r="X79" s="19" t="s">
        <v>62</v>
      </c>
      <c r="Y79" s="19" t="s">
        <v>49</v>
      </c>
      <c r="Z79" s="19">
        <v>110</v>
      </c>
      <c r="AA79" s="19" t="s">
        <v>112</v>
      </c>
      <c r="AB79" s="19">
        <v>18.5</v>
      </c>
      <c r="AC79" s="19">
        <v>7.6</v>
      </c>
      <c r="AD79" s="19">
        <v>10</v>
      </c>
      <c r="AE79" s="19">
        <v>0</v>
      </c>
      <c r="AG79" s="19">
        <v>3.4</v>
      </c>
      <c r="AH79" s="19">
        <v>7.8</v>
      </c>
      <c r="AI79" s="19">
        <v>3</v>
      </c>
      <c r="AJ79" s="19">
        <v>3.6</v>
      </c>
      <c r="AK79" s="19" t="s">
        <v>228</v>
      </c>
      <c r="AM79" s="19" t="s">
        <v>50</v>
      </c>
      <c r="AN79" s="19">
        <v>1.33</v>
      </c>
      <c r="AO79" s="19">
        <v>0.28999999999999998</v>
      </c>
      <c r="AP79" s="19">
        <v>25</v>
      </c>
      <c r="AQ79" s="19" t="s">
        <v>336</v>
      </c>
      <c r="AR79" s="19" t="s">
        <v>290</v>
      </c>
    </row>
    <row r="80" spans="1:45" s="19" customFormat="1" x14ac:dyDescent="0.25">
      <c r="A80" s="19" t="s">
        <v>241</v>
      </c>
      <c r="B80" s="19" t="s">
        <v>388</v>
      </c>
      <c r="C80" s="19" t="s">
        <v>388</v>
      </c>
      <c r="E80" s="19" t="s">
        <v>34</v>
      </c>
      <c r="F80" s="19">
        <v>0</v>
      </c>
      <c r="I80" s="19" t="s">
        <v>282</v>
      </c>
      <c r="K80" s="19" t="s">
        <v>150</v>
      </c>
      <c r="L80" s="37" t="s">
        <v>387</v>
      </c>
      <c r="P80" s="19" t="s">
        <v>388</v>
      </c>
      <c r="Q80" s="19" t="s">
        <v>217</v>
      </c>
      <c r="R80" s="19" t="s">
        <v>212</v>
      </c>
      <c r="S80" s="19">
        <v>3</v>
      </c>
      <c r="X80" s="19" t="s">
        <v>62</v>
      </c>
      <c r="Y80" s="19" t="s">
        <v>49</v>
      </c>
      <c r="Z80" s="19">
        <v>110</v>
      </c>
      <c r="AA80" s="19" t="s">
        <v>112</v>
      </c>
      <c r="AB80" s="19">
        <v>18.5</v>
      </c>
      <c r="AC80" s="19">
        <v>7.6</v>
      </c>
      <c r="AD80" s="19">
        <v>10</v>
      </c>
      <c r="AE80" s="19">
        <v>0</v>
      </c>
      <c r="AG80" s="19">
        <v>3.4</v>
      </c>
      <c r="AH80" s="19">
        <v>7.5</v>
      </c>
      <c r="AI80" s="19">
        <v>3</v>
      </c>
      <c r="AJ80" s="19">
        <v>3.6</v>
      </c>
      <c r="AK80" s="19" t="s">
        <v>283</v>
      </c>
      <c r="AM80" s="19" t="s">
        <v>50</v>
      </c>
      <c r="AN80" s="19">
        <v>1.33</v>
      </c>
      <c r="AO80" s="19">
        <v>0.28999999999999998</v>
      </c>
      <c r="AP80" s="19">
        <v>21</v>
      </c>
      <c r="AQ80" s="19" t="s">
        <v>336</v>
      </c>
      <c r="AR80" s="19" t="s">
        <v>291</v>
      </c>
    </row>
    <row r="81" spans="1:44" s="19" customFormat="1" x14ac:dyDescent="0.25">
      <c r="A81" s="19" t="s">
        <v>241</v>
      </c>
      <c r="B81" s="19" t="s">
        <v>388</v>
      </c>
      <c r="C81" s="19" t="s">
        <v>388</v>
      </c>
      <c r="E81" s="19" t="s">
        <v>34</v>
      </c>
      <c r="F81" s="19">
        <v>0</v>
      </c>
      <c r="I81" s="19" t="s">
        <v>282</v>
      </c>
      <c r="K81" s="19" t="s">
        <v>150</v>
      </c>
      <c r="L81" s="37" t="s">
        <v>387</v>
      </c>
      <c r="P81" s="19" t="s">
        <v>387</v>
      </c>
      <c r="R81" s="19" t="s">
        <v>58</v>
      </c>
      <c r="T81" s="19" t="s">
        <v>202</v>
      </c>
      <c r="U81" s="19" t="s">
        <v>121</v>
      </c>
      <c r="V81" s="19">
        <v>3</v>
      </c>
      <c r="X81" s="19" t="s">
        <v>62</v>
      </c>
      <c r="Y81" s="19" t="s">
        <v>49</v>
      </c>
      <c r="Z81" s="19">
        <v>110</v>
      </c>
      <c r="AA81" s="19" t="s">
        <v>121</v>
      </c>
      <c r="AB81" s="19">
        <v>18.5</v>
      </c>
      <c r="AC81" s="19">
        <v>7.6</v>
      </c>
      <c r="AD81" s="19">
        <v>10</v>
      </c>
      <c r="AE81" s="19">
        <v>0</v>
      </c>
      <c r="AG81" s="19">
        <v>3.4</v>
      </c>
      <c r="AH81" s="19">
        <v>7.8</v>
      </c>
      <c r="AI81" s="19">
        <v>3</v>
      </c>
      <c r="AJ81" s="19">
        <v>3.6</v>
      </c>
      <c r="AK81" s="19" t="s">
        <v>228</v>
      </c>
      <c r="AM81" s="19" t="s">
        <v>50</v>
      </c>
      <c r="AN81" s="19">
        <v>1.33</v>
      </c>
      <c r="AO81" s="19">
        <v>0.28999999999999998</v>
      </c>
      <c r="AP81" s="19">
        <v>10</v>
      </c>
      <c r="AQ81" s="19" t="s">
        <v>336</v>
      </c>
      <c r="AR81" s="19" t="s">
        <v>292</v>
      </c>
    </row>
    <row r="82" spans="1:44" s="19" customFormat="1" x14ac:dyDescent="0.25">
      <c r="A82" s="19" t="s">
        <v>175</v>
      </c>
      <c r="B82" s="19" t="s">
        <v>387</v>
      </c>
      <c r="E82" s="19" t="s">
        <v>34</v>
      </c>
      <c r="J82" s="19" t="s">
        <v>176</v>
      </c>
      <c r="L82" s="37" t="s">
        <v>388</v>
      </c>
      <c r="M82" s="19" t="s">
        <v>33</v>
      </c>
      <c r="N82" s="19" t="s">
        <v>27</v>
      </c>
      <c r="O82" s="19">
        <v>1</v>
      </c>
      <c r="P82" s="19" t="s">
        <v>387</v>
      </c>
      <c r="R82" s="19" t="s">
        <v>58</v>
      </c>
      <c r="X82" s="19" t="s">
        <v>62</v>
      </c>
      <c r="Y82" s="19" t="s">
        <v>49</v>
      </c>
      <c r="Z82" s="19">
        <v>140</v>
      </c>
      <c r="AA82" s="19" t="s">
        <v>39</v>
      </c>
      <c r="AB82" s="19">
        <v>50</v>
      </c>
      <c r="AC82" s="19">
        <v>8</v>
      </c>
      <c r="AD82" s="19">
        <v>10</v>
      </c>
      <c r="AG82" s="19">
        <v>8.5299999999999994</v>
      </c>
      <c r="AH82" s="19">
        <v>7.13</v>
      </c>
      <c r="AI82" s="19">
        <v>2</v>
      </c>
      <c r="AJ82" s="19">
        <v>4.2</v>
      </c>
      <c r="AK82" s="19" t="s">
        <v>177</v>
      </c>
      <c r="AL82" s="19">
        <v>4</v>
      </c>
      <c r="AM82" s="19" t="s">
        <v>157</v>
      </c>
      <c r="AO82" s="19">
        <v>0.09</v>
      </c>
      <c r="AP82" s="38">
        <f>1.429/(AI82*AB82/10)*100</f>
        <v>14.29</v>
      </c>
      <c r="AQ82" s="19" t="s">
        <v>337</v>
      </c>
      <c r="AR82" s="19" t="s">
        <v>178</v>
      </c>
    </row>
    <row r="83" spans="1:44" s="19" customFormat="1" x14ac:dyDescent="0.25">
      <c r="A83" s="19" t="s">
        <v>175</v>
      </c>
      <c r="B83" s="19" t="s">
        <v>388</v>
      </c>
      <c r="C83" s="19" t="s">
        <v>387</v>
      </c>
      <c r="D83" s="19">
        <v>100</v>
      </c>
      <c r="E83" s="19" t="s">
        <v>34</v>
      </c>
      <c r="F83" s="19">
        <v>0</v>
      </c>
      <c r="J83" s="19" t="s">
        <v>176</v>
      </c>
      <c r="L83" s="37" t="s">
        <v>388</v>
      </c>
      <c r="M83" s="19" t="s">
        <v>33</v>
      </c>
      <c r="N83" s="19" t="s">
        <v>38</v>
      </c>
      <c r="O83" s="19">
        <v>1</v>
      </c>
      <c r="P83" s="19" t="s">
        <v>387</v>
      </c>
      <c r="R83" s="19" t="s">
        <v>58</v>
      </c>
      <c r="X83" s="19" t="s">
        <v>62</v>
      </c>
      <c r="Y83" s="19" t="s">
        <v>49</v>
      </c>
      <c r="Z83" s="19">
        <v>140</v>
      </c>
      <c r="AA83" s="19" t="s">
        <v>39</v>
      </c>
      <c r="AB83" s="19">
        <v>50</v>
      </c>
      <c r="AC83" s="19">
        <v>8</v>
      </c>
      <c r="AD83" s="19">
        <v>10</v>
      </c>
      <c r="AG83" s="19">
        <v>6.28</v>
      </c>
      <c r="AH83" s="19">
        <v>7.73</v>
      </c>
      <c r="AI83" s="19">
        <v>2.6</v>
      </c>
      <c r="AJ83" s="19">
        <v>4.2</v>
      </c>
      <c r="AK83" s="19" t="s">
        <v>177</v>
      </c>
      <c r="AL83" s="19">
        <v>4</v>
      </c>
      <c r="AM83" s="19" t="s">
        <v>157</v>
      </c>
      <c r="AO83" s="19">
        <v>0.09</v>
      </c>
      <c r="AP83" s="38">
        <f>2.267/(AI83*AB83/10)*100</f>
        <v>17.438461538461539</v>
      </c>
      <c r="AQ83" s="19" t="s">
        <v>337</v>
      </c>
      <c r="AR83" s="19" t="s">
        <v>179</v>
      </c>
    </row>
    <row r="84" spans="1:44" s="19" customFormat="1" x14ac:dyDescent="0.25">
      <c r="A84" s="19" t="s">
        <v>175</v>
      </c>
      <c r="B84" s="19" t="s">
        <v>387</v>
      </c>
      <c r="E84" s="19" t="s">
        <v>34</v>
      </c>
      <c r="J84" s="19" t="s">
        <v>176</v>
      </c>
      <c r="L84" s="37" t="s">
        <v>388</v>
      </c>
      <c r="M84" s="19" t="s">
        <v>33</v>
      </c>
      <c r="N84" s="19" t="s">
        <v>27</v>
      </c>
      <c r="O84" s="19">
        <v>2</v>
      </c>
      <c r="P84" s="19" t="s">
        <v>387</v>
      </c>
      <c r="R84" s="19" t="s">
        <v>58</v>
      </c>
      <c r="X84" s="19" t="s">
        <v>62</v>
      </c>
      <c r="Y84" s="19" t="s">
        <v>49</v>
      </c>
      <c r="Z84" s="19">
        <v>140</v>
      </c>
      <c r="AA84" s="19" t="s">
        <v>39</v>
      </c>
      <c r="AB84" s="19">
        <v>50</v>
      </c>
      <c r="AC84" s="19">
        <v>20</v>
      </c>
      <c r="AD84" s="19">
        <v>15</v>
      </c>
      <c r="AG84" s="19">
        <v>8.5299999999999994</v>
      </c>
      <c r="AH84" s="19">
        <v>7.13</v>
      </c>
      <c r="AI84" s="19">
        <v>2</v>
      </c>
      <c r="AJ84" s="19">
        <v>4.2</v>
      </c>
      <c r="AK84" s="19" t="s">
        <v>177</v>
      </c>
      <c r="AL84" s="19">
        <v>4</v>
      </c>
      <c r="AM84" s="19" t="s">
        <v>157</v>
      </c>
      <c r="AO84" s="19">
        <v>0.09</v>
      </c>
      <c r="AP84" s="38">
        <f>2.014/(AI84*AB84/10)*100</f>
        <v>20.139999999999997</v>
      </c>
      <c r="AQ84" s="19" t="s">
        <v>337</v>
      </c>
      <c r="AR84" s="19" t="s">
        <v>180</v>
      </c>
    </row>
    <row r="85" spans="1:44" s="19" customFormat="1" x14ac:dyDescent="0.25">
      <c r="A85" s="19" t="s">
        <v>175</v>
      </c>
      <c r="B85" s="19" t="s">
        <v>388</v>
      </c>
      <c r="C85" s="19" t="s">
        <v>387</v>
      </c>
      <c r="D85" s="19">
        <v>100</v>
      </c>
      <c r="E85" s="19" t="s">
        <v>34</v>
      </c>
      <c r="F85" s="19">
        <v>0</v>
      </c>
      <c r="J85" s="19" t="s">
        <v>176</v>
      </c>
      <c r="L85" s="37" t="s">
        <v>388</v>
      </c>
      <c r="M85" s="19" t="s">
        <v>33</v>
      </c>
      <c r="N85" s="19" t="s">
        <v>38</v>
      </c>
      <c r="O85" s="19">
        <v>2</v>
      </c>
      <c r="P85" s="19" t="s">
        <v>387</v>
      </c>
      <c r="R85" s="19" t="s">
        <v>58</v>
      </c>
      <c r="X85" s="19" t="s">
        <v>62</v>
      </c>
      <c r="Y85" s="19" t="s">
        <v>49</v>
      </c>
      <c r="Z85" s="19">
        <v>140</v>
      </c>
      <c r="AA85" s="19" t="s">
        <v>39</v>
      </c>
      <c r="AB85" s="19">
        <v>50</v>
      </c>
      <c r="AC85" s="19">
        <v>20</v>
      </c>
      <c r="AD85" s="19">
        <v>15</v>
      </c>
      <c r="AG85" s="19">
        <v>6.28</v>
      </c>
      <c r="AH85" s="19">
        <v>7.73</v>
      </c>
      <c r="AI85" s="19">
        <v>2.6</v>
      </c>
      <c r="AJ85" s="19">
        <v>4.2</v>
      </c>
      <c r="AK85" s="19" t="s">
        <v>177</v>
      </c>
      <c r="AL85" s="19">
        <v>4</v>
      </c>
      <c r="AM85" s="19" t="s">
        <v>157</v>
      </c>
      <c r="AO85" s="19">
        <v>0.09</v>
      </c>
      <c r="AP85" s="38">
        <f>2.978/(AI85*AB85/10)*100</f>
        <v>22.907692307692308</v>
      </c>
      <c r="AQ85" s="19" t="s">
        <v>337</v>
      </c>
      <c r="AR85" s="19" t="s">
        <v>181</v>
      </c>
    </row>
    <row r="86" spans="1:44" x14ac:dyDescent="0.25">
      <c r="A86" t="s">
        <v>294</v>
      </c>
      <c r="B86" s="14" t="s">
        <v>388</v>
      </c>
      <c r="C86" s="14" t="s">
        <v>388</v>
      </c>
      <c r="D86">
        <v>50</v>
      </c>
      <c r="E86" t="s">
        <v>34</v>
      </c>
      <c r="F86">
        <v>0</v>
      </c>
      <c r="H86">
        <v>50</v>
      </c>
      <c r="I86" t="s">
        <v>316</v>
      </c>
      <c r="J86" t="s">
        <v>325</v>
      </c>
      <c r="L86" s="12" t="s">
        <v>387</v>
      </c>
      <c r="P86" s="14" t="s">
        <v>387</v>
      </c>
      <c r="R86" s="14" t="s">
        <v>58</v>
      </c>
      <c r="T86" t="s">
        <v>202</v>
      </c>
      <c r="U86" t="s">
        <v>60</v>
      </c>
      <c r="V86">
        <v>1</v>
      </c>
      <c r="W86" t="s">
        <v>202</v>
      </c>
      <c r="X86" s="14" t="s">
        <v>62</v>
      </c>
      <c r="Y86" s="14" t="s">
        <v>330</v>
      </c>
      <c r="Z86" s="14"/>
      <c r="AA86" t="s">
        <v>60</v>
      </c>
      <c r="AB86" s="29">
        <f>130/AJ86</f>
        <v>38.235294117647058</v>
      </c>
      <c r="AG86">
        <v>7.4</v>
      </c>
      <c r="AH86">
        <v>8.1</v>
      </c>
      <c r="AI86">
        <v>2</v>
      </c>
      <c r="AJ86">
        <v>3.4</v>
      </c>
      <c r="AL86">
        <v>11</v>
      </c>
      <c r="AM86" t="s">
        <v>58</v>
      </c>
      <c r="AP86">
        <v>30.4</v>
      </c>
      <c r="AQ86" t="s">
        <v>297</v>
      </c>
      <c r="AR86" t="s">
        <v>298</v>
      </c>
    </row>
    <row r="87" spans="1:44" x14ac:dyDescent="0.25">
      <c r="A87" t="s">
        <v>294</v>
      </c>
      <c r="B87" s="14" t="s">
        <v>388</v>
      </c>
      <c r="C87" s="14" t="s">
        <v>388</v>
      </c>
      <c r="D87">
        <v>50</v>
      </c>
      <c r="E87" t="s">
        <v>34</v>
      </c>
      <c r="F87">
        <v>0</v>
      </c>
      <c r="H87">
        <v>50</v>
      </c>
      <c r="I87" t="s">
        <v>316</v>
      </c>
      <c r="J87" t="s">
        <v>325</v>
      </c>
      <c r="L87" s="12" t="s">
        <v>387</v>
      </c>
      <c r="P87" s="14" t="s">
        <v>387</v>
      </c>
      <c r="R87" s="14" t="s">
        <v>58</v>
      </c>
      <c r="T87" t="s">
        <v>202</v>
      </c>
      <c r="U87" t="s">
        <v>331</v>
      </c>
      <c r="V87">
        <v>1</v>
      </c>
      <c r="W87" t="s">
        <v>202</v>
      </c>
      <c r="X87" s="14" t="s">
        <v>62</v>
      </c>
      <c r="Y87" s="14" t="s">
        <v>330</v>
      </c>
      <c r="Z87" s="14"/>
      <c r="AA87" t="s">
        <v>331</v>
      </c>
      <c r="AB87" s="29">
        <f>130/AJ87</f>
        <v>38.235294117647058</v>
      </c>
      <c r="AG87">
        <v>7.4</v>
      </c>
      <c r="AH87">
        <v>8.1</v>
      </c>
      <c r="AI87">
        <v>2</v>
      </c>
      <c r="AJ87">
        <v>3.4</v>
      </c>
      <c r="AL87">
        <v>11</v>
      </c>
      <c r="AM87" t="s">
        <v>58</v>
      </c>
      <c r="AP87">
        <v>9.3000000000000007</v>
      </c>
      <c r="AQ87" t="s">
        <v>297</v>
      </c>
      <c r="AR87" t="s">
        <v>300</v>
      </c>
    </row>
    <row r="88" spans="1:44" x14ac:dyDescent="0.25">
      <c r="A88" t="s">
        <v>294</v>
      </c>
      <c r="B88" s="14" t="s">
        <v>388</v>
      </c>
      <c r="C88" s="14" t="s">
        <v>388</v>
      </c>
      <c r="D88">
        <v>50</v>
      </c>
      <c r="E88" t="s">
        <v>34</v>
      </c>
      <c r="F88">
        <v>0</v>
      </c>
      <c r="H88">
        <v>50</v>
      </c>
      <c r="I88" t="s">
        <v>316</v>
      </c>
      <c r="J88" t="s">
        <v>325</v>
      </c>
      <c r="L88" s="12" t="s">
        <v>387</v>
      </c>
      <c r="P88" s="14" t="s">
        <v>388</v>
      </c>
      <c r="R88" t="s">
        <v>27</v>
      </c>
      <c r="S88">
        <v>1</v>
      </c>
      <c r="W88" t="s">
        <v>202</v>
      </c>
      <c r="X88" s="14" t="s">
        <v>62</v>
      </c>
      <c r="Y88" s="14" t="s">
        <v>330</v>
      </c>
      <c r="Z88" s="14"/>
      <c r="AA88" t="s">
        <v>331</v>
      </c>
      <c r="AB88" s="29">
        <f>200/AJ88</f>
        <v>48.780487804878049</v>
      </c>
      <c r="AG88">
        <v>6.3</v>
      </c>
      <c r="AH88">
        <v>7.8</v>
      </c>
      <c r="AI88">
        <v>2.4</v>
      </c>
      <c r="AJ88">
        <v>4.0999999999999996</v>
      </c>
      <c r="AL88">
        <v>11</v>
      </c>
      <c r="AM88" t="s">
        <v>295</v>
      </c>
      <c r="AP88">
        <v>1.6</v>
      </c>
      <c r="AQ88" t="s">
        <v>297</v>
      </c>
      <c r="AR88" t="s">
        <v>299</v>
      </c>
    </row>
    <row r="89" spans="1:44" x14ac:dyDescent="0.25">
      <c r="A89" t="s">
        <v>294</v>
      </c>
      <c r="B89" s="14" t="s">
        <v>388</v>
      </c>
      <c r="C89" s="14" t="s">
        <v>388</v>
      </c>
      <c r="D89">
        <v>50</v>
      </c>
      <c r="E89" t="s">
        <v>34</v>
      </c>
      <c r="F89">
        <v>0</v>
      </c>
      <c r="H89">
        <v>50</v>
      </c>
      <c r="I89" t="s">
        <v>316</v>
      </c>
      <c r="J89" t="s">
        <v>325</v>
      </c>
      <c r="K89" t="s">
        <v>213</v>
      </c>
      <c r="L89" s="12" t="s">
        <v>387</v>
      </c>
      <c r="P89" s="14" t="s">
        <v>388</v>
      </c>
      <c r="Q89" t="s">
        <v>150</v>
      </c>
      <c r="R89" t="s">
        <v>212</v>
      </c>
      <c r="S89">
        <v>1</v>
      </c>
      <c r="W89" t="s">
        <v>202</v>
      </c>
      <c r="X89" s="14" t="s">
        <v>62</v>
      </c>
      <c r="Y89" s="14" t="s">
        <v>330</v>
      </c>
      <c r="Z89" s="14"/>
      <c r="AA89" t="s">
        <v>331</v>
      </c>
      <c r="AB89" s="29">
        <f>200/AJ89</f>
        <v>74.074074074074076</v>
      </c>
      <c r="AG89">
        <v>2.2000000000000002</v>
      </c>
      <c r="AH89">
        <v>8</v>
      </c>
      <c r="AI89">
        <v>2.1</v>
      </c>
      <c r="AJ89">
        <v>2.7</v>
      </c>
      <c r="AL89">
        <v>11</v>
      </c>
      <c r="AM89" t="s">
        <v>295</v>
      </c>
      <c r="AP89">
        <v>4.5</v>
      </c>
      <c r="AQ89" t="s">
        <v>297</v>
      </c>
      <c r="AR89" t="s">
        <v>301</v>
      </c>
    </row>
    <row r="90" spans="1:44" x14ac:dyDescent="0.25">
      <c r="A90" t="s">
        <v>294</v>
      </c>
      <c r="B90" s="14" t="s">
        <v>388</v>
      </c>
      <c r="C90" s="14" t="s">
        <v>388</v>
      </c>
      <c r="D90">
        <v>50</v>
      </c>
      <c r="E90" t="s">
        <v>34</v>
      </c>
      <c r="F90">
        <v>0</v>
      </c>
      <c r="H90">
        <v>50</v>
      </c>
      <c r="I90" t="s">
        <v>316</v>
      </c>
      <c r="J90" t="s">
        <v>325</v>
      </c>
      <c r="K90" t="s">
        <v>213</v>
      </c>
      <c r="L90" s="12" t="s">
        <v>387</v>
      </c>
      <c r="P90" s="14" t="s">
        <v>387</v>
      </c>
      <c r="R90" s="14" t="s">
        <v>58</v>
      </c>
      <c r="T90" t="s">
        <v>202</v>
      </c>
      <c r="U90" t="s">
        <v>60</v>
      </c>
      <c r="V90">
        <v>2</v>
      </c>
      <c r="W90" t="s">
        <v>202</v>
      </c>
      <c r="X90" s="14" t="s">
        <v>62</v>
      </c>
      <c r="Y90" s="14" t="s">
        <v>330</v>
      </c>
      <c r="Z90" s="14"/>
      <c r="AA90" t="s">
        <v>60</v>
      </c>
      <c r="AB90" s="33">
        <f>180/AJ90</f>
        <v>60</v>
      </c>
      <c r="AG90">
        <v>3.5</v>
      </c>
      <c r="AH90">
        <v>7.9</v>
      </c>
      <c r="AI90">
        <v>1.9</v>
      </c>
      <c r="AJ90">
        <v>3</v>
      </c>
      <c r="AL90">
        <v>6.2</v>
      </c>
      <c r="AM90" t="s">
        <v>296</v>
      </c>
      <c r="AP90">
        <v>46.3</v>
      </c>
      <c r="AQ90" t="s">
        <v>297</v>
      </c>
      <c r="AR90" t="s">
        <v>302</v>
      </c>
    </row>
    <row r="91" spans="1:44" x14ac:dyDescent="0.25">
      <c r="A91" t="s">
        <v>294</v>
      </c>
      <c r="B91" s="14" t="s">
        <v>388</v>
      </c>
      <c r="C91" s="14" t="s">
        <v>388</v>
      </c>
      <c r="D91">
        <v>50</v>
      </c>
      <c r="E91" t="s">
        <v>34</v>
      </c>
      <c r="F91">
        <v>0</v>
      </c>
      <c r="H91">
        <v>50</v>
      </c>
      <c r="I91" t="s">
        <v>316</v>
      </c>
      <c r="J91" t="s">
        <v>325</v>
      </c>
      <c r="K91" t="s">
        <v>213</v>
      </c>
      <c r="L91" s="12" t="s">
        <v>387</v>
      </c>
      <c r="P91" s="14" t="s">
        <v>387</v>
      </c>
      <c r="R91" s="14" t="s">
        <v>58</v>
      </c>
      <c r="T91" t="s">
        <v>202</v>
      </c>
      <c r="U91" t="s">
        <v>331</v>
      </c>
      <c r="V91">
        <v>2</v>
      </c>
      <c r="W91" t="s">
        <v>202</v>
      </c>
      <c r="X91" s="14" t="s">
        <v>62</v>
      </c>
      <c r="Y91" s="14" t="s">
        <v>330</v>
      </c>
      <c r="Z91" s="14"/>
      <c r="AA91" t="s">
        <v>331</v>
      </c>
      <c r="AB91" s="33">
        <f>180/AJ91</f>
        <v>60</v>
      </c>
      <c r="AG91">
        <v>3.5</v>
      </c>
      <c r="AH91">
        <v>7.9</v>
      </c>
      <c r="AI91">
        <v>1.9</v>
      </c>
      <c r="AJ91">
        <v>3</v>
      </c>
      <c r="AL91">
        <v>6.2</v>
      </c>
      <c r="AM91" t="s">
        <v>296</v>
      </c>
      <c r="AP91">
        <v>10.6</v>
      </c>
      <c r="AQ91" t="s">
        <v>297</v>
      </c>
      <c r="AR91" t="s">
        <v>303</v>
      </c>
    </row>
    <row r="92" spans="1:44" s="14" customFormat="1" x14ac:dyDescent="0.25">
      <c r="A92" s="14" t="s">
        <v>105</v>
      </c>
      <c r="B92" s="14" t="s">
        <v>387</v>
      </c>
      <c r="E92" t="s">
        <v>34</v>
      </c>
      <c r="L92" s="12" t="s">
        <v>388</v>
      </c>
      <c r="M92" s="14" t="s">
        <v>33</v>
      </c>
      <c r="N92" s="14" t="s">
        <v>27</v>
      </c>
      <c r="O92" s="14">
        <v>1</v>
      </c>
      <c r="P92" s="14" t="s">
        <v>387</v>
      </c>
      <c r="R92" s="14" t="s">
        <v>58</v>
      </c>
      <c r="X92" s="14" t="s">
        <v>62</v>
      </c>
      <c r="Y92" s="14" t="s">
        <v>49</v>
      </c>
      <c r="Z92" s="14">
        <v>192</v>
      </c>
      <c r="AA92" s="14" t="s">
        <v>121</v>
      </c>
      <c r="AB92" s="14">
        <v>27</v>
      </c>
      <c r="AD92" s="14">
        <v>11.1</v>
      </c>
      <c r="AE92" s="14">
        <v>0</v>
      </c>
      <c r="AG92" s="14">
        <v>11.7</v>
      </c>
      <c r="AH92" s="14">
        <v>7.39</v>
      </c>
      <c r="AI92" s="14">
        <v>2.98</v>
      </c>
      <c r="AJ92" s="14">
        <v>5.5</v>
      </c>
      <c r="AK92" s="14" t="s">
        <v>41</v>
      </c>
      <c r="AL92" s="14">
        <v>10.6</v>
      </c>
      <c r="AM92" s="14" t="s">
        <v>50</v>
      </c>
      <c r="AN92" s="14">
        <v>1.55</v>
      </c>
      <c r="AO92" s="14">
        <v>0.09</v>
      </c>
      <c r="AP92" s="14">
        <v>7</v>
      </c>
      <c r="AQ92" s="14" t="s">
        <v>123</v>
      </c>
      <c r="AR92" s="14" t="s">
        <v>124</v>
      </c>
    </row>
    <row r="93" spans="1:44" s="14" customFormat="1" x14ac:dyDescent="0.25">
      <c r="A93" s="14" t="s">
        <v>105</v>
      </c>
      <c r="B93" s="14" t="s">
        <v>388</v>
      </c>
      <c r="C93" s="14" t="s">
        <v>388</v>
      </c>
      <c r="D93" s="14">
        <v>80</v>
      </c>
      <c r="E93" s="14" t="s">
        <v>386</v>
      </c>
      <c r="F93" s="14">
        <v>0</v>
      </c>
      <c r="H93" s="14">
        <v>20</v>
      </c>
      <c r="I93" s="14" t="s">
        <v>122</v>
      </c>
      <c r="J93" s="14" t="s">
        <v>326</v>
      </c>
      <c r="L93" s="12" t="s">
        <v>388</v>
      </c>
      <c r="M93" s="14" t="s">
        <v>33</v>
      </c>
      <c r="N93" s="14" t="s">
        <v>38</v>
      </c>
      <c r="O93" s="14">
        <v>1</v>
      </c>
      <c r="P93" s="14" t="s">
        <v>387</v>
      </c>
      <c r="R93" s="14" t="s">
        <v>58</v>
      </c>
      <c r="X93" s="14" t="s">
        <v>62</v>
      </c>
      <c r="Y93" s="14" t="s">
        <v>49</v>
      </c>
      <c r="Z93" s="14">
        <v>192</v>
      </c>
      <c r="AA93" s="14" t="s">
        <v>121</v>
      </c>
      <c r="AB93" s="14">
        <v>19</v>
      </c>
      <c r="AD93" s="14">
        <v>11.1</v>
      </c>
      <c r="AE93" s="14">
        <v>0</v>
      </c>
      <c r="AG93" s="14">
        <v>2.2000000000000002</v>
      </c>
      <c r="AH93" s="14">
        <v>8.1</v>
      </c>
      <c r="AI93" s="14">
        <v>3.62</v>
      </c>
      <c r="AJ93" s="14">
        <v>4.5999999999999996</v>
      </c>
      <c r="AK93" s="14" t="s">
        <v>41</v>
      </c>
      <c r="AL93" s="14">
        <v>10.6</v>
      </c>
      <c r="AM93" s="14" t="s">
        <v>50</v>
      </c>
      <c r="AN93" s="14">
        <v>1.55</v>
      </c>
      <c r="AO93" s="14">
        <v>0.09</v>
      </c>
      <c r="AP93" s="14">
        <v>19</v>
      </c>
      <c r="AQ93" s="14" t="s">
        <v>123</v>
      </c>
      <c r="AR93" s="14" t="s">
        <v>125</v>
      </c>
    </row>
    <row r="94" spans="1:44" s="14" customFormat="1" x14ac:dyDescent="0.25">
      <c r="A94" s="14" t="s">
        <v>105</v>
      </c>
      <c r="B94" s="14" t="s">
        <v>387</v>
      </c>
      <c r="E94" t="s">
        <v>34</v>
      </c>
      <c r="L94" s="12" t="s">
        <v>388</v>
      </c>
      <c r="M94" s="14" t="s">
        <v>33</v>
      </c>
      <c r="N94" s="14" t="s">
        <v>27</v>
      </c>
      <c r="O94" s="14">
        <v>2</v>
      </c>
      <c r="P94" s="14" t="s">
        <v>387</v>
      </c>
      <c r="R94" s="14" t="s">
        <v>58</v>
      </c>
      <c r="X94" s="14" t="s">
        <v>62</v>
      </c>
      <c r="Y94" s="14" t="s">
        <v>49</v>
      </c>
      <c r="Z94" s="14">
        <v>192</v>
      </c>
      <c r="AA94" s="14" t="s">
        <v>39</v>
      </c>
      <c r="AB94" s="14">
        <v>27</v>
      </c>
      <c r="AD94" s="14">
        <v>16.2</v>
      </c>
      <c r="AE94" s="14">
        <v>0</v>
      </c>
      <c r="AG94" s="14">
        <v>10.4</v>
      </c>
      <c r="AH94" s="14">
        <v>7.33</v>
      </c>
      <c r="AI94" s="14">
        <v>3</v>
      </c>
      <c r="AJ94" s="14">
        <v>5.4</v>
      </c>
      <c r="AK94" s="14" t="s">
        <v>41</v>
      </c>
      <c r="AL94" s="14">
        <v>10.6</v>
      </c>
      <c r="AM94" s="14" t="s">
        <v>50</v>
      </c>
      <c r="AN94" s="14">
        <v>1.55</v>
      </c>
      <c r="AO94" s="14">
        <v>0.09</v>
      </c>
      <c r="AP94" s="14">
        <v>47</v>
      </c>
      <c r="AQ94" s="14" t="s">
        <v>123</v>
      </c>
      <c r="AR94" s="14" t="s">
        <v>126</v>
      </c>
    </row>
    <row r="95" spans="1:44" s="14" customFormat="1" x14ac:dyDescent="0.25">
      <c r="A95" s="14" t="s">
        <v>105</v>
      </c>
      <c r="B95" s="14" t="s">
        <v>388</v>
      </c>
      <c r="C95" s="14" t="s">
        <v>388</v>
      </c>
      <c r="D95" s="14">
        <v>80</v>
      </c>
      <c r="E95" s="14" t="s">
        <v>386</v>
      </c>
      <c r="F95" s="14">
        <v>0</v>
      </c>
      <c r="H95" s="14">
        <v>20</v>
      </c>
      <c r="I95" s="14" t="s">
        <v>122</v>
      </c>
      <c r="J95" s="14" t="s">
        <v>326</v>
      </c>
      <c r="L95" s="12" t="s">
        <v>388</v>
      </c>
      <c r="M95" s="14" t="s">
        <v>33</v>
      </c>
      <c r="N95" s="14" t="s">
        <v>38</v>
      </c>
      <c r="O95" s="14">
        <v>2</v>
      </c>
      <c r="P95" s="14" t="s">
        <v>387</v>
      </c>
      <c r="R95" s="14" t="s">
        <v>58</v>
      </c>
      <c r="X95" s="14" t="s">
        <v>62</v>
      </c>
      <c r="Y95" s="14" t="s">
        <v>49</v>
      </c>
      <c r="Z95" s="14">
        <v>192</v>
      </c>
      <c r="AA95" s="14" t="s">
        <v>39</v>
      </c>
      <c r="AB95" s="14">
        <v>19</v>
      </c>
      <c r="AD95" s="14">
        <v>16.2</v>
      </c>
      <c r="AE95" s="14">
        <v>0</v>
      </c>
      <c r="AG95" s="14">
        <v>6.4</v>
      </c>
      <c r="AH95" s="14">
        <v>8.14</v>
      </c>
      <c r="AI95" s="14">
        <v>3.81</v>
      </c>
      <c r="AJ95" s="14">
        <v>5.9</v>
      </c>
      <c r="AK95" s="14" t="s">
        <v>41</v>
      </c>
      <c r="AL95" s="14">
        <v>10.6</v>
      </c>
      <c r="AM95" s="14" t="s">
        <v>50</v>
      </c>
      <c r="AN95" s="14">
        <v>1.55</v>
      </c>
      <c r="AO95" s="14">
        <v>0.09</v>
      </c>
      <c r="AP95" s="14">
        <v>35</v>
      </c>
      <c r="AQ95" s="14" t="s">
        <v>123</v>
      </c>
      <c r="AR95" s="14" t="s">
        <v>127</v>
      </c>
    </row>
    <row r="96" spans="1:44" s="14" customFormat="1" x14ac:dyDescent="0.25">
      <c r="A96" s="14" t="s">
        <v>105</v>
      </c>
      <c r="B96" s="14" t="s">
        <v>387</v>
      </c>
      <c r="E96" t="s">
        <v>34</v>
      </c>
      <c r="L96" s="12" t="s">
        <v>388</v>
      </c>
      <c r="M96" s="14" t="s">
        <v>33</v>
      </c>
      <c r="N96" s="14" t="s">
        <v>27</v>
      </c>
      <c r="O96" s="14">
        <v>3</v>
      </c>
      <c r="P96" s="14" t="s">
        <v>387</v>
      </c>
      <c r="R96" s="14" t="s">
        <v>58</v>
      </c>
      <c r="X96" s="14" t="s">
        <v>62</v>
      </c>
      <c r="Y96" s="14" t="s">
        <v>49</v>
      </c>
      <c r="Z96" s="14">
        <v>168</v>
      </c>
      <c r="AA96" s="14" t="s">
        <v>121</v>
      </c>
      <c r="AB96" s="14">
        <v>28</v>
      </c>
      <c r="AD96" s="14">
        <v>9.9</v>
      </c>
      <c r="AE96" s="14">
        <v>0</v>
      </c>
      <c r="AG96" s="14">
        <v>9.8000000000000007</v>
      </c>
      <c r="AH96" s="14">
        <v>7.3</v>
      </c>
      <c r="AI96" s="14">
        <v>3.09</v>
      </c>
      <c r="AJ96" s="14">
        <v>5.4</v>
      </c>
      <c r="AK96" s="14" t="s">
        <v>41</v>
      </c>
      <c r="AL96" s="14">
        <v>10.6</v>
      </c>
      <c r="AM96" s="14" t="s">
        <v>50</v>
      </c>
      <c r="AN96" s="14">
        <v>1.55</v>
      </c>
      <c r="AO96" s="14">
        <v>0.19</v>
      </c>
      <c r="AP96" s="14">
        <v>6</v>
      </c>
      <c r="AQ96" s="14" t="s">
        <v>123</v>
      </c>
      <c r="AR96" s="14" t="s">
        <v>128</v>
      </c>
    </row>
    <row r="97" spans="1:44" s="14" customFormat="1" x14ac:dyDescent="0.25">
      <c r="A97" s="14" t="s">
        <v>105</v>
      </c>
      <c r="B97" s="14" t="s">
        <v>388</v>
      </c>
      <c r="C97" s="14" t="s">
        <v>388</v>
      </c>
      <c r="D97" s="14">
        <v>80</v>
      </c>
      <c r="E97" s="14" t="s">
        <v>386</v>
      </c>
      <c r="F97" s="14">
        <v>0</v>
      </c>
      <c r="H97" s="14">
        <v>20</v>
      </c>
      <c r="I97" s="14" t="s">
        <v>122</v>
      </c>
      <c r="J97" s="14" t="s">
        <v>326</v>
      </c>
      <c r="L97" s="12" t="s">
        <v>388</v>
      </c>
      <c r="M97" s="14" t="s">
        <v>33</v>
      </c>
      <c r="N97" s="14" t="s">
        <v>38</v>
      </c>
      <c r="O97" s="14">
        <v>3</v>
      </c>
      <c r="P97" s="14" t="s">
        <v>387</v>
      </c>
      <c r="R97" s="14" t="s">
        <v>58</v>
      </c>
      <c r="X97" s="14" t="s">
        <v>62</v>
      </c>
      <c r="Y97" s="14" t="s">
        <v>49</v>
      </c>
      <c r="Z97" s="14">
        <v>168</v>
      </c>
      <c r="AA97" s="14" t="s">
        <v>121</v>
      </c>
      <c r="AB97" s="14">
        <v>19</v>
      </c>
      <c r="AD97" s="14">
        <v>9.9</v>
      </c>
      <c r="AE97" s="14">
        <v>0</v>
      </c>
      <c r="AG97" s="14">
        <v>4.7</v>
      </c>
      <c r="AH97" s="14">
        <v>8.18</v>
      </c>
      <c r="AI97" s="14">
        <v>4.22</v>
      </c>
      <c r="AJ97" s="14">
        <v>5.6</v>
      </c>
      <c r="AK97" s="14" t="s">
        <v>41</v>
      </c>
      <c r="AL97" s="14">
        <v>10.6</v>
      </c>
      <c r="AM97" s="14" t="s">
        <v>50</v>
      </c>
      <c r="AN97" s="14">
        <v>1.55</v>
      </c>
      <c r="AO97" s="14">
        <v>0.19</v>
      </c>
      <c r="AP97" s="14">
        <v>11</v>
      </c>
      <c r="AQ97" s="14" t="s">
        <v>123</v>
      </c>
      <c r="AR97" s="14" t="s">
        <v>129</v>
      </c>
    </row>
    <row r="98" spans="1:44" s="14" customFormat="1" x14ac:dyDescent="0.25">
      <c r="A98" s="14" t="s">
        <v>105</v>
      </c>
      <c r="B98" s="14" t="s">
        <v>387</v>
      </c>
      <c r="E98" t="s">
        <v>34</v>
      </c>
      <c r="L98" s="12" t="s">
        <v>388</v>
      </c>
      <c r="M98" s="14" t="s">
        <v>33</v>
      </c>
      <c r="N98" s="14" t="s">
        <v>27</v>
      </c>
      <c r="O98" s="14">
        <v>4</v>
      </c>
      <c r="P98" s="14" t="s">
        <v>387</v>
      </c>
      <c r="R98" s="14" t="s">
        <v>58</v>
      </c>
      <c r="X98" s="14" t="s">
        <v>62</v>
      </c>
      <c r="Y98" s="14" t="s">
        <v>49</v>
      </c>
      <c r="Z98" s="14">
        <v>168</v>
      </c>
      <c r="AA98" s="14" t="s">
        <v>39</v>
      </c>
      <c r="AB98" s="14">
        <v>28</v>
      </c>
      <c r="AD98" s="14">
        <v>11.9</v>
      </c>
      <c r="AE98" s="14">
        <v>0</v>
      </c>
      <c r="AG98" s="14">
        <v>9.6999999999999993</v>
      </c>
      <c r="AH98" s="14">
        <v>7.44</v>
      </c>
      <c r="AI98" s="14">
        <v>3.01</v>
      </c>
      <c r="AJ98" s="14">
        <v>5.3</v>
      </c>
      <c r="AK98" s="14" t="s">
        <v>41</v>
      </c>
      <c r="AL98" s="14">
        <v>10.6</v>
      </c>
      <c r="AM98" s="14" t="s">
        <v>50</v>
      </c>
      <c r="AN98" s="14">
        <v>1.55</v>
      </c>
      <c r="AO98" s="14">
        <v>0.19</v>
      </c>
      <c r="AP98" s="14">
        <v>22</v>
      </c>
      <c r="AQ98" s="14" t="s">
        <v>123</v>
      </c>
      <c r="AR98" s="14" t="s">
        <v>130</v>
      </c>
    </row>
    <row r="99" spans="1:44" s="14" customFormat="1" x14ac:dyDescent="0.25">
      <c r="A99" s="14" t="s">
        <v>105</v>
      </c>
      <c r="B99" s="14" t="s">
        <v>388</v>
      </c>
      <c r="C99" s="14" t="s">
        <v>388</v>
      </c>
      <c r="D99" s="14">
        <v>80</v>
      </c>
      <c r="E99" s="14" t="s">
        <v>386</v>
      </c>
      <c r="F99" s="14">
        <v>0</v>
      </c>
      <c r="H99" s="14">
        <v>20</v>
      </c>
      <c r="I99" s="14" t="s">
        <v>122</v>
      </c>
      <c r="J99" s="14" t="s">
        <v>326</v>
      </c>
      <c r="L99" s="12" t="s">
        <v>388</v>
      </c>
      <c r="M99" s="14" t="s">
        <v>33</v>
      </c>
      <c r="N99" s="14" t="s">
        <v>38</v>
      </c>
      <c r="O99" s="14">
        <v>4</v>
      </c>
      <c r="P99" s="14" t="s">
        <v>387</v>
      </c>
      <c r="R99" s="14" t="s">
        <v>58</v>
      </c>
      <c r="X99" s="14" t="s">
        <v>62</v>
      </c>
      <c r="Y99" s="14" t="s">
        <v>49</v>
      </c>
      <c r="Z99" s="14">
        <v>168</v>
      </c>
      <c r="AA99" s="14" t="s">
        <v>39</v>
      </c>
      <c r="AB99" s="14">
        <v>19</v>
      </c>
      <c r="AD99" s="14">
        <v>11.9</v>
      </c>
      <c r="AE99" s="14">
        <v>0</v>
      </c>
      <c r="AG99" s="14">
        <v>4.9000000000000004</v>
      </c>
      <c r="AH99" s="14">
        <v>8.24</v>
      </c>
      <c r="AI99" s="14">
        <v>4.45</v>
      </c>
      <c r="AJ99" s="14">
        <v>5.6</v>
      </c>
      <c r="AK99" s="14" t="s">
        <v>41</v>
      </c>
      <c r="AL99" s="14">
        <v>10.6</v>
      </c>
      <c r="AM99" s="14" t="s">
        <v>50</v>
      </c>
      <c r="AN99" s="14">
        <v>1.55</v>
      </c>
      <c r="AO99" s="14">
        <v>0.19</v>
      </c>
      <c r="AP99" s="14">
        <v>26</v>
      </c>
      <c r="AQ99" s="14" t="s">
        <v>123</v>
      </c>
      <c r="AR99" s="14" t="s">
        <v>131</v>
      </c>
    </row>
    <row r="100" spans="1:44" s="14" customFormat="1" x14ac:dyDescent="0.25">
      <c r="A100" s="14" t="s">
        <v>142</v>
      </c>
      <c r="B100" s="14" t="s">
        <v>387</v>
      </c>
      <c r="E100" s="14" t="s">
        <v>35</v>
      </c>
      <c r="L100" s="12" t="s">
        <v>388</v>
      </c>
      <c r="M100" s="14" t="s">
        <v>74</v>
      </c>
      <c r="N100" s="14" t="s">
        <v>27</v>
      </c>
      <c r="O100" s="14">
        <v>1</v>
      </c>
      <c r="P100" s="14" t="s">
        <v>387</v>
      </c>
      <c r="R100" s="14" t="s">
        <v>58</v>
      </c>
      <c r="X100" s="14" t="s">
        <v>55</v>
      </c>
      <c r="Y100" s="14" t="s">
        <v>49</v>
      </c>
      <c r="Z100" s="14">
        <v>96</v>
      </c>
      <c r="AA100" s="14" t="s">
        <v>39</v>
      </c>
      <c r="AB100" s="14">
        <v>30</v>
      </c>
      <c r="AD100" s="14">
        <v>14.5</v>
      </c>
      <c r="AE100" s="14">
        <v>0</v>
      </c>
      <c r="AG100" s="14">
        <v>3.8</v>
      </c>
      <c r="AH100" s="14">
        <v>7.4</v>
      </c>
      <c r="AI100" s="14">
        <v>3.3</v>
      </c>
      <c r="AJ100" s="14">
        <v>4.7</v>
      </c>
      <c r="AK100" s="14" t="s">
        <v>151</v>
      </c>
      <c r="AL100" s="14">
        <v>19</v>
      </c>
      <c r="AM100" s="14" t="s">
        <v>58</v>
      </c>
      <c r="AN100" s="14">
        <v>1.45</v>
      </c>
      <c r="AO100" s="14">
        <v>0.17499999999999999</v>
      </c>
      <c r="AP100" s="14">
        <v>7.5</v>
      </c>
      <c r="AQ100" s="14" t="s">
        <v>149</v>
      </c>
      <c r="AR100" s="14" t="s">
        <v>144</v>
      </c>
    </row>
    <row r="101" spans="1:44" s="14" customFormat="1" x14ac:dyDescent="0.25">
      <c r="A101" s="14" t="s">
        <v>142</v>
      </c>
      <c r="B101" s="14" t="s">
        <v>388</v>
      </c>
      <c r="C101" s="14" t="s">
        <v>388</v>
      </c>
      <c r="D101" s="14">
        <v>80</v>
      </c>
      <c r="E101" s="14" t="s">
        <v>35</v>
      </c>
      <c r="F101" s="14">
        <v>0</v>
      </c>
      <c r="H101" s="14">
        <v>20</v>
      </c>
      <c r="I101" s="14" t="s">
        <v>153</v>
      </c>
      <c r="J101" s="14" t="s">
        <v>327</v>
      </c>
      <c r="L101" s="12" t="s">
        <v>388</v>
      </c>
      <c r="M101" s="14" t="s">
        <v>74</v>
      </c>
      <c r="N101" s="14" t="s">
        <v>38</v>
      </c>
      <c r="O101" s="14">
        <v>1</v>
      </c>
      <c r="P101" s="14" t="s">
        <v>388</v>
      </c>
      <c r="R101" s="14" t="s">
        <v>27</v>
      </c>
      <c r="S101" s="14">
        <v>1</v>
      </c>
      <c r="X101" s="14" t="s">
        <v>55</v>
      </c>
      <c r="Y101" s="14" t="s">
        <v>49</v>
      </c>
      <c r="Z101" s="14">
        <v>96</v>
      </c>
      <c r="AA101" s="14" t="s">
        <v>39</v>
      </c>
      <c r="AB101" s="14">
        <v>30</v>
      </c>
      <c r="AD101" s="14">
        <v>14.5</v>
      </c>
      <c r="AE101" s="14">
        <v>0</v>
      </c>
      <c r="AG101" s="14">
        <v>3.4</v>
      </c>
      <c r="AH101" s="14">
        <v>8.1</v>
      </c>
      <c r="AI101" s="14">
        <v>4.0999999999999996</v>
      </c>
      <c r="AJ101" s="14">
        <v>5.6</v>
      </c>
      <c r="AK101" s="14" t="s">
        <v>151</v>
      </c>
      <c r="AL101" s="14">
        <v>19</v>
      </c>
      <c r="AM101" s="14" t="s">
        <v>58</v>
      </c>
      <c r="AN101" s="14">
        <v>1.45</v>
      </c>
      <c r="AO101" s="14">
        <v>0.17499999999999999</v>
      </c>
      <c r="AP101" s="14">
        <v>10</v>
      </c>
      <c r="AQ101" s="14" t="s">
        <v>149</v>
      </c>
      <c r="AR101" s="14" t="s">
        <v>143</v>
      </c>
    </row>
    <row r="102" spans="1:44" s="14" customFormat="1" x14ac:dyDescent="0.25">
      <c r="A102" s="14" t="s">
        <v>142</v>
      </c>
      <c r="B102" s="14" t="s">
        <v>388</v>
      </c>
      <c r="C102" s="14" t="s">
        <v>388</v>
      </c>
      <c r="D102" s="14">
        <v>80</v>
      </c>
      <c r="E102" s="14" t="s">
        <v>35</v>
      </c>
      <c r="F102" s="14">
        <v>0</v>
      </c>
      <c r="H102" s="14">
        <v>20</v>
      </c>
      <c r="I102" s="14" t="s">
        <v>153</v>
      </c>
      <c r="J102" s="14" t="s">
        <v>327</v>
      </c>
      <c r="L102" s="12" t="s">
        <v>387</v>
      </c>
      <c r="P102" s="14" t="s">
        <v>388</v>
      </c>
      <c r="Q102" s="14" t="s">
        <v>150</v>
      </c>
      <c r="R102" s="14" t="s">
        <v>212</v>
      </c>
      <c r="S102" s="14">
        <v>1</v>
      </c>
      <c r="X102" s="14" t="s">
        <v>55</v>
      </c>
      <c r="Y102" s="14" t="s">
        <v>49</v>
      </c>
      <c r="Z102" s="14">
        <v>96</v>
      </c>
      <c r="AA102" s="14" t="s">
        <v>39</v>
      </c>
      <c r="AB102" s="14">
        <v>30</v>
      </c>
      <c r="AD102" s="14">
        <v>14.5</v>
      </c>
      <c r="AE102" s="14">
        <v>0</v>
      </c>
      <c r="AG102" s="14">
        <v>2.2999999999999998</v>
      </c>
      <c r="AH102" s="14">
        <v>8.1999999999999993</v>
      </c>
      <c r="AI102" s="14">
        <v>4</v>
      </c>
      <c r="AJ102" s="14">
        <v>5</v>
      </c>
      <c r="AK102" s="14" t="s">
        <v>151</v>
      </c>
      <c r="AL102" s="14">
        <v>19</v>
      </c>
      <c r="AM102" s="14" t="s">
        <v>58</v>
      </c>
      <c r="AN102" s="14">
        <v>1.45</v>
      </c>
      <c r="AO102" s="14">
        <v>0.17499999999999999</v>
      </c>
      <c r="AP102" s="14">
        <v>5</v>
      </c>
      <c r="AQ102" s="14" t="s">
        <v>149</v>
      </c>
      <c r="AR102" s="14" t="s">
        <v>145</v>
      </c>
    </row>
    <row r="103" spans="1:44" s="14" customFormat="1" x14ac:dyDescent="0.25">
      <c r="A103" s="14" t="s">
        <v>142</v>
      </c>
      <c r="B103" s="14" t="s">
        <v>387</v>
      </c>
      <c r="E103" s="14" t="s">
        <v>35</v>
      </c>
      <c r="L103" s="12" t="s">
        <v>388</v>
      </c>
      <c r="M103" s="14" t="s">
        <v>74</v>
      </c>
      <c r="N103" s="14" t="s">
        <v>27</v>
      </c>
      <c r="O103" s="14">
        <v>2</v>
      </c>
      <c r="P103" s="14" t="s">
        <v>387</v>
      </c>
      <c r="R103" s="14" t="s">
        <v>58</v>
      </c>
      <c r="X103" s="14" t="s">
        <v>55</v>
      </c>
      <c r="Y103" s="14" t="s">
        <v>49</v>
      </c>
      <c r="Z103" s="14">
        <v>96</v>
      </c>
      <c r="AA103" s="14" t="s">
        <v>39</v>
      </c>
      <c r="AB103" s="14">
        <v>30</v>
      </c>
      <c r="AD103" s="14">
        <v>14.5</v>
      </c>
      <c r="AE103" s="14">
        <v>0</v>
      </c>
      <c r="AG103" s="14">
        <v>3.8</v>
      </c>
      <c r="AH103" s="14">
        <v>7.4</v>
      </c>
      <c r="AI103" s="14">
        <v>3.3</v>
      </c>
      <c r="AJ103" s="14">
        <v>4.7</v>
      </c>
      <c r="AK103" s="14" t="s">
        <v>152</v>
      </c>
      <c r="AL103" s="14">
        <v>4.0999999999999996</v>
      </c>
      <c r="AM103" s="14" t="s">
        <v>58</v>
      </c>
      <c r="AN103" s="14">
        <v>1.45</v>
      </c>
      <c r="AO103" s="14">
        <v>0.17499999999999999</v>
      </c>
      <c r="AP103" s="14">
        <v>13</v>
      </c>
      <c r="AQ103" s="14" t="s">
        <v>149</v>
      </c>
      <c r="AR103" s="14" t="s">
        <v>146</v>
      </c>
    </row>
    <row r="104" spans="1:44" s="14" customFormat="1" x14ac:dyDescent="0.25">
      <c r="A104" s="14" t="s">
        <v>142</v>
      </c>
      <c r="B104" s="14" t="s">
        <v>388</v>
      </c>
      <c r="C104" s="14" t="s">
        <v>388</v>
      </c>
      <c r="D104" s="14">
        <v>80</v>
      </c>
      <c r="E104" s="14" t="s">
        <v>35</v>
      </c>
      <c r="F104" s="14">
        <v>0</v>
      </c>
      <c r="H104" s="14">
        <v>20</v>
      </c>
      <c r="I104" s="14" t="s">
        <v>153</v>
      </c>
      <c r="J104" s="14" t="s">
        <v>327</v>
      </c>
      <c r="L104" s="12" t="s">
        <v>388</v>
      </c>
      <c r="M104" s="14" t="s">
        <v>74</v>
      </c>
      <c r="N104" s="14" t="s">
        <v>38</v>
      </c>
      <c r="O104" s="14">
        <v>2</v>
      </c>
      <c r="P104" s="14" t="s">
        <v>388</v>
      </c>
      <c r="R104" s="14" t="s">
        <v>27</v>
      </c>
      <c r="S104" s="14">
        <v>2</v>
      </c>
      <c r="X104" s="14" t="s">
        <v>55</v>
      </c>
      <c r="Y104" s="14" t="s">
        <v>49</v>
      </c>
      <c r="Z104" s="14">
        <v>96</v>
      </c>
      <c r="AA104" s="14" t="s">
        <v>39</v>
      </c>
      <c r="AB104" s="14">
        <v>30</v>
      </c>
      <c r="AD104" s="14">
        <v>14.5</v>
      </c>
      <c r="AE104" s="14">
        <v>0</v>
      </c>
      <c r="AG104" s="14">
        <v>3.4</v>
      </c>
      <c r="AH104" s="14">
        <v>8.1</v>
      </c>
      <c r="AI104" s="14">
        <v>4.0999999999999996</v>
      </c>
      <c r="AJ104" s="14">
        <v>5.6</v>
      </c>
      <c r="AK104" s="14" t="s">
        <v>152</v>
      </c>
      <c r="AL104" s="14">
        <v>4.0999999999999996</v>
      </c>
      <c r="AM104" s="14" t="s">
        <v>58</v>
      </c>
      <c r="AN104" s="14">
        <v>1.45</v>
      </c>
      <c r="AO104" s="14">
        <v>0.17499999999999999</v>
      </c>
      <c r="AP104" s="14">
        <v>15</v>
      </c>
      <c r="AQ104" s="14" t="s">
        <v>149</v>
      </c>
      <c r="AR104" s="14" t="s">
        <v>147</v>
      </c>
    </row>
    <row r="105" spans="1:44" s="14" customFormat="1" x14ac:dyDescent="0.25">
      <c r="A105" s="14" t="s">
        <v>142</v>
      </c>
      <c r="B105" s="14" t="s">
        <v>388</v>
      </c>
      <c r="C105" s="14" t="s">
        <v>388</v>
      </c>
      <c r="D105" s="14">
        <v>80</v>
      </c>
      <c r="E105" s="14" t="s">
        <v>35</v>
      </c>
      <c r="F105" s="14">
        <v>0</v>
      </c>
      <c r="H105" s="14">
        <v>20</v>
      </c>
      <c r="I105" s="14" t="s">
        <v>153</v>
      </c>
      <c r="J105" s="14" t="s">
        <v>327</v>
      </c>
      <c r="L105" s="14" t="s">
        <v>387</v>
      </c>
      <c r="P105" s="14" t="s">
        <v>388</v>
      </c>
      <c r="Q105" s="14" t="s">
        <v>150</v>
      </c>
      <c r="R105" s="14" t="s">
        <v>212</v>
      </c>
      <c r="S105" s="14">
        <v>2</v>
      </c>
      <c r="X105" s="14" t="s">
        <v>55</v>
      </c>
      <c r="Y105" s="14" t="s">
        <v>49</v>
      </c>
      <c r="Z105" s="14">
        <v>96</v>
      </c>
      <c r="AA105" s="14" t="s">
        <v>39</v>
      </c>
      <c r="AB105" s="14">
        <v>30</v>
      </c>
      <c r="AD105" s="14">
        <v>14.5</v>
      </c>
      <c r="AE105" s="14">
        <v>0</v>
      </c>
      <c r="AG105" s="14">
        <v>2.2999999999999998</v>
      </c>
      <c r="AH105" s="14">
        <v>8.1999999999999993</v>
      </c>
      <c r="AI105" s="14">
        <v>4</v>
      </c>
      <c r="AJ105" s="14">
        <v>5</v>
      </c>
      <c r="AK105" s="14" t="s">
        <v>152</v>
      </c>
      <c r="AL105" s="14">
        <v>4.0999999999999996</v>
      </c>
      <c r="AM105" s="14" t="s">
        <v>58</v>
      </c>
      <c r="AN105" s="14">
        <v>1.45</v>
      </c>
      <c r="AO105" s="14">
        <v>0.17499999999999999</v>
      </c>
      <c r="AP105" s="14">
        <v>12.5</v>
      </c>
      <c r="AQ105" s="14" t="s">
        <v>149</v>
      </c>
      <c r="AR105" s="14" t="s">
        <v>148</v>
      </c>
    </row>
    <row r="106" spans="1:44" s="35" customFormat="1" x14ac:dyDescent="0.25">
      <c r="A106" s="35" t="s">
        <v>237</v>
      </c>
      <c r="B106" s="35" t="s">
        <v>388</v>
      </c>
      <c r="C106" s="35" t="s">
        <v>388</v>
      </c>
      <c r="D106" s="35">
        <v>62.5</v>
      </c>
      <c r="E106" s="35" t="s">
        <v>34</v>
      </c>
      <c r="F106" s="35">
        <v>12.5</v>
      </c>
      <c r="G106" s="35" t="s">
        <v>225</v>
      </c>
      <c r="H106" s="35">
        <v>25</v>
      </c>
      <c r="I106" s="35" t="s">
        <v>226</v>
      </c>
      <c r="J106" s="35" t="s">
        <v>328</v>
      </c>
      <c r="L106" s="12" t="s">
        <v>387</v>
      </c>
      <c r="P106" s="35" t="s">
        <v>388</v>
      </c>
      <c r="R106" s="35" t="s">
        <v>27</v>
      </c>
      <c r="S106" s="35">
        <v>1</v>
      </c>
      <c r="X106" s="35" t="s">
        <v>62</v>
      </c>
      <c r="Y106" s="35" t="s">
        <v>49</v>
      </c>
      <c r="Z106" s="35">
        <v>150</v>
      </c>
      <c r="AA106" s="35" t="s">
        <v>39</v>
      </c>
      <c r="AB106" s="35">
        <v>30</v>
      </c>
      <c r="AC106" s="35">
        <v>5.4</v>
      </c>
      <c r="AD106" s="35">
        <v>4.2</v>
      </c>
      <c r="AE106" s="35">
        <v>0</v>
      </c>
      <c r="AG106" s="35">
        <v>6.2</v>
      </c>
      <c r="AH106" s="35">
        <v>7.51</v>
      </c>
      <c r="AI106" s="35">
        <v>1.1299999999999999</v>
      </c>
      <c r="AK106" s="35" t="s">
        <v>228</v>
      </c>
      <c r="AL106" s="35">
        <v>9</v>
      </c>
      <c r="AM106" s="35" t="s">
        <v>58</v>
      </c>
      <c r="AP106" s="36" t="s">
        <v>239</v>
      </c>
      <c r="AQ106" s="35" t="s">
        <v>338</v>
      </c>
      <c r="AR106" s="35" t="s">
        <v>229</v>
      </c>
    </row>
    <row r="107" spans="1:44" s="35" customFormat="1" x14ac:dyDescent="0.25">
      <c r="A107" s="35" t="s">
        <v>237</v>
      </c>
      <c r="B107" s="35" t="s">
        <v>388</v>
      </c>
      <c r="C107" s="35" t="s">
        <v>388</v>
      </c>
      <c r="D107" s="35">
        <v>62.5</v>
      </c>
      <c r="E107" s="35" t="s">
        <v>34</v>
      </c>
      <c r="F107" s="35">
        <v>12.5</v>
      </c>
      <c r="G107" s="35" t="s">
        <v>225</v>
      </c>
      <c r="H107" s="35">
        <v>25</v>
      </c>
      <c r="I107" s="35" t="s">
        <v>226</v>
      </c>
      <c r="J107" s="35" t="s">
        <v>328</v>
      </c>
      <c r="K107" s="35" t="s">
        <v>150</v>
      </c>
      <c r="L107" s="12" t="s">
        <v>387</v>
      </c>
      <c r="P107" s="35" t="s">
        <v>388</v>
      </c>
      <c r="Q107" s="35" t="s">
        <v>150</v>
      </c>
      <c r="R107" s="35" t="s">
        <v>212</v>
      </c>
      <c r="S107" s="35">
        <v>1</v>
      </c>
      <c r="X107" s="35" t="s">
        <v>62</v>
      </c>
      <c r="Y107" s="35" t="s">
        <v>49</v>
      </c>
      <c r="Z107" s="35">
        <v>150</v>
      </c>
      <c r="AA107" s="35" t="s">
        <v>39</v>
      </c>
      <c r="AB107" s="35">
        <v>30</v>
      </c>
      <c r="AC107" s="35">
        <v>5.4</v>
      </c>
      <c r="AD107" s="35">
        <v>4.2</v>
      </c>
      <c r="AE107" s="35">
        <v>0</v>
      </c>
      <c r="AG107" s="35">
        <v>4.16</v>
      </c>
      <c r="AH107" s="35">
        <v>7.53</v>
      </c>
      <c r="AI107" s="35">
        <v>1.1299999999999999</v>
      </c>
      <c r="AK107" s="35" t="s">
        <v>228</v>
      </c>
      <c r="AL107" s="35">
        <v>9</v>
      </c>
      <c r="AM107" s="35" t="s">
        <v>58</v>
      </c>
      <c r="AP107" s="35">
        <v>36.6</v>
      </c>
      <c r="AQ107" s="35" t="s">
        <v>338</v>
      </c>
      <c r="AR107" s="35" t="s">
        <v>230</v>
      </c>
    </row>
    <row r="108" spans="1:44" s="35" customFormat="1" x14ac:dyDescent="0.25">
      <c r="A108" s="35" t="s">
        <v>237</v>
      </c>
      <c r="B108" s="35" t="s">
        <v>388</v>
      </c>
      <c r="C108" s="35" t="s">
        <v>388</v>
      </c>
      <c r="D108" s="35">
        <v>62.5</v>
      </c>
      <c r="E108" s="35" t="s">
        <v>34</v>
      </c>
      <c r="F108" s="35">
        <v>12.5</v>
      </c>
      <c r="G108" s="35" t="s">
        <v>225</v>
      </c>
      <c r="H108" s="35">
        <v>25</v>
      </c>
      <c r="I108" s="35" t="s">
        <v>226</v>
      </c>
      <c r="J108" s="35" t="s">
        <v>328</v>
      </c>
      <c r="L108" s="12" t="s">
        <v>387</v>
      </c>
      <c r="P108" s="35" t="s">
        <v>388</v>
      </c>
      <c r="R108" s="35" t="s">
        <v>27</v>
      </c>
      <c r="S108" s="35">
        <v>2</v>
      </c>
      <c r="X108" s="35" t="s">
        <v>62</v>
      </c>
      <c r="Y108" s="35" t="s">
        <v>49</v>
      </c>
      <c r="Z108" s="35">
        <v>150</v>
      </c>
      <c r="AA108" s="35" t="s">
        <v>39</v>
      </c>
      <c r="AB108" s="35">
        <v>30</v>
      </c>
      <c r="AC108" s="35">
        <v>16.100000000000001</v>
      </c>
      <c r="AD108" s="35">
        <v>9.8000000000000007</v>
      </c>
      <c r="AE108" s="35">
        <v>0</v>
      </c>
      <c r="AG108" s="35">
        <v>6.05</v>
      </c>
      <c r="AH108" s="35">
        <v>7.66</v>
      </c>
      <c r="AI108" s="35">
        <v>1.22</v>
      </c>
      <c r="AK108" s="35" t="s">
        <v>228</v>
      </c>
      <c r="AL108" s="35">
        <v>9</v>
      </c>
      <c r="AM108" s="35" t="s">
        <v>58</v>
      </c>
      <c r="AP108" s="35">
        <v>16.8</v>
      </c>
      <c r="AQ108" s="35" t="s">
        <v>338</v>
      </c>
      <c r="AR108" s="35" t="s">
        <v>232</v>
      </c>
    </row>
    <row r="109" spans="1:44" s="35" customFormat="1" x14ac:dyDescent="0.25">
      <c r="A109" s="35" t="s">
        <v>237</v>
      </c>
      <c r="B109" s="35" t="s">
        <v>388</v>
      </c>
      <c r="C109" s="35" t="s">
        <v>388</v>
      </c>
      <c r="D109" s="35">
        <v>62.5</v>
      </c>
      <c r="E109" s="35" t="s">
        <v>34</v>
      </c>
      <c r="F109" s="35">
        <v>12.5</v>
      </c>
      <c r="G109" s="35" t="s">
        <v>225</v>
      </c>
      <c r="H109" s="35">
        <v>25</v>
      </c>
      <c r="I109" s="35" t="s">
        <v>226</v>
      </c>
      <c r="J109" s="35" t="s">
        <v>328</v>
      </c>
      <c r="K109" s="35" t="s">
        <v>150</v>
      </c>
      <c r="L109" s="12" t="s">
        <v>387</v>
      </c>
      <c r="P109" s="35" t="s">
        <v>388</v>
      </c>
      <c r="Q109" s="35" t="s">
        <v>150</v>
      </c>
      <c r="R109" s="35" t="s">
        <v>212</v>
      </c>
      <c r="S109" s="35">
        <v>2</v>
      </c>
      <c r="X109" s="35" t="s">
        <v>62</v>
      </c>
      <c r="Y109" s="35" t="s">
        <v>49</v>
      </c>
      <c r="Z109" s="35">
        <v>150</v>
      </c>
      <c r="AA109" s="35" t="s">
        <v>39</v>
      </c>
      <c r="AB109" s="35">
        <v>30</v>
      </c>
      <c r="AC109" s="35">
        <v>16.100000000000001</v>
      </c>
      <c r="AD109" s="35">
        <v>9.8000000000000007</v>
      </c>
      <c r="AE109" s="35">
        <v>0</v>
      </c>
      <c r="AG109" s="35">
        <v>4.22</v>
      </c>
      <c r="AH109" s="35">
        <v>7.77</v>
      </c>
      <c r="AI109" s="35">
        <v>1.31</v>
      </c>
      <c r="AK109" s="35" t="s">
        <v>228</v>
      </c>
      <c r="AL109" s="35">
        <v>9</v>
      </c>
      <c r="AM109" s="35" t="s">
        <v>58</v>
      </c>
      <c r="AP109" s="35">
        <v>46.4</v>
      </c>
      <c r="AQ109" s="35" t="s">
        <v>338</v>
      </c>
      <c r="AR109" s="35" t="s">
        <v>233</v>
      </c>
    </row>
    <row r="110" spans="1:44" s="14" customFormat="1" x14ac:dyDescent="0.25">
      <c r="A110" s="14" t="s">
        <v>154</v>
      </c>
      <c r="B110" s="14" t="s">
        <v>387</v>
      </c>
      <c r="E110" s="14" t="s">
        <v>34</v>
      </c>
      <c r="L110" s="12" t="s">
        <v>388</v>
      </c>
      <c r="M110" s="14" t="s">
        <v>33</v>
      </c>
      <c r="N110" s="14" t="s">
        <v>27</v>
      </c>
      <c r="O110" s="26">
        <v>1</v>
      </c>
      <c r="P110" s="14" t="s">
        <v>387</v>
      </c>
      <c r="R110" s="14" t="s">
        <v>58</v>
      </c>
      <c r="X110" s="14" t="s">
        <v>62</v>
      </c>
      <c r="Y110" s="14" t="s">
        <v>155</v>
      </c>
      <c r="Z110" s="14">
        <v>72</v>
      </c>
      <c r="AA110" s="14" t="s">
        <v>39</v>
      </c>
      <c r="AB110" s="14">
        <v>53</v>
      </c>
      <c r="AD110" s="14">
        <v>6.7</v>
      </c>
      <c r="AG110" s="14">
        <v>6.2</v>
      </c>
      <c r="AH110" s="14">
        <v>7.3</v>
      </c>
      <c r="AI110" s="14">
        <v>1.6</v>
      </c>
      <c r="AK110" s="14" t="s">
        <v>156</v>
      </c>
      <c r="AL110" s="14">
        <v>6.9</v>
      </c>
      <c r="AM110" s="14" t="s">
        <v>157</v>
      </c>
      <c r="AN110" s="14">
        <v>1.3</v>
      </c>
      <c r="AP110" s="13">
        <v>40</v>
      </c>
      <c r="AQ110" s="14" t="s">
        <v>339</v>
      </c>
      <c r="AR110" s="14" t="s">
        <v>158</v>
      </c>
    </row>
    <row r="111" spans="1:44" s="14" customFormat="1" x14ac:dyDescent="0.25">
      <c r="A111" s="14" t="s">
        <v>154</v>
      </c>
      <c r="B111" s="14" t="s">
        <v>388</v>
      </c>
      <c r="C111" s="14" t="s">
        <v>388</v>
      </c>
      <c r="E111" s="14" t="s">
        <v>34</v>
      </c>
      <c r="L111" s="12" t="s">
        <v>388</v>
      </c>
      <c r="M111" s="14" t="s">
        <v>33</v>
      </c>
      <c r="N111" s="14" t="s">
        <v>38</v>
      </c>
      <c r="O111" s="26">
        <v>1</v>
      </c>
      <c r="P111" s="14" t="s">
        <v>388</v>
      </c>
      <c r="R111" s="14" t="s">
        <v>27</v>
      </c>
      <c r="S111" s="14">
        <v>1</v>
      </c>
      <c r="X111" s="14" t="s">
        <v>62</v>
      </c>
      <c r="Y111" s="14" t="s">
        <v>155</v>
      </c>
      <c r="Z111" s="14">
        <v>72</v>
      </c>
      <c r="AA111" s="14" t="s">
        <v>39</v>
      </c>
      <c r="AB111" s="14">
        <v>53</v>
      </c>
      <c r="AD111" s="14">
        <v>6.7</v>
      </c>
      <c r="AG111" s="27">
        <v>3.5</v>
      </c>
      <c r="AH111" s="27">
        <v>7.6</v>
      </c>
      <c r="AI111" s="27">
        <f>79.5/53</f>
        <v>1.5</v>
      </c>
      <c r="AK111" s="14" t="s">
        <v>156</v>
      </c>
      <c r="AL111" s="14">
        <v>6.9</v>
      </c>
      <c r="AM111" s="14" t="s">
        <v>157</v>
      </c>
      <c r="AN111" s="14">
        <v>1.3</v>
      </c>
      <c r="AP111" s="13">
        <v>37</v>
      </c>
      <c r="AQ111" s="14" t="s">
        <v>339</v>
      </c>
      <c r="AR111" s="14" t="s">
        <v>159</v>
      </c>
    </row>
    <row r="112" spans="1:44" s="14" customFormat="1" x14ac:dyDescent="0.25">
      <c r="A112" s="14" t="s">
        <v>154</v>
      </c>
      <c r="B112" s="14" t="s">
        <v>388</v>
      </c>
      <c r="C112" s="14" t="s">
        <v>388</v>
      </c>
      <c r="E112" s="14" t="s">
        <v>34</v>
      </c>
      <c r="L112" s="14" t="s">
        <v>387</v>
      </c>
      <c r="O112" s="26"/>
      <c r="P112" s="14" t="s">
        <v>388</v>
      </c>
      <c r="Q112" s="14" t="s">
        <v>150</v>
      </c>
      <c r="R112" s="14" t="s">
        <v>212</v>
      </c>
      <c r="S112" s="14">
        <v>1</v>
      </c>
      <c r="X112" s="14" t="s">
        <v>62</v>
      </c>
      <c r="Y112" s="14" t="s">
        <v>155</v>
      </c>
      <c r="Z112" s="14">
        <v>72</v>
      </c>
      <c r="AA112" s="14" t="s">
        <v>39</v>
      </c>
      <c r="AB112" s="14">
        <v>53</v>
      </c>
      <c r="AD112" s="14">
        <v>6.7</v>
      </c>
      <c r="AG112" s="27">
        <v>2.4</v>
      </c>
      <c r="AH112" s="27">
        <v>8</v>
      </c>
      <c r="AI112" s="27">
        <v>1.5</v>
      </c>
      <c r="AK112" s="14" t="s">
        <v>156</v>
      </c>
      <c r="AL112" s="14">
        <v>6.9</v>
      </c>
      <c r="AM112" s="14" t="s">
        <v>157</v>
      </c>
      <c r="AN112" s="14">
        <v>1.3</v>
      </c>
      <c r="AP112" s="13">
        <v>19</v>
      </c>
      <c r="AQ112" s="14" t="s">
        <v>339</v>
      </c>
      <c r="AR112" s="14" t="s">
        <v>163</v>
      </c>
    </row>
    <row r="113" spans="1:44" s="14" customFormat="1" x14ac:dyDescent="0.25">
      <c r="A113" s="14" t="s">
        <v>154</v>
      </c>
      <c r="B113" s="14" t="s">
        <v>388</v>
      </c>
      <c r="C113" s="14" t="s">
        <v>388</v>
      </c>
      <c r="E113" s="14" t="s">
        <v>34</v>
      </c>
      <c r="L113" s="12" t="s">
        <v>387</v>
      </c>
      <c r="O113" s="26"/>
      <c r="P113" s="14" t="s">
        <v>388</v>
      </c>
      <c r="Q113" s="14" t="s">
        <v>217</v>
      </c>
      <c r="R113" s="14" t="s">
        <v>212</v>
      </c>
      <c r="S113" s="14">
        <v>1</v>
      </c>
      <c r="X113" s="14" t="s">
        <v>62</v>
      </c>
      <c r="Y113" s="14" t="s">
        <v>155</v>
      </c>
      <c r="Z113" s="14">
        <v>72</v>
      </c>
      <c r="AA113" s="14" t="s">
        <v>39</v>
      </c>
      <c r="AB113" s="14">
        <v>53</v>
      </c>
      <c r="AD113" s="14">
        <v>6.7</v>
      </c>
      <c r="AG113" s="27">
        <v>4.3</v>
      </c>
      <c r="AH113" s="27">
        <v>6.5</v>
      </c>
      <c r="AI113" s="27">
        <v>1.5</v>
      </c>
      <c r="AK113" s="14" t="s">
        <v>156</v>
      </c>
      <c r="AL113" s="14">
        <v>6.9</v>
      </c>
      <c r="AM113" s="14" t="s">
        <v>157</v>
      </c>
      <c r="AN113" s="14">
        <v>1.3</v>
      </c>
      <c r="AP113" s="13">
        <v>16</v>
      </c>
      <c r="AQ113" s="14" t="s">
        <v>339</v>
      </c>
      <c r="AR113" s="14" t="s">
        <v>219</v>
      </c>
    </row>
    <row r="114" spans="1:44" s="14" customFormat="1" x14ac:dyDescent="0.25">
      <c r="A114" s="14" t="s">
        <v>154</v>
      </c>
      <c r="B114" s="14" t="s">
        <v>388</v>
      </c>
      <c r="C114" s="14" t="s">
        <v>388</v>
      </c>
      <c r="E114" s="14" t="s">
        <v>34</v>
      </c>
      <c r="L114" s="12" t="s">
        <v>387</v>
      </c>
      <c r="O114" s="26"/>
      <c r="P114" s="14" t="s">
        <v>388</v>
      </c>
      <c r="Q114" s="14" t="s">
        <v>218</v>
      </c>
      <c r="R114" s="14" t="s">
        <v>212</v>
      </c>
      <c r="S114" s="14">
        <v>1</v>
      </c>
      <c r="X114" s="14" t="s">
        <v>62</v>
      </c>
      <c r="Y114" s="14" t="s">
        <v>155</v>
      </c>
      <c r="Z114" s="14">
        <v>72</v>
      </c>
      <c r="AA114" s="14" t="s">
        <v>39</v>
      </c>
      <c r="AB114" s="14">
        <v>53</v>
      </c>
      <c r="AD114" s="14">
        <v>6.7</v>
      </c>
      <c r="AG114" s="27">
        <v>2.7</v>
      </c>
      <c r="AH114" s="27">
        <v>6.6</v>
      </c>
      <c r="AI114" s="27">
        <v>1.5</v>
      </c>
      <c r="AK114" s="14" t="s">
        <v>156</v>
      </c>
      <c r="AL114" s="14">
        <v>6.9</v>
      </c>
      <c r="AM114" s="14" t="s">
        <v>157</v>
      </c>
      <c r="AN114" s="14">
        <v>1.3</v>
      </c>
      <c r="AP114" s="13">
        <v>8</v>
      </c>
      <c r="AQ114" s="14" t="s">
        <v>339</v>
      </c>
      <c r="AR114" s="14" t="s">
        <v>220</v>
      </c>
    </row>
    <row r="115" spans="1:44" s="14" customFormat="1" x14ac:dyDescent="0.25">
      <c r="A115" s="14" t="s">
        <v>154</v>
      </c>
      <c r="B115" s="14" t="s">
        <v>387</v>
      </c>
      <c r="C115" s="14" t="s">
        <v>388</v>
      </c>
      <c r="E115" s="14" t="s">
        <v>34</v>
      </c>
      <c r="L115" s="12" t="s">
        <v>388</v>
      </c>
      <c r="M115" s="14" t="s">
        <v>33</v>
      </c>
      <c r="N115" s="14" t="s">
        <v>27</v>
      </c>
      <c r="O115" s="26">
        <v>2</v>
      </c>
      <c r="P115" s="14" t="s">
        <v>387</v>
      </c>
      <c r="R115" s="14" t="s">
        <v>58</v>
      </c>
      <c r="X115" s="14" t="s">
        <v>62</v>
      </c>
      <c r="Y115" s="14" t="s">
        <v>155</v>
      </c>
      <c r="Z115" s="14">
        <v>72</v>
      </c>
      <c r="AA115" s="14" t="s">
        <v>39</v>
      </c>
      <c r="AB115" s="14">
        <v>53</v>
      </c>
      <c r="AD115" s="14">
        <v>6.7</v>
      </c>
      <c r="AG115" s="14">
        <v>6.2</v>
      </c>
      <c r="AH115" s="14">
        <v>7.4</v>
      </c>
      <c r="AI115" s="14">
        <v>1.6</v>
      </c>
      <c r="AK115" s="14" t="s">
        <v>156</v>
      </c>
      <c r="AL115" s="14">
        <v>6.9</v>
      </c>
      <c r="AM115" s="14" t="s">
        <v>157</v>
      </c>
      <c r="AN115" s="14">
        <v>1.3</v>
      </c>
      <c r="AP115" s="13">
        <v>14</v>
      </c>
      <c r="AQ115" s="14" t="s">
        <v>339</v>
      </c>
      <c r="AR115" s="14" t="s">
        <v>160</v>
      </c>
    </row>
    <row r="116" spans="1:44" s="14" customFormat="1" x14ac:dyDescent="0.25">
      <c r="A116" s="14" t="s">
        <v>154</v>
      </c>
      <c r="B116" s="14" t="s">
        <v>388</v>
      </c>
      <c r="C116" s="14" t="s">
        <v>388</v>
      </c>
      <c r="E116" s="14" t="s">
        <v>34</v>
      </c>
      <c r="L116" s="12" t="s">
        <v>388</v>
      </c>
      <c r="M116" s="14" t="s">
        <v>33</v>
      </c>
      <c r="N116" s="14" t="s">
        <v>38</v>
      </c>
      <c r="O116" s="26">
        <v>2</v>
      </c>
      <c r="P116" s="14" t="s">
        <v>388</v>
      </c>
      <c r="R116" s="14" t="s">
        <v>27</v>
      </c>
      <c r="S116" s="14">
        <v>2</v>
      </c>
      <c r="X116" s="14" t="s">
        <v>62</v>
      </c>
      <c r="Y116" s="14" t="s">
        <v>155</v>
      </c>
      <c r="Z116" s="14">
        <v>72</v>
      </c>
      <c r="AA116" s="14" t="s">
        <v>39</v>
      </c>
      <c r="AB116" s="14">
        <v>53</v>
      </c>
      <c r="AD116" s="14">
        <v>6.7</v>
      </c>
      <c r="AG116" s="27">
        <v>3.5</v>
      </c>
      <c r="AH116" s="27">
        <v>6.7</v>
      </c>
      <c r="AI116" s="27">
        <f>79.5/53</f>
        <v>1.5</v>
      </c>
      <c r="AK116" s="14" t="s">
        <v>156</v>
      </c>
      <c r="AL116" s="14">
        <v>6.9</v>
      </c>
      <c r="AM116" s="14" t="s">
        <v>157</v>
      </c>
      <c r="AN116" s="14">
        <v>1.3</v>
      </c>
      <c r="AP116" s="13">
        <v>9</v>
      </c>
      <c r="AQ116" s="14" t="s">
        <v>339</v>
      </c>
      <c r="AR116" s="14" t="s">
        <v>161</v>
      </c>
    </row>
    <row r="117" spans="1:44" s="14" customFormat="1" x14ac:dyDescent="0.25">
      <c r="A117" s="14" t="s">
        <v>154</v>
      </c>
      <c r="B117" s="14" t="s">
        <v>388</v>
      </c>
      <c r="C117" s="14" t="s">
        <v>388</v>
      </c>
      <c r="E117" s="14" t="s">
        <v>34</v>
      </c>
      <c r="L117" s="14" t="s">
        <v>387</v>
      </c>
      <c r="O117" s="26"/>
      <c r="P117" s="14" t="s">
        <v>388</v>
      </c>
      <c r="Q117" s="14" t="s">
        <v>150</v>
      </c>
      <c r="R117" s="14" t="s">
        <v>212</v>
      </c>
      <c r="S117" s="14">
        <v>2</v>
      </c>
      <c r="X117" s="14" t="s">
        <v>62</v>
      </c>
      <c r="Y117" s="14" t="s">
        <v>155</v>
      </c>
      <c r="Z117" s="14">
        <v>72</v>
      </c>
      <c r="AA117" s="14" t="s">
        <v>39</v>
      </c>
      <c r="AB117" s="14">
        <v>53</v>
      </c>
      <c r="AD117" s="14">
        <v>6.7</v>
      </c>
      <c r="AG117" s="27">
        <v>2.4</v>
      </c>
      <c r="AH117" s="27">
        <v>7.9</v>
      </c>
      <c r="AI117" s="27">
        <v>1.5</v>
      </c>
      <c r="AK117" s="14" t="s">
        <v>156</v>
      </c>
      <c r="AL117" s="14">
        <v>6.9</v>
      </c>
      <c r="AM117" s="14" t="s">
        <v>157</v>
      </c>
      <c r="AN117" s="14">
        <v>1.3</v>
      </c>
      <c r="AP117" s="13">
        <v>4</v>
      </c>
      <c r="AQ117" s="14" t="s">
        <v>339</v>
      </c>
      <c r="AR117" s="14" t="s">
        <v>162</v>
      </c>
    </row>
    <row r="118" spans="1:44" s="14" customFormat="1" x14ac:dyDescent="0.25">
      <c r="A118" s="14" t="s">
        <v>154</v>
      </c>
      <c r="B118" s="14" t="s">
        <v>388</v>
      </c>
      <c r="C118" s="14" t="s">
        <v>388</v>
      </c>
      <c r="E118" s="14" t="s">
        <v>34</v>
      </c>
      <c r="L118" s="12" t="s">
        <v>387</v>
      </c>
      <c r="O118" s="26"/>
      <c r="P118" s="14" t="s">
        <v>388</v>
      </c>
      <c r="Q118" s="14" t="s">
        <v>217</v>
      </c>
      <c r="R118" s="14" t="s">
        <v>212</v>
      </c>
      <c r="S118" s="14">
        <v>2</v>
      </c>
      <c r="X118" s="14" t="s">
        <v>62</v>
      </c>
      <c r="Y118" s="14" t="s">
        <v>155</v>
      </c>
      <c r="Z118" s="14">
        <v>72</v>
      </c>
      <c r="AA118" s="14" t="s">
        <v>39</v>
      </c>
      <c r="AB118" s="14">
        <v>53</v>
      </c>
      <c r="AD118" s="14">
        <v>6.7</v>
      </c>
      <c r="AG118" s="27">
        <v>4.3</v>
      </c>
      <c r="AH118" s="27">
        <v>3.2</v>
      </c>
      <c r="AI118" s="27">
        <v>1.5</v>
      </c>
      <c r="AK118" s="14" t="s">
        <v>156</v>
      </c>
      <c r="AL118" s="14">
        <v>6.9</v>
      </c>
      <c r="AM118" s="14" t="s">
        <v>157</v>
      </c>
      <c r="AN118" s="14">
        <v>1.3</v>
      </c>
      <c r="AP118" s="13">
        <v>5</v>
      </c>
      <c r="AQ118" s="14" t="s">
        <v>339</v>
      </c>
      <c r="AR118" s="14" t="s">
        <v>221</v>
      </c>
    </row>
    <row r="119" spans="1:44" s="14" customFormat="1" x14ac:dyDescent="0.25">
      <c r="A119" s="14" t="s">
        <v>154</v>
      </c>
      <c r="B119" s="14" t="s">
        <v>388</v>
      </c>
      <c r="C119" s="14" t="s">
        <v>388</v>
      </c>
      <c r="E119" s="14" t="s">
        <v>34</v>
      </c>
      <c r="L119" s="12" t="s">
        <v>387</v>
      </c>
      <c r="O119" s="26"/>
      <c r="P119" s="14" t="s">
        <v>388</v>
      </c>
      <c r="Q119" s="14" t="s">
        <v>218</v>
      </c>
      <c r="R119" s="14" t="s">
        <v>212</v>
      </c>
      <c r="S119" s="14">
        <v>2</v>
      </c>
      <c r="X119" s="14" t="s">
        <v>62</v>
      </c>
      <c r="Y119" s="14" t="s">
        <v>155</v>
      </c>
      <c r="Z119" s="14">
        <v>72</v>
      </c>
      <c r="AA119" s="14" t="s">
        <v>39</v>
      </c>
      <c r="AB119" s="14">
        <v>53</v>
      </c>
      <c r="AD119" s="14">
        <v>6.7</v>
      </c>
      <c r="AG119" s="27">
        <v>2.7</v>
      </c>
      <c r="AH119" s="27">
        <v>6.5</v>
      </c>
      <c r="AI119" s="27">
        <v>1.5</v>
      </c>
      <c r="AK119" s="14" t="s">
        <v>156</v>
      </c>
      <c r="AL119" s="14">
        <v>6.9</v>
      </c>
      <c r="AM119" s="14" t="s">
        <v>157</v>
      </c>
      <c r="AN119" s="14">
        <v>1.3</v>
      </c>
      <c r="AP119" s="13">
        <v>2</v>
      </c>
      <c r="AQ119" s="14" t="s">
        <v>339</v>
      </c>
      <c r="AR119" s="14" t="s">
        <v>222</v>
      </c>
    </row>
    <row r="120" spans="1:44" s="14" customFormat="1" x14ac:dyDescent="0.25">
      <c r="A120" s="14" t="s">
        <v>104</v>
      </c>
      <c r="B120" s="14" t="s">
        <v>387</v>
      </c>
      <c r="E120" s="14" t="s">
        <v>34</v>
      </c>
      <c r="L120" s="12" t="s">
        <v>388</v>
      </c>
      <c r="M120" s="14" t="s">
        <v>33</v>
      </c>
      <c r="N120" s="14" t="s">
        <v>27</v>
      </c>
      <c r="O120" s="14">
        <v>1</v>
      </c>
      <c r="P120" s="14" t="s">
        <v>387</v>
      </c>
      <c r="R120" s="14" t="s">
        <v>58</v>
      </c>
      <c r="X120" s="14" t="s">
        <v>62</v>
      </c>
      <c r="Y120" s="14" t="s">
        <v>205</v>
      </c>
      <c r="Z120" s="14">
        <v>96</v>
      </c>
      <c r="AA120" s="14" t="s">
        <v>39</v>
      </c>
      <c r="AB120" s="14">
        <v>30</v>
      </c>
      <c r="AD120" s="14">
        <v>9</v>
      </c>
      <c r="AE120" s="14">
        <v>4.5</v>
      </c>
      <c r="AG120" s="14">
        <v>8.1</v>
      </c>
      <c r="AH120" s="14">
        <v>7.6</v>
      </c>
      <c r="AI120" s="14">
        <v>1.6</v>
      </c>
      <c r="AJ120" s="14">
        <v>4.3</v>
      </c>
      <c r="AK120" s="14" t="s">
        <v>118</v>
      </c>
      <c r="AL120" s="14">
        <v>23</v>
      </c>
      <c r="AM120" s="14" t="s">
        <v>50</v>
      </c>
      <c r="AP120" s="14">
        <v>38</v>
      </c>
      <c r="AQ120" s="14" t="s">
        <v>65</v>
      </c>
      <c r="AR120" s="14" t="s">
        <v>132</v>
      </c>
    </row>
    <row r="121" spans="1:44" s="14" customFormat="1" x14ac:dyDescent="0.25">
      <c r="A121" s="14" t="s">
        <v>104</v>
      </c>
      <c r="B121" s="14" t="s">
        <v>388</v>
      </c>
      <c r="C121" s="14" t="s">
        <v>388</v>
      </c>
      <c r="D121" s="14">
        <v>70</v>
      </c>
      <c r="E121" s="14" t="s">
        <v>34</v>
      </c>
      <c r="F121" s="14">
        <v>0</v>
      </c>
      <c r="H121" s="14">
        <v>30</v>
      </c>
      <c r="I121" s="14" t="s">
        <v>120</v>
      </c>
      <c r="J121" s="14" t="s">
        <v>329</v>
      </c>
      <c r="L121" s="12" t="s">
        <v>388</v>
      </c>
      <c r="M121" s="14" t="s">
        <v>33</v>
      </c>
      <c r="N121" s="14" t="s">
        <v>38</v>
      </c>
      <c r="O121" s="14">
        <v>1</v>
      </c>
      <c r="P121" s="14" t="s">
        <v>387</v>
      </c>
      <c r="R121" s="14" t="s">
        <v>58</v>
      </c>
      <c r="T121" s="14" t="s">
        <v>202</v>
      </c>
      <c r="U121" s="14" t="s">
        <v>39</v>
      </c>
      <c r="V121" s="14">
        <v>1</v>
      </c>
      <c r="X121" s="14" t="s">
        <v>62</v>
      </c>
      <c r="Y121" s="14" t="s">
        <v>205</v>
      </c>
      <c r="Z121" s="14">
        <v>96</v>
      </c>
      <c r="AA121" s="14" t="s">
        <v>39</v>
      </c>
      <c r="AB121" s="14">
        <v>30</v>
      </c>
      <c r="AD121" s="14">
        <v>9</v>
      </c>
      <c r="AE121" s="14">
        <v>4.5</v>
      </c>
      <c r="AG121" s="14">
        <v>4.8</v>
      </c>
      <c r="AH121" s="14">
        <v>8.9</v>
      </c>
      <c r="AI121" s="14">
        <v>2.2000000000000002</v>
      </c>
      <c r="AJ121" s="14">
        <v>3.8</v>
      </c>
      <c r="AK121" s="14" t="s">
        <v>118</v>
      </c>
      <c r="AL121" s="14">
        <v>23</v>
      </c>
      <c r="AM121" s="14" t="s">
        <v>50</v>
      </c>
      <c r="AP121" s="14">
        <v>28</v>
      </c>
      <c r="AQ121" s="14" t="s">
        <v>65</v>
      </c>
      <c r="AR121" s="14" t="s">
        <v>133</v>
      </c>
    </row>
    <row r="122" spans="1:44" s="14" customFormat="1" x14ac:dyDescent="0.25">
      <c r="A122" s="14" t="s">
        <v>104</v>
      </c>
      <c r="B122" s="14" t="s">
        <v>388</v>
      </c>
      <c r="C122" s="14" t="s">
        <v>388</v>
      </c>
      <c r="D122" s="14">
        <v>70</v>
      </c>
      <c r="E122" s="14" t="s">
        <v>34</v>
      </c>
      <c r="F122" s="14">
        <v>0</v>
      </c>
      <c r="H122" s="14">
        <v>30</v>
      </c>
      <c r="I122" s="14" t="s">
        <v>120</v>
      </c>
      <c r="J122" s="14" t="s">
        <v>329</v>
      </c>
      <c r="L122" s="14" t="s">
        <v>387</v>
      </c>
      <c r="P122" s="14" t="s">
        <v>387</v>
      </c>
      <c r="R122" s="14" t="s">
        <v>58</v>
      </c>
      <c r="T122" s="14" t="s">
        <v>202</v>
      </c>
      <c r="U122" t="s">
        <v>60</v>
      </c>
      <c r="V122" s="14">
        <v>1</v>
      </c>
      <c r="X122" s="14" t="s">
        <v>62</v>
      </c>
      <c r="Y122" s="14" t="s">
        <v>205</v>
      </c>
      <c r="Z122" s="14">
        <v>96</v>
      </c>
      <c r="AA122" t="s">
        <v>60</v>
      </c>
      <c r="AB122" s="14">
        <v>30</v>
      </c>
      <c r="AD122" s="14">
        <v>9</v>
      </c>
      <c r="AE122" s="14">
        <v>4.5</v>
      </c>
      <c r="AG122" s="14">
        <v>4.8</v>
      </c>
      <c r="AH122" s="14">
        <v>8.9</v>
      </c>
      <c r="AI122" s="14">
        <v>2.2000000000000002</v>
      </c>
      <c r="AJ122" s="14">
        <v>3.8</v>
      </c>
      <c r="AK122" s="14" t="s">
        <v>118</v>
      </c>
      <c r="AL122" s="14">
        <v>23</v>
      </c>
      <c r="AM122" s="14" t="s">
        <v>50</v>
      </c>
      <c r="AP122" s="13">
        <v>34</v>
      </c>
      <c r="AQ122" s="14" t="s">
        <v>47</v>
      </c>
      <c r="AR122" s="14" t="s">
        <v>275</v>
      </c>
    </row>
    <row r="123" spans="1:44" s="14" customFormat="1" x14ac:dyDescent="0.25">
      <c r="A123" s="14" t="s">
        <v>104</v>
      </c>
      <c r="B123" s="14" t="s">
        <v>388</v>
      </c>
      <c r="C123" s="14" t="s">
        <v>388</v>
      </c>
      <c r="D123" s="14">
        <v>70</v>
      </c>
      <c r="E123" s="14" t="s">
        <v>34</v>
      </c>
      <c r="F123" s="14">
        <v>0</v>
      </c>
      <c r="H123" s="14">
        <v>30</v>
      </c>
      <c r="I123" s="14" t="s">
        <v>120</v>
      </c>
      <c r="J123" s="14" t="s">
        <v>329</v>
      </c>
      <c r="L123" s="12" t="s">
        <v>387</v>
      </c>
      <c r="P123" s="14" t="s">
        <v>387</v>
      </c>
      <c r="R123" s="14" t="s">
        <v>58</v>
      </c>
      <c r="T123" s="14" t="s">
        <v>202</v>
      </c>
      <c r="U123" t="s">
        <v>112</v>
      </c>
      <c r="V123" s="14">
        <v>1</v>
      </c>
      <c r="X123" s="14" t="s">
        <v>62</v>
      </c>
      <c r="Y123" s="14" t="s">
        <v>205</v>
      </c>
      <c r="Z123" s="14">
        <v>96</v>
      </c>
      <c r="AA123" t="s">
        <v>112</v>
      </c>
      <c r="AB123" s="14">
        <v>30</v>
      </c>
      <c r="AD123" s="14">
        <v>9</v>
      </c>
      <c r="AE123" s="14">
        <v>4.5</v>
      </c>
      <c r="AG123" s="14">
        <v>4.8</v>
      </c>
      <c r="AH123" s="14">
        <v>8.9</v>
      </c>
      <c r="AI123" s="14">
        <v>2.2000000000000002</v>
      </c>
      <c r="AJ123" s="14">
        <v>3.8</v>
      </c>
      <c r="AK123" s="14" t="s">
        <v>118</v>
      </c>
      <c r="AL123" s="14">
        <v>23</v>
      </c>
      <c r="AM123" s="14" t="s">
        <v>50</v>
      </c>
      <c r="AP123" s="13">
        <v>15</v>
      </c>
      <c r="AQ123" s="14" t="s">
        <v>47</v>
      </c>
      <c r="AR123" s="14" t="s">
        <v>276</v>
      </c>
    </row>
    <row r="124" spans="1:44" s="14" customFormat="1" x14ac:dyDescent="0.25">
      <c r="A124" s="14" t="s">
        <v>104</v>
      </c>
      <c r="B124" s="14" t="s">
        <v>388</v>
      </c>
      <c r="C124" s="14" t="s">
        <v>388</v>
      </c>
      <c r="D124" s="14">
        <v>70</v>
      </c>
      <c r="E124" s="14" t="s">
        <v>34</v>
      </c>
      <c r="F124" s="14">
        <v>0</v>
      </c>
      <c r="H124" s="14">
        <v>30</v>
      </c>
      <c r="I124" s="14" t="s">
        <v>120</v>
      </c>
      <c r="J124" s="14" t="s">
        <v>329</v>
      </c>
      <c r="L124" s="12" t="s">
        <v>387</v>
      </c>
      <c r="P124" s="14" t="s">
        <v>387</v>
      </c>
      <c r="R124" s="14" t="s">
        <v>58</v>
      </c>
      <c r="T124" s="14" t="s">
        <v>202</v>
      </c>
      <c r="U124" s="14" t="s">
        <v>331</v>
      </c>
      <c r="V124" s="14">
        <v>1</v>
      </c>
      <c r="X124" s="14" t="s">
        <v>62</v>
      </c>
      <c r="Y124" s="14" t="s">
        <v>205</v>
      </c>
      <c r="Z124" s="14">
        <v>96</v>
      </c>
      <c r="AA124" s="14" t="s">
        <v>331</v>
      </c>
      <c r="AB124" s="14">
        <v>30</v>
      </c>
      <c r="AD124" s="14">
        <v>9</v>
      </c>
      <c r="AE124" s="14">
        <v>4.5</v>
      </c>
      <c r="AG124" s="14">
        <v>4.8</v>
      </c>
      <c r="AH124" s="14">
        <v>8.9</v>
      </c>
      <c r="AI124" s="14">
        <v>2.2000000000000002</v>
      </c>
      <c r="AJ124" s="14">
        <v>3.8</v>
      </c>
      <c r="AK124" s="14" t="s">
        <v>118</v>
      </c>
      <c r="AL124" s="14">
        <v>23</v>
      </c>
      <c r="AM124" s="14" t="s">
        <v>50</v>
      </c>
      <c r="AP124" s="13">
        <v>12</v>
      </c>
      <c r="AQ124" s="14" t="s">
        <v>47</v>
      </c>
      <c r="AR124" s="14" t="s">
        <v>277</v>
      </c>
    </row>
    <row r="125" spans="1:44" s="14" customFormat="1" x14ac:dyDescent="0.25">
      <c r="A125" s="14" t="s">
        <v>104</v>
      </c>
      <c r="B125" s="14" t="s">
        <v>387</v>
      </c>
      <c r="E125" s="14" t="s">
        <v>34</v>
      </c>
      <c r="L125" s="12" t="s">
        <v>388</v>
      </c>
      <c r="M125" s="14" t="s">
        <v>33</v>
      </c>
      <c r="N125" s="14" t="s">
        <v>27</v>
      </c>
      <c r="O125" s="14">
        <v>2</v>
      </c>
      <c r="P125" s="14" t="s">
        <v>387</v>
      </c>
      <c r="R125" s="14" t="s">
        <v>58</v>
      </c>
      <c r="U125" s="14" t="s">
        <v>39</v>
      </c>
      <c r="X125" s="14" t="s">
        <v>62</v>
      </c>
      <c r="Y125" s="14" t="s">
        <v>205</v>
      </c>
      <c r="Z125" s="14">
        <v>96</v>
      </c>
      <c r="AA125" s="14" t="s">
        <v>39</v>
      </c>
      <c r="AB125" s="14">
        <v>30</v>
      </c>
      <c r="AD125" s="14">
        <v>13</v>
      </c>
      <c r="AE125" s="14">
        <v>0</v>
      </c>
      <c r="AG125" s="14">
        <v>8.1</v>
      </c>
      <c r="AH125" s="14">
        <v>7.6</v>
      </c>
      <c r="AI125" s="14">
        <v>1.6</v>
      </c>
      <c r="AJ125" s="14">
        <v>4.3</v>
      </c>
      <c r="AK125" s="14" t="s">
        <v>119</v>
      </c>
      <c r="AL125" s="14">
        <v>22</v>
      </c>
      <c r="AM125" s="14" t="s">
        <v>58</v>
      </c>
      <c r="AP125" s="14">
        <v>34</v>
      </c>
      <c r="AQ125" s="14" t="s">
        <v>65</v>
      </c>
      <c r="AR125" s="14" t="s">
        <v>134</v>
      </c>
    </row>
    <row r="126" spans="1:44" s="14" customFormat="1" x14ac:dyDescent="0.25">
      <c r="A126" s="14" t="s">
        <v>104</v>
      </c>
      <c r="B126" s="14" t="s">
        <v>388</v>
      </c>
      <c r="C126" s="14" t="s">
        <v>388</v>
      </c>
      <c r="D126" s="14">
        <v>70</v>
      </c>
      <c r="E126" s="14" t="s">
        <v>34</v>
      </c>
      <c r="F126" s="14">
        <v>0</v>
      </c>
      <c r="H126" s="14">
        <v>30</v>
      </c>
      <c r="I126" s="14" t="s">
        <v>120</v>
      </c>
      <c r="J126" s="14" t="s">
        <v>329</v>
      </c>
      <c r="L126" s="12" t="s">
        <v>388</v>
      </c>
      <c r="M126" s="14" t="s">
        <v>33</v>
      </c>
      <c r="N126" s="14" t="s">
        <v>38</v>
      </c>
      <c r="O126" s="14">
        <v>2</v>
      </c>
      <c r="P126" s="14" t="s">
        <v>387</v>
      </c>
      <c r="R126" s="14" t="s">
        <v>58</v>
      </c>
      <c r="T126" s="14" t="s">
        <v>202</v>
      </c>
      <c r="U126" s="14" t="s">
        <v>39</v>
      </c>
      <c r="V126" s="14">
        <v>2</v>
      </c>
      <c r="X126" s="14" t="s">
        <v>62</v>
      </c>
      <c r="Y126" s="14" t="s">
        <v>205</v>
      </c>
      <c r="Z126" s="14">
        <v>96</v>
      </c>
      <c r="AA126" s="14" t="s">
        <v>39</v>
      </c>
      <c r="AB126" s="14">
        <v>30</v>
      </c>
      <c r="AD126" s="14">
        <v>13</v>
      </c>
      <c r="AE126" s="14">
        <v>0</v>
      </c>
      <c r="AG126" s="14">
        <v>4.8</v>
      </c>
      <c r="AH126" s="14">
        <v>8.9</v>
      </c>
      <c r="AI126" s="14">
        <v>2.2000000000000002</v>
      </c>
      <c r="AJ126" s="14">
        <v>3.8</v>
      </c>
      <c r="AK126" s="14" t="s">
        <v>119</v>
      </c>
      <c r="AL126" s="14">
        <v>22</v>
      </c>
      <c r="AM126" s="14" t="s">
        <v>58</v>
      </c>
      <c r="AP126" s="14">
        <v>30</v>
      </c>
      <c r="AQ126" s="14" t="s">
        <v>65</v>
      </c>
      <c r="AR126" s="14" t="s">
        <v>135</v>
      </c>
    </row>
    <row r="127" spans="1:44" x14ac:dyDescent="0.25">
      <c r="A127" s="14" t="s">
        <v>104</v>
      </c>
      <c r="B127" s="14" t="s">
        <v>388</v>
      </c>
      <c r="C127" s="14" t="s">
        <v>388</v>
      </c>
      <c r="D127" s="14">
        <v>70</v>
      </c>
      <c r="E127" s="14" t="s">
        <v>34</v>
      </c>
      <c r="F127" s="14">
        <v>0</v>
      </c>
      <c r="G127" s="14"/>
      <c r="H127" s="14">
        <v>30</v>
      </c>
      <c r="I127" s="14" t="s">
        <v>120</v>
      </c>
      <c r="J127" s="14" t="s">
        <v>329</v>
      </c>
      <c r="K127" s="14"/>
      <c r="L127" t="s">
        <v>387</v>
      </c>
      <c r="P127" s="14" t="s">
        <v>387</v>
      </c>
      <c r="R127" s="14" t="s">
        <v>58</v>
      </c>
      <c r="T127" t="s">
        <v>202</v>
      </c>
      <c r="U127" t="s">
        <v>60</v>
      </c>
      <c r="V127">
        <v>2</v>
      </c>
      <c r="X127" s="14" t="s">
        <v>62</v>
      </c>
      <c r="Y127" s="14" t="s">
        <v>205</v>
      </c>
      <c r="Z127" s="14">
        <v>96</v>
      </c>
      <c r="AA127" t="s">
        <v>60</v>
      </c>
      <c r="AB127">
        <v>30</v>
      </c>
      <c r="AD127">
        <v>13</v>
      </c>
      <c r="AE127">
        <v>0</v>
      </c>
      <c r="AG127" s="14">
        <v>4.8</v>
      </c>
      <c r="AH127" s="14">
        <v>8.9</v>
      </c>
      <c r="AI127" s="14">
        <v>2.2000000000000002</v>
      </c>
      <c r="AJ127" s="14">
        <v>3.8</v>
      </c>
      <c r="AK127" s="14" t="s">
        <v>119</v>
      </c>
      <c r="AL127" s="14">
        <v>22</v>
      </c>
      <c r="AM127" s="14" t="s">
        <v>58</v>
      </c>
      <c r="AP127">
        <v>33</v>
      </c>
      <c r="AQ127" s="14" t="s">
        <v>47</v>
      </c>
      <c r="AR127" t="s">
        <v>278</v>
      </c>
    </row>
    <row r="128" spans="1:44" x14ac:dyDescent="0.25">
      <c r="A128" s="14" t="s">
        <v>104</v>
      </c>
      <c r="B128" s="14" t="s">
        <v>388</v>
      </c>
      <c r="C128" s="14" t="s">
        <v>388</v>
      </c>
      <c r="D128" s="14">
        <v>70</v>
      </c>
      <c r="E128" s="14" t="s">
        <v>34</v>
      </c>
      <c r="F128" s="14">
        <v>0</v>
      </c>
      <c r="G128" s="14"/>
      <c r="H128" s="14">
        <v>30</v>
      </c>
      <c r="I128" s="14" t="s">
        <v>120</v>
      </c>
      <c r="J128" s="14" t="s">
        <v>329</v>
      </c>
      <c r="K128" s="14"/>
      <c r="L128" t="s">
        <v>387</v>
      </c>
      <c r="P128" s="14" t="s">
        <v>387</v>
      </c>
      <c r="R128" s="14" t="s">
        <v>58</v>
      </c>
      <c r="T128" t="s">
        <v>202</v>
      </c>
      <c r="U128" t="s">
        <v>332</v>
      </c>
      <c r="V128">
        <v>2</v>
      </c>
      <c r="X128" s="14" t="s">
        <v>62</v>
      </c>
      <c r="Y128" s="14" t="s">
        <v>205</v>
      </c>
      <c r="Z128" s="14">
        <v>96</v>
      </c>
      <c r="AA128" t="s">
        <v>332</v>
      </c>
      <c r="AB128">
        <v>30</v>
      </c>
      <c r="AD128">
        <v>13</v>
      </c>
      <c r="AE128">
        <v>0</v>
      </c>
      <c r="AG128" s="14">
        <v>4.8</v>
      </c>
      <c r="AH128" s="14">
        <v>8.9</v>
      </c>
      <c r="AI128" s="14">
        <v>2.2000000000000002</v>
      </c>
      <c r="AJ128" s="14">
        <v>3.8</v>
      </c>
      <c r="AK128" s="14" t="s">
        <v>119</v>
      </c>
      <c r="AL128" s="14">
        <v>22</v>
      </c>
      <c r="AM128" s="14" t="s">
        <v>58</v>
      </c>
      <c r="AP128">
        <v>22</v>
      </c>
      <c r="AQ128" s="14" t="s">
        <v>47</v>
      </c>
      <c r="AR128" t="s">
        <v>279</v>
      </c>
    </row>
    <row r="129" spans="1:44" x14ac:dyDescent="0.25">
      <c r="A129" s="14" t="s">
        <v>104</v>
      </c>
      <c r="B129" s="14" t="s">
        <v>388</v>
      </c>
      <c r="C129" s="14" t="s">
        <v>388</v>
      </c>
      <c r="D129" s="14">
        <v>70</v>
      </c>
      <c r="E129" s="14" t="s">
        <v>34</v>
      </c>
      <c r="F129" s="14">
        <v>0</v>
      </c>
      <c r="G129" s="14"/>
      <c r="H129" s="14">
        <v>30</v>
      </c>
      <c r="I129" s="14" t="s">
        <v>120</v>
      </c>
      <c r="J129" s="14" t="s">
        <v>329</v>
      </c>
      <c r="K129" s="14"/>
      <c r="L129" t="s">
        <v>387</v>
      </c>
      <c r="P129" s="14" t="s">
        <v>387</v>
      </c>
      <c r="R129" s="14" t="s">
        <v>58</v>
      </c>
      <c r="T129" t="s">
        <v>202</v>
      </c>
      <c r="U129" s="14" t="s">
        <v>331</v>
      </c>
      <c r="V129">
        <v>2</v>
      </c>
      <c r="X129" s="14" t="s">
        <v>62</v>
      </c>
      <c r="Y129" s="14" t="s">
        <v>205</v>
      </c>
      <c r="Z129" s="14">
        <v>96</v>
      </c>
      <c r="AA129" s="14" t="s">
        <v>331</v>
      </c>
      <c r="AB129" s="14">
        <v>30</v>
      </c>
      <c r="AD129">
        <v>13</v>
      </c>
      <c r="AE129">
        <v>0</v>
      </c>
      <c r="AG129" s="14">
        <v>4.8</v>
      </c>
      <c r="AH129" s="14">
        <v>8.9</v>
      </c>
      <c r="AI129" s="14">
        <v>2.2000000000000002</v>
      </c>
      <c r="AJ129" s="14">
        <v>3.8</v>
      </c>
      <c r="AK129" s="14" t="s">
        <v>119</v>
      </c>
      <c r="AL129" s="14">
        <v>22</v>
      </c>
      <c r="AM129" s="14" t="s">
        <v>58</v>
      </c>
      <c r="AP129">
        <v>10</v>
      </c>
      <c r="AQ129" s="14" t="s">
        <v>47</v>
      </c>
      <c r="AR129" t="s">
        <v>280</v>
      </c>
    </row>
    <row r="132" spans="1:44" x14ac:dyDescent="0.25">
      <c r="Z132" s="14"/>
    </row>
  </sheetData>
  <mergeCells count="6">
    <mergeCell ref="L1:S1"/>
    <mergeCell ref="W1:Z1"/>
    <mergeCell ref="AA1:AE1"/>
    <mergeCell ref="AK1:AO1"/>
    <mergeCell ref="AP1:AR1"/>
    <mergeCell ref="AG1:A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emission data</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Pedersen</dc:creator>
  <cp:lastModifiedBy>Johanna Pedersen</cp:lastModifiedBy>
  <dcterms:created xsi:type="dcterms:W3CDTF">2022-07-02T12:46:16Z</dcterms:created>
  <dcterms:modified xsi:type="dcterms:W3CDTF">2022-10-24T18:11:13Z</dcterms:modified>
</cp:coreProperties>
</file>