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GitHub/Pedersen-2023-app-digestate-NH3-review/lit_data/"/>
    </mc:Choice>
  </mc:AlternateContent>
  <xr:revisionPtr revIDLastSave="754" documentId="13_ncr:1_{C1797D30-0D28-4E65-8294-8CCA02D88F45}" xr6:coauthVersionLast="47" xr6:coauthVersionMax="47" xr10:uidLastSave="{EC9E563B-E008-43D2-976D-52F2A3A33690}"/>
  <bookViews>
    <workbookView xWindow="-38520" yWindow="-3255" windowWidth="38640" windowHeight="21240" activeTab="1" xr2:uid="{90B750BC-7ABB-4C51-B01A-3142C31660F6}"/>
  </bookViews>
  <sheets>
    <sheet name="front page" sheetId="1" r:id="rId1"/>
    <sheet name="emiss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8" i="2" l="1"/>
  <c r="AB87" i="2"/>
  <c r="AB86" i="2"/>
  <c r="AB85" i="2"/>
  <c r="AB84" i="2"/>
  <c r="AB83" i="2"/>
  <c r="AB59" i="2"/>
  <c r="AB58" i="2"/>
  <c r="AB16" i="2"/>
  <c r="AP16" i="2" s="1"/>
  <c r="AB15" i="2"/>
  <c r="AB13" i="2"/>
  <c r="AP82" i="2"/>
  <c r="AP81" i="2"/>
  <c r="AP80" i="2"/>
  <c r="AP79" i="2"/>
  <c r="AI109" i="2" l="1"/>
  <c r="AI104" i="2"/>
  <c r="AP29" i="2" l="1"/>
  <c r="AP28" i="2"/>
  <c r="AP27" i="2"/>
  <c r="AP26" i="2"/>
  <c r="AB27" i="2"/>
  <c r="AB28" i="2"/>
  <c r="AB29" i="2"/>
  <c r="AB26" i="2"/>
  <c r="AJ48" i="2"/>
  <c r="AB48" i="2" s="1"/>
  <c r="AJ47" i="2"/>
  <c r="AB47" i="2" s="1"/>
  <c r="AP15" i="2"/>
  <c r="AB14" i="2"/>
  <c r="AP14" i="2" s="1"/>
  <c r="AP13" i="2"/>
  <c r="AB12" i="2"/>
  <c r="AP12" i="2" s="1"/>
  <c r="AB11" i="2"/>
  <c r="AP11" i="2" s="1"/>
  <c r="AB50" i="2"/>
  <c r="AB51" i="2"/>
  <c r="AB52" i="2"/>
  <c r="AB53" i="2"/>
  <c r="AP5" i="2"/>
  <c r="AP4" i="2"/>
</calcChain>
</file>

<file path=xl/sharedStrings.xml><?xml version="1.0" encoding="utf-8"?>
<sst xmlns="http://schemas.openxmlformats.org/spreadsheetml/2006/main" count="2177" uniqueCount="332">
  <si>
    <t>General information</t>
  </si>
  <si>
    <t>Application</t>
  </si>
  <si>
    <t>Slurry information</t>
  </si>
  <si>
    <t>Soil information</t>
  </si>
  <si>
    <t>Emission</t>
  </si>
  <si>
    <t>Notes</t>
  </si>
  <si>
    <t>source of data</t>
  </si>
  <si>
    <t>emission measuring method</t>
  </si>
  <si>
    <t>duration of measurements (h)</t>
  </si>
  <si>
    <t>application method</t>
  </si>
  <si>
    <t>amount (metric ton/ha)</t>
  </si>
  <si>
    <t>air temperature at application (°C)</t>
  </si>
  <si>
    <t>average air temperature (°C)</t>
  </si>
  <si>
    <t>precipitation (mm)</t>
  </si>
  <si>
    <t>pH</t>
  </si>
  <si>
    <t>type</t>
  </si>
  <si>
    <t>clay content (%)</t>
  </si>
  <si>
    <t>crop</t>
  </si>
  <si>
    <t>dry bulk density (g/cm3)</t>
  </si>
  <si>
    <t>gravimetric water content (g/g)</t>
  </si>
  <si>
    <t>source of emission data in original publication</t>
  </si>
  <si>
    <t>experiment key or ID in original publication</t>
  </si>
  <si>
    <t>notes</t>
  </si>
  <si>
    <t>reference</t>
  </si>
  <si>
    <t>slurry source (other)</t>
  </si>
  <si>
    <t>slurry source (major)</t>
  </si>
  <si>
    <t>co-digestives</t>
  </si>
  <si>
    <t>information of digestion process</t>
  </si>
  <si>
    <t>Pedersen et al. (2021)</t>
  </si>
  <si>
    <t>raw cattle slurry</t>
  </si>
  <si>
    <t>cattle</t>
  </si>
  <si>
    <t>pig</t>
  </si>
  <si>
    <t>slaughterhouse and food industry</t>
  </si>
  <si>
    <t>the reference cattle slurry is not the same as the one used in the digestate</t>
  </si>
  <si>
    <t>digestate</t>
  </si>
  <si>
    <t>trailing hose</t>
  </si>
  <si>
    <t>silty clay</t>
  </si>
  <si>
    <t>sandy loam</t>
  </si>
  <si>
    <t>Experiment A, Untreated</t>
  </si>
  <si>
    <t>Experiment A, Digested</t>
  </si>
  <si>
    <t>Experiment B, Untreated</t>
  </si>
  <si>
    <t>Experiment B, Digested</t>
  </si>
  <si>
    <t>spring oat stubble</t>
  </si>
  <si>
    <t>Figure 4</t>
  </si>
  <si>
    <t>Amon et al. (2006)</t>
  </si>
  <si>
    <t>dynamic chambers</t>
  </si>
  <si>
    <t>grass</t>
  </si>
  <si>
    <t xml:space="preserve">raw cattle slurry </t>
  </si>
  <si>
    <t>calculated based on table 2 and 3</t>
  </si>
  <si>
    <t>Neerackal et al. (2015)</t>
  </si>
  <si>
    <t>food processing byproducts, industrial greases and oils, organic fraction of municipal solids, etc</t>
  </si>
  <si>
    <t>laboratory</t>
  </si>
  <si>
    <t>thickened cattle slurry</t>
  </si>
  <si>
    <t>silt loam</t>
  </si>
  <si>
    <t>none</t>
  </si>
  <si>
    <t>injection</t>
  </si>
  <si>
    <t>broadcast</t>
  </si>
  <si>
    <t>measurement scale</t>
  </si>
  <si>
    <t>field plot</t>
  </si>
  <si>
    <t>silty clay loam</t>
  </si>
  <si>
    <t>unsure about slurry properties, chose to use the 'End' values from Table 2 assuming that the slurry was first used in storage experiments and subsequently in the applicatoin experiments</t>
  </si>
  <si>
    <t>Figure 5</t>
  </si>
  <si>
    <t>Untreated</t>
  </si>
  <si>
    <t>Digested</t>
  </si>
  <si>
    <t>Non AD-Broadcast</t>
  </si>
  <si>
    <t>AD-Broadcast</t>
  </si>
  <si>
    <t>Non AD-Injection</t>
  </si>
  <si>
    <t>AD-Injection</t>
  </si>
  <si>
    <t>Figure 6</t>
  </si>
  <si>
    <t>Chantigny et al. (2007)</t>
  </si>
  <si>
    <t>raw pig slurry</t>
  </si>
  <si>
    <t>cool-temperature batch anaerobic digester, 1 month</t>
  </si>
  <si>
    <t>Raw 2001</t>
  </si>
  <si>
    <t>Digested 2001</t>
  </si>
  <si>
    <t>Raw 2002</t>
  </si>
  <si>
    <t>Digested 2002</t>
  </si>
  <si>
    <t>Raw 2003</t>
  </si>
  <si>
    <t xml:space="preserve">loam and sandy loam </t>
  </si>
  <si>
    <t>calculated from Table 3 and 2 and calculated application rate</t>
  </si>
  <si>
    <t>Chantigny et al. (2009)</t>
  </si>
  <si>
    <t>anaerobic, psychrophilic batch digester, 1 month</t>
  </si>
  <si>
    <t>anaerobic, full scale, mesophile temperature, HRT = 30-40 d</t>
  </si>
  <si>
    <t>Untreated, May 2004</t>
  </si>
  <si>
    <t>Digested, May 2004</t>
  </si>
  <si>
    <t>Untreated, May 2005</t>
  </si>
  <si>
    <t>Digested, May 2005</t>
  </si>
  <si>
    <t>Untreated, Septebmer 2005</t>
  </si>
  <si>
    <t>Digested, September 2005</t>
  </si>
  <si>
    <t>Table 4</t>
  </si>
  <si>
    <t>Möller et al. (2009)</t>
  </si>
  <si>
    <t>Liquid undigested slurry - US</t>
  </si>
  <si>
    <t>Liquid digested slurry - DS</t>
  </si>
  <si>
    <t>field residues, straw of peas, rye and spelt and cover crops</t>
  </si>
  <si>
    <t>Digestion of slurry and field residues - DS + FR</t>
  </si>
  <si>
    <t>slurry information from Möller et al. (2008), Effects of different manuring systems with and without biogas digestion on nitrogen cycle and crop yield in mized organic dairy farming systems</t>
  </si>
  <si>
    <t>slurry information from Möller et al. (2008), Effects of different manuring systems with and without biogas digestion on nitrogen cycle and crop yield in mized organic dairy farming systems; tot-N calculated from tot-N (%DM) in Table 3; application rate based on N application rate in text</t>
  </si>
  <si>
    <t>silty loam</t>
  </si>
  <si>
    <t>Figure 1 and text</t>
  </si>
  <si>
    <t>Figure 1</t>
  </si>
  <si>
    <t>Clemens et al. (2006)</t>
  </si>
  <si>
    <t>Wulf et al. (2002)</t>
  </si>
  <si>
    <t>Rubæk et al. (1996)</t>
  </si>
  <si>
    <t>Cattle slurry</t>
  </si>
  <si>
    <t>Cattle slurry, 29 days</t>
  </si>
  <si>
    <t>Mixture 70/30, 29 days</t>
  </si>
  <si>
    <t>Mixture 70/30, 56 days</t>
  </si>
  <si>
    <t>potato starch</t>
  </si>
  <si>
    <t>trailing shoe</t>
  </si>
  <si>
    <t>% co-digestives (mass base)</t>
  </si>
  <si>
    <t>% other slurry (mass base)</t>
  </si>
  <si>
    <t>% slurry in digestate (major slurry component, mass base)</t>
  </si>
  <si>
    <t>Table 5</t>
  </si>
  <si>
    <t>Stagno-gleyic Luvison</t>
  </si>
  <si>
    <t>Stagno-Gleyic Luvisol</t>
  </si>
  <si>
    <t>Luvisol</t>
  </si>
  <si>
    <t>organic household waste</t>
  </si>
  <si>
    <t>open slot injection</t>
  </si>
  <si>
    <t>easily degradable organic waste products from food industries</t>
  </si>
  <si>
    <t>Table 3</t>
  </si>
  <si>
    <t>Raw, Injection, year 1993</t>
  </si>
  <si>
    <t>Digested, Injection, year 1993</t>
  </si>
  <si>
    <t>Raw, Trail hose, year 1993</t>
  </si>
  <si>
    <t>Digested, Trail hose, year 1993</t>
  </si>
  <si>
    <t>Raw, Injection, year 1994</t>
  </si>
  <si>
    <t>Digested, Injection, year 1994</t>
  </si>
  <si>
    <t>Raw, Trail hose, year 1994</t>
  </si>
  <si>
    <t>Digested, Trail hose, year 1994</t>
  </si>
  <si>
    <t>grassland, slurry</t>
  </si>
  <si>
    <t>grassland, co-ferment</t>
  </si>
  <si>
    <t>arable land, slurry</t>
  </si>
  <si>
    <t>arable land, co-ferment</t>
  </si>
  <si>
    <t>separated pig slurry</t>
  </si>
  <si>
    <t>other treatment</t>
  </si>
  <si>
    <t>Sommer et al. (2006)</t>
  </si>
  <si>
    <t>digested pig slurry/sandy-loam</t>
  </si>
  <si>
    <t>pig slurry(sandy-loam</t>
  </si>
  <si>
    <t>digested separated pig slurry/sandy-loam</t>
  </si>
  <si>
    <t>pig slurry/sandy soil</t>
  </si>
  <si>
    <t>digested pig slurry/sandy soil</t>
  </si>
  <si>
    <t>digested separated pig slurry/sandy- soil</t>
  </si>
  <si>
    <t>Figure 2</t>
  </si>
  <si>
    <t>separation</t>
  </si>
  <si>
    <t>sandy-loam</t>
  </si>
  <si>
    <t>sandy</t>
  </si>
  <si>
    <t>organic waste, mainly food from processing industry</t>
  </si>
  <si>
    <t>Wagner et al. (2021)</t>
  </si>
  <si>
    <t>DTM</t>
  </si>
  <si>
    <t>loamy sand</t>
  </si>
  <si>
    <t>winter wheat</t>
  </si>
  <si>
    <t>First winter wheat trial, CS</t>
  </si>
  <si>
    <t>First winter wheat trial, AD</t>
  </si>
  <si>
    <t>Second winter wheat trial, CS</t>
  </si>
  <si>
    <t>Second winter wheat trial, AD</t>
  </si>
  <si>
    <t>Second winter wheat trial, AS</t>
  </si>
  <si>
    <t>First winter wheat trial, AS</t>
  </si>
  <si>
    <t>Hjorth et al. (2009)</t>
  </si>
  <si>
    <t>sandy soil</t>
  </si>
  <si>
    <t>raw, unseparated</t>
  </si>
  <si>
    <t>digested, unseparated</t>
  </si>
  <si>
    <t>raw, No</t>
  </si>
  <si>
    <t>digested, No</t>
  </si>
  <si>
    <t>raw, Low</t>
  </si>
  <si>
    <t>digested, Low</t>
  </si>
  <si>
    <t>raw, High</t>
  </si>
  <si>
    <t>digested, High</t>
  </si>
  <si>
    <t>Perschke et al., in prep</t>
  </si>
  <si>
    <t>anaerobic, small reactor</t>
  </si>
  <si>
    <t>coarse sandy soil</t>
  </si>
  <si>
    <t>U-CM, undigested cattle manure, experiment 1</t>
  </si>
  <si>
    <t>D-CM, digested cattle manure, experiment 1</t>
  </si>
  <si>
    <t>U-CM, undigested cattle manure, experiment 2</t>
  </si>
  <si>
    <t>D-CM, digested cattle manure, experiment 2</t>
  </si>
  <si>
    <t>Experimental information</t>
  </si>
  <si>
    <t>Knowledge obtained</t>
  </si>
  <si>
    <t>treatment fraction</t>
  </si>
  <si>
    <t>relative fraction</t>
  </si>
  <si>
    <t>relative difference from digestate treatment</t>
  </si>
  <si>
    <t>absolute emission (micro meteorological measurement)</t>
  </si>
  <si>
    <t>standard comparison method</t>
  </si>
  <si>
    <t>Flocculated, May 2004</t>
  </si>
  <si>
    <t>Flocculated, May 2005</t>
  </si>
  <si>
    <t>Flocculated, September 2005</t>
  </si>
  <si>
    <t>treatment</t>
  </si>
  <si>
    <t>raw slurry</t>
  </si>
  <si>
    <t>relative difference from raw slurry</t>
  </si>
  <si>
    <t>treated</t>
  </si>
  <si>
    <t>separated</t>
  </si>
  <si>
    <t>relative experimental set</t>
  </si>
  <si>
    <t>treatment experimental set</t>
  </si>
  <si>
    <t>acidification</t>
  </si>
  <si>
    <t>separation and acidification</t>
  </si>
  <si>
    <t>First winter wheat trial, AD ac</t>
  </si>
  <si>
    <t>First winter wheat trial, AS ac</t>
  </si>
  <si>
    <t>Second winter wheat trial, AD ac</t>
  </si>
  <si>
    <t>Second winter wheat trial, AS ac</t>
  </si>
  <si>
    <t>Digested 2003</t>
  </si>
  <si>
    <t>pig and poultry</t>
  </si>
  <si>
    <t>grass silage, grass, deep litter</t>
  </si>
  <si>
    <t>N2 applied</t>
  </si>
  <si>
    <t>loamy sand soil</t>
  </si>
  <si>
    <t>Digested A, Raw</t>
  </si>
  <si>
    <t>Digested A, Separated</t>
  </si>
  <si>
    <t>Digested A, NEO</t>
  </si>
  <si>
    <t>Digested B, Raw</t>
  </si>
  <si>
    <t>Digested B, Separated</t>
  </si>
  <si>
    <t>Digested B, NEO</t>
  </si>
  <si>
    <t>Pedersen et al., in preparation A</t>
  </si>
  <si>
    <t>silage, grass, poultry feed and horse manure</t>
  </si>
  <si>
    <t>barley stubbs</t>
  </si>
  <si>
    <t>Experiment 1</t>
  </si>
  <si>
    <t>Experiment 2</t>
  </si>
  <si>
    <t>Experiment 3</t>
  </si>
  <si>
    <t>Nyord et al. (2012)</t>
  </si>
  <si>
    <t>Emission 2008, Untreated</t>
  </si>
  <si>
    <t>Emission 2008, Digested</t>
  </si>
  <si>
    <t>Hansen et al. (2004)</t>
  </si>
  <si>
    <t>mesotermofilt</t>
  </si>
  <si>
    <t>2002 Ubeh</t>
  </si>
  <si>
    <t>2002 Bio</t>
  </si>
  <si>
    <t>2002 Bio-sep</t>
  </si>
  <si>
    <t>2003 Ubeh</t>
  </si>
  <si>
    <t>2003 Bio</t>
  </si>
  <si>
    <t>relative difference from application method</t>
  </si>
  <si>
    <t>application experimental set</t>
  </si>
  <si>
    <t>grassland, splash plate</t>
  </si>
  <si>
    <t>grassland, trailing shoe</t>
  </si>
  <si>
    <t>grassland, injected</t>
  </si>
  <si>
    <t>arable land, splash plate</t>
  </si>
  <si>
    <t>arable land, harrowed</t>
  </si>
  <si>
    <t>arable land, injected</t>
  </si>
  <si>
    <t>deep litter</t>
  </si>
  <si>
    <t>loamy sand soils</t>
  </si>
  <si>
    <t>Experiment A, Trailing shoe</t>
  </si>
  <si>
    <t>Experiment A, Trailing shoe + acid</t>
  </si>
  <si>
    <t>Experiment A, Disc injector</t>
  </si>
  <si>
    <t>Experiment B, Trailing shoe</t>
  </si>
  <si>
    <t>Experiment B, Trailing shoe + acid</t>
  </si>
  <si>
    <t>Experiment B, Disc injector</t>
  </si>
  <si>
    <t>Experiment C, Trailing shoe</t>
  </si>
  <si>
    <t>Experiment C, Trailing shoe + acid</t>
  </si>
  <si>
    <t>Experiment C, Disc injector</t>
  </si>
  <si>
    <t>Riva et al. (2016)</t>
  </si>
  <si>
    <t>silage corn</t>
  </si>
  <si>
    <t>corn hybrid</t>
  </si>
  <si>
    <t>Table 6</t>
  </si>
  <si>
    <t>First campagn, Pre-sowing, T2 Digested surface</t>
  </si>
  <si>
    <t>First campaign, Topdressing, T2 Digested injected</t>
  </si>
  <si>
    <t>First campaign, Pre-sowing, T4 Digested injected</t>
  </si>
  <si>
    <t>First campaign, Topdressing, T4 Separate liquid fraction injected</t>
  </si>
  <si>
    <t>Second campaign, Pre-sowing, T2 Separate liquid fraction surface</t>
  </si>
  <si>
    <t>Second campaign, Pre-sowing, T4 Separate liquid fraction injected</t>
  </si>
  <si>
    <t>energy crops (maize silage, triticale silage)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</si>
  <si>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HRT = 29 d, farm-scale digester (600 m3) or pilot-scale digester (8 m3)</t>
    </r>
  </si>
  <si>
    <r>
      <t>HRT = 15 d, 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anaerobic</t>
    </r>
  </si>
  <si>
    <r>
      <t>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</t>
    </r>
  </si>
  <si>
    <r>
      <t>slurry: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digesters; field residues: two-step percolation reactor at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4-10 d</t>
    </r>
  </si>
  <si>
    <r>
      <t>anaerobic experimental reactor, 52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HRT = 16</t>
    </r>
  </si>
  <si>
    <r>
      <t>reactor 1 for 14 d at 51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reactor two for 40 d at 47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</si>
  <si>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40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C, HRT = 80 d, anaerobic </t>
    </r>
  </si>
  <si>
    <t>anaerobic heated reactor, HRT = 18 d</t>
  </si>
  <si>
    <t>anaerobic, HRT = 14 d</t>
  </si>
  <si>
    <r>
      <t>HRT = 40 d, 42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</si>
  <si>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micrometeorological method</t>
  </si>
  <si>
    <t>closed slot injection</t>
  </si>
  <si>
    <t>trailing shoe + harrowing</t>
  </si>
  <si>
    <t>2003 Bio-sep</t>
  </si>
  <si>
    <t>manuscript draft from K. Andersson 30 Jun 2022 to jp@bce.au.dk</t>
  </si>
  <si>
    <t>DM, TAN, pH and NH3 data from email message from T. Nyord 03 Dec 2021 to jp@bce.au.dk</t>
  </si>
  <si>
    <t>manuscript draft from J. Pedersen 1st Sep 2022</t>
  </si>
  <si>
    <t>manuscript draft from Y. Perschke 24 Mar 2022 to jp@bce.au.dk and shared raw data from Y. Perschke 08 Jul 2022 to jp@bce.au.dk</t>
  </si>
  <si>
    <t>Figure 4 and email message from A. Pacholski 25 Nov 2021 to jp@bce.au.dk</t>
  </si>
  <si>
    <t>Experiment 4, Untreated (CS)</t>
  </si>
  <si>
    <t>Experiment 4, Digested (BD)</t>
  </si>
  <si>
    <t>Experiment 3, TH</t>
  </si>
  <si>
    <t>Experiment 3, AC</t>
  </si>
  <si>
    <t>Experiment 3, TS</t>
  </si>
  <si>
    <t>source</t>
  </si>
  <si>
    <t>slurry.major</t>
  </si>
  <si>
    <t>slurry.major.perc</t>
  </si>
  <si>
    <t>slurry.minor.perc</t>
  </si>
  <si>
    <t>slurry.minor</t>
  </si>
  <si>
    <t>codig.perc</t>
  </si>
  <si>
    <t>codig</t>
  </si>
  <si>
    <t>dig.proc.info</t>
  </si>
  <si>
    <t>other.treat</t>
  </si>
  <si>
    <t>relDiff.raw.slurry</t>
  </si>
  <si>
    <t>relDiff</t>
  </si>
  <si>
    <t>relDiff.frac</t>
  </si>
  <si>
    <t>relDiff.set</t>
  </si>
  <si>
    <t>relTreat</t>
  </si>
  <si>
    <t>relTreat.treat</t>
  </si>
  <si>
    <t>relTreat.frac</t>
  </si>
  <si>
    <t>relTreat.set</t>
  </si>
  <si>
    <t>relApp</t>
  </si>
  <si>
    <t>relApp.meth</t>
  </si>
  <si>
    <t>relApp.set</t>
  </si>
  <si>
    <t>absEmis</t>
  </si>
  <si>
    <t>meas.scale</t>
  </si>
  <si>
    <t>meas.meth</t>
  </si>
  <si>
    <t>duration</t>
  </si>
  <si>
    <t>app.meth</t>
  </si>
  <si>
    <t>amount</t>
  </si>
  <si>
    <t>air.temp.app</t>
  </si>
  <si>
    <t>air.temp.avg</t>
  </si>
  <si>
    <t>prec</t>
  </si>
  <si>
    <t>WS</t>
  </si>
  <si>
    <t>DM</t>
  </si>
  <si>
    <t>TAN</t>
  </si>
  <si>
    <t>totN</t>
  </si>
  <si>
    <t>soil.type</t>
  </si>
  <si>
    <t>soil.clay</t>
  </si>
  <si>
    <t>dry.bulk</t>
  </si>
  <si>
    <t>grav.water</t>
  </si>
  <si>
    <t>emis.perc</t>
  </si>
  <si>
    <t>emis.source</t>
  </si>
  <si>
    <t>emis.ID</t>
  </si>
  <si>
    <t>cattle and pig</t>
  </si>
  <si>
    <t>no</t>
  </si>
  <si>
    <t>yes</t>
  </si>
  <si>
    <t>co.dig</t>
  </si>
  <si>
    <t>separated by flocculation</t>
  </si>
  <si>
    <t>NEO treatment</t>
  </si>
  <si>
    <t xml:space="preserve">Hafner et al., in preparation </t>
  </si>
  <si>
    <t>average wind speed (m/s)</t>
  </si>
  <si>
    <t>dry matter (%)</t>
  </si>
  <si>
    <t>Total ammoniacal nitrogen (g/kg)</t>
  </si>
  <si>
    <t>total-N (g/kg)</t>
  </si>
  <si>
    <t>emission (% applied total ammoniacal nitrogen)</t>
  </si>
  <si>
    <t>Insert front page info</t>
  </si>
  <si>
    <t>source.ID</t>
  </si>
  <si>
    <t>Anderson et al. (2023)</t>
  </si>
  <si>
    <t>Pedersen and Nyord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</si>
</sst>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6" borderId="1" applyNumberFormat="0" applyAlignment="0" applyProtection="0"/>
  </cellStyleXfs>
  <cellXfs count="3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1" fillId="0" borderId="0" xfId="0" applyFont="1"/>
    <xf numFmtId="1" fontId="5" fillId="6" borderId="1" xfId="1" applyNumberFormat="1"/>
    <xf numFmtId="2" fontId="5" fillId="6" borderId="1" xfId="1" applyNumberFormat="1"/>
    <xf numFmtId="1" fontId="5" fillId="6" borderId="1" xfId="1" applyNumberFormat="1" applyAlignment="1">
      <alignment horizontal="center" wrapText="1"/>
    </xf>
    <xf numFmtId="0" fontId="5" fillId="6" borderId="1" xfId="1"/>
    <xf numFmtId="0" fontId="0" fillId="7" borderId="0" xfId="0" applyFill="1" applyAlignment="1">
      <alignment horizontal="left"/>
    </xf>
    <xf numFmtId="1" fontId="0" fillId="7" borderId="0" xfId="0" applyNumberFormat="1" applyFill="1"/>
    <xf numFmtId="0" fontId="6" fillId="7" borderId="0" xfId="0" applyFont="1" applyFill="1" applyAlignment="1">
      <alignment horizontal="left" wrapText="1"/>
    </xf>
    <xf numFmtId="0" fontId="2" fillId="2" borderId="0" xfId="0" applyFont="1" applyFill="1"/>
    <xf numFmtId="0" fontId="8" fillId="2" borderId="0" xfId="0" applyFont="1" applyFill="1"/>
    <xf numFmtId="0" fontId="2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4" borderId="0" xfId="0" applyFont="1" applyFill="1"/>
    <xf numFmtId="0" fontId="0" fillId="8" borderId="0" xfId="0" applyFill="1"/>
    <xf numFmtId="0" fontId="3" fillId="5" borderId="0" xfId="0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4C0-728E-4579-9586-93B899D38729}">
  <dimension ref="A2:P42"/>
  <sheetViews>
    <sheetView workbookViewId="0">
      <selection activeCell="F47" sqref="F47"/>
    </sheetView>
  </sheetViews>
  <sheetFormatPr defaultRowHeight="15" x14ac:dyDescent="0.25"/>
  <sheetData>
    <row r="2" spans="1:3" x14ac:dyDescent="0.25">
      <c r="A2" s="36" t="s">
        <v>328</v>
      </c>
      <c r="B2" s="36"/>
      <c r="C2" s="36"/>
    </row>
    <row r="8" spans="1:3" x14ac:dyDescent="0.25">
      <c r="A8" s="13"/>
    </row>
    <row r="10" spans="1:3" x14ac:dyDescent="0.25">
      <c r="A10" s="13"/>
    </row>
    <row r="11" spans="1:3" x14ac:dyDescent="0.25">
      <c r="A11" s="13"/>
    </row>
    <row r="12" spans="1:3" x14ac:dyDescent="0.25">
      <c r="A12" s="13"/>
    </row>
    <row r="13" spans="1:3" x14ac:dyDescent="0.25">
      <c r="A13" s="13"/>
    </row>
    <row r="14" spans="1:3" x14ac:dyDescent="0.25">
      <c r="A14" s="13"/>
    </row>
    <row r="15" spans="1:3" x14ac:dyDescent="0.25">
      <c r="A15" s="13"/>
    </row>
    <row r="16" spans="1:3" x14ac:dyDescent="0.25">
      <c r="A16" s="13"/>
    </row>
    <row r="29" spans="12:16" x14ac:dyDescent="0.25">
      <c r="L29" s="22"/>
      <c r="P29" s="22"/>
    </row>
    <row r="42" spans="10:10" x14ac:dyDescent="0.25">
      <c r="J42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FF6C-C430-4FEB-AF80-80FE7E2AA56C}">
  <dimension ref="A1:AS122"/>
  <sheetViews>
    <sheetView tabSelected="1" zoomScale="85" zoomScaleNormal="85" workbookViewId="0">
      <pane xSplit="23" ySplit="2" topLeftCell="X54" activePane="bottomRight" state="frozen"/>
      <selection pane="topRight" activeCell="S1" sqref="S1"/>
      <selection pane="bottomLeft" activeCell="A3" sqref="A3"/>
      <selection pane="bottomRight" activeCell="B123" sqref="B123"/>
    </sheetView>
  </sheetViews>
  <sheetFormatPr defaultRowHeight="15" x14ac:dyDescent="0.25"/>
  <cols>
    <col min="1" max="1" width="32" bestFit="1" customWidth="1"/>
    <col min="2" max="2" width="9.28515625" bestFit="1" customWidth="1"/>
    <col min="3" max="3" width="15.7109375" customWidth="1"/>
    <col min="4" max="4" width="10.7109375" customWidth="1"/>
    <col min="5" max="5" width="11.7109375" customWidth="1"/>
    <col min="6" max="8" width="10.7109375" customWidth="1"/>
    <col min="9" max="9" width="10" customWidth="1"/>
    <col min="10" max="10" width="14.140625" customWidth="1"/>
    <col min="11" max="12" width="8.28515625" customWidth="1"/>
    <col min="13" max="13" width="17.5703125" customWidth="1"/>
    <col min="14" max="14" width="12" customWidth="1"/>
    <col min="15" max="15" width="11.85546875" customWidth="1"/>
    <col min="16" max="23" width="12" customWidth="1"/>
    <col min="24" max="24" width="13.5703125" customWidth="1"/>
    <col min="25" max="25" width="12.5703125" bestFit="1" customWidth="1"/>
    <col min="26" max="26" width="14.7109375" customWidth="1"/>
    <col min="27" max="27" width="12" bestFit="1" customWidth="1"/>
    <col min="28" max="28" width="9" customWidth="1"/>
    <col min="29" max="29" width="10.28515625" customWidth="1"/>
    <col min="30" max="30" width="9.28515625" customWidth="1"/>
    <col min="31" max="32" width="7.42578125" customWidth="1"/>
    <col min="41" max="41" width="13.140625" customWidth="1"/>
    <col min="42" max="42" width="11" customWidth="1"/>
    <col min="43" max="43" width="18.85546875" customWidth="1"/>
    <col min="44" max="44" width="23.42578125" bestFit="1" customWidth="1"/>
  </cols>
  <sheetData>
    <row r="1" spans="1:45" s="2" customFormat="1" ht="18.7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3" t="s">
        <v>173</v>
      </c>
      <c r="M1" s="33"/>
      <c r="N1" s="33"/>
      <c r="O1" s="33"/>
      <c r="P1" s="33"/>
      <c r="Q1" s="33"/>
      <c r="R1" s="33"/>
      <c r="S1" s="33"/>
      <c r="T1" s="34"/>
      <c r="U1" s="34"/>
      <c r="V1" s="34"/>
      <c r="W1" s="33"/>
      <c r="X1" s="31" t="s">
        <v>172</v>
      </c>
      <c r="Y1" s="30"/>
      <c r="Z1" s="30"/>
      <c r="AA1" s="33" t="s">
        <v>1</v>
      </c>
      <c r="AB1" s="32"/>
      <c r="AC1" s="32"/>
      <c r="AD1" s="32"/>
      <c r="AE1" s="32"/>
      <c r="AF1" s="14"/>
      <c r="AG1" s="31" t="s">
        <v>2</v>
      </c>
      <c r="AH1" s="30"/>
      <c r="AI1" s="30"/>
      <c r="AJ1" s="30"/>
      <c r="AK1" s="35" t="s">
        <v>3</v>
      </c>
      <c r="AL1" s="35"/>
      <c r="AM1" s="35"/>
      <c r="AN1" s="35"/>
      <c r="AO1" s="35"/>
      <c r="AP1" s="37" t="s">
        <v>4</v>
      </c>
      <c r="AQ1" s="37"/>
      <c r="AR1" s="37"/>
      <c r="AS1" s="1" t="s">
        <v>5</v>
      </c>
    </row>
    <row r="2" spans="1:45" s="5" customFormat="1" ht="105" x14ac:dyDescent="0.25">
      <c r="A2" s="3" t="s">
        <v>6</v>
      </c>
      <c r="B2" s="3"/>
      <c r="C2" s="3" t="s">
        <v>26</v>
      </c>
      <c r="D2" s="3" t="s">
        <v>25</v>
      </c>
      <c r="E2" s="3" t="s">
        <v>110</v>
      </c>
      <c r="F2" s="3" t="s">
        <v>24</v>
      </c>
      <c r="G2" s="3" t="s">
        <v>109</v>
      </c>
      <c r="H2" s="3" t="s">
        <v>108</v>
      </c>
      <c r="I2" s="3" t="s">
        <v>26</v>
      </c>
      <c r="J2" s="3" t="s">
        <v>27</v>
      </c>
      <c r="K2" s="3" t="s">
        <v>132</v>
      </c>
      <c r="L2" s="3" t="s">
        <v>184</v>
      </c>
      <c r="M2" s="3" t="s">
        <v>183</v>
      </c>
      <c r="N2" s="8" t="s">
        <v>175</v>
      </c>
      <c r="O2" s="6" t="s">
        <v>187</v>
      </c>
      <c r="P2" s="8" t="s">
        <v>176</v>
      </c>
      <c r="Q2" s="8" t="s">
        <v>182</v>
      </c>
      <c r="R2" s="8" t="s">
        <v>174</v>
      </c>
      <c r="S2" s="8" t="s">
        <v>188</v>
      </c>
      <c r="T2" s="8" t="s">
        <v>222</v>
      </c>
      <c r="U2" s="8" t="s">
        <v>9</v>
      </c>
      <c r="V2" s="8" t="s">
        <v>223</v>
      </c>
      <c r="W2" s="8" t="s">
        <v>177</v>
      </c>
      <c r="X2" s="8" t="s">
        <v>57</v>
      </c>
      <c r="Y2" s="4" t="s">
        <v>7</v>
      </c>
      <c r="Z2" s="5" t="s">
        <v>8</v>
      </c>
      <c r="AA2" s="5" t="s">
        <v>9</v>
      </c>
      <c r="AB2" s="5" t="s">
        <v>10</v>
      </c>
      <c r="AC2" s="5" t="s">
        <v>11</v>
      </c>
      <c r="AD2" s="5" t="s">
        <v>12</v>
      </c>
      <c r="AE2" s="5" t="s">
        <v>13</v>
      </c>
      <c r="AF2" s="5" t="s">
        <v>323</v>
      </c>
      <c r="AG2" s="7" t="s">
        <v>324</v>
      </c>
      <c r="AH2" s="7" t="s">
        <v>14</v>
      </c>
      <c r="AI2" s="7" t="s">
        <v>325</v>
      </c>
      <c r="AJ2" s="7" t="s">
        <v>326</v>
      </c>
      <c r="AK2" s="5" t="s">
        <v>15</v>
      </c>
      <c r="AL2" s="5" t="s">
        <v>16</v>
      </c>
      <c r="AM2" s="5" t="s">
        <v>17</v>
      </c>
      <c r="AN2" s="5" t="s">
        <v>18</v>
      </c>
      <c r="AO2" s="5" t="s">
        <v>19</v>
      </c>
      <c r="AP2" s="7" t="s">
        <v>327</v>
      </c>
      <c r="AQ2" s="4" t="s">
        <v>20</v>
      </c>
      <c r="AR2" s="4" t="s">
        <v>21</v>
      </c>
      <c r="AS2" s="4" t="s">
        <v>22</v>
      </c>
    </row>
    <row r="3" spans="1:45" s="5" customFormat="1" ht="30" x14ac:dyDescent="0.25">
      <c r="A3" s="3" t="s">
        <v>276</v>
      </c>
      <c r="B3" s="3" t="s">
        <v>329</v>
      </c>
      <c r="C3" s="3" t="s">
        <v>319</v>
      </c>
      <c r="D3" s="3" t="s">
        <v>277</v>
      </c>
      <c r="E3" s="3" t="s">
        <v>278</v>
      </c>
      <c r="F3" s="3" t="s">
        <v>280</v>
      </c>
      <c r="G3" s="3" t="s">
        <v>279</v>
      </c>
      <c r="H3" s="3" t="s">
        <v>281</v>
      </c>
      <c r="I3" s="3" t="s">
        <v>282</v>
      </c>
      <c r="J3" s="3" t="s">
        <v>283</v>
      </c>
      <c r="K3" s="3" t="s">
        <v>284</v>
      </c>
      <c r="L3" s="3" t="s">
        <v>286</v>
      </c>
      <c r="M3" s="3" t="s">
        <v>285</v>
      </c>
      <c r="N3" s="8" t="s">
        <v>287</v>
      </c>
      <c r="O3" s="6" t="s">
        <v>288</v>
      </c>
      <c r="P3" s="8" t="s">
        <v>289</v>
      </c>
      <c r="Q3" s="8" t="s">
        <v>290</v>
      </c>
      <c r="R3" s="8" t="s">
        <v>291</v>
      </c>
      <c r="S3" s="8" t="s">
        <v>292</v>
      </c>
      <c r="T3" s="8" t="s">
        <v>293</v>
      </c>
      <c r="U3" s="8" t="s">
        <v>294</v>
      </c>
      <c r="V3" s="8" t="s">
        <v>295</v>
      </c>
      <c r="W3" s="8" t="s">
        <v>296</v>
      </c>
      <c r="X3" s="8" t="s">
        <v>297</v>
      </c>
      <c r="Y3" s="4" t="s">
        <v>298</v>
      </c>
      <c r="Z3" s="5" t="s">
        <v>299</v>
      </c>
      <c r="AA3" s="5" t="s">
        <v>300</v>
      </c>
      <c r="AB3" s="5" t="s">
        <v>301</v>
      </c>
      <c r="AC3" s="5" t="s">
        <v>302</v>
      </c>
      <c r="AD3" s="5" t="s">
        <v>303</v>
      </c>
      <c r="AE3" s="5" t="s">
        <v>304</v>
      </c>
      <c r="AF3" s="5" t="s">
        <v>305</v>
      </c>
      <c r="AG3" s="7" t="s">
        <v>306</v>
      </c>
      <c r="AH3" s="7" t="s">
        <v>14</v>
      </c>
      <c r="AI3" s="7" t="s">
        <v>307</v>
      </c>
      <c r="AJ3" s="7" t="s">
        <v>308</v>
      </c>
      <c r="AK3" s="5" t="s">
        <v>309</v>
      </c>
      <c r="AL3" s="5" t="s">
        <v>310</v>
      </c>
      <c r="AM3" s="5" t="s">
        <v>17</v>
      </c>
      <c r="AN3" s="5" t="s">
        <v>311</v>
      </c>
      <c r="AO3" s="5" t="s">
        <v>312</v>
      </c>
      <c r="AP3" s="7" t="s">
        <v>313</v>
      </c>
      <c r="AQ3" s="4" t="s">
        <v>314</v>
      </c>
      <c r="AR3" s="4" t="s">
        <v>315</v>
      </c>
      <c r="AS3" s="4" t="s">
        <v>22</v>
      </c>
    </row>
    <row r="4" spans="1:45" s="17" customFormat="1" x14ac:dyDescent="0.25">
      <c r="A4" s="9" t="s">
        <v>44</v>
      </c>
      <c r="B4" s="9">
        <v>1</v>
      </c>
      <c r="C4" s="9"/>
      <c r="D4" s="9" t="s">
        <v>30</v>
      </c>
      <c r="E4" s="9"/>
      <c r="F4" s="9"/>
      <c r="G4" s="9"/>
      <c r="H4" s="9"/>
      <c r="I4" s="9"/>
      <c r="J4" s="11"/>
      <c r="K4" s="11"/>
      <c r="L4" s="11" t="s">
        <v>318</v>
      </c>
      <c r="M4" s="9" t="s">
        <v>47</v>
      </c>
      <c r="N4" s="10" t="s">
        <v>23</v>
      </c>
      <c r="O4" s="16">
        <v>1</v>
      </c>
      <c r="P4" s="10" t="s">
        <v>317</v>
      </c>
      <c r="Q4" s="10"/>
      <c r="R4" s="10" t="s">
        <v>54</v>
      </c>
      <c r="S4" s="10"/>
      <c r="T4" s="10" t="s">
        <v>317</v>
      </c>
      <c r="U4" s="10"/>
      <c r="V4" s="10"/>
      <c r="W4" s="10" t="s">
        <v>317</v>
      </c>
      <c r="X4" t="s">
        <v>58</v>
      </c>
      <c r="Y4" t="s">
        <v>45</v>
      </c>
      <c r="Z4">
        <v>48</v>
      </c>
      <c r="AA4" t="s">
        <v>35</v>
      </c>
      <c r="AB4" s="17">
        <v>40</v>
      </c>
      <c r="AE4">
        <v>0</v>
      </c>
      <c r="AF4"/>
      <c r="AG4" s="18">
        <v>5.74</v>
      </c>
      <c r="AH4" s="18">
        <v>7.8</v>
      </c>
      <c r="AI4" s="18">
        <v>1.82</v>
      </c>
      <c r="AJ4" s="18">
        <v>3.25</v>
      </c>
      <c r="AM4" s="17" t="s">
        <v>46</v>
      </c>
      <c r="AP4" s="25">
        <f>(185.8/1000)/1.82*100</f>
        <v>10.20879120879121</v>
      </c>
      <c r="AQ4" s="19" t="s">
        <v>48</v>
      </c>
      <c r="AR4" s="19" t="s">
        <v>62</v>
      </c>
      <c r="AS4" s="20"/>
    </row>
    <row r="5" spans="1:45" s="17" customFormat="1" x14ac:dyDescent="0.25">
      <c r="A5" s="9" t="s">
        <v>44</v>
      </c>
      <c r="B5" s="9">
        <v>1</v>
      </c>
      <c r="C5" s="9" t="s">
        <v>317</v>
      </c>
      <c r="D5" s="9" t="s">
        <v>30</v>
      </c>
      <c r="E5" s="9">
        <v>100</v>
      </c>
      <c r="F5" s="9"/>
      <c r="G5" s="9">
        <v>0</v>
      </c>
      <c r="H5" s="9">
        <v>0</v>
      </c>
      <c r="I5" s="9"/>
      <c r="J5" s="11" t="s">
        <v>81</v>
      </c>
      <c r="K5" s="11"/>
      <c r="L5" s="11" t="s">
        <v>318</v>
      </c>
      <c r="M5" s="9" t="s">
        <v>47</v>
      </c>
      <c r="N5" s="10" t="s">
        <v>34</v>
      </c>
      <c r="O5" s="16">
        <v>1</v>
      </c>
      <c r="P5" s="10" t="s">
        <v>317</v>
      </c>
      <c r="Q5" s="10"/>
      <c r="R5" s="10" t="s">
        <v>54</v>
      </c>
      <c r="S5" s="10"/>
      <c r="T5" s="10" t="s">
        <v>317</v>
      </c>
      <c r="U5" s="10"/>
      <c r="V5" s="10"/>
      <c r="W5" s="10" t="s">
        <v>317</v>
      </c>
      <c r="X5" t="s">
        <v>58</v>
      </c>
      <c r="Y5" t="s">
        <v>45</v>
      </c>
      <c r="Z5">
        <v>48</v>
      </c>
      <c r="AA5" t="s">
        <v>35</v>
      </c>
      <c r="AB5" s="17">
        <v>40</v>
      </c>
      <c r="AE5">
        <v>0</v>
      </c>
      <c r="AF5"/>
      <c r="AG5" s="18">
        <v>4.16</v>
      </c>
      <c r="AH5" s="18">
        <v>7.78</v>
      </c>
      <c r="AI5" s="18">
        <v>1.55</v>
      </c>
      <c r="AJ5" s="18">
        <v>2.48</v>
      </c>
      <c r="AM5" s="17" t="s">
        <v>46</v>
      </c>
      <c r="AP5" s="25">
        <f>(220/1000)/1.55*100</f>
        <v>14.193548387096774</v>
      </c>
      <c r="AQ5" s="19" t="s">
        <v>48</v>
      </c>
      <c r="AR5" s="19" t="s">
        <v>63</v>
      </c>
      <c r="AS5" s="20"/>
    </row>
    <row r="6" spans="1:45" x14ac:dyDescent="0.25">
      <c r="A6" t="s">
        <v>330</v>
      </c>
      <c r="B6">
        <v>2</v>
      </c>
      <c r="D6" t="s">
        <v>30</v>
      </c>
      <c r="L6" t="s">
        <v>318</v>
      </c>
      <c r="M6" t="s">
        <v>29</v>
      </c>
      <c r="N6" t="s">
        <v>23</v>
      </c>
      <c r="O6">
        <v>1</v>
      </c>
      <c r="P6" t="s">
        <v>317</v>
      </c>
      <c r="R6" t="s">
        <v>54</v>
      </c>
      <c r="T6" t="s">
        <v>317</v>
      </c>
      <c r="W6" t="s">
        <v>317</v>
      </c>
      <c r="X6" t="s">
        <v>58</v>
      </c>
      <c r="Y6" t="s">
        <v>45</v>
      </c>
      <c r="Z6">
        <v>70</v>
      </c>
      <c r="AA6" t="s">
        <v>35</v>
      </c>
      <c r="AB6">
        <v>35</v>
      </c>
      <c r="AC6">
        <v>22.1</v>
      </c>
      <c r="AD6">
        <v>19.100000000000001</v>
      </c>
      <c r="AE6">
        <v>0</v>
      </c>
      <c r="AG6">
        <v>9</v>
      </c>
      <c r="AH6">
        <v>6.8</v>
      </c>
      <c r="AI6">
        <v>1.9</v>
      </c>
      <c r="AK6" t="s">
        <v>36</v>
      </c>
      <c r="AL6">
        <v>43</v>
      </c>
      <c r="AM6" t="s">
        <v>46</v>
      </c>
      <c r="AN6">
        <v>1.05</v>
      </c>
      <c r="AP6">
        <v>28.7</v>
      </c>
      <c r="AQ6" t="s">
        <v>266</v>
      </c>
      <c r="AR6" t="s">
        <v>271</v>
      </c>
      <c r="AS6" t="s">
        <v>33</v>
      </c>
    </row>
    <row r="7" spans="1:45" x14ac:dyDescent="0.25">
      <c r="A7" t="s">
        <v>330</v>
      </c>
      <c r="B7">
        <v>2</v>
      </c>
      <c r="C7" t="s">
        <v>318</v>
      </c>
      <c r="D7" t="s">
        <v>30</v>
      </c>
      <c r="E7">
        <v>66</v>
      </c>
      <c r="F7" t="s">
        <v>31</v>
      </c>
      <c r="G7">
        <v>20</v>
      </c>
      <c r="H7">
        <v>14</v>
      </c>
      <c r="I7" t="s">
        <v>32</v>
      </c>
      <c r="L7" t="s">
        <v>318</v>
      </c>
      <c r="M7" t="s">
        <v>29</v>
      </c>
      <c r="N7" t="s">
        <v>34</v>
      </c>
      <c r="O7">
        <v>1</v>
      </c>
      <c r="P7" t="s">
        <v>317</v>
      </c>
      <c r="R7" t="s">
        <v>54</v>
      </c>
      <c r="T7" t="s">
        <v>317</v>
      </c>
      <c r="W7" t="s">
        <v>317</v>
      </c>
      <c r="X7" t="s">
        <v>58</v>
      </c>
      <c r="Y7" t="s">
        <v>45</v>
      </c>
      <c r="Z7">
        <v>70</v>
      </c>
      <c r="AA7" t="s">
        <v>35</v>
      </c>
      <c r="AB7">
        <v>17.5</v>
      </c>
      <c r="AC7">
        <v>22.1</v>
      </c>
      <c r="AD7">
        <v>19.100000000000001</v>
      </c>
      <c r="AE7">
        <v>0</v>
      </c>
      <c r="AG7">
        <v>4.4000000000000004</v>
      </c>
      <c r="AH7">
        <v>7.8</v>
      </c>
      <c r="AI7">
        <v>3.4</v>
      </c>
      <c r="AK7" t="s">
        <v>36</v>
      </c>
      <c r="AL7">
        <v>43</v>
      </c>
      <c r="AM7" t="s">
        <v>46</v>
      </c>
      <c r="AN7">
        <v>1.05</v>
      </c>
      <c r="AP7">
        <v>32.4</v>
      </c>
      <c r="AQ7" t="s">
        <v>266</v>
      </c>
      <c r="AR7" t="s">
        <v>272</v>
      </c>
      <c r="AS7" t="s">
        <v>33</v>
      </c>
    </row>
    <row r="8" spans="1:45" x14ac:dyDescent="0.25">
      <c r="A8" t="s">
        <v>330</v>
      </c>
      <c r="B8">
        <v>2</v>
      </c>
      <c r="C8" t="s">
        <v>318</v>
      </c>
      <c r="D8" t="s">
        <v>30</v>
      </c>
      <c r="E8">
        <v>66</v>
      </c>
      <c r="F8" t="s">
        <v>31</v>
      </c>
      <c r="G8">
        <v>20</v>
      </c>
      <c r="H8">
        <v>14</v>
      </c>
      <c r="I8" t="s">
        <v>32</v>
      </c>
      <c r="L8" t="s">
        <v>317</v>
      </c>
      <c r="P8" t="s">
        <v>318</v>
      </c>
      <c r="R8" t="s">
        <v>23</v>
      </c>
      <c r="S8">
        <v>1</v>
      </c>
      <c r="T8" t="s">
        <v>318</v>
      </c>
      <c r="U8" t="s">
        <v>35</v>
      </c>
      <c r="V8">
        <v>1</v>
      </c>
      <c r="W8" t="s">
        <v>317</v>
      </c>
      <c r="X8" t="s">
        <v>58</v>
      </c>
      <c r="Y8" t="s">
        <v>45</v>
      </c>
      <c r="Z8">
        <v>70</v>
      </c>
      <c r="AA8" t="s">
        <v>35</v>
      </c>
      <c r="AB8">
        <v>17.5</v>
      </c>
      <c r="AC8">
        <v>24.6</v>
      </c>
      <c r="AD8">
        <v>18.5</v>
      </c>
      <c r="AE8">
        <v>0</v>
      </c>
      <c r="AG8">
        <v>3.9</v>
      </c>
      <c r="AH8">
        <v>7.6</v>
      </c>
      <c r="AI8">
        <v>3.2</v>
      </c>
      <c r="AK8" t="s">
        <v>36</v>
      </c>
      <c r="AL8">
        <v>43</v>
      </c>
      <c r="AM8" t="s">
        <v>46</v>
      </c>
      <c r="AN8">
        <v>1.05</v>
      </c>
      <c r="AP8">
        <v>17</v>
      </c>
      <c r="AQ8" t="s">
        <v>266</v>
      </c>
      <c r="AR8" t="s">
        <v>273</v>
      </c>
    </row>
    <row r="9" spans="1:45" x14ac:dyDescent="0.25">
      <c r="A9" t="s">
        <v>330</v>
      </c>
      <c r="B9">
        <v>2</v>
      </c>
      <c r="C9" t="s">
        <v>318</v>
      </c>
      <c r="D9" t="s">
        <v>30</v>
      </c>
      <c r="E9">
        <v>66</v>
      </c>
      <c r="F9" t="s">
        <v>31</v>
      </c>
      <c r="G9">
        <v>20</v>
      </c>
      <c r="H9">
        <v>14</v>
      </c>
      <c r="I9" t="s">
        <v>32</v>
      </c>
      <c r="L9" t="s">
        <v>317</v>
      </c>
      <c r="P9" t="s">
        <v>318</v>
      </c>
      <c r="Q9" t="s">
        <v>189</v>
      </c>
      <c r="R9" t="s">
        <v>185</v>
      </c>
      <c r="S9">
        <v>1</v>
      </c>
      <c r="T9" t="s">
        <v>317</v>
      </c>
      <c r="W9" t="s">
        <v>317</v>
      </c>
      <c r="X9" t="s">
        <v>58</v>
      </c>
      <c r="Y9" t="s">
        <v>45</v>
      </c>
      <c r="Z9">
        <v>70</v>
      </c>
      <c r="AA9" t="s">
        <v>35</v>
      </c>
      <c r="AB9">
        <v>17.5</v>
      </c>
      <c r="AC9">
        <v>24.6</v>
      </c>
      <c r="AD9">
        <v>18.5</v>
      </c>
      <c r="AE9">
        <v>0</v>
      </c>
      <c r="AG9">
        <v>3.9</v>
      </c>
      <c r="AH9">
        <v>6.7</v>
      </c>
      <c r="AI9">
        <v>3.2</v>
      </c>
      <c r="AK9" t="s">
        <v>36</v>
      </c>
      <c r="AL9">
        <v>43</v>
      </c>
      <c r="AM9" t="s">
        <v>46</v>
      </c>
      <c r="AN9">
        <v>1.05</v>
      </c>
      <c r="AP9">
        <v>2.5</v>
      </c>
      <c r="AQ9" t="s">
        <v>266</v>
      </c>
      <c r="AR9" t="s">
        <v>274</v>
      </c>
    </row>
    <row r="10" spans="1:45" x14ac:dyDescent="0.25">
      <c r="A10" t="s">
        <v>330</v>
      </c>
      <c r="B10">
        <v>2</v>
      </c>
      <c r="C10" t="s">
        <v>318</v>
      </c>
      <c r="D10" t="s">
        <v>30</v>
      </c>
      <c r="E10">
        <v>66</v>
      </c>
      <c r="F10" t="s">
        <v>31</v>
      </c>
      <c r="G10">
        <v>20</v>
      </c>
      <c r="H10">
        <v>14</v>
      </c>
      <c r="I10" t="s">
        <v>32</v>
      </c>
      <c r="L10" t="s">
        <v>317</v>
      </c>
      <c r="P10" t="s">
        <v>317</v>
      </c>
      <c r="R10" s="10" t="s">
        <v>54</v>
      </c>
      <c r="T10" t="s">
        <v>318</v>
      </c>
      <c r="U10" t="s">
        <v>107</v>
      </c>
      <c r="V10">
        <v>1</v>
      </c>
      <c r="W10" t="s">
        <v>317</v>
      </c>
      <c r="X10" t="s">
        <v>58</v>
      </c>
      <c r="Y10" t="s">
        <v>45</v>
      </c>
      <c r="Z10">
        <v>70</v>
      </c>
      <c r="AA10" t="s">
        <v>107</v>
      </c>
      <c r="AB10">
        <v>17.5</v>
      </c>
      <c r="AC10">
        <v>24.6</v>
      </c>
      <c r="AD10">
        <v>18.5</v>
      </c>
      <c r="AE10">
        <v>0</v>
      </c>
      <c r="AG10">
        <v>3.9</v>
      </c>
      <c r="AH10">
        <v>7.6</v>
      </c>
      <c r="AI10">
        <v>3.2</v>
      </c>
      <c r="AK10" t="s">
        <v>36</v>
      </c>
      <c r="AL10">
        <v>43</v>
      </c>
      <c r="AM10" t="s">
        <v>46</v>
      </c>
      <c r="AN10">
        <v>1.05</v>
      </c>
      <c r="AP10">
        <v>15.5</v>
      </c>
      <c r="AQ10" t="s">
        <v>266</v>
      </c>
      <c r="AR10" t="s">
        <v>275</v>
      </c>
    </row>
    <row r="11" spans="1:45" x14ac:dyDescent="0.25">
      <c r="A11" t="s">
        <v>69</v>
      </c>
      <c r="B11">
        <v>3</v>
      </c>
      <c r="D11" t="s">
        <v>31</v>
      </c>
      <c r="L11" s="11" t="s">
        <v>318</v>
      </c>
      <c r="M11" t="s">
        <v>70</v>
      </c>
      <c r="N11" t="s">
        <v>23</v>
      </c>
      <c r="O11">
        <v>1</v>
      </c>
      <c r="P11" t="s">
        <v>317</v>
      </c>
      <c r="R11" s="10" t="s">
        <v>54</v>
      </c>
      <c r="T11" t="s">
        <v>317</v>
      </c>
      <c r="W11" t="s">
        <v>317</v>
      </c>
      <c r="X11" t="s">
        <v>58</v>
      </c>
      <c r="Y11" t="s">
        <v>45</v>
      </c>
      <c r="Z11">
        <v>192</v>
      </c>
      <c r="AA11" t="s">
        <v>56</v>
      </c>
      <c r="AB11" s="23">
        <f>145.3/AJ11</f>
        <v>26.611721611721613</v>
      </c>
      <c r="AG11">
        <v>4.58</v>
      </c>
      <c r="AH11">
        <v>7.4</v>
      </c>
      <c r="AI11">
        <v>3.76</v>
      </c>
      <c r="AJ11">
        <v>5.46</v>
      </c>
      <c r="AK11" t="s">
        <v>77</v>
      </c>
      <c r="AM11" t="s">
        <v>46</v>
      </c>
      <c r="AP11" s="23">
        <f>13.5/(AI11*AB11)*100</f>
        <v>13.491894978840552</v>
      </c>
      <c r="AQ11" t="s">
        <v>78</v>
      </c>
      <c r="AR11" t="s">
        <v>72</v>
      </c>
    </row>
    <row r="12" spans="1:45" x14ac:dyDescent="0.25">
      <c r="A12" t="s">
        <v>69</v>
      </c>
      <c r="B12">
        <v>3</v>
      </c>
      <c r="C12" t="s">
        <v>317</v>
      </c>
      <c r="D12" t="s">
        <v>31</v>
      </c>
      <c r="E12">
        <v>100</v>
      </c>
      <c r="G12">
        <v>0</v>
      </c>
      <c r="H12">
        <v>0</v>
      </c>
      <c r="J12" t="s">
        <v>71</v>
      </c>
      <c r="L12" s="11" t="s">
        <v>318</v>
      </c>
      <c r="M12" t="s">
        <v>70</v>
      </c>
      <c r="N12" t="s">
        <v>34</v>
      </c>
      <c r="O12">
        <v>1</v>
      </c>
      <c r="P12" t="s">
        <v>317</v>
      </c>
      <c r="R12" t="s">
        <v>54</v>
      </c>
      <c r="T12" t="s">
        <v>317</v>
      </c>
      <c r="W12" t="s">
        <v>317</v>
      </c>
      <c r="X12" t="s">
        <v>58</v>
      </c>
      <c r="Y12" t="s">
        <v>45</v>
      </c>
      <c r="Z12">
        <v>192</v>
      </c>
      <c r="AA12" t="s">
        <v>56</v>
      </c>
      <c r="AB12" s="23">
        <f>137.6/AJ12</f>
        <v>28.429752066115704</v>
      </c>
      <c r="AG12">
        <v>1.65</v>
      </c>
      <c r="AH12">
        <v>8.3000000000000007</v>
      </c>
      <c r="AI12">
        <v>3.37</v>
      </c>
      <c r="AJ12">
        <v>4.84</v>
      </c>
      <c r="AK12" t="s">
        <v>77</v>
      </c>
      <c r="AM12" t="s">
        <v>46</v>
      </c>
      <c r="AP12" s="23">
        <f>7.5/(AI12*AB12)*100</f>
        <v>7.8281347042992193</v>
      </c>
      <c r="AQ12" t="s">
        <v>78</v>
      </c>
      <c r="AR12" t="s">
        <v>73</v>
      </c>
    </row>
    <row r="13" spans="1:45" x14ac:dyDescent="0.25">
      <c r="A13" t="s">
        <v>69</v>
      </c>
      <c r="B13">
        <v>3</v>
      </c>
      <c r="D13" t="s">
        <v>31</v>
      </c>
      <c r="L13" s="11" t="s">
        <v>318</v>
      </c>
      <c r="M13" t="s">
        <v>70</v>
      </c>
      <c r="N13" t="s">
        <v>23</v>
      </c>
      <c r="O13">
        <v>2</v>
      </c>
      <c r="P13" t="s">
        <v>317</v>
      </c>
      <c r="R13" t="s">
        <v>54</v>
      </c>
      <c r="T13" t="s">
        <v>317</v>
      </c>
      <c r="W13" t="s">
        <v>317</v>
      </c>
      <c r="X13" t="s">
        <v>58</v>
      </c>
      <c r="Y13" t="s">
        <v>45</v>
      </c>
      <c r="Z13">
        <v>192</v>
      </c>
      <c r="AA13" t="s">
        <v>56</v>
      </c>
      <c r="AB13" s="23">
        <f>152.1/AJ13</f>
        <v>27.857142857142858</v>
      </c>
      <c r="AG13">
        <v>4.58</v>
      </c>
      <c r="AH13">
        <v>7.4</v>
      </c>
      <c r="AI13">
        <v>3.76</v>
      </c>
      <c r="AJ13">
        <v>5.46</v>
      </c>
      <c r="AK13" t="s">
        <v>77</v>
      </c>
      <c r="AM13" t="s">
        <v>46</v>
      </c>
      <c r="AP13" s="23">
        <f>19.6/(AI13*AB13)*100</f>
        <v>18.712493180578292</v>
      </c>
      <c r="AQ13" t="s">
        <v>78</v>
      </c>
      <c r="AR13" t="s">
        <v>74</v>
      </c>
    </row>
    <row r="14" spans="1:45" x14ac:dyDescent="0.25">
      <c r="A14" t="s">
        <v>69</v>
      </c>
      <c r="B14">
        <v>3</v>
      </c>
      <c r="C14" t="s">
        <v>317</v>
      </c>
      <c r="D14" t="s">
        <v>31</v>
      </c>
      <c r="E14">
        <v>100</v>
      </c>
      <c r="G14">
        <v>0</v>
      </c>
      <c r="H14">
        <v>0</v>
      </c>
      <c r="J14" t="s">
        <v>71</v>
      </c>
      <c r="L14" s="11" t="s">
        <v>318</v>
      </c>
      <c r="M14" t="s">
        <v>70</v>
      </c>
      <c r="N14" t="s">
        <v>34</v>
      </c>
      <c r="O14">
        <v>2</v>
      </c>
      <c r="P14" t="s">
        <v>317</v>
      </c>
      <c r="R14" s="10" t="s">
        <v>54</v>
      </c>
      <c r="T14" t="s">
        <v>317</v>
      </c>
      <c r="W14" s="10" t="s">
        <v>317</v>
      </c>
      <c r="X14" t="s">
        <v>58</v>
      </c>
      <c r="Y14" t="s">
        <v>45</v>
      </c>
      <c r="Z14">
        <v>192</v>
      </c>
      <c r="AA14" t="s">
        <v>56</v>
      </c>
      <c r="AB14" s="23">
        <f>139.3/AJ14</f>
        <v>28.780991735537192</v>
      </c>
      <c r="AG14">
        <v>1.65</v>
      </c>
      <c r="AH14">
        <v>8.3000000000000007</v>
      </c>
      <c r="AI14">
        <v>3.37</v>
      </c>
      <c r="AJ14">
        <v>4.84</v>
      </c>
      <c r="AK14" t="s">
        <v>77</v>
      </c>
      <c r="AM14" t="s">
        <v>46</v>
      </c>
      <c r="AP14" s="23">
        <f>15.1/(AI14*AB14)*100</f>
        <v>15.568303578085422</v>
      </c>
      <c r="AQ14" t="s">
        <v>78</v>
      </c>
      <c r="AR14" t="s">
        <v>75</v>
      </c>
    </row>
    <row r="15" spans="1:45" x14ac:dyDescent="0.25">
      <c r="A15" t="s">
        <v>69</v>
      </c>
      <c r="B15">
        <v>3</v>
      </c>
      <c r="D15" t="s">
        <v>31</v>
      </c>
      <c r="L15" s="11" t="s">
        <v>318</v>
      </c>
      <c r="M15" t="s">
        <v>70</v>
      </c>
      <c r="N15" t="s">
        <v>23</v>
      </c>
      <c r="O15">
        <v>3</v>
      </c>
      <c r="P15" t="s">
        <v>317</v>
      </c>
      <c r="R15" s="10" t="s">
        <v>54</v>
      </c>
      <c r="T15" t="s">
        <v>317</v>
      </c>
      <c r="W15" s="10" t="s">
        <v>317</v>
      </c>
      <c r="X15" t="s">
        <v>58</v>
      </c>
      <c r="Y15" t="s">
        <v>45</v>
      </c>
      <c r="Z15">
        <v>192</v>
      </c>
      <c r="AA15" t="s">
        <v>56</v>
      </c>
      <c r="AB15" s="23">
        <f>150/AI15</f>
        <v>39.893617021276597</v>
      </c>
      <c r="AG15">
        <v>4.58</v>
      </c>
      <c r="AH15">
        <v>7.4</v>
      </c>
      <c r="AI15">
        <v>3.76</v>
      </c>
      <c r="AJ15">
        <v>5.46</v>
      </c>
      <c r="AK15" t="s">
        <v>77</v>
      </c>
      <c r="AM15" t="s">
        <v>46</v>
      </c>
      <c r="AP15" s="23">
        <f>32.7/(AI15*AB15)*100</f>
        <v>21.800000000000004</v>
      </c>
      <c r="AQ15" t="s">
        <v>78</v>
      </c>
      <c r="AR15" t="s">
        <v>76</v>
      </c>
    </row>
    <row r="16" spans="1:45" x14ac:dyDescent="0.25">
      <c r="A16" t="s">
        <v>69</v>
      </c>
      <c r="B16">
        <v>3</v>
      </c>
      <c r="C16" t="s">
        <v>317</v>
      </c>
      <c r="D16" t="s">
        <v>31</v>
      </c>
      <c r="E16">
        <v>100</v>
      </c>
      <c r="G16">
        <v>0</v>
      </c>
      <c r="H16">
        <v>0</v>
      </c>
      <c r="J16" t="s">
        <v>71</v>
      </c>
      <c r="L16" s="11" t="s">
        <v>318</v>
      </c>
      <c r="M16" t="s">
        <v>70</v>
      </c>
      <c r="N16" t="s">
        <v>34</v>
      </c>
      <c r="O16">
        <v>3</v>
      </c>
      <c r="P16" t="s">
        <v>317</v>
      </c>
      <c r="R16" t="s">
        <v>54</v>
      </c>
      <c r="T16" t="s">
        <v>317</v>
      </c>
      <c r="W16" t="s">
        <v>317</v>
      </c>
      <c r="X16" t="s">
        <v>58</v>
      </c>
      <c r="Y16" t="s">
        <v>45</v>
      </c>
      <c r="Z16">
        <v>192</v>
      </c>
      <c r="AA16" t="s">
        <v>56</v>
      </c>
      <c r="AB16" s="23">
        <f>144.7/AI16</f>
        <v>42.937685459940646</v>
      </c>
      <c r="AG16">
        <v>1.65</v>
      </c>
      <c r="AH16">
        <v>8.3000000000000007</v>
      </c>
      <c r="AI16">
        <v>3.37</v>
      </c>
      <c r="AJ16">
        <v>4.84</v>
      </c>
      <c r="AK16" t="s">
        <v>77</v>
      </c>
      <c r="AM16" t="s">
        <v>46</v>
      </c>
      <c r="AP16" s="23">
        <f>30.7/(AI16*AB16)*100</f>
        <v>21.216309606081548</v>
      </c>
      <c r="AQ16" t="s">
        <v>78</v>
      </c>
      <c r="AR16" t="s">
        <v>195</v>
      </c>
    </row>
    <row r="17" spans="1:45" x14ac:dyDescent="0.25">
      <c r="A17" t="s">
        <v>79</v>
      </c>
      <c r="B17">
        <v>4</v>
      </c>
      <c r="D17" t="s">
        <v>31</v>
      </c>
      <c r="L17" s="11" t="s">
        <v>318</v>
      </c>
      <c r="M17" t="s">
        <v>70</v>
      </c>
      <c r="N17" t="s">
        <v>23</v>
      </c>
      <c r="O17">
        <v>1</v>
      </c>
      <c r="P17" t="s">
        <v>317</v>
      </c>
      <c r="R17" t="s">
        <v>54</v>
      </c>
      <c r="T17" t="s">
        <v>317</v>
      </c>
      <c r="W17" t="s">
        <v>317</v>
      </c>
      <c r="X17" t="s">
        <v>58</v>
      </c>
      <c r="Y17" t="s">
        <v>45</v>
      </c>
      <c r="Z17">
        <v>240</v>
      </c>
      <c r="AA17" t="s">
        <v>56</v>
      </c>
      <c r="AB17">
        <v>14</v>
      </c>
      <c r="AD17">
        <v>16</v>
      </c>
      <c r="AG17">
        <v>5.2</v>
      </c>
      <c r="AH17">
        <v>7.4</v>
      </c>
      <c r="AI17">
        <v>3.5</v>
      </c>
      <c r="AJ17">
        <v>7.2</v>
      </c>
      <c r="AK17" t="s">
        <v>36</v>
      </c>
      <c r="AL17">
        <v>27</v>
      </c>
      <c r="AM17" t="s">
        <v>54</v>
      </c>
      <c r="AO17">
        <v>0.3</v>
      </c>
      <c r="AP17">
        <v>47.6</v>
      </c>
      <c r="AQ17" t="s">
        <v>88</v>
      </c>
      <c r="AR17" t="s">
        <v>82</v>
      </c>
    </row>
    <row r="18" spans="1:45" x14ac:dyDescent="0.25">
      <c r="A18" t="s">
        <v>79</v>
      </c>
      <c r="B18">
        <v>4</v>
      </c>
      <c r="C18" t="s">
        <v>317</v>
      </c>
      <c r="D18" t="s">
        <v>31</v>
      </c>
      <c r="E18">
        <v>100</v>
      </c>
      <c r="G18">
        <v>0</v>
      </c>
      <c r="H18">
        <v>0</v>
      </c>
      <c r="J18" t="s">
        <v>80</v>
      </c>
      <c r="L18" s="11" t="s">
        <v>318</v>
      </c>
      <c r="M18" t="s">
        <v>70</v>
      </c>
      <c r="N18" t="s">
        <v>34</v>
      </c>
      <c r="O18">
        <v>1</v>
      </c>
      <c r="P18" t="s">
        <v>318</v>
      </c>
      <c r="R18" t="s">
        <v>23</v>
      </c>
      <c r="S18">
        <v>1</v>
      </c>
      <c r="T18" t="s">
        <v>317</v>
      </c>
      <c r="W18" t="s">
        <v>317</v>
      </c>
      <c r="X18" t="s">
        <v>58</v>
      </c>
      <c r="Y18" t="s">
        <v>45</v>
      </c>
      <c r="Z18">
        <v>240</v>
      </c>
      <c r="AA18" t="s">
        <v>56</v>
      </c>
      <c r="AB18">
        <v>16</v>
      </c>
      <c r="AD18">
        <v>16</v>
      </c>
      <c r="AG18">
        <v>2.6</v>
      </c>
      <c r="AH18">
        <v>8</v>
      </c>
      <c r="AI18">
        <v>3.7</v>
      </c>
      <c r="AJ18">
        <v>5.4</v>
      </c>
      <c r="AK18" t="s">
        <v>36</v>
      </c>
      <c r="AL18">
        <v>27</v>
      </c>
      <c r="AM18" t="s">
        <v>54</v>
      </c>
      <c r="AO18">
        <v>0.3</v>
      </c>
      <c r="AP18">
        <v>31.7</v>
      </c>
      <c r="AQ18" t="s">
        <v>88</v>
      </c>
      <c r="AR18" t="s">
        <v>83</v>
      </c>
    </row>
    <row r="19" spans="1:45" x14ac:dyDescent="0.25">
      <c r="A19" t="s">
        <v>79</v>
      </c>
      <c r="B19">
        <v>4</v>
      </c>
      <c r="C19" t="s">
        <v>317</v>
      </c>
      <c r="D19" t="s">
        <v>31</v>
      </c>
      <c r="E19">
        <v>100</v>
      </c>
      <c r="G19">
        <v>0</v>
      </c>
      <c r="H19">
        <v>0</v>
      </c>
      <c r="J19" t="s">
        <v>80</v>
      </c>
      <c r="L19" s="11" t="s">
        <v>317</v>
      </c>
      <c r="P19" t="s">
        <v>318</v>
      </c>
      <c r="Q19" t="s">
        <v>141</v>
      </c>
      <c r="R19" t="s">
        <v>185</v>
      </c>
      <c r="S19">
        <v>1</v>
      </c>
      <c r="T19" t="s">
        <v>317</v>
      </c>
      <c r="W19" t="s">
        <v>317</v>
      </c>
      <c r="X19" t="s">
        <v>58</v>
      </c>
      <c r="Y19" t="s">
        <v>45</v>
      </c>
      <c r="Z19">
        <v>240</v>
      </c>
      <c r="AA19" t="s">
        <v>56</v>
      </c>
      <c r="AB19">
        <v>25</v>
      </c>
      <c r="AD19">
        <v>16</v>
      </c>
      <c r="AG19">
        <v>1</v>
      </c>
      <c r="AH19">
        <v>8.3000000000000007</v>
      </c>
      <c r="AI19">
        <v>2.8</v>
      </c>
      <c r="AJ19">
        <v>4.5999999999999996</v>
      </c>
      <c r="AK19" t="s">
        <v>36</v>
      </c>
      <c r="AL19">
        <v>27</v>
      </c>
      <c r="AM19" t="s">
        <v>54</v>
      </c>
      <c r="AO19">
        <v>0.3</v>
      </c>
      <c r="AP19">
        <v>37.700000000000003</v>
      </c>
      <c r="AQ19" t="s">
        <v>88</v>
      </c>
      <c r="AR19" t="s">
        <v>179</v>
      </c>
    </row>
    <row r="20" spans="1:45" x14ac:dyDescent="0.25">
      <c r="A20" t="s">
        <v>79</v>
      </c>
      <c r="B20">
        <v>4</v>
      </c>
      <c r="D20" t="s">
        <v>31</v>
      </c>
      <c r="L20" s="11" t="s">
        <v>318</v>
      </c>
      <c r="M20" t="s">
        <v>70</v>
      </c>
      <c r="N20" t="s">
        <v>23</v>
      </c>
      <c r="O20">
        <v>2</v>
      </c>
      <c r="P20" t="s">
        <v>317</v>
      </c>
      <c r="R20" t="s">
        <v>54</v>
      </c>
      <c r="T20" t="s">
        <v>317</v>
      </c>
      <c r="W20" t="s">
        <v>317</v>
      </c>
      <c r="X20" t="s">
        <v>58</v>
      </c>
      <c r="Y20" t="s">
        <v>45</v>
      </c>
      <c r="Z20">
        <v>240</v>
      </c>
      <c r="AA20" t="s">
        <v>56</v>
      </c>
      <c r="AB20">
        <v>21</v>
      </c>
      <c r="AD20">
        <v>16</v>
      </c>
      <c r="AG20">
        <v>7.6</v>
      </c>
      <c r="AH20">
        <v>7.5</v>
      </c>
      <c r="AI20">
        <v>5.3</v>
      </c>
      <c r="AJ20">
        <v>6.4</v>
      </c>
      <c r="AK20" t="s">
        <v>36</v>
      </c>
      <c r="AL20">
        <v>27</v>
      </c>
      <c r="AM20" t="s">
        <v>54</v>
      </c>
      <c r="AO20">
        <v>0.3</v>
      </c>
      <c r="AP20">
        <v>30.3</v>
      </c>
      <c r="AQ20" t="s">
        <v>88</v>
      </c>
      <c r="AR20" t="s">
        <v>84</v>
      </c>
    </row>
    <row r="21" spans="1:45" x14ac:dyDescent="0.25">
      <c r="A21" t="s">
        <v>79</v>
      </c>
      <c r="B21">
        <v>4</v>
      </c>
      <c r="C21" t="s">
        <v>317</v>
      </c>
      <c r="D21" t="s">
        <v>31</v>
      </c>
      <c r="E21">
        <v>100</v>
      </c>
      <c r="G21">
        <v>0</v>
      </c>
      <c r="H21">
        <v>0</v>
      </c>
      <c r="J21" t="s">
        <v>80</v>
      </c>
      <c r="L21" s="11" t="s">
        <v>318</v>
      </c>
      <c r="M21" t="s">
        <v>70</v>
      </c>
      <c r="N21" t="s">
        <v>34</v>
      </c>
      <c r="O21">
        <v>2</v>
      </c>
      <c r="P21" t="s">
        <v>318</v>
      </c>
      <c r="R21" t="s">
        <v>23</v>
      </c>
      <c r="S21">
        <v>2</v>
      </c>
      <c r="T21" t="s">
        <v>317</v>
      </c>
      <c r="W21" t="s">
        <v>317</v>
      </c>
      <c r="X21" t="s">
        <v>58</v>
      </c>
      <c r="Y21" t="s">
        <v>45</v>
      </c>
      <c r="Z21">
        <v>240</v>
      </c>
      <c r="AA21" t="s">
        <v>56</v>
      </c>
      <c r="AB21">
        <v>23</v>
      </c>
      <c r="AD21">
        <v>16</v>
      </c>
      <c r="AG21">
        <v>4.8</v>
      </c>
      <c r="AH21">
        <v>8.3000000000000007</v>
      </c>
      <c r="AI21">
        <v>4.9000000000000004</v>
      </c>
      <c r="AJ21">
        <v>6.1</v>
      </c>
      <c r="AK21" t="s">
        <v>36</v>
      </c>
      <c r="AL21">
        <v>27</v>
      </c>
      <c r="AM21" t="s">
        <v>54</v>
      </c>
      <c r="AO21">
        <v>0.3</v>
      </c>
      <c r="AP21">
        <v>24.2</v>
      </c>
      <c r="AQ21" t="s">
        <v>88</v>
      </c>
      <c r="AR21" t="s">
        <v>85</v>
      </c>
      <c r="AS21" t="s">
        <v>320</v>
      </c>
    </row>
    <row r="22" spans="1:45" x14ac:dyDescent="0.25">
      <c r="A22" t="s">
        <v>79</v>
      </c>
      <c r="B22">
        <v>4</v>
      </c>
      <c r="C22" t="s">
        <v>317</v>
      </c>
      <c r="D22" t="s">
        <v>31</v>
      </c>
      <c r="E22">
        <v>100</v>
      </c>
      <c r="G22">
        <v>0</v>
      </c>
      <c r="H22">
        <v>0</v>
      </c>
      <c r="J22" t="s">
        <v>80</v>
      </c>
      <c r="L22" s="11" t="s">
        <v>317</v>
      </c>
      <c r="P22" t="s">
        <v>318</v>
      </c>
      <c r="Q22" t="s">
        <v>141</v>
      </c>
      <c r="R22" t="s">
        <v>185</v>
      </c>
      <c r="S22">
        <v>2</v>
      </c>
      <c r="T22" t="s">
        <v>317</v>
      </c>
      <c r="W22" t="s">
        <v>317</v>
      </c>
      <c r="X22" t="s">
        <v>58</v>
      </c>
      <c r="Y22" t="s">
        <v>45</v>
      </c>
      <c r="Z22">
        <v>240</v>
      </c>
      <c r="AA22" t="s">
        <v>56</v>
      </c>
      <c r="AB22">
        <v>28</v>
      </c>
      <c r="AD22">
        <v>16</v>
      </c>
      <c r="AG22">
        <v>2.7</v>
      </c>
      <c r="AH22">
        <v>8.3000000000000007</v>
      </c>
      <c r="AI22">
        <v>4.4000000000000004</v>
      </c>
      <c r="AJ22">
        <v>5.0999999999999996</v>
      </c>
      <c r="AK22" t="s">
        <v>36</v>
      </c>
      <c r="AL22">
        <v>27</v>
      </c>
      <c r="AM22" t="s">
        <v>54</v>
      </c>
      <c r="AO22">
        <v>0.3</v>
      </c>
      <c r="AP22">
        <v>22.2</v>
      </c>
      <c r="AQ22" t="s">
        <v>88</v>
      </c>
      <c r="AR22" t="s">
        <v>180</v>
      </c>
    </row>
    <row r="23" spans="1:45" x14ac:dyDescent="0.25">
      <c r="A23" t="s">
        <v>79</v>
      </c>
      <c r="B23">
        <v>4</v>
      </c>
      <c r="D23" t="s">
        <v>31</v>
      </c>
      <c r="L23" s="11" t="s">
        <v>318</v>
      </c>
      <c r="M23" t="s">
        <v>70</v>
      </c>
      <c r="N23" t="s">
        <v>23</v>
      </c>
      <c r="O23">
        <v>3</v>
      </c>
      <c r="P23" t="s">
        <v>317</v>
      </c>
      <c r="R23" t="s">
        <v>54</v>
      </c>
      <c r="T23" t="s">
        <v>317</v>
      </c>
      <c r="W23" t="s">
        <v>317</v>
      </c>
      <c r="X23" t="s">
        <v>58</v>
      </c>
      <c r="Y23" t="s">
        <v>45</v>
      </c>
      <c r="Z23">
        <v>240</v>
      </c>
      <c r="AA23" t="s">
        <v>56</v>
      </c>
      <c r="AB23">
        <v>21</v>
      </c>
      <c r="AD23">
        <v>24</v>
      </c>
      <c r="AG23">
        <v>5</v>
      </c>
      <c r="AH23">
        <v>8.6999999999999993</v>
      </c>
      <c r="AI23">
        <v>5.4</v>
      </c>
      <c r="AJ23">
        <v>6.8</v>
      </c>
      <c r="AK23" t="s">
        <v>36</v>
      </c>
      <c r="AL23">
        <v>27</v>
      </c>
      <c r="AM23" t="s">
        <v>54</v>
      </c>
      <c r="AO23">
        <v>0.22</v>
      </c>
      <c r="AP23">
        <v>24.1</v>
      </c>
      <c r="AQ23" t="s">
        <v>88</v>
      </c>
      <c r="AR23" t="s">
        <v>86</v>
      </c>
      <c r="AS23" t="s">
        <v>320</v>
      </c>
    </row>
    <row r="24" spans="1:45" x14ac:dyDescent="0.25">
      <c r="A24" t="s">
        <v>79</v>
      </c>
      <c r="B24">
        <v>4</v>
      </c>
      <c r="C24" t="s">
        <v>317</v>
      </c>
      <c r="D24" t="s">
        <v>31</v>
      </c>
      <c r="E24">
        <v>100</v>
      </c>
      <c r="G24">
        <v>0</v>
      </c>
      <c r="H24">
        <v>0</v>
      </c>
      <c r="J24" t="s">
        <v>80</v>
      </c>
      <c r="L24" s="11" t="s">
        <v>318</v>
      </c>
      <c r="M24" t="s">
        <v>70</v>
      </c>
      <c r="N24" t="s">
        <v>34</v>
      </c>
      <c r="O24">
        <v>3</v>
      </c>
      <c r="P24" t="s">
        <v>318</v>
      </c>
      <c r="R24" t="s">
        <v>23</v>
      </c>
      <c r="S24">
        <v>3</v>
      </c>
      <c r="T24" t="s">
        <v>317</v>
      </c>
      <c r="W24" s="10" t="s">
        <v>317</v>
      </c>
      <c r="X24" t="s">
        <v>58</v>
      </c>
      <c r="Y24" t="s">
        <v>45</v>
      </c>
      <c r="Z24">
        <v>240</v>
      </c>
      <c r="AA24" t="s">
        <v>56</v>
      </c>
      <c r="AB24">
        <v>24</v>
      </c>
      <c r="AD24">
        <v>24</v>
      </c>
      <c r="AG24">
        <v>2.6</v>
      </c>
      <c r="AH24">
        <v>8.8000000000000007</v>
      </c>
      <c r="AI24">
        <v>5.6</v>
      </c>
      <c r="AJ24">
        <v>6.3</v>
      </c>
      <c r="AK24" t="s">
        <v>36</v>
      </c>
      <c r="AL24">
        <v>27</v>
      </c>
      <c r="AM24" t="s">
        <v>54</v>
      </c>
      <c r="AO24">
        <v>0.22</v>
      </c>
      <c r="AP24">
        <v>14.2</v>
      </c>
      <c r="AQ24" t="s">
        <v>88</v>
      </c>
      <c r="AR24" t="s">
        <v>87</v>
      </c>
    </row>
    <row r="25" spans="1:45" x14ac:dyDescent="0.25">
      <c r="A25" t="s">
        <v>79</v>
      </c>
      <c r="B25">
        <v>4</v>
      </c>
      <c r="C25" t="s">
        <v>317</v>
      </c>
      <c r="D25" t="s">
        <v>31</v>
      </c>
      <c r="E25">
        <v>100</v>
      </c>
      <c r="G25">
        <v>0</v>
      </c>
      <c r="H25">
        <v>0</v>
      </c>
      <c r="J25" t="s">
        <v>80</v>
      </c>
      <c r="L25" s="11" t="s">
        <v>317</v>
      </c>
      <c r="P25" t="s">
        <v>318</v>
      </c>
      <c r="Q25" t="s">
        <v>141</v>
      </c>
      <c r="R25" t="s">
        <v>185</v>
      </c>
      <c r="S25">
        <v>3</v>
      </c>
      <c r="T25" t="s">
        <v>317</v>
      </c>
      <c r="W25" s="10" t="s">
        <v>317</v>
      </c>
      <c r="X25" t="s">
        <v>58</v>
      </c>
      <c r="Y25" t="s">
        <v>45</v>
      </c>
      <c r="Z25">
        <v>240</v>
      </c>
      <c r="AA25" t="s">
        <v>56</v>
      </c>
      <c r="AB25">
        <v>30</v>
      </c>
      <c r="AD25">
        <v>24</v>
      </c>
      <c r="AG25">
        <v>1.2</v>
      </c>
      <c r="AH25">
        <v>9</v>
      </c>
      <c r="AI25">
        <v>4.7</v>
      </c>
      <c r="AJ25">
        <v>5.0999999999999996</v>
      </c>
      <c r="AK25" t="s">
        <v>36</v>
      </c>
      <c r="AL25">
        <v>27</v>
      </c>
      <c r="AM25" t="s">
        <v>54</v>
      </c>
      <c r="AO25">
        <v>0.22</v>
      </c>
      <c r="AP25">
        <v>19</v>
      </c>
      <c r="AQ25" t="s">
        <v>88</v>
      </c>
      <c r="AR25" t="s">
        <v>181</v>
      </c>
      <c r="AS25" t="s">
        <v>320</v>
      </c>
    </row>
    <row r="26" spans="1:45" x14ac:dyDescent="0.25">
      <c r="A26" t="s">
        <v>99</v>
      </c>
      <c r="B26">
        <v>5</v>
      </c>
      <c r="D26" t="s">
        <v>30</v>
      </c>
      <c r="L26" s="11" t="s">
        <v>318</v>
      </c>
      <c r="M26" t="s">
        <v>29</v>
      </c>
      <c r="N26" t="s">
        <v>23</v>
      </c>
      <c r="O26">
        <v>1</v>
      </c>
      <c r="P26" t="s">
        <v>317</v>
      </c>
      <c r="R26" t="s">
        <v>54</v>
      </c>
      <c r="T26" t="s">
        <v>317</v>
      </c>
      <c r="W26" t="s">
        <v>317</v>
      </c>
      <c r="X26" t="s">
        <v>58</v>
      </c>
      <c r="Y26" t="s">
        <v>178</v>
      </c>
      <c r="Z26">
        <v>96</v>
      </c>
      <c r="AA26" t="s">
        <v>107</v>
      </c>
      <c r="AB26" s="23">
        <f>60/AI26</f>
        <v>50.420168067226896</v>
      </c>
      <c r="AG26">
        <v>3.29</v>
      </c>
      <c r="AH26">
        <v>7.4</v>
      </c>
      <c r="AI26">
        <v>1.19</v>
      </c>
      <c r="AJ26">
        <v>2.17</v>
      </c>
      <c r="AK26" t="s">
        <v>112</v>
      </c>
      <c r="AM26" t="s">
        <v>46</v>
      </c>
      <c r="AP26" s="23">
        <f>(711*10^-6*10^4)/60*100</f>
        <v>11.85</v>
      </c>
      <c r="AQ26" t="s">
        <v>111</v>
      </c>
      <c r="AR26" t="s">
        <v>102</v>
      </c>
    </row>
    <row r="27" spans="1:45" x14ac:dyDescent="0.25">
      <c r="A27" t="s">
        <v>99</v>
      </c>
      <c r="B27">
        <v>5</v>
      </c>
      <c r="C27" t="s">
        <v>317</v>
      </c>
      <c r="D27" t="s">
        <v>30</v>
      </c>
      <c r="E27">
        <v>100</v>
      </c>
      <c r="G27">
        <v>0</v>
      </c>
      <c r="J27" t="s">
        <v>252</v>
      </c>
      <c r="L27" s="11" t="s">
        <v>318</v>
      </c>
      <c r="M27" t="s">
        <v>29</v>
      </c>
      <c r="N27" t="s">
        <v>34</v>
      </c>
      <c r="O27">
        <v>1</v>
      </c>
      <c r="P27" t="s">
        <v>317</v>
      </c>
      <c r="R27" t="s">
        <v>54</v>
      </c>
      <c r="T27" t="s">
        <v>317</v>
      </c>
      <c r="W27" t="s">
        <v>317</v>
      </c>
      <c r="X27" t="s">
        <v>58</v>
      </c>
      <c r="Y27" t="s">
        <v>178</v>
      </c>
      <c r="Z27">
        <v>96</v>
      </c>
      <c r="AA27" t="s">
        <v>107</v>
      </c>
      <c r="AB27" s="23">
        <f t="shared" ref="AB27:AB29" si="0">60/AI27</f>
        <v>42.553191489361701</v>
      </c>
      <c r="AG27">
        <v>2.29</v>
      </c>
      <c r="AH27">
        <v>7.6</v>
      </c>
      <c r="AI27">
        <v>1.41</v>
      </c>
      <c r="AJ27">
        <v>2.06</v>
      </c>
      <c r="AK27" t="s">
        <v>112</v>
      </c>
      <c r="AM27" t="s">
        <v>46</v>
      </c>
      <c r="AP27" s="23">
        <f>(797*10^-6*10^4)/60*100</f>
        <v>13.283333333333333</v>
      </c>
      <c r="AQ27" t="s">
        <v>111</v>
      </c>
      <c r="AR27" t="s">
        <v>103</v>
      </c>
    </row>
    <row r="28" spans="1:45" x14ac:dyDescent="0.25">
      <c r="A28" t="s">
        <v>99</v>
      </c>
      <c r="B28">
        <v>5</v>
      </c>
      <c r="C28" t="s">
        <v>318</v>
      </c>
      <c r="D28" t="s">
        <v>30</v>
      </c>
      <c r="G28">
        <v>0</v>
      </c>
      <c r="I28" t="s">
        <v>106</v>
      </c>
      <c r="J28" t="s">
        <v>252</v>
      </c>
      <c r="L28" t="s">
        <v>318</v>
      </c>
      <c r="M28" t="s">
        <v>29</v>
      </c>
      <c r="N28" t="s">
        <v>34</v>
      </c>
      <c r="O28">
        <v>1</v>
      </c>
      <c r="P28" t="s">
        <v>317</v>
      </c>
      <c r="R28" t="s">
        <v>54</v>
      </c>
      <c r="T28" t="s">
        <v>317</v>
      </c>
      <c r="W28" t="s">
        <v>317</v>
      </c>
      <c r="X28" t="s">
        <v>58</v>
      </c>
      <c r="Y28" t="s">
        <v>178</v>
      </c>
      <c r="Z28">
        <v>96</v>
      </c>
      <c r="AA28" t="s">
        <v>107</v>
      </c>
      <c r="AB28" s="23">
        <f t="shared" si="0"/>
        <v>33.707865168539328</v>
      </c>
      <c r="AG28">
        <v>2.76</v>
      </c>
      <c r="AH28">
        <v>7.6</v>
      </c>
      <c r="AI28">
        <v>1.78</v>
      </c>
      <c r="AJ28">
        <v>2.73</v>
      </c>
      <c r="AK28" t="s">
        <v>112</v>
      </c>
      <c r="AM28" t="s">
        <v>46</v>
      </c>
      <c r="AP28" s="23">
        <f>(1385*10^-6*10^4)/60*100</f>
        <v>23.083333333333332</v>
      </c>
      <c r="AQ28" t="s">
        <v>111</v>
      </c>
      <c r="AR28" t="s">
        <v>104</v>
      </c>
    </row>
    <row r="29" spans="1:45" x14ac:dyDescent="0.25">
      <c r="A29" t="s">
        <v>99</v>
      </c>
      <c r="B29">
        <v>5</v>
      </c>
      <c r="C29" t="s">
        <v>318</v>
      </c>
      <c r="D29" t="s">
        <v>30</v>
      </c>
      <c r="G29">
        <v>0</v>
      </c>
      <c r="I29" t="s">
        <v>106</v>
      </c>
      <c r="J29" t="s">
        <v>252</v>
      </c>
      <c r="L29" t="s">
        <v>318</v>
      </c>
      <c r="M29" t="s">
        <v>29</v>
      </c>
      <c r="N29" t="s">
        <v>34</v>
      </c>
      <c r="O29">
        <v>1</v>
      </c>
      <c r="P29" t="s">
        <v>317</v>
      </c>
      <c r="R29" t="s">
        <v>54</v>
      </c>
      <c r="T29" t="s">
        <v>317</v>
      </c>
      <c r="W29" t="s">
        <v>317</v>
      </c>
      <c r="X29" t="s">
        <v>58</v>
      </c>
      <c r="Y29" t="s">
        <v>178</v>
      </c>
      <c r="Z29">
        <v>96</v>
      </c>
      <c r="AA29" t="s">
        <v>107</v>
      </c>
      <c r="AB29" s="23">
        <f t="shared" si="0"/>
        <v>36.363636363636367</v>
      </c>
      <c r="AG29">
        <v>2.2799999999999998</v>
      </c>
      <c r="AH29">
        <v>7.8</v>
      </c>
      <c r="AI29">
        <v>1.65</v>
      </c>
      <c r="AJ29">
        <v>2.46</v>
      </c>
      <c r="AK29" t="s">
        <v>112</v>
      </c>
      <c r="AM29" t="s">
        <v>46</v>
      </c>
      <c r="AP29" s="23">
        <f>(768*10^-6*10^4)/60*100</f>
        <v>12.8</v>
      </c>
      <c r="AQ29" t="s">
        <v>111</v>
      </c>
      <c r="AR29" t="s">
        <v>105</v>
      </c>
    </row>
    <row r="30" spans="1:45" x14ac:dyDescent="0.25">
      <c r="A30" t="s">
        <v>215</v>
      </c>
      <c r="B30">
        <v>6</v>
      </c>
      <c r="D30" t="s">
        <v>31</v>
      </c>
      <c r="L30" t="s">
        <v>318</v>
      </c>
      <c r="M30" t="s">
        <v>70</v>
      </c>
      <c r="N30" t="s">
        <v>23</v>
      </c>
      <c r="O30">
        <v>1</v>
      </c>
      <c r="P30" t="s">
        <v>317</v>
      </c>
      <c r="R30" t="s">
        <v>54</v>
      </c>
      <c r="T30" t="s">
        <v>317</v>
      </c>
      <c r="W30" t="s">
        <v>317</v>
      </c>
      <c r="X30" t="s">
        <v>58</v>
      </c>
      <c r="Y30" t="s">
        <v>262</v>
      </c>
      <c r="AP30">
        <v>28</v>
      </c>
      <c r="AQ30" t="s">
        <v>98</v>
      </c>
      <c r="AR30" t="s">
        <v>217</v>
      </c>
    </row>
    <row r="31" spans="1:45" x14ac:dyDescent="0.25">
      <c r="A31" t="s">
        <v>215</v>
      </c>
      <c r="B31">
        <v>6</v>
      </c>
      <c r="C31" t="s">
        <v>317</v>
      </c>
      <c r="D31" t="s">
        <v>31</v>
      </c>
      <c r="E31">
        <v>100</v>
      </c>
      <c r="G31">
        <v>0</v>
      </c>
      <c r="H31">
        <v>0</v>
      </c>
      <c r="J31" t="s">
        <v>216</v>
      </c>
      <c r="L31" t="s">
        <v>318</v>
      </c>
      <c r="M31" t="s">
        <v>70</v>
      </c>
      <c r="N31" t="s">
        <v>34</v>
      </c>
      <c r="O31">
        <v>1</v>
      </c>
      <c r="P31" t="s">
        <v>318</v>
      </c>
      <c r="R31" t="s">
        <v>23</v>
      </c>
      <c r="S31">
        <v>1</v>
      </c>
      <c r="T31" t="s">
        <v>317</v>
      </c>
      <c r="W31" t="s">
        <v>317</v>
      </c>
      <c r="X31" t="s">
        <v>58</v>
      </c>
      <c r="Y31" t="s">
        <v>262</v>
      </c>
      <c r="AA31" t="s">
        <v>35</v>
      </c>
      <c r="AB31">
        <v>30</v>
      </c>
      <c r="AG31">
        <v>3.4</v>
      </c>
      <c r="AH31">
        <v>7.4</v>
      </c>
      <c r="AI31">
        <v>3.1</v>
      </c>
      <c r="AJ31">
        <v>4.3</v>
      </c>
      <c r="AP31">
        <v>24</v>
      </c>
      <c r="AQ31" t="s">
        <v>98</v>
      </c>
      <c r="AR31" t="s">
        <v>218</v>
      </c>
    </row>
    <row r="32" spans="1:45" x14ac:dyDescent="0.25">
      <c r="A32" t="s">
        <v>215</v>
      </c>
      <c r="B32">
        <v>6</v>
      </c>
      <c r="C32" t="s">
        <v>317</v>
      </c>
      <c r="D32" t="s">
        <v>31</v>
      </c>
      <c r="E32">
        <v>100</v>
      </c>
      <c r="G32">
        <v>0</v>
      </c>
      <c r="H32">
        <v>0</v>
      </c>
      <c r="J32" t="s">
        <v>216</v>
      </c>
      <c r="K32" t="s">
        <v>141</v>
      </c>
      <c r="L32" t="s">
        <v>317</v>
      </c>
      <c r="P32" t="s">
        <v>318</v>
      </c>
      <c r="Q32" t="s">
        <v>141</v>
      </c>
      <c r="R32" t="s">
        <v>185</v>
      </c>
      <c r="S32">
        <v>1</v>
      </c>
      <c r="T32" t="s">
        <v>317</v>
      </c>
      <c r="W32" t="s">
        <v>317</v>
      </c>
      <c r="X32" t="s">
        <v>58</v>
      </c>
      <c r="Y32" t="s">
        <v>262</v>
      </c>
      <c r="AA32" t="s">
        <v>35</v>
      </c>
      <c r="AB32">
        <v>30</v>
      </c>
      <c r="AG32">
        <v>3.2</v>
      </c>
      <c r="AH32">
        <v>8.1</v>
      </c>
      <c r="AI32">
        <v>3.7</v>
      </c>
      <c r="AJ32">
        <v>5.2</v>
      </c>
      <c r="AP32">
        <v>27</v>
      </c>
      <c r="AQ32" t="s">
        <v>98</v>
      </c>
      <c r="AR32" t="s">
        <v>219</v>
      </c>
    </row>
    <row r="33" spans="1:45" x14ac:dyDescent="0.25">
      <c r="A33" t="s">
        <v>215</v>
      </c>
      <c r="B33">
        <v>6</v>
      </c>
      <c r="D33" t="s">
        <v>31</v>
      </c>
      <c r="L33" t="s">
        <v>318</v>
      </c>
      <c r="M33" t="s">
        <v>70</v>
      </c>
      <c r="N33" t="s">
        <v>23</v>
      </c>
      <c r="O33">
        <v>2</v>
      </c>
      <c r="P33" t="s">
        <v>317</v>
      </c>
      <c r="R33" t="s">
        <v>54</v>
      </c>
      <c r="T33" t="s">
        <v>317</v>
      </c>
      <c r="W33" t="s">
        <v>317</v>
      </c>
      <c r="X33" t="s">
        <v>58</v>
      </c>
      <c r="Y33" t="s">
        <v>262</v>
      </c>
      <c r="AA33" t="s">
        <v>35</v>
      </c>
      <c r="AB33">
        <v>30</v>
      </c>
      <c r="AG33">
        <v>2.1</v>
      </c>
      <c r="AH33">
        <v>8.3000000000000007</v>
      </c>
      <c r="AI33">
        <v>3.6</v>
      </c>
      <c r="AJ33">
        <v>4.8</v>
      </c>
      <c r="AP33">
        <v>48</v>
      </c>
      <c r="AQ33" t="s">
        <v>98</v>
      </c>
      <c r="AR33" t="s">
        <v>220</v>
      </c>
    </row>
    <row r="34" spans="1:45" x14ac:dyDescent="0.25">
      <c r="A34" t="s">
        <v>215</v>
      </c>
      <c r="B34">
        <v>6</v>
      </c>
      <c r="C34" t="s">
        <v>317</v>
      </c>
      <c r="D34" t="s">
        <v>31</v>
      </c>
      <c r="E34">
        <v>100</v>
      </c>
      <c r="G34">
        <v>0</v>
      </c>
      <c r="H34">
        <v>0</v>
      </c>
      <c r="J34" t="s">
        <v>216</v>
      </c>
      <c r="L34" t="s">
        <v>318</v>
      </c>
      <c r="M34" t="s">
        <v>70</v>
      </c>
      <c r="N34" t="s">
        <v>34</v>
      </c>
      <c r="O34">
        <v>2</v>
      </c>
      <c r="P34" t="s">
        <v>318</v>
      </c>
      <c r="R34" t="s">
        <v>23</v>
      </c>
      <c r="S34">
        <v>2</v>
      </c>
      <c r="T34" t="s">
        <v>317</v>
      </c>
      <c r="W34" s="10" t="s">
        <v>317</v>
      </c>
      <c r="X34" t="s">
        <v>58</v>
      </c>
      <c r="Y34" t="s">
        <v>262</v>
      </c>
      <c r="AA34" t="s">
        <v>35</v>
      </c>
      <c r="AB34">
        <v>30</v>
      </c>
      <c r="AG34">
        <v>3.3</v>
      </c>
      <c r="AH34">
        <v>7.2</v>
      </c>
      <c r="AI34">
        <v>2.4</v>
      </c>
      <c r="AJ34">
        <v>3.7</v>
      </c>
      <c r="AP34">
        <v>35</v>
      </c>
      <c r="AQ34" t="s">
        <v>98</v>
      </c>
      <c r="AR34" t="s">
        <v>221</v>
      </c>
    </row>
    <row r="35" spans="1:45" x14ac:dyDescent="0.25">
      <c r="A35" t="s">
        <v>215</v>
      </c>
      <c r="B35">
        <v>6</v>
      </c>
      <c r="C35" t="s">
        <v>317</v>
      </c>
      <c r="D35" t="s">
        <v>31</v>
      </c>
      <c r="E35">
        <v>100</v>
      </c>
      <c r="G35">
        <v>0</v>
      </c>
      <c r="H35">
        <v>0</v>
      </c>
      <c r="J35" t="s">
        <v>216</v>
      </c>
      <c r="K35" t="s">
        <v>141</v>
      </c>
      <c r="L35" t="s">
        <v>317</v>
      </c>
      <c r="P35" t="s">
        <v>318</v>
      </c>
      <c r="Q35" t="s">
        <v>141</v>
      </c>
      <c r="R35" t="s">
        <v>185</v>
      </c>
      <c r="S35">
        <v>2</v>
      </c>
      <c r="T35" t="s">
        <v>317</v>
      </c>
      <c r="W35" s="10" t="s">
        <v>317</v>
      </c>
      <c r="X35" t="s">
        <v>58</v>
      </c>
      <c r="Y35" t="s">
        <v>262</v>
      </c>
      <c r="AA35" t="s">
        <v>35</v>
      </c>
      <c r="AB35">
        <v>30</v>
      </c>
      <c r="AG35">
        <v>2.8</v>
      </c>
      <c r="AH35">
        <v>8.1</v>
      </c>
      <c r="AI35">
        <v>3.9</v>
      </c>
      <c r="AJ35">
        <v>4.3</v>
      </c>
      <c r="AP35">
        <v>22</v>
      </c>
      <c r="AQ35" t="s">
        <v>98</v>
      </c>
      <c r="AR35" t="s">
        <v>265</v>
      </c>
    </row>
    <row r="36" spans="1:45" s="15" customFormat="1" x14ac:dyDescent="0.25">
      <c r="A36" s="15" t="s">
        <v>322</v>
      </c>
      <c r="B36" s="15">
        <v>7</v>
      </c>
      <c r="C36" s="15" t="s">
        <v>318</v>
      </c>
      <c r="D36" s="15" t="s">
        <v>30</v>
      </c>
      <c r="E36" s="15">
        <v>70</v>
      </c>
      <c r="F36" s="15" t="s">
        <v>31</v>
      </c>
      <c r="G36" s="15">
        <v>7</v>
      </c>
      <c r="H36" s="15">
        <v>23</v>
      </c>
      <c r="I36" s="15" t="s">
        <v>207</v>
      </c>
      <c r="J36" s="15" t="s">
        <v>257</v>
      </c>
      <c r="L36" s="27" t="s">
        <v>317</v>
      </c>
      <c r="P36" s="15" t="s">
        <v>317</v>
      </c>
      <c r="R36" s="15" t="s">
        <v>54</v>
      </c>
      <c r="T36" s="15" t="s">
        <v>317</v>
      </c>
      <c r="W36" s="15" t="s">
        <v>318</v>
      </c>
      <c r="X36" s="15" t="s">
        <v>58</v>
      </c>
      <c r="Y36" s="15" t="s">
        <v>262</v>
      </c>
      <c r="Z36" s="15">
        <v>169</v>
      </c>
      <c r="AA36" s="15" t="s">
        <v>35</v>
      </c>
      <c r="AB36" s="15">
        <v>35.9</v>
      </c>
      <c r="AC36" s="15">
        <v>19.899999999999999</v>
      </c>
      <c r="AD36" s="15">
        <v>15.6</v>
      </c>
      <c r="AE36" s="15">
        <v>23.6</v>
      </c>
      <c r="AF36" s="15">
        <v>2.2999999999999998</v>
      </c>
      <c r="AG36" s="15">
        <v>5.31</v>
      </c>
      <c r="AH36" s="15">
        <v>7.7</v>
      </c>
      <c r="AI36" s="15">
        <v>1.9</v>
      </c>
      <c r="AJ36" s="15">
        <v>2.8</v>
      </c>
      <c r="AK36" s="15" t="s">
        <v>37</v>
      </c>
      <c r="AL36" s="15">
        <v>9</v>
      </c>
      <c r="AM36" s="15" t="s">
        <v>208</v>
      </c>
      <c r="AN36" s="15">
        <v>1.29</v>
      </c>
      <c r="AO36" s="15">
        <v>0.21</v>
      </c>
      <c r="AP36" s="15">
        <v>27</v>
      </c>
      <c r="AQ36" s="15" t="s">
        <v>268</v>
      </c>
      <c r="AR36" s="15" t="s">
        <v>209</v>
      </c>
    </row>
    <row r="37" spans="1:45" s="15" customFormat="1" x14ac:dyDescent="0.25">
      <c r="A37" s="15" t="s">
        <v>322</v>
      </c>
      <c r="B37" s="15">
        <v>7</v>
      </c>
      <c r="C37" s="15" t="s">
        <v>318</v>
      </c>
      <c r="D37" s="15" t="s">
        <v>30</v>
      </c>
      <c r="E37" s="15">
        <v>70</v>
      </c>
      <c r="F37" s="15" t="s">
        <v>31</v>
      </c>
      <c r="G37" s="15">
        <v>7</v>
      </c>
      <c r="H37" s="15">
        <v>23</v>
      </c>
      <c r="I37" s="15" t="s">
        <v>207</v>
      </c>
      <c r="J37" s="15" t="s">
        <v>257</v>
      </c>
      <c r="L37" s="27" t="s">
        <v>317</v>
      </c>
      <c r="P37" s="15" t="s">
        <v>317</v>
      </c>
      <c r="R37" s="15" t="s">
        <v>54</v>
      </c>
      <c r="T37" s="15" t="s">
        <v>317</v>
      </c>
      <c r="W37" s="15" t="s">
        <v>318</v>
      </c>
      <c r="X37" s="15" t="s">
        <v>58</v>
      </c>
      <c r="Y37" s="15" t="s">
        <v>262</v>
      </c>
      <c r="Z37" s="15">
        <v>169</v>
      </c>
      <c r="AA37" s="15" t="s">
        <v>35</v>
      </c>
      <c r="AB37" s="15">
        <v>35.9</v>
      </c>
      <c r="AC37" s="15">
        <v>15.8</v>
      </c>
      <c r="AD37" s="15">
        <v>14.3</v>
      </c>
      <c r="AE37" s="15">
        <v>0</v>
      </c>
      <c r="AF37" s="15">
        <v>2.1</v>
      </c>
      <c r="AG37" s="15">
        <v>4.95</v>
      </c>
      <c r="AH37" s="15">
        <v>7.9</v>
      </c>
      <c r="AI37" s="15">
        <v>1.95</v>
      </c>
      <c r="AJ37" s="15">
        <v>2.8</v>
      </c>
      <c r="AK37" s="15" t="s">
        <v>37</v>
      </c>
      <c r="AL37" s="15">
        <v>9</v>
      </c>
      <c r="AM37" s="15" t="s">
        <v>208</v>
      </c>
      <c r="AN37" s="15">
        <v>1.29</v>
      </c>
      <c r="AO37" s="15">
        <v>0.21</v>
      </c>
      <c r="AP37" s="15">
        <v>51</v>
      </c>
      <c r="AQ37" s="15" t="s">
        <v>268</v>
      </c>
      <c r="AR37" s="15" t="s">
        <v>210</v>
      </c>
    </row>
    <row r="38" spans="1:45" s="15" customFormat="1" x14ac:dyDescent="0.25">
      <c r="A38" s="15" t="s">
        <v>322</v>
      </c>
      <c r="B38" s="15">
        <v>7</v>
      </c>
      <c r="C38" s="15" t="s">
        <v>318</v>
      </c>
      <c r="D38" s="15" t="s">
        <v>30</v>
      </c>
      <c r="E38" s="15">
        <v>70</v>
      </c>
      <c r="F38" s="15" t="s">
        <v>31</v>
      </c>
      <c r="G38" s="15">
        <v>7</v>
      </c>
      <c r="H38" s="15">
        <v>23</v>
      </c>
      <c r="I38" s="15" t="s">
        <v>207</v>
      </c>
      <c r="J38" s="15" t="s">
        <v>257</v>
      </c>
      <c r="L38" s="27" t="s">
        <v>317</v>
      </c>
      <c r="P38" s="15" t="s">
        <v>317</v>
      </c>
      <c r="R38" s="15" t="s">
        <v>54</v>
      </c>
      <c r="T38" s="15" t="s">
        <v>317</v>
      </c>
      <c r="W38" s="15" t="s">
        <v>318</v>
      </c>
      <c r="X38" s="15" t="s">
        <v>58</v>
      </c>
      <c r="Y38" s="15" t="s">
        <v>262</v>
      </c>
      <c r="Z38" s="15">
        <v>169</v>
      </c>
      <c r="AA38" s="15" t="s">
        <v>35</v>
      </c>
      <c r="AB38" s="15">
        <v>35.9</v>
      </c>
      <c r="AC38" s="15">
        <v>1.5</v>
      </c>
      <c r="AD38" s="15">
        <v>0.9</v>
      </c>
      <c r="AE38" s="15">
        <v>14.2</v>
      </c>
      <c r="AF38" s="15">
        <v>2.2999999999999998</v>
      </c>
      <c r="AG38" s="15">
        <v>4.47</v>
      </c>
      <c r="AH38" s="15">
        <v>7.9</v>
      </c>
      <c r="AI38" s="15">
        <v>1.72</v>
      </c>
      <c r="AJ38" s="15">
        <v>2.4900000000000002</v>
      </c>
      <c r="AK38" s="15" t="s">
        <v>37</v>
      </c>
      <c r="AL38" s="15">
        <v>9</v>
      </c>
      <c r="AM38" s="15" t="s">
        <v>208</v>
      </c>
      <c r="AN38" s="15">
        <v>1.29</v>
      </c>
      <c r="AO38" s="15">
        <v>0.27</v>
      </c>
      <c r="AP38" s="15">
        <v>17</v>
      </c>
      <c r="AQ38" s="15" t="s">
        <v>268</v>
      </c>
      <c r="AR38" s="15" t="s">
        <v>211</v>
      </c>
    </row>
    <row r="39" spans="1:45" x14ac:dyDescent="0.25">
      <c r="A39" t="s">
        <v>155</v>
      </c>
      <c r="B39">
        <v>8</v>
      </c>
      <c r="D39" t="s">
        <v>31</v>
      </c>
      <c r="L39" s="11" t="s">
        <v>318</v>
      </c>
      <c r="M39" t="s">
        <v>70</v>
      </c>
      <c r="N39" t="s">
        <v>23</v>
      </c>
      <c r="O39">
        <v>1</v>
      </c>
      <c r="P39" t="s">
        <v>317</v>
      </c>
      <c r="R39" t="s">
        <v>54</v>
      </c>
      <c r="T39" t="s">
        <v>317</v>
      </c>
      <c r="W39" t="s">
        <v>317</v>
      </c>
      <c r="X39" t="s">
        <v>51</v>
      </c>
      <c r="Y39" t="s">
        <v>45</v>
      </c>
      <c r="Z39">
        <v>77</v>
      </c>
      <c r="AA39" t="s">
        <v>35</v>
      </c>
      <c r="AB39">
        <v>30</v>
      </c>
      <c r="AC39">
        <v>22</v>
      </c>
      <c r="AD39">
        <v>19.600000000000001</v>
      </c>
      <c r="AE39">
        <v>0</v>
      </c>
      <c r="AG39">
        <v>4.1100000000000003</v>
      </c>
      <c r="AH39">
        <v>7.5</v>
      </c>
      <c r="AI39">
        <v>3.1</v>
      </c>
      <c r="AK39" t="s">
        <v>156</v>
      </c>
      <c r="AL39">
        <v>6</v>
      </c>
      <c r="AM39" t="s">
        <v>54</v>
      </c>
      <c r="AN39">
        <v>1.35</v>
      </c>
      <c r="AO39">
        <v>0.12</v>
      </c>
      <c r="AP39">
        <v>23.24</v>
      </c>
      <c r="AQ39" t="s">
        <v>267</v>
      </c>
      <c r="AR39" t="s">
        <v>157</v>
      </c>
    </row>
    <row r="40" spans="1:45" x14ac:dyDescent="0.25">
      <c r="A40" t="s">
        <v>155</v>
      </c>
      <c r="B40">
        <v>8</v>
      </c>
      <c r="C40" t="s">
        <v>317</v>
      </c>
      <c r="D40" t="s">
        <v>31</v>
      </c>
      <c r="E40">
        <v>100</v>
      </c>
      <c r="G40">
        <v>0</v>
      </c>
      <c r="H40">
        <v>0</v>
      </c>
      <c r="J40" t="s">
        <v>253</v>
      </c>
      <c r="L40" s="11" t="s">
        <v>318</v>
      </c>
      <c r="M40" t="s">
        <v>70</v>
      </c>
      <c r="N40" t="s">
        <v>34</v>
      </c>
      <c r="O40">
        <v>1</v>
      </c>
      <c r="P40" t="s">
        <v>318</v>
      </c>
      <c r="R40" t="s">
        <v>23</v>
      </c>
      <c r="S40">
        <v>1</v>
      </c>
      <c r="T40" t="s">
        <v>317</v>
      </c>
      <c r="W40" t="s">
        <v>317</v>
      </c>
      <c r="X40" t="s">
        <v>51</v>
      </c>
      <c r="Y40" t="s">
        <v>45</v>
      </c>
      <c r="Z40">
        <v>77</v>
      </c>
      <c r="AA40" t="s">
        <v>35</v>
      </c>
      <c r="AB40">
        <v>30</v>
      </c>
      <c r="AC40">
        <v>22</v>
      </c>
      <c r="AD40">
        <v>19.600000000000001</v>
      </c>
      <c r="AE40">
        <v>0</v>
      </c>
      <c r="AG40">
        <v>3.42</v>
      </c>
      <c r="AH40">
        <v>7.8</v>
      </c>
      <c r="AI40">
        <v>3.3</v>
      </c>
      <c r="AK40" t="s">
        <v>156</v>
      </c>
      <c r="AL40">
        <v>7</v>
      </c>
      <c r="AM40" t="s">
        <v>54</v>
      </c>
      <c r="AN40">
        <v>1.35</v>
      </c>
      <c r="AO40">
        <v>0.12</v>
      </c>
      <c r="AP40">
        <v>25.69</v>
      </c>
      <c r="AQ40" t="s">
        <v>267</v>
      </c>
      <c r="AR40" t="s">
        <v>158</v>
      </c>
    </row>
    <row r="41" spans="1:45" x14ac:dyDescent="0.25">
      <c r="A41" t="s">
        <v>155</v>
      </c>
      <c r="B41">
        <v>8</v>
      </c>
      <c r="D41" t="s">
        <v>31</v>
      </c>
      <c r="L41" s="11" t="s">
        <v>318</v>
      </c>
      <c r="M41" t="s">
        <v>131</v>
      </c>
      <c r="N41" t="s">
        <v>23</v>
      </c>
      <c r="O41">
        <v>2</v>
      </c>
      <c r="P41" t="s">
        <v>317</v>
      </c>
      <c r="R41" t="s">
        <v>54</v>
      </c>
      <c r="T41" t="s">
        <v>317</v>
      </c>
      <c r="W41" t="s">
        <v>317</v>
      </c>
      <c r="X41" t="s">
        <v>51</v>
      </c>
      <c r="Y41" t="s">
        <v>45</v>
      </c>
      <c r="Z41">
        <v>77</v>
      </c>
      <c r="AA41" t="s">
        <v>35</v>
      </c>
      <c r="AB41">
        <v>30</v>
      </c>
      <c r="AC41">
        <v>22</v>
      </c>
      <c r="AD41">
        <v>19.600000000000001</v>
      </c>
      <c r="AE41">
        <v>0</v>
      </c>
      <c r="AG41">
        <v>0.91</v>
      </c>
      <c r="AH41">
        <v>7.9</v>
      </c>
      <c r="AI41">
        <v>2</v>
      </c>
      <c r="AK41" t="s">
        <v>156</v>
      </c>
      <c r="AL41">
        <v>8</v>
      </c>
      <c r="AM41" t="s">
        <v>54</v>
      </c>
      <c r="AN41">
        <v>1.35</v>
      </c>
      <c r="AO41">
        <v>0.12</v>
      </c>
      <c r="AP41">
        <v>19.57</v>
      </c>
      <c r="AQ41" t="s">
        <v>267</v>
      </c>
      <c r="AR41" t="s">
        <v>159</v>
      </c>
    </row>
    <row r="42" spans="1:45" x14ac:dyDescent="0.25">
      <c r="A42" t="s">
        <v>155</v>
      </c>
      <c r="B42">
        <v>8</v>
      </c>
      <c r="C42" t="s">
        <v>317</v>
      </c>
      <c r="D42" t="s">
        <v>31</v>
      </c>
      <c r="E42">
        <v>100</v>
      </c>
      <c r="G42">
        <v>0</v>
      </c>
      <c r="H42">
        <v>0</v>
      </c>
      <c r="J42" t="s">
        <v>253</v>
      </c>
      <c r="L42" s="11" t="s">
        <v>318</v>
      </c>
      <c r="M42" t="s">
        <v>131</v>
      </c>
      <c r="N42" t="s">
        <v>34</v>
      </c>
      <c r="O42">
        <v>2</v>
      </c>
      <c r="P42" t="s">
        <v>318</v>
      </c>
      <c r="Q42" t="s">
        <v>141</v>
      </c>
      <c r="R42" t="s">
        <v>185</v>
      </c>
      <c r="S42">
        <v>1</v>
      </c>
      <c r="T42" t="s">
        <v>317</v>
      </c>
      <c r="W42" t="s">
        <v>317</v>
      </c>
      <c r="X42" t="s">
        <v>51</v>
      </c>
      <c r="Y42" t="s">
        <v>45</v>
      </c>
      <c r="Z42">
        <v>77</v>
      </c>
      <c r="AA42" t="s">
        <v>35</v>
      </c>
      <c r="AB42">
        <v>30</v>
      </c>
      <c r="AC42">
        <v>22</v>
      </c>
      <c r="AD42">
        <v>19.600000000000001</v>
      </c>
      <c r="AE42">
        <v>0</v>
      </c>
      <c r="AG42">
        <v>0.62</v>
      </c>
      <c r="AH42">
        <v>8.3000000000000007</v>
      </c>
      <c r="AI42">
        <v>2.5</v>
      </c>
      <c r="AK42" t="s">
        <v>156</v>
      </c>
      <c r="AL42">
        <v>9</v>
      </c>
      <c r="AM42" t="s">
        <v>54</v>
      </c>
      <c r="AN42">
        <v>1.35</v>
      </c>
      <c r="AO42">
        <v>0.12</v>
      </c>
      <c r="AP42">
        <v>23.58</v>
      </c>
      <c r="AQ42" t="s">
        <v>267</v>
      </c>
      <c r="AR42" t="s">
        <v>160</v>
      </c>
    </row>
    <row r="43" spans="1:45" x14ac:dyDescent="0.25">
      <c r="A43" t="s">
        <v>155</v>
      </c>
      <c r="B43">
        <v>8</v>
      </c>
      <c r="D43" t="s">
        <v>31</v>
      </c>
      <c r="L43" s="11" t="s">
        <v>318</v>
      </c>
      <c r="M43" t="s">
        <v>131</v>
      </c>
      <c r="N43" t="s">
        <v>23</v>
      </c>
      <c r="O43">
        <v>3</v>
      </c>
      <c r="P43" t="s">
        <v>317</v>
      </c>
      <c r="R43" t="s">
        <v>54</v>
      </c>
      <c r="T43" t="s">
        <v>317</v>
      </c>
      <c r="W43" t="s">
        <v>317</v>
      </c>
      <c r="X43" t="s">
        <v>51</v>
      </c>
      <c r="Y43" t="s">
        <v>45</v>
      </c>
      <c r="Z43">
        <v>77</v>
      </c>
      <c r="AA43" t="s">
        <v>35</v>
      </c>
      <c r="AB43">
        <v>30</v>
      </c>
      <c r="AC43">
        <v>22</v>
      </c>
      <c r="AD43">
        <v>19.600000000000001</v>
      </c>
      <c r="AE43">
        <v>0</v>
      </c>
      <c r="AG43">
        <v>0.63</v>
      </c>
      <c r="AH43">
        <v>7.8</v>
      </c>
      <c r="AI43">
        <v>1.9</v>
      </c>
      <c r="AK43" t="s">
        <v>156</v>
      </c>
      <c r="AL43">
        <v>10</v>
      </c>
      <c r="AM43" t="s">
        <v>54</v>
      </c>
      <c r="AN43">
        <v>1.35</v>
      </c>
      <c r="AO43">
        <v>0.12</v>
      </c>
      <c r="AP43">
        <v>17.55</v>
      </c>
      <c r="AQ43" t="s">
        <v>267</v>
      </c>
      <c r="AR43" t="s">
        <v>161</v>
      </c>
    </row>
    <row r="44" spans="1:45" x14ac:dyDescent="0.25">
      <c r="A44" t="s">
        <v>155</v>
      </c>
      <c r="B44">
        <v>8</v>
      </c>
      <c r="C44" t="s">
        <v>317</v>
      </c>
      <c r="D44" t="s">
        <v>31</v>
      </c>
      <c r="E44">
        <v>100</v>
      </c>
      <c r="G44">
        <v>0</v>
      </c>
      <c r="H44">
        <v>0</v>
      </c>
      <c r="J44" t="s">
        <v>253</v>
      </c>
      <c r="L44" s="11" t="s">
        <v>318</v>
      </c>
      <c r="M44" t="s">
        <v>131</v>
      </c>
      <c r="N44" t="s">
        <v>34</v>
      </c>
      <c r="O44">
        <v>3</v>
      </c>
      <c r="P44" t="s">
        <v>318</v>
      </c>
      <c r="Q44" t="s">
        <v>141</v>
      </c>
      <c r="R44" t="s">
        <v>185</v>
      </c>
      <c r="S44">
        <v>1</v>
      </c>
      <c r="T44" t="s">
        <v>317</v>
      </c>
      <c r="W44" s="10" t="s">
        <v>317</v>
      </c>
      <c r="X44" t="s">
        <v>51</v>
      </c>
      <c r="Y44" t="s">
        <v>45</v>
      </c>
      <c r="Z44">
        <v>77</v>
      </c>
      <c r="AA44" t="s">
        <v>35</v>
      </c>
      <c r="AB44">
        <v>30</v>
      </c>
      <c r="AC44">
        <v>22</v>
      </c>
      <c r="AD44">
        <v>19.600000000000001</v>
      </c>
      <c r="AE44">
        <v>0</v>
      </c>
      <c r="AG44">
        <v>1.1100000000000001</v>
      </c>
      <c r="AH44">
        <v>8</v>
      </c>
      <c r="AI44">
        <v>2.6</v>
      </c>
      <c r="AK44" t="s">
        <v>156</v>
      </c>
      <c r="AL44">
        <v>11</v>
      </c>
      <c r="AM44" t="s">
        <v>54</v>
      </c>
      <c r="AN44">
        <v>1.35</v>
      </c>
      <c r="AO44">
        <v>0.12</v>
      </c>
      <c r="AP44">
        <v>19.22</v>
      </c>
      <c r="AQ44" t="s">
        <v>267</v>
      </c>
      <c r="AR44" t="s">
        <v>162</v>
      </c>
    </row>
    <row r="45" spans="1:45" x14ac:dyDescent="0.25">
      <c r="A45" t="s">
        <v>155</v>
      </c>
      <c r="B45">
        <v>8</v>
      </c>
      <c r="D45" t="s">
        <v>31</v>
      </c>
      <c r="L45" s="11" t="s">
        <v>318</v>
      </c>
      <c r="M45" t="s">
        <v>131</v>
      </c>
      <c r="N45" t="s">
        <v>23</v>
      </c>
      <c r="O45">
        <v>4</v>
      </c>
      <c r="P45" t="s">
        <v>317</v>
      </c>
      <c r="R45" t="s">
        <v>54</v>
      </c>
      <c r="T45" t="s">
        <v>317</v>
      </c>
      <c r="W45" t="s">
        <v>317</v>
      </c>
      <c r="X45" t="s">
        <v>51</v>
      </c>
      <c r="Y45" t="s">
        <v>45</v>
      </c>
      <c r="Z45">
        <v>77</v>
      </c>
      <c r="AA45" t="s">
        <v>35</v>
      </c>
      <c r="AB45">
        <v>30</v>
      </c>
      <c r="AC45">
        <v>22</v>
      </c>
      <c r="AD45">
        <v>19.600000000000001</v>
      </c>
      <c r="AE45">
        <v>0</v>
      </c>
      <c r="AG45">
        <v>0.65</v>
      </c>
      <c r="AH45">
        <v>7.6</v>
      </c>
      <c r="AI45">
        <v>2</v>
      </c>
      <c r="AK45" t="s">
        <v>156</v>
      </c>
      <c r="AL45">
        <v>10</v>
      </c>
      <c r="AM45" t="s">
        <v>54</v>
      </c>
      <c r="AN45">
        <v>1.35</v>
      </c>
      <c r="AO45">
        <v>0.12</v>
      </c>
      <c r="AP45">
        <v>4.32</v>
      </c>
      <c r="AQ45" t="s">
        <v>267</v>
      </c>
      <c r="AR45" t="s">
        <v>163</v>
      </c>
    </row>
    <row r="46" spans="1:45" x14ac:dyDescent="0.25">
      <c r="A46" t="s">
        <v>155</v>
      </c>
      <c r="B46">
        <v>8</v>
      </c>
      <c r="C46" t="s">
        <v>317</v>
      </c>
      <c r="D46" t="s">
        <v>31</v>
      </c>
      <c r="E46">
        <v>100</v>
      </c>
      <c r="G46">
        <v>0</v>
      </c>
      <c r="H46">
        <v>0</v>
      </c>
      <c r="J46" t="s">
        <v>253</v>
      </c>
      <c r="L46" s="11" t="s">
        <v>318</v>
      </c>
      <c r="M46" t="s">
        <v>131</v>
      </c>
      <c r="N46" t="s">
        <v>34</v>
      </c>
      <c r="O46">
        <v>4</v>
      </c>
      <c r="P46" t="s">
        <v>318</v>
      </c>
      <c r="Q46" t="s">
        <v>141</v>
      </c>
      <c r="R46" t="s">
        <v>185</v>
      </c>
      <c r="S46">
        <v>1</v>
      </c>
      <c r="T46" t="s">
        <v>317</v>
      </c>
      <c r="W46" t="s">
        <v>317</v>
      </c>
      <c r="X46" t="s">
        <v>51</v>
      </c>
      <c r="Y46" t="s">
        <v>45</v>
      </c>
      <c r="Z46">
        <v>77</v>
      </c>
      <c r="AA46" t="s">
        <v>35</v>
      </c>
      <c r="AB46">
        <v>30</v>
      </c>
      <c r="AC46">
        <v>22</v>
      </c>
      <c r="AD46">
        <v>19.600000000000001</v>
      </c>
      <c r="AE46">
        <v>0</v>
      </c>
      <c r="AG46">
        <v>1</v>
      </c>
      <c r="AH46">
        <v>7.9</v>
      </c>
      <c r="AI46">
        <v>2.9</v>
      </c>
      <c r="AK46" t="s">
        <v>156</v>
      </c>
      <c r="AL46">
        <v>11</v>
      </c>
      <c r="AM46" t="s">
        <v>54</v>
      </c>
      <c r="AN46">
        <v>1.35</v>
      </c>
      <c r="AO46">
        <v>0.12</v>
      </c>
      <c r="AP46">
        <v>14.03</v>
      </c>
      <c r="AQ46" t="s">
        <v>267</v>
      </c>
      <c r="AR46" t="s">
        <v>164</v>
      </c>
    </row>
    <row r="47" spans="1:45" x14ac:dyDescent="0.25">
      <c r="A47" t="s">
        <v>89</v>
      </c>
      <c r="B47">
        <v>9</v>
      </c>
      <c r="D47" t="s">
        <v>30</v>
      </c>
      <c r="L47" s="11" t="s">
        <v>318</v>
      </c>
      <c r="M47" t="s">
        <v>29</v>
      </c>
      <c r="N47" t="s">
        <v>23</v>
      </c>
      <c r="O47">
        <v>1</v>
      </c>
      <c r="P47" t="s">
        <v>317</v>
      </c>
      <c r="R47" t="s">
        <v>54</v>
      </c>
      <c r="T47" t="s">
        <v>317</v>
      </c>
      <c r="W47" t="s">
        <v>317</v>
      </c>
      <c r="X47" t="s">
        <v>58</v>
      </c>
      <c r="Y47" t="s">
        <v>178</v>
      </c>
      <c r="Z47">
        <v>96</v>
      </c>
      <c r="AB47" s="23">
        <f>123/AJ47</f>
        <v>28.494648566001025</v>
      </c>
      <c r="AG47">
        <v>11.3</v>
      </c>
      <c r="AH47">
        <v>6.97</v>
      </c>
      <c r="AI47">
        <v>1.65</v>
      </c>
      <c r="AJ47" s="24">
        <f>(AG47*10)*3.82/100</f>
        <v>4.3165999999999993</v>
      </c>
      <c r="AK47" t="s">
        <v>96</v>
      </c>
      <c r="AP47">
        <v>8.9</v>
      </c>
      <c r="AQ47" t="s">
        <v>97</v>
      </c>
      <c r="AR47" t="s">
        <v>90</v>
      </c>
      <c r="AS47" t="s">
        <v>95</v>
      </c>
    </row>
    <row r="48" spans="1:45" x14ac:dyDescent="0.25">
      <c r="A48" t="s">
        <v>89</v>
      </c>
      <c r="B48">
        <v>9</v>
      </c>
      <c r="C48" t="s">
        <v>317</v>
      </c>
      <c r="D48" t="s">
        <v>30</v>
      </c>
      <c r="E48">
        <v>100</v>
      </c>
      <c r="G48">
        <v>0</v>
      </c>
      <c r="J48" t="s">
        <v>254</v>
      </c>
      <c r="L48" s="11" t="s">
        <v>318</v>
      </c>
      <c r="M48" t="s">
        <v>29</v>
      </c>
      <c r="N48" t="s">
        <v>34</v>
      </c>
      <c r="O48">
        <v>1</v>
      </c>
      <c r="P48" t="s">
        <v>317</v>
      </c>
      <c r="R48" t="s">
        <v>54</v>
      </c>
      <c r="T48" t="s">
        <v>317</v>
      </c>
      <c r="W48" t="s">
        <v>317</v>
      </c>
      <c r="X48" t="s">
        <v>58</v>
      </c>
      <c r="Y48" t="s">
        <v>178</v>
      </c>
      <c r="Z48">
        <v>96</v>
      </c>
      <c r="AB48" s="23">
        <f>117/AJ48</f>
        <v>32.692522633284902</v>
      </c>
      <c r="AG48">
        <v>9.1999999999999993</v>
      </c>
      <c r="AH48">
        <v>7.77</v>
      </c>
      <c r="AI48">
        <v>2.0499999999999998</v>
      </c>
      <c r="AJ48" s="24">
        <f>(AG48*10)*3.89/100</f>
        <v>3.5787999999999998</v>
      </c>
      <c r="AK48" t="s">
        <v>96</v>
      </c>
      <c r="AP48">
        <v>10.199999999999999</v>
      </c>
      <c r="AQ48" t="s">
        <v>97</v>
      </c>
      <c r="AR48" t="s">
        <v>91</v>
      </c>
      <c r="AS48" t="s">
        <v>95</v>
      </c>
    </row>
    <row r="49" spans="1:45" x14ac:dyDescent="0.25">
      <c r="A49" t="s">
        <v>89</v>
      </c>
      <c r="B49">
        <v>9</v>
      </c>
      <c r="C49" t="s">
        <v>318</v>
      </c>
      <c r="D49" t="s">
        <v>30</v>
      </c>
      <c r="G49">
        <v>0</v>
      </c>
      <c r="I49" t="s">
        <v>92</v>
      </c>
      <c r="J49" t="s">
        <v>255</v>
      </c>
      <c r="L49" s="11" t="s">
        <v>318</v>
      </c>
      <c r="M49" t="s">
        <v>29</v>
      </c>
      <c r="N49" t="s">
        <v>34</v>
      </c>
      <c r="O49">
        <v>1</v>
      </c>
      <c r="P49" t="s">
        <v>317</v>
      </c>
      <c r="R49" t="s">
        <v>54</v>
      </c>
      <c r="T49" t="s">
        <v>317</v>
      </c>
      <c r="W49" t="s">
        <v>317</v>
      </c>
      <c r="X49" t="s">
        <v>58</v>
      </c>
      <c r="Y49" t="s">
        <v>178</v>
      </c>
      <c r="Z49">
        <v>96</v>
      </c>
      <c r="AK49" t="s">
        <v>96</v>
      </c>
      <c r="AP49">
        <v>9.5</v>
      </c>
      <c r="AQ49" t="s">
        <v>98</v>
      </c>
      <c r="AR49" t="s">
        <v>93</v>
      </c>
      <c r="AS49" t="s">
        <v>94</v>
      </c>
    </row>
    <row r="50" spans="1:45" x14ac:dyDescent="0.25">
      <c r="A50" t="s">
        <v>49</v>
      </c>
      <c r="B50">
        <v>10</v>
      </c>
      <c r="D50" t="s">
        <v>30</v>
      </c>
      <c r="L50" s="11" t="s">
        <v>318</v>
      </c>
      <c r="M50" t="s">
        <v>52</v>
      </c>
      <c r="N50" t="s">
        <v>23</v>
      </c>
      <c r="O50">
        <v>1</v>
      </c>
      <c r="P50" t="s">
        <v>317</v>
      </c>
      <c r="R50" t="s">
        <v>54</v>
      </c>
      <c r="T50" t="s">
        <v>317</v>
      </c>
      <c r="W50" s="10" t="s">
        <v>317</v>
      </c>
      <c r="X50" t="s">
        <v>51</v>
      </c>
      <c r="Y50" t="s">
        <v>45</v>
      </c>
      <c r="Z50">
        <v>504</v>
      </c>
      <c r="AA50" t="s">
        <v>56</v>
      </c>
      <c r="AB50" s="23">
        <f>(0.5*10^-3)/(386*10^-8)</f>
        <v>129.53367875647669</v>
      </c>
      <c r="AG50">
        <v>3</v>
      </c>
      <c r="AI50">
        <v>0.9</v>
      </c>
      <c r="AK50" t="s">
        <v>53</v>
      </c>
      <c r="AL50">
        <v>15</v>
      </c>
      <c r="AM50" t="s">
        <v>54</v>
      </c>
      <c r="AP50">
        <v>60</v>
      </c>
      <c r="AQ50" t="s">
        <v>61</v>
      </c>
      <c r="AR50" t="s">
        <v>64</v>
      </c>
      <c r="AS50" t="s">
        <v>60</v>
      </c>
    </row>
    <row r="51" spans="1:45" x14ac:dyDescent="0.25">
      <c r="A51" t="s">
        <v>49</v>
      </c>
      <c r="B51">
        <v>10</v>
      </c>
      <c r="C51" t="s">
        <v>318</v>
      </c>
      <c r="D51" t="s">
        <v>30</v>
      </c>
      <c r="G51">
        <v>0</v>
      </c>
      <c r="I51" t="s">
        <v>50</v>
      </c>
      <c r="L51" s="11" t="s">
        <v>318</v>
      </c>
      <c r="M51" t="s">
        <v>52</v>
      </c>
      <c r="N51" t="s">
        <v>34</v>
      </c>
      <c r="O51">
        <v>1</v>
      </c>
      <c r="P51" t="s">
        <v>317</v>
      </c>
      <c r="R51" t="s">
        <v>54</v>
      </c>
      <c r="T51" t="s">
        <v>318</v>
      </c>
      <c r="U51" t="s">
        <v>56</v>
      </c>
      <c r="V51">
        <v>1</v>
      </c>
      <c r="W51" t="s">
        <v>317</v>
      </c>
      <c r="X51" t="s">
        <v>51</v>
      </c>
      <c r="Y51" t="s">
        <v>45</v>
      </c>
      <c r="Z51">
        <v>504</v>
      </c>
      <c r="AA51" t="s">
        <v>56</v>
      </c>
      <c r="AB51" s="23">
        <f t="shared" ref="AB51:AB53" si="1">(0.5*10^-3)/(386*10^-8)</f>
        <v>129.53367875647669</v>
      </c>
      <c r="AG51">
        <v>2.33</v>
      </c>
      <c r="AI51">
        <v>1</v>
      </c>
      <c r="AK51" t="s">
        <v>53</v>
      </c>
      <c r="AL51">
        <v>15</v>
      </c>
      <c r="AM51" t="s">
        <v>54</v>
      </c>
      <c r="AP51">
        <v>24</v>
      </c>
      <c r="AQ51" t="s">
        <v>61</v>
      </c>
      <c r="AR51" t="s">
        <v>65</v>
      </c>
      <c r="AS51" t="s">
        <v>60</v>
      </c>
    </row>
    <row r="52" spans="1:45" x14ac:dyDescent="0.25">
      <c r="A52" t="s">
        <v>49</v>
      </c>
      <c r="B52">
        <v>10</v>
      </c>
      <c r="D52" t="s">
        <v>30</v>
      </c>
      <c r="L52" s="11" t="s">
        <v>318</v>
      </c>
      <c r="M52" t="s">
        <v>52</v>
      </c>
      <c r="N52" t="s">
        <v>23</v>
      </c>
      <c r="O52">
        <v>2</v>
      </c>
      <c r="P52" t="s">
        <v>317</v>
      </c>
      <c r="R52" t="s">
        <v>54</v>
      </c>
      <c r="T52" t="s">
        <v>317</v>
      </c>
      <c r="W52" t="s">
        <v>317</v>
      </c>
      <c r="X52" t="s">
        <v>51</v>
      </c>
      <c r="Y52" t="s">
        <v>45</v>
      </c>
      <c r="Z52">
        <v>504</v>
      </c>
      <c r="AA52" t="s">
        <v>116</v>
      </c>
      <c r="AB52" s="23">
        <f t="shared" si="1"/>
        <v>129.53367875647669</v>
      </c>
      <c r="AG52">
        <v>3</v>
      </c>
      <c r="AI52">
        <v>0.9</v>
      </c>
      <c r="AK52" t="s">
        <v>53</v>
      </c>
      <c r="AL52">
        <v>15</v>
      </c>
      <c r="AM52" t="s">
        <v>54</v>
      </c>
      <c r="AP52">
        <v>33</v>
      </c>
      <c r="AQ52" t="s">
        <v>61</v>
      </c>
      <c r="AR52" t="s">
        <v>66</v>
      </c>
      <c r="AS52" t="s">
        <v>60</v>
      </c>
    </row>
    <row r="53" spans="1:45" x14ac:dyDescent="0.25">
      <c r="A53" t="s">
        <v>49</v>
      </c>
      <c r="B53">
        <v>10</v>
      </c>
      <c r="C53" t="s">
        <v>318</v>
      </c>
      <c r="D53" t="s">
        <v>30</v>
      </c>
      <c r="G53">
        <v>0</v>
      </c>
      <c r="I53" t="s">
        <v>50</v>
      </c>
      <c r="L53" s="11" t="s">
        <v>318</v>
      </c>
      <c r="M53" t="s">
        <v>52</v>
      </c>
      <c r="N53" t="s">
        <v>34</v>
      </c>
      <c r="O53">
        <v>2</v>
      </c>
      <c r="P53" t="s">
        <v>317</v>
      </c>
      <c r="R53" t="s">
        <v>54</v>
      </c>
      <c r="T53" t="s">
        <v>318</v>
      </c>
      <c r="U53" t="s">
        <v>55</v>
      </c>
      <c r="V53">
        <v>1</v>
      </c>
      <c r="W53" t="s">
        <v>317</v>
      </c>
      <c r="X53" t="s">
        <v>51</v>
      </c>
      <c r="Y53" t="s">
        <v>45</v>
      </c>
      <c r="Z53">
        <v>504</v>
      </c>
      <c r="AA53" t="s">
        <v>116</v>
      </c>
      <c r="AB53" s="23">
        <f t="shared" si="1"/>
        <v>129.53367875647669</v>
      </c>
      <c r="AG53">
        <v>2.33</v>
      </c>
      <c r="AI53">
        <v>1</v>
      </c>
      <c r="AK53" t="s">
        <v>53</v>
      </c>
      <c r="AL53">
        <v>15</v>
      </c>
      <c r="AM53" t="s">
        <v>54</v>
      </c>
      <c r="AP53">
        <v>23</v>
      </c>
      <c r="AQ53" t="s">
        <v>61</v>
      </c>
      <c r="AR53" t="s">
        <v>67</v>
      </c>
      <c r="AS53" t="s">
        <v>60</v>
      </c>
    </row>
    <row r="54" spans="1:45" x14ac:dyDescent="0.25">
      <c r="A54" t="s">
        <v>49</v>
      </c>
      <c r="B54">
        <v>10</v>
      </c>
      <c r="D54" t="s">
        <v>30</v>
      </c>
      <c r="L54" s="11" t="s">
        <v>318</v>
      </c>
      <c r="M54" t="s">
        <v>52</v>
      </c>
      <c r="N54" t="s">
        <v>23</v>
      </c>
      <c r="O54">
        <v>3</v>
      </c>
      <c r="P54" t="s">
        <v>317</v>
      </c>
      <c r="R54" t="s">
        <v>54</v>
      </c>
      <c r="T54" t="s">
        <v>317</v>
      </c>
      <c r="W54" t="s">
        <v>317</v>
      </c>
      <c r="X54" t="s">
        <v>58</v>
      </c>
      <c r="Y54" t="s">
        <v>45</v>
      </c>
      <c r="Z54">
        <v>168</v>
      </c>
      <c r="AA54" t="s">
        <v>56</v>
      </c>
      <c r="AB54">
        <v>388</v>
      </c>
      <c r="AG54">
        <v>3</v>
      </c>
      <c r="AI54">
        <v>0.9</v>
      </c>
      <c r="AK54" t="s">
        <v>59</v>
      </c>
      <c r="AL54">
        <v>31</v>
      </c>
      <c r="AP54">
        <v>34</v>
      </c>
      <c r="AQ54" t="s">
        <v>68</v>
      </c>
      <c r="AR54" t="s">
        <v>64</v>
      </c>
      <c r="AS54" t="s">
        <v>60</v>
      </c>
    </row>
    <row r="55" spans="1:45" x14ac:dyDescent="0.25">
      <c r="A55" t="s">
        <v>49</v>
      </c>
      <c r="B55">
        <v>10</v>
      </c>
      <c r="C55" t="s">
        <v>318</v>
      </c>
      <c r="D55" t="s">
        <v>30</v>
      </c>
      <c r="G55">
        <v>0</v>
      </c>
      <c r="I55" t="s">
        <v>50</v>
      </c>
      <c r="L55" s="11" t="s">
        <v>318</v>
      </c>
      <c r="M55" t="s">
        <v>52</v>
      </c>
      <c r="N55" t="s">
        <v>34</v>
      </c>
      <c r="O55">
        <v>3</v>
      </c>
      <c r="P55" t="s">
        <v>317</v>
      </c>
      <c r="R55" t="s">
        <v>54</v>
      </c>
      <c r="T55" t="s">
        <v>318</v>
      </c>
      <c r="U55" t="s">
        <v>56</v>
      </c>
      <c r="V55">
        <v>2</v>
      </c>
      <c r="W55" t="s">
        <v>317</v>
      </c>
      <c r="X55" t="s">
        <v>58</v>
      </c>
      <c r="Y55" t="s">
        <v>45</v>
      </c>
      <c r="Z55">
        <v>168</v>
      </c>
      <c r="AA55" t="s">
        <v>56</v>
      </c>
      <c r="AB55">
        <v>366</v>
      </c>
      <c r="AG55">
        <v>2.33</v>
      </c>
      <c r="AI55">
        <v>1</v>
      </c>
      <c r="AK55" t="s">
        <v>59</v>
      </c>
      <c r="AL55">
        <v>31</v>
      </c>
      <c r="AP55">
        <v>18</v>
      </c>
      <c r="AQ55" t="s">
        <v>68</v>
      </c>
      <c r="AR55" t="s">
        <v>65</v>
      </c>
      <c r="AS55" t="s">
        <v>60</v>
      </c>
    </row>
    <row r="56" spans="1:45" x14ac:dyDescent="0.25">
      <c r="A56" t="s">
        <v>49</v>
      </c>
      <c r="B56">
        <v>10</v>
      </c>
      <c r="D56" t="s">
        <v>30</v>
      </c>
      <c r="L56" s="11" t="s">
        <v>318</v>
      </c>
      <c r="M56" t="s">
        <v>52</v>
      </c>
      <c r="N56" t="s">
        <v>23</v>
      </c>
      <c r="O56">
        <v>4</v>
      </c>
      <c r="P56" t="s">
        <v>317</v>
      </c>
      <c r="R56" t="s">
        <v>54</v>
      </c>
      <c r="T56" t="s">
        <v>317</v>
      </c>
      <c r="W56" s="10" t="s">
        <v>317</v>
      </c>
      <c r="X56" t="s">
        <v>58</v>
      </c>
      <c r="Y56" t="s">
        <v>45</v>
      </c>
      <c r="Z56">
        <v>168</v>
      </c>
      <c r="AA56" t="s">
        <v>116</v>
      </c>
      <c r="AB56">
        <v>388</v>
      </c>
      <c r="AG56">
        <v>3</v>
      </c>
      <c r="AI56">
        <v>0.9</v>
      </c>
      <c r="AK56" t="s">
        <v>59</v>
      </c>
      <c r="AL56">
        <v>31</v>
      </c>
      <c r="AP56">
        <v>12</v>
      </c>
      <c r="AQ56" t="s">
        <v>68</v>
      </c>
      <c r="AR56" t="s">
        <v>66</v>
      </c>
      <c r="AS56" t="s">
        <v>60</v>
      </c>
    </row>
    <row r="57" spans="1:45" x14ac:dyDescent="0.25">
      <c r="A57" t="s">
        <v>49</v>
      </c>
      <c r="B57">
        <v>10</v>
      </c>
      <c r="C57" t="s">
        <v>318</v>
      </c>
      <c r="D57" t="s">
        <v>30</v>
      </c>
      <c r="G57">
        <v>0</v>
      </c>
      <c r="I57" t="s">
        <v>50</v>
      </c>
      <c r="L57" s="11" t="s">
        <v>318</v>
      </c>
      <c r="M57" t="s">
        <v>52</v>
      </c>
      <c r="N57" t="s">
        <v>34</v>
      </c>
      <c r="O57">
        <v>4</v>
      </c>
      <c r="P57" t="s">
        <v>317</v>
      </c>
      <c r="R57" t="s">
        <v>54</v>
      </c>
      <c r="T57" t="s">
        <v>318</v>
      </c>
      <c r="U57" t="s">
        <v>55</v>
      </c>
      <c r="V57">
        <v>2</v>
      </c>
      <c r="W57" t="s">
        <v>317</v>
      </c>
      <c r="X57" t="s">
        <v>58</v>
      </c>
      <c r="Y57" t="s">
        <v>45</v>
      </c>
      <c r="Z57">
        <v>168</v>
      </c>
      <c r="AA57" t="s">
        <v>116</v>
      </c>
      <c r="AB57">
        <v>366</v>
      </c>
      <c r="AG57">
        <v>2.33</v>
      </c>
      <c r="AI57">
        <v>1</v>
      </c>
      <c r="AK57" t="s">
        <v>59</v>
      </c>
      <c r="AL57">
        <v>31</v>
      </c>
      <c r="AP57">
        <v>13</v>
      </c>
      <c r="AQ57" t="s">
        <v>68</v>
      </c>
      <c r="AR57" t="s">
        <v>67</v>
      </c>
      <c r="AS57" t="s">
        <v>60</v>
      </c>
    </row>
    <row r="58" spans="1:45" x14ac:dyDescent="0.25">
      <c r="A58" t="s">
        <v>212</v>
      </c>
      <c r="B58">
        <v>11</v>
      </c>
      <c r="D58" t="s">
        <v>31</v>
      </c>
      <c r="L58" s="11" t="s">
        <v>318</v>
      </c>
      <c r="M58" t="s">
        <v>70</v>
      </c>
      <c r="N58" t="s">
        <v>23</v>
      </c>
      <c r="O58">
        <v>1</v>
      </c>
      <c r="P58" t="s">
        <v>317</v>
      </c>
      <c r="R58" t="s">
        <v>54</v>
      </c>
      <c r="T58" t="s">
        <v>317</v>
      </c>
      <c r="W58" t="s">
        <v>317</v>
      </c>
      <c r="X58" t="s">
        <v>58</v>
      </c>
      <c r="Y58" t="s">
        <v>45</v>
      </c>
      <c r="Z58">
        <v>120</v>
      </c>
      <c r="AA58" t="s">
        <v>35</v>
      </c>
      <c r="AB58" s="23">
        <f>132/AI58</f>
        <v>45.517241379310349</v>
      </c>
      <c r="AD58">
        <v>6.2</v>
      </c>
      <c r="AE58">
        <v>0</v>
      </c>
      <c r="AG58">
        <v>4.7</v>
      </c>
      <c r="AH58">
        <v>8</v>
      </c>
      <c r="AI58">
        <v>2.9</v>
      </c>
      <c r="AJ58">
        <v>4.5</v>
      </c>
      <c r="AK58" t="s">
        <v>147</v>
      </c>
      <c r="AM58" t="s">
        <v>148</v>
      </c>
      <c r="AN58">
        <v>1.4</v>
      </c>
      <c r="AP58">
        <v>24.5</v>
      </c>
      <c r="AQ58" t="s">
        <v>111</v>
      </c>
      <c r="AR58" t="s">
        <v>213</v>
      </c>
    </row>
    <row r="59" spans="1:45" x14ac:dyDescent="0.25">
      <c r="A59" t="s">
        <v>212</v>
      </c>
      <c r="B59">
        <v>11</v>
      </c>
      <c r="C59" t="s">
        <v>317</v>
      </c>
      <c r="D59" t="s">
        <v>31</v>
      </c>
      <c r="E59">
        <v>100</v>
      </c>
      <c r="G59">
        <v>0</v>
      </c>
      <c r="H59">
        <v>0</v>
      </c>
      <c r="J59" t="s">
        <v>256</v>
      </c>
      <c r="L59" s="11" t="s">
        <v>318</v>
      </c>
      <c r="M59" t="s">
        <v>70</v>
      </c>
      <c r="N59" t="s">
        <v>34</v>
      </c>
      <c r="O59">
        <v>1</v>
      </c>
      <c r="P59" t="s">
        <v>317</v>
      </c>
      <c r="R59" t="s">
        <v>54</v>
      </c>
      <c r="T59" t="s">
        <v>317</v>
      </c>
      <c r="W59" t="s">
        <v>317</v>
      </c>
      <c r="X59" t="s">
        <v>58</v>
      </c>
      <c r="Y59" t="s">
        <v>45</v>
      </c>
      <c r="Z59">
        <v>120</v>
      </c>
      <c r="AA59" t="s">
        <v>35</v>
      </c>
      <c r="AB59" s="23">
        <f>127/AJ59</f>
        <v>29.534883720930235</v>
      </c>
      <c r="AD59">
        <v>6.2</v>
      </c>
      <c r="AE59">
        <v>0</v>
      </c>
      <c r="AG59">
        <v>2.5</v>
      </c>
      <c r="AH59">
        <v>8.6</v>
      </c>
      <c r="AI59">
        <v>3</v>
      </c>
      <c r="AJ59">
        <v>4.3</v>
      </c>
      <c r="AK59" t="s">
        <v>147</v>
      </c>
      <c r="AM59" t="s">
        <v>148</v>
      </c>
      <c r="AN59">
        <v>1.4</v>
      </c>
      <c r="AP59">
        <v>42.3</v>
      </c>
      <c r="AQ59" t="s">
        <v>111</v>
      </c>
      <c r="AR59" t="s">
        <v>214</v>
      </c>
    </row>
    <row r="60" spans="1:45" x14ac:dyDescent="0.25">
      <c r="A60" t="s">
        <v>28</v>
      </c>
      <c r="B60">
        <v>12</v>
      </c>
      <c r="D60" t="s">
        <v>30</v>
      </c>
      <c r="L60" s="11" t="s">
        <v>318</v>
      </c>
      <c r="M60" t="s">
        <v>29</v>
      </c>
      <c r="N60" t="s">
        <v>23</v>
      </c>
      <c r="O60">
        <v>1</v>
      </c>
      <c r="P60" t="s">
        <v>317</v>
      </c>
      <c r="R60" t="s">
        <v>54</v>
      </c>
      <c r="T60" t="s">
        <v>317</v>
      </c>
      <c r="W60" t="s">
        <v>317</v>
      </c>
      <c r="X60" t="s">
        <v>58</v>
      </c>
      <c r="Y60" t="s">
        <v>45</v>
      </c>
      <c r="Z60">
        <v>90</v>
      </c>
      <c r="AA60" t="s">
        <v>35</v>
      </c>
      <c r="AB60">
        <v>35</v>
      </c>
      <c r="AC60">
        <v>18.600000000000001</v>
      </c>
      <c r="AD60">
        <v>17.100000000000001</v>
      </c>
      <c r="AE60">
        <v>0</v>
      </c>
      <c r="AG60">
        <v>8.69</v>
      </c>
      <c r="AI60">
        <v>1.95</v>
      </c>
      <c r="AJ60">
        <v>3.75</v>
      </c>
      <c r="AK60" t="s">
        <v>36</v>
      </c>
      <c r="AL60">
        <v>43</v>
      </c>
      <c r="AM60" t="s">
        <v>42</v>
      </c>
      <c r="AN60">
        <v>1.1100000000000001</v>
      </c>
      <c r="AO60">
        <v>0.21</v>
      </c>
      <c r="AP60">
        <v>40</v>
      </c>
      <c r="AQ60" t="s">
        <v>43</v>
      </c>
      <c r="AR60" t="s">
        <v>38</v>
      </c>
      <c r="AS60" t="s">
        <v>33</v>
      </c>
    </row>
    <row r="61" spans="1:45" x14ac:dyDescent="0.25">
      <c r="A61" t="s">
        <v>28</v>
      </c>
      <c r="B61">
        <v>12</v>
      </c>
      <c r="C61" t="s">
        <v>318</v>
      </c>
      <c r="D61" t="s">
        <v>30</v>
      </c>
      <c r="E61">
        <v>66</v>
      </c>
      <c r="F61" t="s">
        <v>31</v>
      </c>
      <c r="G61">
        <v>20</v>
      </c>
      <c r="H61">
        <v>14</v>
      </c>
      <c r="I61" t="s">
        <v>32</v>
      </c>
      <c r="L61" s="11" t="s">
        <v>318</v>
      </c>
      <c r="M61" t="s">
        <v>29</v>
      </c>
      <c r="N61" t="s">
        <v>34</v>
      </c>
      <c r="O61">
        <v>1</v>
      </c>
      <c r="P61" t="s">
        <v>317</v>
      </c>
      <c r="R61" t="s">
        <v>54</v>
      </c>
      <c r="T61" t="s">
        <v>317</v>
      </c>
      <c r="W61" t="s">
        <v>317</v>
      </c>
      <c r="X61" t="s">
        <v>58</v>
      </c>
      <c r="Y61" t="s">
        <v>45</v>
      </c>
      <c r="Z61">
        <v>90</v>
      </c>
      <c r="AA61" t="s">
        <v>35</v>
      </c>
      <c r="AB61">
        <v>35</v>
      </c>
      <c r="AC61">
        <v>18.600000000000001</v>
      </c>
      <c r="AD61">
        <v>17.100000000000001</v>
      </c>
      <c r="AE61">
        <v>0</v>
      </c>
      <c r="AG61">
        <v>4.3600000000000003</v>
      </c>
      <c r="AI61">
        <v>3.3</v>
      </c>
      <c r="AJ61">
        <v>4.6900000000000004</v>
      </c>
      <c r="AK61" t="s">
        <v>36</v>
      </c>
      <c r="AL61">
        <v>43</v>
      </c>
      <c r="AM61" t="s">
        <v>42</v>
      </c>
      <c r="AN61">
        <v>1.1100000000000001</v>
      </c>
      <c r="AO61">
        <v>0.21</v>
      </c>
      <c r="AP61">
        <v>40</v>
      </c>
      <c r="AQ61" t="s">
        <v>43</v>
      </c>
      <c r="AR61" t="s">
        <v>39</v>
      </c>
      <c r="AS61" t="s">
        <v>33</v>
      </c>
    </row>
    <row r="62" spans="1:45" x14ac:dyDescent="0.25">
      <c r="A62" t="s">
        <v>28</v>
      </c>
      <c r="B62">
        <v>12</v>
      </c>
      <c r="D62" t="s">
        <v>30</v>
      </c>
      <c r="L62" s="11" t="s">
        <v>318</v>
      </c>
      <c r="M62" t="s">
        <v>29</v>
      </c>
      <c r="N62" t="s">
        <v>23</v>
      </c>
      <c r="O62">
        <v>2</v>
      </c>
      <c r="P62" t="s">
        <v>317</v>
      </c>
      <c r="R62" t="s">
        <v>54</v>
      </c>
      <c r="T62" t="s">
        <v>317</v>
      </c>
      <c r="W62" t="s">
        <v>317</v>
      </c>
      <c r="X62" t="s">
        <v>58</v>
      </c>
      <c r="Y62" t="s">
        <v>45</v>
      </c>
      <c r="Z62">
        <v>90</v>
      </c>
      <c r="AA62" t="s">
        <v>35</v>
      </c>
      <c r="AB62">
        <v>35</v>
      </c>
      <c r="AC62">
        <v>21</v>
      </c>
      <c r="AD62">
        <v>16.399999999999999</v>
      </c>
      <c r="AE62">
        <v>0</v>
      </c>
      <c r="AG62">
        <v>8.51</v>
      </c>
      <c r="AI62">
        <v>1.9</v>
      </c>
      <c r="AJ62">
        <v>3.55</v>
      </c>
      <c r="AK62" t="s">
        <v>37</v>
      </c>
      <c r="AL62">
        <v>14</v>
      </c>
      <c r="AN62">
        <v>1.39</v>
      </c>
      <c r="AO62">
        <v>0.16</v>
      </c>
      <c r="AP62">
        <v>42</v>
      </c>
      <c r="AQ62" t="s">
        <v>43</v>
      </c>
      <c r="AR62" t="s">
        <v>40</v>
      </c>
      <c r="AS62" t="s">
        <v>33</v>
      </c>
    </row>
    <row r="63" spans="1:45" x14ac:dyDescent="0.25">
      <c r="A63" t="s">
        <v>28</v>
      </c>
      <c r="B63">
        <v>12</v>
      </c>
      <c r="C63" t="s">
        <v>318</v>
      </c>
      <c r="D63" t="s">
        <v>30</v>
      </c>
      <c r="E63">
        <v>66</v>
      </c>
      <c r="F63" t="s">
        <v>31</v>
      </c>
      <c r="G63">
        <v>20</v>
      </c>
      <c r="H63">
        <v>14</v>
      </c>
      <c r="I63" t="s">
        <v>32</v>
      </c>
      <c r="L63" s="11" t="s">
        <v>318</v>
      </c>
      <c r="M63" t="s">
        <v>29</v>
      </c>
      <c r="N63" t="s">
        <v>34</v>
      </c>
      <c r="O63">
        <v>2</v>
      </c>
      <c r="P63" t="s">
        <v>317</v>
      </c>
      <c r="R63" t="s">
        <v>54</v>
      </c>
      <c r="T63" t="s">
        <v>317</v>
      </c>
      <c r="W63" t="s">
        <v>317</v>
      </c>
      <c r="X63" t="s">
        <v>58</v>
      </c>
      <c r="Y63" t="s">
        <v>45</v>
      </c>
      <c r="Z63">
        <v>90</v>
      </c>
      <c r="AA63" t="s">
        <v>35</v>
      </c>
      <c r="AB63">
        <v>35</v>
      </c>
      <c r="AC63">
        <v>21</v>
      </c>
      <c r="AD63">
        <v>16.399999999999999</v>
      </c>
      <c r="AE63">
        <v>0</v>
      </c>
      <c r="AG63">
        <v>4.66</v>
      </c>
      <c r="AI63">
        <v>3.34</v>
      </c>
      <c r="AJ63">
        <v>4.7699999999999996</v>
      </c>
      <c r="AK63" t="s">
        <v>37</v>
      </c>
      <c r="AL63">
        <v>14</v>
      </c>
      <c r="AN63">
        <v>1.39</v>
      </c>
      <c r="AO63">
        <v>0.16</v>
      </c>
      <c r="AP63">
        <v>56</v>
      </c>
      <c r="AQ63" t="s">
        <v>43</v>
      </c>
      <c r="AR63" t="s">
        <v>41</v>
      </c>
      <c r="AS63" t="s">
        <v>33</v>
      </c>
    </row>
    <row r="64" spans="1:45" x14ac:dyDescent="0.25">
      <c r="A64" t="s">
        <v>331</v>
      </c>
      <c r="B64">
        <v>13</v>
      </c>
      <c r="C64" t="s">
        <v>318</v>
      </c>
      <c r="D64" t="s">
        <v>30</v>
      </c>
      <c r="G64">
        <v>0</v>
      </c>
      <c r="I64" t="s">
        <v>230</v>
      </c>
      <c r="K64" t="s">
        <v>141</v>
      </c>
      <c r="L64" s="11" t="s">
        <v>317</v>
      </c>
      <c r="P64" t="s">
        <v>318</v>
      </c>
      <c r="R64" t="s">
        <v>23</v>
      </c>
      <c r="S64">
        <v>1</v>
      </c>
      <c r="T64" t="s">
        <v>318</v>
      </c>
      <c r="U64" t="s">
        <v>107</v>
      </c>
      <c r="V64">
        <v>1</v>
      </c>
      <c r="W64" t="s">
        <v>317</v>
      </c>
      <c r="X64" t="s">
        <v>58</v>
      </c>
      <c r="Y64" t="s">
        <v>45</v>
      </c>
      <c r="Z64">
        <v>110</v>
      </c>
      <c r="AA64" t="s">
        <v>107</v>
      </c>
      <c r="AB64">
        <v>25</v>
      </c>
      <c r="AC64">
        <v>21.5</v>
      </c>
      <c r="AD64">
        <v>12</v>
      </c>
      <c r="AE64">
        <v>0</v>
      </c>
      <c r="AG64">
        <v>5.9</v>
      </c>
      <c r="AH64">
        <v>7.7</v>
      </c>
      <c r="AI64">
        <v>2.4</v>
      </c>
      <c r="AJ64">
        <v>3.5</v>
      </c>
      <c r="AK64" t="s">
        <v>167</v>
      </c>
      <c r="AM64" t="s">
        <v>46</v>
      </c>
      <c r="AN64">
        <v>1.27</v>
      </c>
      <c r="AO64">
        <v>0.1</v>
      </c>
      <c r="AP64">
        <v>54</v>
      </c>
      <c r="AQ64" t="s">
        <v>268</v>
      </c>
      <c r="AR64" t="s">
        <v>232</v>
      </c>
    </row>
    <row r="65" spans="1:44" x14ac:dyDescent="0.25">
      <c r="A65" t="s">
        <v>331</v>
      </c>
      <c r="B65">
        <v>13</v>
      </c>
      <c r="C65" t="s">
        <v>318</v>
      </c>
      <c r="D65" t="s">
        <v>30</v>
      </c>
      <c r="G65">
        <v>0</v>
      </c>
      <c r="I65" t="s">
        <v>230</v>
      </c>
      <c r="K65" t="s">
        <v>141</v>
      </c>
      <c r="L65" s="11" t="s">
        <v>317</v>
      </c>
      <c r="P65" t="s">
        <v>318</v>
      </c>
      <c r="Q65" t="s">
        <v>189</v>
      </c>
      <c r="R65" t="s">
        <v>185</v>
      </c>
      <c r="S65">
        <v>1</v>
      </c>
      <c r="T65" t="s">
        <v>317</v>
      </c>
      <c r="W65" s="10" t="s">
        <v>317</v>
      </c>
      <c r="X65" t="s">
        <v>58</v>
      </c>
      <c r="Y65" t="s">
        <v>45</v>
      </c>
      <c r="Z65">
        <v>110</v>
      </c>
      <c r="AA65" t="s">
        <v>107</v>
      </c>
      <c r="AB65">
        <v>25</v>
      </c>
      <c r="AC65">
        <v>21.5</v>
      </c>
      <c r="AD65">
        <v>12</v>
      </c>
      <c r="AE65">
        <v>0</v>
      </c>
      <c r="AG65">
        <v>5.9</v>
      </c>
      <c r="AH65">
        <v>7.3</v>
      </c>
      <c r="AI65">
        <v>2.4</v>
      </c>
      <c r="AJ65">
        <v>3.5</v>
      </c>
      <c r="AK65" t="s">
        <v>167</v>
      </c>
      <c r="AM65" t="s">
        <v>46</v>
      </c>
      <c r="AN65">
        <v>1.27</v>
      </c>
      <c r="AO65">
        <v>0.1</v>
      </c>
      <c r="AP65">
        <v>45</v>
      </c>
      <c r="AQ65" t="s">
        <v>268</v>
      </c>
      <c r="AR65" t="s">
        <v>233</v>
      </c>
    </row>
    <row r="66" spans="1:44" x14ac:dyDescent="0.25">
      <c r="A66" t="s">
        <v>331</v>
      </c>
      <c r="B66">
        <v>13</v>
      </c>
      <c r="C66" t="s">
        <v>318</v>
      </c>
      <c r="D66" t="s">
        <v>30</v>
      </c>
      <c r="G66">
        <v>0</v>
      </c>
      <c r="I66" t="s">
        <v>230</v>
      </c>
      <c r="K66" t="s">
        <v>141</v>
      </c>
      <c r="L66" s="11" t="s">
        <v>317</v>
      </c>
      <c r="P66" t="s">
        <v>317</v>
      </c>
      <c r="R66" t="s">
        <v>54</v>
      </c>
      <c r="T66" t="s">
        <v>318</v>
      </c>
      <c r="U66" t="s">
        <v>116</v>
      </c>
      <c r="V66">
        <v>1</v>
      </c>
      <c r="W66" t="s">
        <v>317</v>
      </c>
      <c r="X66" t="s">
        <v>58</v>
      </c>
      <c r="Y66" t="s">
        <v>45</v>
      </c>
      <c r="Z66">
        <v>110</v>
      </c>
      <c r="AA66" t="s">
        <v>116</v>
      </c>
      <c r="AB66">
        <v>25</v>
      </c>
      <c r="AC66">
        <v>21.5</v>
      </c>
      <c r="AD66">
        <v>12</v>
      </c>
      <c r="AE66">
        <v>0</v>
      </c>
      <c r="AG66">
        <v>5.9</v>
      </c>
      <c r="AH66">
        <v>7.7</v>
      </c>
      <c r="AI66">
        <v>2.4</v>
      </c>
      <c r="AJ66">
        <v>3.5</v>
      </c>
      <c r="AK66" t="s">
        <v>167</v>
      </c>
      <c r="AM66" t="s">
        <v>46</v>
      </c>
      <c r="AN66">
        <v>1.27</v>
      </c>
      <c r="AO66">
        <v>0.1</v>
      </c>
      <c r="AP66">
        <v>44</v>
      </c>
      <c r="AQ66" t="s">
        <v>268</v>
      </c>
      <c r="AR66" t="s">
        <v>234</v>
      </c>
    </row>
    <row r="67" spans="1:44" x14ac:dyDescent="0.25">
      <c r="A67" t="s">
        <v>331</v>
      </c>
      <c r="B67">
        <v>13</v>
      </c>
      <c r="C67" t="s">
        <v>318</v>
      </c>
      <c r="D67" t="s">
        <v>30</v>
      </c>
      <c r="G67">
        <v>0</v>
      </c>
      <c r="I67" t="s">
        <v>230</v>
      </c>
      <c r="K67" t="s">
        <v>141</v>
      </c>
      <c r="L67" s="11" t="s">
        <v>317</v>
      </c>
      <c r="P67" t="s">
        <v>318</v>
      </c>
      <c r="R67" t="s">
        <v>23</v>
      </c>
      <c r="S67">
        <v>2</v>
      </c>
      <c r="T67" t="s">
        <v>318</v>
      </c>
      <c r="U67" t="s">
        <v>107</v>
      </c>
      <c r="V67">
        <v>2</v>
      </c>
      <c r="W67" t="s">
        <v>317</v>
      </c>
      <c r="X67" t="s">
        <v>58</v>
      </c>
      <c r="Y67" t="s">
        <v>45</v>
      </c>
      <c r="Z67">
        <v>110</v>
      </c>
      <c r="AA67" t="s">
        <v>107</v>
      </c>
      <c r="AB67">
        <v>25</v>
      </c>
      <c r="AC67">
        <v>13.3</v>
      </c>
      <c r="AD67">
        <v>16.399999999999999</v>
      </c>
      <c r="AE67">
        <v>0</v>
      </c>
      <c r="AG67">
        <v>5.9</v>
      </c>
      <c r="AH67">
        <v>7.6</v>
      </c>
      <c r="AI67">
        <v>2.4</v>
      </c>
      <c r="AJ67">
        <v>3.6</v>
      </c>
      <c r="AK67" t="s">
        <v>231</v>
      </c>
      <c r="AM67" t="s">
        <v>46</v>
      </c>
      <c r="AN67">
        <v>1.39</v>
      </c>
      <c r="AO67">
        <v>0.18</v>
      </c>
      <c r="AP67">
        <v>45</v>
      </c>
      <c r="AQ67" t="s">
        <v>268</v>
      </c>
      <c r="AR67" t="s">
        <v>235</v>
      </c>
    </row>
    <row r="68" spans="1:44" x14ac:dyDescent="0.25">
      <c r="A68" t="s">
        <v>331</v>
      </c>
      <c r="B68">
        <v>13</v>
      </c>
      <c r="C68" t="s">
        <v>318</v>
      </c>
      <c r="D68" t="s">
        <v>30</v>
      </c>
      <c r="G68">
        <v>0</v>
      </c>
      <c r="I68" t="s">
        <v>230</v>
      </c>
      <c r="K68" t="s">
        <v>141</v>
      </c>
      <c r="L68" s="11" t="s">
        <v>317</v>
      </c>
      <c r="P68" t="s">
        <v>318</v>
      </c>
      <c r="Q68" t="s">
        <v>189</v>
      </c>
      <c r="R68" t="s">
        <v>185</v>
      </c>
      <c r="S68">
        <v>2</v>
      </c>
      <c r="T68" t="s">
        <v>317</v>
      </c>
      <c r="W68" t="s">
        <v>317</v>
      </c>
      <c r="X68" t="s">
        <v>58</v>
      </c>
      <c r="Y68" t="s">
        <v>45</v>
      </c>
      <c r="Z68">
        <v>110</v>
      </c>
      <c r="AA68" t="s">
        <v>107</v>
      </c>
      <c r="AB68">
        <v>25</v>
      </c>
      <c r="AC68">
        <v>13.3</v>
      </c>
      <c r="AD68">
        <v>16.399999999999999</v>
      </c>
      <c r="AE68">
        <v>0</v>
      </c>
      <c r="AG68">
        <v>5.9</v>
      </c>
      <c r="AH68">
        <v>7.3</v>
      </c>
      <c r="AI68">
        <v>2.4</v>
      </c>
      <c r="AJ68">
        <v>3.6</v>
      </c>
      <c r="AK68" t="s">
        <v>199</v>
      </c>
      <c r="AM68" t="s">
        <v>46</v>
      </c>
      <c r="AN68">
        <v>1.39</v>
      </c>
      <c r="AO68">
        <v>0.18</v>
      </c>
      <c r="AP68">
        <v>42</v>
      </c>
      <c r="AQ68" t="s">
        <v>268</v>
      </c>
      <c r="AR68" t="s">
        <v>236</v>
      </c>
    </row>
    <row r="69" spans="1:44" x14ac:dyDescent="0.25">
      <c r="A69" t="s">
        <v>331</v>
      </c>
      <c r="B69">
        <v>13</v>
      </c>
      <c r="C69" t="s">
        <v>318</v>
      </c>
      <c r="D69" t="s">
        <v>30</v>
      </c>
      <c r="G69">
        <v>0</v>
      </c>
      <c r="I69" t="s">
        <v>230</v>
      </c>
      <c r="K69" t="s">
        <v>141</v>
      </c>
      <c r="L69" s="11" t="s">
        <v>317</v>
      </c>
      <c r="P69" t="s">
        <v>317</v>
      </c>
      <c r="R69" t="s">
        <v>54</v>
      </c>
      <c r="T69" t="s">
        <v>318</v>
      </c>
      <c r="U69" t="s">
        <v>116</v>
      </c>
      <c r="V69">
        <v>2</v>
      </c>
      <c r="W69" t="s">
        <v>317</v>
      </c>
      <c r="X69" t="s">
        <v>58</v>
      </c>
      <c r="Y69" t="s">
        <v>45</v>
      </c>
      <c r="Z69">
        <v>110</v>
      </c>
      <c r="AA69" t="s">
        <v>116</v>
      </c>
      <c r="AB69">
        <v>25</v>
      </c>
      <c r="AC69">
        <v>13.3</v>
      </c>
      <c r="AD69">
        <v>16.399999999999999</v>
      </c>
      <c r="AE69">
        <v>0</v>
      </c>
      <c r="AG69">
        <v>5.9</v>
      </c>
      <c r="AH69">
        <v>7.6</v>
      </c>
      <c r="AI69">
        <v>2.4</v>
      </c>
      <c r="AJ69">
        <v>3.6</v>
      </c>
      <c r="AK69" t="s">
        <v>231</v>
      </c>
      <c r="AM69" t="s">
        <v>46</v>
      </c>
      <c r="AN69">
        <v>1.39</v>
      </c>
      <c r="AO69">
        <v>0.18</v>
      </c>
      <c r="AP69">
        <v>27</v>
      </c>
      <c r="AQ69" t="s">
        <v>268</v>
      </c>
      <c r="AR69" t="s">
        <v>237</v>
      </c>
    </row>
    <row r="70" spans="1:44" x14ac:dyDescent="0.25">
      <c r="A70" t="s">
        <v>331</v>
      </c>
      <c r="B70">
        <v>13</v>
      </c>
      <c r="C70" t="s">
        <v>318</v>
      </c>
      <c r="D70" t="s">
        <v>30</v>
      </c>
      <c r="G70">
        <v>0</v>
      </c>
      <c r="I70" t="s">
        <v>230</v>
      </c>
      <c r="K70" t="s">
        <v>141</v>
      </c>
      <c r="L70" s="11" t="s">
        <v>317</v>
      </c>
      <c r="P70" t="s">
        <v>318</v>
      </c>
      <c r="R70" t="s">
        <v>23</v>
      </c>
      <c r="S70">
        <v>3</v>
      </c>
      <c r="T70" t="s">
        <v>318</v>
      </c>
      <c r="U70" t="s">
        <v>107</v>
      </c>
      <c r="V70">
        <v>3</v>
      </c>
      <c r="W70" t="s">
        <v>317</v>
      </c>
      <c r="X70" t="s">
        <v>58</v>
      </c>
      <c r="Y70" t="s">
        <v>45</v>
      </c>
      <c r="Z70">
        <v>110</v>
      </c>
      <c r="AA70" t="s">
        <v>107</v>
      </c>
      <c r="AB70">
        <v>18.5</v>
      </c>
      <c r="AC70">
        <v>7.6</v>
      </c>
      <c r="AD70">
        <v>10</v>
      </c>
      <c r="AE70">
        <v>0</v>
      </c>
      <c r="AG70">
        <v>3.4</v>
      </c>
      <c r="AH70">
        <v>7.8</v>
      </c>
      <c r="AI70">
        <v>3</v>
      </c>
      <c r="AJ70">
        <v>3.6</v>
      </c>
      <c r="AK70" t="s">
        <v>199</v>
      </c>
      <c r="AM70" t="s">
        <v>46</v>
      </c>
      <c r="AN70">
        <v>1.33</v>
      </c>
      <c r="AO70">
        <v>0.28999999999999998</v>
      </c>
      <c r="AP70">
        <v>25</v>
      </c>
      <c r="AQ70" t="s">
        <v>268</v>
      </c>
      <c r="AR70" t="s">
        <v>238</v>
      </c>
    </row>
    <row r="71" spans="1:44" x14ac:dyDescent="0.25">
      <c r="A71" t="s">
        <v>331</v>
      </c>
      <c r="B71">
        <v>13</v>
      </c>
      <c r="C71" t="s">
        <v>318</v>
      </c>
      <c r="D71" t="s">
        <v>30</v>
      </c>
      <c r="G71">
        <v>0</v>
      </c>
      <c r="I71" t="s">
        <v>230</v>
      </c>
      <c r="K71" t="s">
        <v>141</v>
      </c>
      <c r="L71" s="11" t="s">
        <v>317</v>
      </c>
      <c r="P71" t="s">
        <v>318</v>
      </c>
      <c r="Q71" t="s">
        <v>189</v>
      </c>
      <c r="R71" t="s">
        <v>185</v>
      </c>
      <c r="S71">
        <v>3</v>
      </c>
      <c r="T71" t="s">
        <v>317</v>
      </c>
      <c r="W71" s="10" t="s">
        <v>317</v>
      </c>
      <c r="X71" t="s">
        <v>58</v>
      </c>
      <c r="Y71" t="s">
        <v>45</v>
      </c>
      <c r="Z71">
        <v>110</v>
      </c>
      <c r="AA71" t="s">
        <v>107</v>
      </c>
      <c r="AB71">
        <v>18.5</v>
      </c>
      <c r="AC71">
        <v>7.6</v>
      </c>
      <c r="AD71">
        <v>10</v>
      </c>
      <c r="AE71">
        <v>0</v>
      </c>
      <c r="AG71">
        <v>3.4</v>
      </c>
      <c r="AH71">
        <v>7.5</v>
      </c>
      <c r="AI71">
        <v>3</v>
      </c>
      <c r="AJ71">
        <v>3.6</v>
      </c>
      <c r="AK71" t="s">
        <v>231</v>
      </c>
      <c r="AM71" t="s">
        <v>46</v>
      </c>
      <c r="AN71">
        <v>1.33</v>
      </c>
      <c r="AO71">
        <v>0.28999999999999998</v>
      </c>
      <c r="AP71">
        <v>21</v>
      </c>
      <c r="AQ71" t="s">
        <v>268</v>
      </c>
      <c r="AR71" t="s">
        <v>239</v>
      </c>
    </row>
    <row r="72" spans="1:44" x14ac:dyDescent="0.25">
      <c r="A72" t="s">
        <v>331</v>
      </c>
      <c r="B72">
        <v>13</v>
      </c>
      <c r="C72" t="s">
        <v>318</v>
      </c>
      <c r="D72" t="s">
        <v>30</v>
      </c>
      <c r="G72">
        <v>0</v>
      </c>
      <c r="I72" t="s">
        <v>230</v>
      </c>
      <c r="K72" t="s">
        <v>141</v>
      </c>
      <c r="L72" s="11" t="s">
        <v>317</v>
      </c>
      <c r="P72" t="s">
        <v>317</v>
      </c>
      <c r="R72" t="s">
        <v>54</v>
      </c>
      <c r="T72" t="s">
        <v>318</v>
      </c>
      <c r="U72" t="s">
        <v>116</v>
      </c>
      <c r="V72">
        <v>3</v>
      </c>
      <c r="W72" t="s">
        <v>317</v>
      </c>
      <c r="X72" t="s">
        <v>58</v>
      </c>
      <c r="Y72" t="s">
        <v>45</v>
      </c>
      <c r="Z72">
        <v>110</v>
      </c>
      <c r="AA72" t="s">
        <v>116</v>
      </c>
      <c r="AB72">
        <v>18.5</v>
      </c>
      <c r="AC72">
        <v>7.6</v>
      </c>
      <c r="AD72">
        <v>10</v>
      </c>
      <c r="AE72">
        <v>0</v>
      </c>
      <c r="AG72">
        <v>3.4</v>
      </c>
      <c r="AH72">
        <v>7.8</v>
      </c>
      <c r="AI72">
        <v>3</v>
      </c>
      <c r="AJ72">
        <v>3.6</v>
      </c>
      <c r="AK72" t="s">
        <v>199</v>
      </c>
      <c r="AM72" t="s">
        <v>46</v>
      </c>
      <c r="AN72">
        <v>1.33</v>
      </c>
      <c r="AO72">
        <v>0.28999999999999998</v>
      </c>
      <c r="AP72">
        <v>10</v>
      </c>
      <c r="AQ72" t="s">
        <v>268</v>
      </c>
      <c r="AR72" t="s">
        <v>240</v>
      </c>
    </row>
    <row r="73" spans="1:44" s="15" customFormat="1" x14ac:dyDescent="0.25">
      <c r="A73" s="15" t="s">
        <v>206</v>
      </c>
      <c r="B73" s="15">
        <v>14</v>
      </c>
      <c r="C73" s="15" t="s">
        <v>318</v>
      </c>
      <c r="D73" s="15" t="s">
        <v>30</v>
      </c>
      <c r="E73" s="15">
        <v>62.5</v>
      </c>
      <c r="F73" s="15" t="s">
        <v>196</v>
      </c>
      <c r="G73" s="15">
        <v>12.5</v>
      </c>
      <c r="H73" s="15">
        <v>25</v>
      </c>
      <c r="I73" s="15" t="s">
        <v>197</v>
      </c>
      <c r="J73" s="15" t="s">
        <v>257</v>
      </c>
      <c r="L73" s="27" t="s">
        <v>317</v>
      </c>
      <c r="P73" s="15" t="s">
        <v>318</v>
      </c>
      <c r="R73" s="15" t="s">
        <v>23</v>
      </c>
      <c r="S73" s="15">
        <v>1</v>
      </c>
      <c r="T73" s="15" t="s">
        <v>317</v>
      </c>
      <c r="W73" s="15" t="s">
        <v>317</v>
      </c>
      <c r="X73" s="15" t="s">
        <v>58</v>
      </c>
      <c r="Y73" s="15" t="s">
        <v>45</v>
      </c>
      <c r="Z73" s="15">
        <v>160</v>
      </c>
      <c r="AA73" s="15" t="s">
        <v>35</v>
      </c>
      <c r="AB73" s="15">
        <v>30</v>
      </c>
      <c r="AC73" s="15">
        <v>15.4</v>
      </c>
      <c r="AD73" s="15">
        <v>13.9</v>
      </c>
      <c r="AE73" s="15">
        <v>0</v>
      </c>
      <c r="AG73" s="15">
        <v>6.25</v>
      </c>
      <c r="AH73" s="15">
        <v>7.6</v>
      </c>
      <c r="AI73" s="15">
        <v>1.9</v>
      </c>
      <c r="AJ73" s="15">
        <v>3.12</v>
      </c>
      <c r="AK73" s="15" t="s">
        <v>199</v>
      </c>
      <c r="AL73" s="15">
        <v>9</v>
      </c>
      <c r="AM73" s="15" t="s">
        <v>46</v>
      </c>
      <c r="AN73" s="15">
        <v>1.0900000000000001</v>
      </c>
      <c r="AO73" s="15">
        <v>0.31</v>
      </c>
      <c r="AP73" s="15">
        <v>51.21</v>
      </c>
      <c r="AQ73" s="15" t="s">
        <v>268</v>
      </c>
      <c r="AR73" s="15" t="s">
        <v>200</v>
      </c>
    </row>
    <row r="74" spans="1:44" s="15" customFormat="1" x14ac:dyDescent="0.25">
      <c r="A74" s="15" t="s">
        <v>206</v>
      </c>
      <c r="B74" s="15">
        <v>14</v>
      </c>
      <c r="C74" s="15" t="s">
        <v>318</v>
      </c>
      <c r="D74" s="15" t="s">
        <v>30</v>
      </c>
      <c r="E74" s="15">
        <v>62.5</v>
      </c>
      <c r="F74" s="15" t="s">
        <v>196</v>
      </c>
      <c r="G74" s="15">
        <v>12.5</v>
      </c>
      <c r="H74" s="15">
        <v>25</v>
      </c>
      <c r="I74" s="15" t="s">
        <v>197</v>
      </c>
      <c r="J74" s="15" t="s">
        <v>257</v>
      </c>
      <c r="K74" s="15" t="s">
        <v>141</v>
      </c>
      <c r="L74" s="27" t="s">
        <v>317</v>
      </c>
      <c r="P74" s="15" t="s">
        <v>318</v>
      </c>
      <c r="Q74" s="15" t="s">
        <v>141</v>
      </c>
      <c r="R74" s="15" t="s">
        <v>185</v>
      </c>
      <c r="S74" s="15">
        <v>1</v>
      </c>
      <c r="T74" s="15" t="s">
        <v>317</v>
      </c>
      <c r="W74" s="29" t="s">
        <v>317</v>
      </c>
      <c r="X74" s="15" t="s">
        <v>58</v>
      </c>
      <c r="Y74" s="15" t="s">
        <v>45</v>
      </c>
      <c r="Z74" s="15">
        <v>160</v>
      </c>
      <c r="AA74" s="15" t="s">
        <v>35</v>
      </c>
      <c r="AB74" s="15">
        <v>30</v>
      </c>
      <c r="AC74" s="15">
        <v>15.4</v>
      </c>
      <c r="AD74" s="15">
        <v>13.9</v>
      </c>
      <c r="AE74" s="15">
        <v>0</v>
      </c>
      <c r="AG74" s="15">
        <v>3.34</v>
      </c>
      <c r="AH74" s="15">
        <v>8.1999999999999993</v>
      </c>
      <c r="AI74" s="15">
        <v>2.08</v>
      </c>
      <c r="AJ74" s="15">
        <v>2.64</v>
      </c>
      <c r="AK74" s="15" t="s">
        <v>199</v>
      </c>
      <c r="AL74" s="15">
        <v>9</v>
      </c>
      <c r="AM74" s="15" t="s">
        <v>46</v>
      </c>
      <c r="AN74" s="15">
        <v>1.0900000000000001</v>
      </c>
      <c r="AO74" s="15">
        <v>0.31</v>
      </c>
      <c r="AP74" s="15">
        <v>17.93</v>
      </c>
      <c r="AQ74" s="15" t="s">
        <v>268</v>
      </c>
      <c r="AR74" s="15" t="s">
        <v>201</v>
      </c>
    </row>
    <row r="75" spans="1:44" s="15" customFormat="1" x14ac:dyDescent="0.25">
      <c r="A75" s="15" t="s">
        <v>206</v>
      </c>
      <c r="B75" s="15">
        <v>14</v>
      </c>
      <c r="C75" s="15" t="s">
        <v>318</v>
      </c>
      <c r="D75" s="15" t="s">
        <v>30</v>
      </c>
      <c r="E75" s="15">
        <v>62.5</v>
      </c>
      <c r="F75" s="15" t="s">
        <v>196</v>
      </c>
      <c r="G75" s="15">
        <v>12.5</v>
      </c>
      <c r="H75" s="15">
        <v>25</v>
      </c>
      <c r="I75" s="15" t="s">
        <v>197</v>
      </c>
      <c r="J75" s="15" t="s">
        <v>257</v>
      </c>
      <c r="K75" s="15" t="s">
        <v>198</v>
      </c>
      <c r="L75" s="27" t="s">
        <v>317</v>
      </c>
      <c r="P75" s="15" t="s">
        <v>318</v>
      </c>
      <c r="Q75" s="15" t="s">
        <v>321</v>
      </c>
      <c r="R75" s="15" t="s">
        <v>185</v>
      </c>
      <c r="S75" s="15">
        <v>1</v>
      </c>
      <c r="T75" s="15" t="s">
        <v>317</v>
      </c>
      <c r="W75" s="15" t="s">
        <v>317</v>
      </c>
      <c r="X75" s="15" t="s">
        <v>58</v>
      </c>
      <c r="Y75" s="15" t="s">
        <v>45</v>
      </c>
      <c r="Z75" s="15">
        <v>160</v>
      </c>
      <c r="AA75" s="15" t="s">
        <v>35</v>
      </c>
      <c r="AB75" s="15">
        <v>30</v>
      </c>
      <c r="AC75" s="15">
        <v>15.4</v>
      </c>
      <c r="AD75" s="15">
        <v>13.9</v>
      </c>
      <c r="AE75" s="15">
        <v>0</v>
      </c>
      <c r="AG75" s="15">
        <v>3.7</v>
      </c>
      <c r="AH75" s="15">
        <v>5.8</v>
      </c>
      <c r="AI75" s="15">
        <v>1.99</v>
      </c>
      <c r="AJ75" s="15">
        <v>2.09</v>
      </c>
      <c r="AK75" s="15" t="s">
        <v>199</v>
      </c>
      <c r="AL75" s="15">
        <v>9</v>
      </c>
      <c r="AM75" s="15" t="s">
        <v>46</v>
      </c>
      <c r="AN75" s="15">
        <v>1.0900000000000001</v>
      </c>
      <c r="AO75" s="15">
        <v>0.31</v>
      </c>
      <c r="AP75" s="15">
        <v>13.19</v>
      </c>
      <c r="AQ75" s="15" t="s">
        <v>268</v>
      </c>
      <c r="AR75" s="15" t="s">
        <v>202</v>
      </c>
    </row>
    <row r="76" spans="1:44" s="15" customFormat="1" x14ac:dyDescent="0.25">
      <c r="A76" s="15" t="s">
        <v>206</v>
      </c>
      <c r="B76" s="15">
        <v>14</v>
      </c>
      <c r="C76" s="15" t="s">
        <v>318</v>
      </c>
      <c r="D76" s="15" t="s">
        <v>30</v>
      </c>
      <c r="E76" s="15">
        <v>62.5</v>
      </c>
      <c r="F76" s="15" t="s">
        <v>196</v>
      </c>
      <c r="G76" s="15">
        <v>12.5</v>
      </c>
      <c r="H76" s="15">
        <v>25</v>
      </c>
      <c r="I76" s="15" t="s">
        <v>197</v>
      </c>
      <c r="J76" s="15" t="s">
        <v>257</v>
      </c>
      <c r="L76" s="27" t="s">
        <v>317</v>
      </c>
      <c r="P76" s="15" t="s">
        <v>318</v>
      </c>
      <c r="R76" s="15" t="s">
        <v>23</v>
      </c>
      <c r="S76" s="15">
        <v>2</v>
      </c>
      <c r="T76" s="15" t="s">
        <v>317</v>
      </c>
      <c r="W76" s="15" t="s">
        <v>317</v>
      </c>
      <c r="X76" s="15" t="s">
        <v>58</v>
      </c>
      <c r="Y76" s="15" t="s">
        <v>45</v>
      </c>
      <c r="Z76" s="15">
        <v>160</v>
      </c>
      <c r="AA76" s="15" t="s">
        <v>35</v>
      </c>
      <c r="AB76" s="15">
        <v>30</v>
      </c>
      <c r="AC76" s="15">
        <v>15.1</v>
      </c>
      <c r="AD76" s="15">
        <v>17.5</v>
      </c>
      <c r="AE76" s="15">
        <v>0</v>
      </c>
      <c r="AG76" s="15">
        <v>6.25</v>
      </c>
      <c r="AH76" s="15">
        <v>7.6</v>
      </c>
      <c r="AI76" s="15">
        <v>1.93</v>
      </c>
      <c r="AJ76" s="15">
        <v>3.16</v>
      </c>
      <c r="AK76" s="15" t="s">
        <v>199</v>
      </c>
      <c r="AL76" s="15">
        <v>9</v>
      </c>
      <c r="AM76" s="15" t="s">
        <v>46</v>
      </c>
      <c r="AN76" s="15">
        <v>1.0900000000000001</v>
      </c>
      <c r="AO76" s="15">
        <v>0.19</v>
      </c>
      <c r="AP76" s="15">
        <v>44.76</v>
      </c>
      <c r="AQ76" s="15" t="s">
        <v>268</v>
      </c>
      <c r="AR76" s="15" t="s">
        <v>203</v>
      </c>
    </row>
    <row r="77" spans="1:44" s="15" customFormat="1" x14ac:dyDescent="0.25">
      <c r="A77" s="15" t="s">
        <v>206</v>
      </c>
      <c r="B77" s="15">
        <v>14</v>
      </c>
      <c r="C77" s="15" t="s">
        <v>318</v>
      </c>
      <c r="D77" s="15" t="s">
        <v>30</v>
      </c>
      <c r="E77" s="15">
        <v>62.5</v>
      </c>
      <c r="F77" s="15" t="s">
        <v>196</v>
      </c>
      <c r="G77" s="15">
        <v>12.5</v>
      </c>
      <c r="H77" s="15">
        <v>25</v>
      </c>
      <c r="I77" s="15" t="s">
        <v>197</v>
      </c>
      <c r="J77" s="15" t="s">
        <v>257</v>
      </c>
      <c r="K77" s="15" t="s">
        <v>141</v>
      </c>
      <c r="L77" s="27" t="s">
        <v>317</v>
      </c>
      <c r="P77" s="15" t="s">
        <v>318</v>
      </c>
      <c r="Q77" s="15" t="s">
        <v>141</v>
      </c>
      <c r="R77" s="15" t="s">
        <v>185</v>
      </c>
      <c r="S77" s="15">
        <v>2</v>
      </c>
      <c r="T77" s="15" t="s">
        <v>317</v>
      </c>
      <c r="W77" s="15" t="s">
        <v>317</v>
      </c>
      <c r="X77" s="15" t="s">
        <v>58</v>
      </c>
      <c r="Y77" s="15" t="s">
        <v>45</v>
      </c>
      <c r="Z77" s="15">
        <v>160</v>
      </c>
      <c r="AA77" s="15" t="s">
        <v>35</v>
      </c>
      <c r="AB77" s="15">
        <v>30</v>
      </c>
      <c r="AC77" s="15">
        <v>15.1</v>
      </c>
      <c r="AD77" s="15">
        <v>17.5</v>
      </c>
      <c r="AE77" s="15">
        <v>0</v>
      </c>
      <c r="AG77" s="15">
        <v>3.35</v>
      </c>
      <c r="AH77" s="15">
        <v>8.4</v>
      </c>
      <c r="AI77" s="15">
        <v>1.91</v>
      </c>
      <c r="AJ77" s="15">
        <v>2.79</v>
      </c>
      <c r="AK77" s="15" t="s">
        <v>199</v>
      </c>
      <c r="AL77" s="15">
        <v>9</v>
      </c>
      <c r="AM77" s="15" t="s">
        <v>46</v>
      </c>
      <c r="AN77" s="15">
        <v>1.0900000000000001</v>
      </c>
      <c r="AO77" s="15">
        <v>0.19</v>
      </c>
      <c r="AP77" s="15">
        <v>11.53</v>
      </c>
      <c r="AQ77" s="15" t="s">
        <v>268</v>
      </c>
      <c r="AR77" s="15" t="s">
        <v>204</v>
      </c>
    </row>
    <row r="78" spans="1:44" s="15" customFormat="1" x14ac:dyDescent="0.25">
      <c r="A78" s="15" t="s">
        <v>206</v>
      </c>
      <c r="B78" s="15">
        <v>14</v>
      </c>
      <c r="C78" s="15" t="s">
        <v>318</v>
      </c>
      <c r="D78" s="15" t="s">
        <v>30</v>
      </c>
      <c r="E78" s="15">
        <v>62.5</v>
      </c>
      <c r="F78" s="15" t="s">
        <v>196</v>
      </c>
      <c r="G78" s="15">
        <v>12.5</v>
      </c>
      <c r="H78" s="15">
        <v>25</v>
      </c>
      <c r="I78" s="15" t="s">
        <v>197</v>
      </c>
      <c r="J78" s="15" t="s">
        <v>257</v>
      </c>
      <c r="K78" s="15" t="s">
        <v>198</v>
      </c>
      <c r="L78" s="27" t="s">
        <v>317</v>
      </c>
      <c r="P78" s="15" t="s">
        <v>318</v>
      </c>
      <c r="Q78" s="15" t="s">
        <v>321</v>
      </c>
      <c r="R78" s="15" t="s">
        <v>185</v>
      </c>
      <c r="S78" s="15">
        <v>2</v>
      </c>
      <c r="T78" s="15" t="s">
        <v>317</v>
      </c>
      <c r="W78" s="15" t="s">
        <v>317</v>
      </c>
      <c r="X78" s="15" t="s">
        <v>58</v>
      </c>
      <c r="Y78" s="15" t="s">
        <v>45</v>
      </c>
      <c r="Z78" s="15">
        <v>160</v>
      </c>
      <c r="AA78" s="15" t="s">
        <v>35</v>
      </c>
      <c r="AB78" s="15">
        <v>30</v>
      </c>
      <c r="AC78" s="15">
        <v>15.1</v>
      </c>
      <c r="AD78" s="15">
        <v>17.5</v>
      </c>
      <c r="AE78" s="15">
        <v>0</v>
      </c>
      <c r="AG78" s="15">
        <v>3.74</v>
      </c>
      <c r="AH78" s="15">
        <v>6</v>
      </c>
      <c r="AI78" s="15">
        <v>1.97</v>
      </c>
      <c r="AJ78" s="15">
        <v>2.17</v>
      </c>
      <c r="AK78" s="15" t="s">
        <v>199</v>
      </c>
      <c r="AL78" s="15">
        <v>9</v>
      </c>
      <c r="AM78" s="15" t="s">
        <v>46</v>
      </c>
      <c r="AN78" s="15">
        <v>1.0900000000000001</v>
      </c>
      <c r="AO78" s="15">
        <v>0.19</v>
      </c>
      <c r="AP78" s="15">
        <v>5</v>
      </c>
      <c r="AQ78" s="15" t="s">
        <v>268</v>
      </c>
      <c r="AR78" s="15" t="s">
        <v>205</v>
      </c>
    </row>
    <row r="79" spans="1:44" s="15" customFormat="1" x14ac:dyDescent="0.25">
      <c r="A79" s="15" t="s">
        <v>165</v>
      </c>
      <c r="B79" s="15">
        <v>15</v>
      </c>
      <c r="D79" s="15" t="s">
        <v>30</v>
      </c>
      <c r="J79" s="15" t="s">
        <v>166</v>
      </c>
      <c r="L79" s="27" t="s">
        <v>318</v>
      </c>
      <c r="M79" s="15" t="s">
        <v>29</v>
      </c>
      <c r="N79" s="15" t="s">
        <v>23</v>
      </c>
      <c r="O79" s="15">
        <v>1</v>
      </c>
      <c r="P79" s="15" t="s">
        <v>317</v>
      </c>
      <c r="R79" s="15" t="s">
        <v>54</v>
      </c>
      <c r="T79" s="15" t="s">
        <v>317</v>
      </c>
      <c r="W79" s="15" t="s">
        <v>317</v>
      </c>
      <c r="X79" s="15" t="s">
        <v>58</v>
      </c>
      <c r="Y79" s="15" t="s">
        <v>45</v>
      </c>
      <c r="Z79" s="15">
        <v>140</v>
      </c>
      <c r="AA79" s="15" t="s">
        <v>35</v>
      </c>
      <c r="AB79" s="15">
        <v>50</v>
      </c>
      <c r="AC79" s="15">
        <v>8</v>
      </c>
      <c r="AD79" s="15">
        <v>10</v>
      </c>
      <c r="AG79" s="15">
        <v>8.5299999999999994</v>
      </c>
      <c r="AH79" s="15">
        <v>7.13</v>
      </c>
      <c r="AI79" s="15">
        <v>2</v>
      </c>
      <c r="AJ79" s="15">
        <v>4.2</v>
      </c>
      <c r="AK79" s="15" t="s">
        <v>167</v>
      </c>
      <c r="AL79" s="15">
        <v>4</v>
      </c>
      <c r="AM79" s="15" t="s">
        <v>148</v>
      </c>
      <c r="AO79" s="15">
        <v>0.09</v>
      </c>
      <c r="AP79" s="28">
        <f>1.429/(AI79*AB79/10)*100</f>
        <v>14.29</v>
      </c>
      <c r="AQ79" s="15" t="s">
        <v>269</v>
      </c>
      <c r="AR79" s="15" t="s">
        <v>168</v>
      </c>
    </row>
    <row r="80" spans="1:44" s="15" customFormat="1" x14ac:dyDescent="0.25">
      <c r="A80" s="15" t="s">
        <v>165</v>
      </c>
      <c r="B80" s="15">
        <v>15</v>
      </c>
      <c r="C80" s="15" t="s">
        <v>317</v>
      </c>
      <c r="D80" s="15" t="s">
        <v>30</v>
      </c>
      <c r="E80" s="15">
        <v>100</v>
      </c>
      <c r="G80" s="15">
        <v>0</v>
      </c>
      <c r="J80" s="15" t="s">
        <v>166</v>
      </c>
      <c r="L80" s="27" t="s">
        <v>318</v>
      </c>
      <c r="M80" s="15" t="s">
        <v>29</v>
      </c>
      <c r="N80" s="15" t="s">
        <v>34</v>
      </c>
      <c r="O80" s="15">
        <v>1</v>
      </c>
      <c r="P80" s="15" t="s">
        <v>317</v>
      </c>
      <c r="R80" s="15" t="s">
        <v>54</v>
      </c>
      <c r="T80" s="15" t="s">
        <v>317</v>
      </c>
      <c r="W80" s="15" t="s">
        <v>317</v>
      </c>
      <c r="X80" s="15" t="s">
        <v>58</v>
      </c>
      <c r="Y80" s="15" t="s">
        <v>45</v>
      </c>
      <c r="Z80" s="15">
        <v>140</v>
      </c>
      <c r="AA80" s="15" t="s">
        <v>35</v>
      </c>
      <c r="AB80" s="15">
        <v>50</v>
      </c>
      <c r="AC80" s="15">
        <v>8</v>
      </c>
      <c r="AD80" s="15">
        <v>10</v>
      </c>
      <c r="AG80" s="15">
        <v>6.28</v>
      </c>
      <c r="AH80" s="15">
        <v>7.73</v>
      </c>
      <c r="AI80" s="15">
        <v>2.6</v>
      </c>
      <c r="AJ80" s="15">
        <v>4.2</v>
      </c>
      <c r="AK80" s="15" t="s">
        <v>167</v>
      </c>
      <c r="AL80" s="15">
        <v>4</v>
      </c>
      <c r="AM80" s="15" t="s">
        <v>148</v>
      </c>
      <c r="AO80" s="15">
        <v>0.09</v>
      </c>
      <c r="AP80" s="28">
        <f>2.267/(AI80*AB80/10)*100</f>
        <v>17.438461538461539</v>
      </c>
      <c r="AQ80" s="15" t="s">
        <v>269</v>
      </c>
      <c r="AR80" s="15" t="s">
        <v>169</v>
      </c>
    </row>
    <row r="81" spans="1:44" s="15" customFormat="1" x14ac:dyDescent="0.25">
      <c r="A81" s="15" t="s">
        <v>165</v>
      </c>
      <c r="B81" s="15">
        <v>15</v>
      </c>
      <c r="D81" s="15" t="s">
        <v>30</v>
      </c>
      <c r="J81" s="15" t="s">
        <v>166</v>
      </c>
      <c r="L81" s="27" t="s">
        <v>318</v>
      </c>
      <c r="M81" s="15" t="s">
        <v>29</v>
      </c>
      <c r="N81" s="15" t="s">
        <v>23</v>
      </c>
      <c r="O81" s="15">
        <v>2</v>
      </c>
      <c r="P81" s="15" t="s">
        <v>317</v>
      </c>
      <c r="R81" s="15" t="s">
        <v>54</v>
      </c>
      <c r="T81" s="15" t="s">
        <v>317</v>
      </c>
      <c r="W81" s="15" t="s">
        <v>317</v>
      </c>
      <c r="X81" s="15" t="s">
        <v>58</v>
      </c>
      <c r="Y81" s="15" t="s">
        <v>45</v>
      </c>
      <c r="Z81" s="15">
        <v>140</v>
      </c>
      <c r="AA81" s="15" t="s">
        <v>35</v>
      </c>
      <c r="AB81" s="15">
        <v>50</v>
      </c>
      <c r="AC81" s="15">
        <v>20</v>
      </c>
      <c r="AD81" s="15">
        <v>15</v>
      </c>
      <c r="AG81" s="15">
        <v>8.5299999999999994</v>
      </c>
      <c r="AH81" s="15">
        <v>7.13</v>
      </c>
      <c r="AI81" s="15">
        <v>2</v>
      </c>
      <c r="AJ81" s="15">
        <v>4.2</v>
      </c>
      <c r="AK81" s="15" t="s">
        <v>167</v>
      </c>
      <c r="AL81" s="15">
        <v>4</v>
      </c>
      <c r="AM81" s="15" t="s">
        <v>148</v>
      </c>
      <c r="AO81" s="15">
        <v>0.09</v>
      </c>
      <c r="AP81" s="28">
        <f>2.014/(AI81*AB81/10)*100</f>
        <v>20.139999999999997</v>
      </c>
      <c r="AQ81" s="15" t="s">
        <v>269</v>
      </c>
      <c r="AR81" s="15" t="s">
        <v>170</v>
      </c>
    </row>
    <row r="82" spans="1:44" s="15" customFormat="1" x14ac:dyDescent="0.25">
      <c r="A82" s="15" t="s">
        <v>165</v>
      </c>
      <c r="B82" s="15">
        <v>15</v>
      </c>
      <c r="C82" s="15" t="s">
        <v>317</v>
      </c>
      <c r="D82" s="15" t="s">
        <v>30</v>
      </c>
      <c r="E82" s="15">
        <v>100</v>
      </c>
      <c r="G82" s="15">
        <v>0</v>
      </c>
      <c r="J82" s="15" t="s">
        <v>166</v>
      </c>
      <c r="L82" s="27" t="s">
        <v>318</v>
      </c>
      <c r="M82" s="15" t="s">
        <v>29</v>
      </c>
      <c r="N82" s="15" t="s">
        <v>34</v>
      </c>
      <c r="O82" s="15">
        <v>2</v>
      </c>
      <c r="P82" s="15" t="s">
        <v>317</v>
      </c>
      <c r="R82" s="15" t="s">
        <v>54</v>
      </c>
      <c r="T82" s="15" t="s">
        <v>317</v>
      </c>
      <c r="W82" s="15" t="s">
        <v>317</v>
      </c>
      <c r="X82" s="15" t="s">
        <v>58</v>
      </c>
      <c r="Y82" s="15" t="s">
        <v>45</v>
      </c>
      <c r="Z82" s="15">
        <v>140</v>
      </c>
      <c r="AA82" s="15" t="s">
        <v>35</v>
      </c>
      <c r="AB82" s="15">
        <v>50</v>
      </c>
      <c r="AC82" s="15">
        <v>20</v>
      </c>
      <c r="AD82" s="15">
        <v>15</v>
      </c>
      <c r="AG82" s="15">
        <v>6.28</v>
      </c>
      <c r="AH82" s="15">
        <v>7.73</v>
      </c>
      <c r="AI82" s="15">
        <v>2.6</v>
      </c>
      <c r="AJ82" s="15">
        <v>4.2</v>
      </c>
      <c r="AK82" s="15" t="s">
        <v>167</v>
      </c>
      <c r="AL82" s="15">
        <v>4</v>
      </c>
      <c r="AM82" s="15" t="s">
        <v>148</v>
      </c>
      <c r="AO82" s="15">
        <v>0.09</v>
      </c>
      <c r="AP82" s="28">
        <f>2.978/(AI82*AB82/10)*100</f>
        <v>22.907692307692308</v>
      </c>
      <c r="AQ82" s="15" t="s">
        <v>269</v>
      </c>
      <c r="AR82" s="15" t="s">
        <v>171</v>
      </c>
    </row>
    <row r="83" spans="1:44" x14ac:dyDescent="0.25">
      <c r="A83" t="s">
        <v>241</v>
      </c>
      <c r="B83">
        <v>16</v>
      </c>
      <c r="C83" t="s">
        <v>318</v>
      </c>
      <c r="D83" t="s">
        <v>30</v>
      </c>
      <c r="E83">
        <v>50</v>
      </c>
      <c r="G83">
        <v>0</v>
      </c>
      <c r="H83">
        <v>50</v>
      </c>
      <c r="I83" t="s">
        <v>251</v>
      </c>
      <c r="J83" t="s">
        <v>258</v>
      </c>
      <c r="L83" s="11" t="s">
        <v>317</v>
      </c>
      <c r="P83" t="s">
        <v>317</v>
      </c>
      <c r="R83" t="s">
        <v>54</v>
      </c>
      <c r="T83" t="s">
        <v>318</v>
      </c>
      <c r="U83" t="s">
        <v>56</v>
      </c>
      <c r="V83">
        <v>1</v>
      </c>
      <c r="W83" t="s">
        <v>318</v>
      </c>
      <c r="X83" t="s">
        <v>58</v>
      </c>
      <c r="Y83" t="s">
        <v>262</v>
      </c>
      <c r="AA83" t="s">
        <v>56</v>
      </c>
      <c r="AB83" s="23">
        <f>130/AJ83</f>
        <v>38.235294117647058</v>
      </c>
      <c r="AG83">
        <v>7.4</v>
      </c>
      <c r="AH83">
        <v>8.1</v>
      </c>
      <c r="AI83">
        <v>2</v>
      </c>
      <c r="AJ83">
        <v>3.4</v>
      </c>
      <c r="AL83">
        <v>11</v>
      </c>
      <c r="AM83" t="s">
        <v>54</v>
      </c>
      <c r="AP83">
        <v>30.4</v>
      </c>
      <c r="AQ83" t="s">
        <v>244</v>
      </c>
      <c r="AR83" t="s">
        <v>245</v>
      </c>
    </row>
    <row r="84" spans="1:44" x14ac:dyDescent="0.25">
      <c r="A84" t="s">
        <v>241</v>
      </c>
      <c r="B84">
        <v>16</v>
      </c>
      <c r="C84" t="s">
        <v>318</v>
      </c>
      <c r="D84" t="s">
        <v>30</v>
      </c>
      <c r="E84">
        <v>50</v>
      </c>
      <c r="G84">
        <v>0</v>
      </c>
      <c r="H84">
        <v>50</v>
      </c>
      <c r="I84" t="s">
        <v>251</v>
      </c>
      <c r="J84" t="s">
        <v>258</v>
      </c>
      <c r="L84" s="11" t="s">
        <v>317</v>
      </c>
      <c r="P84" t="s">
        <v>317</v>
      </c>
      <c r="R84" t="s">
        <v>54</v>
      </c>
      <c r="T84" t="s">
        <v>318</v>
      </c>
      <c r="U84" t="s">
        <v>263</v>
      </c>
      <c r="V84">
        <v>1</v>
      </c>
      <c r="W84" t="s">
        <v>318</v>
      </c>
      <c r="X84" t="s">
        <v>58</v>
      </c>
      <c r="Y84" t="s">
        <v>262</v>
      </c>
      <c r="AA84" t="s">
        <v>263</v>
      </c>
      <c r="AB84" s="23">
        <f>130/AJ84</f>
        <v>38.235294117647058</v>
      </c>
      <c r="AG84">
        <v>7.4</v>
      </c>
      <c r="AH84">
        <v>8.1</v>
      </c>
      <c r="AI84">
        <v>2</v>
      </c>
      <c r="AJ84">
        <v>3.4</v>
      </c>
      <c r="AL84">
        <v>11</v>
      </c>
      <c r="AM84" t="s">
        <v>54</v>
      </c>
      <c r="AP84">
        <v>9.3000000000000007</v>
      </c>
      <c r="AQ84" t="s">
        <v>244</v>
      </c>
      <c r="AR84" t="s">
        <v>247</v>
      </c>
    </row>
    <row r="85" spans="1:44" x14ac:dyDescent="0.25">
      <c r="A85" t="s">
        <v>241</v>
      </c>
      <c r="B85">
        <v>16</v>
      </c>
      <c r="C85" t="s">
        <v>318</v>
      </c>
      <c r="D85" t="s">
        <v>30</v>
      </c>
      <c r="E85">
        <v>50</v>
      </c>
      <c r="G85">
        <v>0</v>
      </c>
      <c r="H85">
        <v>50</v>
      </c>
      <c r="I85" t="s">
        <v>251</v>
      </c>
      <c r="J85" t="s">
        <v>258</v>
      </c>
      <c r="L85" s="11" t="s">
        <v>317</v>
      </c>
      <c r="P85" t="s">
        <v>318</v>
      </c>
      <c r="R85" t="s">
        <v>23</v>
      </c>
      <c r="S85">
        <v>1</v>
      </c>
      <c r="T85" t="s">
        <v>317</v>
      </c>
      <c r="W85" t="s">
        <v>318</v>
      </c>
      <c r="X85" t="s">
        <v>58</v>
      </c>
      <c r="Y85" t="s">
        <v>262</v>
      </c>
      <c r="AA85" t="s">
        <v>263</v>
      </c>
      <c r="AB85" s="23">
        <f>200/AJ85</f>
        <v>48.780487804878049</v>
      </c>
      <c r="AG85">
        <v>6.3</v>
      </c>
      <c r="AH85">
        <v>7.8</v>
      </c>
      <c r="AI85">
        <v>2.4</v>
      </c>
      <c r="AJ85">
        <v>4.0999999999999996</v>
      </c>
      <c r="AL85">
        <v>11</v>
      </c>
      <c r="AM85" t="s">
        <v>242</v>
      </c>
      <c r="AP85">
        <v>1.6</v>
      </c>
      <c r="AQ85" t="s">
        <v>244</v>
      </c>
      <c r="AR85" t="s">
        <v>246</v>
      </c>
    </row>
    <row r="86" spans="1:44" x14ac:dyDescent="0.25">
      <c r="A86" t="s">
        <v>241</v>
      </c>
      <c r="B86">
        <v>16</v>
      </c>
      <c r="C86" t="s">
        <v>318</v>
      </c>
      <c r="D86" t="s">
        <v>30</v>
      </c>
      <c r="E86">
        <v>50</v>
      </c>
      <c r="G86">
        <v>0</v>
      </c>
      <c r="H86">
        <v>50</v>
      </c>
      <c r="I86" t="s">
        <v>251</v>
      </c>
      <c r="J86" t="s">
        <v>258</v>
      </c>
      <c r="K86" t="s">
        <v>186</v>
      </c>
      <c r="L86" s="11" t="s">
        <v>317</v>
      </c>
      <c r="P86" t="s">
        <v>318</v>
      </c>
      <c r="Q86" t="s">
        <v>141</v>
      </c>
      <c r="R86" t="s">
        <v>185</v>
      </c>
      <c r="S86">
        <v>1</v>
      </c>
      <c r="T86" t="s">
        <v>317</v>
      </c>
      <c r="W86" t="s">
        <v>318</v>
      </c>
      <c r="X86" t="s">
        <v>58</v>
      </c>
      <c r="Y86" t="s">
        <v>262</v>
      </c>
      <c r="AA86" t="s">
        <v>263</v>
      </c>
      <c r="AB86" s="23">
        <f>200/AJ86</f>
        <v>74.074074074074076</v>
      </c>
      <c r="AG86">
        <v>2.2000000000000002</v>
      </c>
      <c r="AH86">
        <v>8</v>
      </c>
      <c r="AI86">
        <v>2.1</v>
      </c>
      <c r="AJ86">
        <v>2.7</v>
      </c>
      <c r="AL86">
        <v>11</v>
      </c>
      <c r="AM86" t="s">
        <v>242</v>
      </c>
      <c r="AP86">
        <v>4.5</v>
      </c>
      <c r="AQ86" t="s">
        <v>244</v>
      </c>
      <c r="AR86" t="s">
        <v>248</v>
      </c>
    </row>
    <row r="87" spans="1:44" x14ac:dyDescent="0.25">
      <c r="A87" t="s">
        <v>241</v>
      </c>
      <c r="B87">
        <v>16</v>
      </c>
      <c r="C87" t="s">
        <v>318</v>
      </c>
      <c r="D87" t="s">
        <v>30</v>
      </c>
      <c r="E87">
        <v>50</v>
      </c>
      <c r="G87">
        <v>0</v>
      </c>
      <c r="H87">
        <v>50</v>
      </c>
      <c r="I87" t="s">
        <v>251</v>
      </c>
      <c r="J87" t="s">
        <v>258</v>
      </c>
      <c r="K87" t="s">
        <v>186</v>
      </c>
      <c r="L87" s="11" t="s">
        <v>317</v>
      </c>
      <c r="P87" t="s">
        <v>317</v>
      </c>
      <c r="R87" t="s">
        <v>54</v>
      </c>
      <c r="T87" t="s">
        <v>318</v>
      </c>
      <c r="U87" t="s">
        <v>56</v>
      </c>
      <c r="V87">
        <v>2</v>
      </c>
      <c r="W87" t="s">
        <v>318</v>
      </c>
      <c r="X87" t="s">
        <v>58</v>
      </c>
      <c r="Y87" t="s">
        <v>262</v>
      </c>
      <c r="AA87" t="s">
        <v>56</v>
      </c>
      <c r="AB87" s="26">
        <f>180/AJ87</f>
        <v>60</v>
      </c>
      <c r="AG87">
        <v>3.5</v>
      </c>
      <c r="AH87">
        <v>7.9</v>
      </c>
      <c r="AI87">
        <v>1.9</v>
      </c>
      <c r="AJ87">
        <v>3</v>
      </c>
      <c r="AL87">
        <v>6.2</v>
      </c>
      <c r="AM87" t="s">
        <v>243</v>
      </c>
      <c r="AP87">
        <v>46.3</v>
      </c>
      <c r="AQ87" t="s">
        <v>244</v>
      </c>
      <c r="AR87" t="s">
        <v>249</v>
      </c>
    </row>
    <row r="88" spans="1:44" x14ac:dyDescent="0.25">
      <c r="A88" t="s">
        <v>241</v>
      </c>
      <c r="B88">
        <v>16</v>
      </c>
      <c r="C88" t="s">
        <v>318</v>
      </c>
      <c r="D88" t="s">
        <v>30</v>
      </c>
      <c r="E88">
        <v>50</v>
      </c>
      <c r="G88">
        <v>0</v>
      </c>
      <c r="H88">
        <v>50</v>
      </c>
      <c r="I88" t="s">
        <v>251</v>
      </c>
      <c r="J88" t="s">
        <v>258</v>
      </c>
      <c r="K88" t="s">
        <v>186</v>
      </c>
      <c r="L88" s="11" t="s">
        <v>317</v>
      </c>
      <c r="P88" t="s">
        <v>317</v>
      </c>
      <c r="R88" t="s">
        <v>54</v>
      </c>
      <c r="T88" t="s">
        <v>318</v>
      </c>
      <c r="U88" t="s">
        <v>263</v>
      </c>
      <c r="V88">
        <v>2</v>
      </c>
      <c r="W88" t="s">
        <v>318</v>
      </c>
      <c r="X88" t="s">
        <v>58</v>
      </c>
      <c r="Y88" t="s">
        <v>262</v>
      </c>
      <c r="AA88" t="s">
        <v>263</v>
      </c>
      <c r="AB88" s="26">
        <f>180/AJ88</f>
        <v>60</v>
      </c>
      <c r="AG88">
        <v>3.5</v>
      </c>
      <c r="AH88">
        <v>7.9</v>
      </c>
      <c r="AI88">
        <v>1.9</v>
      </c>
      <c r="AJ88">
        <v>3</v>
      </c>
      <c r="AL88">
        <v>6.2</v>
      </c>
      <c r="AM88" t="s">
        <v>243</v>
      </c>
      <c r="AP88">
        <v>10.6</v>
      </c>
      <c r="AQ88" t="s">
        <v>244</v>
      </c>
      <c r="AR88" t="s">
        <v>250</v>
      </c>
    </row>
    <row r="89" spans="1:44" x14ac:dyDescent="0.25">
      <c r="A89" t="s">
        <v>101</v>
      </c>
      <c r="B89">
        <v>17</v>
      </c>
      <c r="D89" t="s">
        <v>30</v>
      </c>
      <c r="L89" s="11" t="s">
        <v>318</v>
      </c>
      <c r="M89" t="s">
        <v>29</v>
      </c>
      <c r="N89" t="s">
        <v>23</v>
      </c>
      <c r="O89">
        <v>1</v>
      </c>
      <c r="P89" t="s">
        <v>317</v>
      </c>
      <c r="R89" t="s">
        <v>54</v>
      </c>
      <c r="T89" t="s">
        <v>317</v>
      </c>
      <c r="W89" t="s">
        <v>317</v>
      </c>
      <c r="X89" t="s">
        <v>58</v>
      </c>
      <c r="Y89" t="s">
        <v>45</v>
      </c>
      <c r="Z89">
        <v>192</v>
      </c>
      <c r="AA89" t="s">
        <v>116</v>
      </c>
      <c r="AB89">
        <v>27</v>
      </c>
      <c r="AD89">
        <v>11.1</v>
      </c>
      <c r="AE89">
        <v>0</v>
      </c>
      <c r="AG89">
        <v>11.7</v>
      </c>
      <c r="AH89">
        <v>7.39</v>
      </c>
      <c r="AI89">
        <v>2.98</v>
      </c>
      <c r="AJ89">
        <v>5.5</v>
      </c>
      <c r="AK89" t="s">
        <v>37</v>
      </c>
      <c r="AL89">
        <v>10.6</v>
      </c>
      <c r="AM89" t="s">
        <v>46</v>
      </c>
      <c r="AN89">
        <v>1.55</v>
      </c>
      <c r="AO89">
        <v>0.09</v>
      </c>
      <c r="AP89">
        <v>7</v>
      </c>
      <c r="AQ89" t="s">
        <v>118</v>
      </c>
      <c r="AR89" t="s">
        <v>119</v>
      </c>
    </row>
    <row r="90" spans="1:44" x14ac:dyDescent="0.25">
      <c r="A90" t="s">
        <v>101</v>
      </c>
      <c r="B90">
        <v>17</v>
      </c>
      <c r="C90" t="s">
        <v>318</v>
      </c>
      <c r="D90" t="s">
        <v>316</v>
      </c>
      <c r="E90">
        <v>80</v>
      </c>
      <c r="G90">
        <v>0</v>
      </c>
      <c r="H90">
        <v>20</v>
      </c>
      <c r="I90" t="s">
        <v>117</v>
      </c>
      <c r="J90" t="s">
        <v>259</v>
      </c>
      <c r="L90" s="11" t="s">
        <v>318</v>
      </c>
      <c r="M90" t="s">
        <v>29</v>
      </c>
      <c r="N90" t="s">
        <v>34</v>
      </c>
      <c r="O90">
        <v>1</v>
      </c>
      <c r="P90" t="s">
        <v>317</v>
      </c>
      <c r="R90" t="s">
        <v>54</v>
      </c>
      <c r="T90" t="s">
        <v>317</v>
      </c>
      <c r="W90" t="s">
        <v>317</v>
      </c>
      <c r="X90" t="s">
        <v>58</v>
      </c>
      <c r="Y90" t="s">
        <v>45</v>
      </c>
      <c r="Z90">
        <v>192</v>
      </c>
      <c r="AA90" t="s">
        <v>116</v>
      </c>
      <c r="AB90">
        <v>19</v>
      </c>
      <c r="AD90">
        <v>11.1</v>
      </c>
      <c r="AE90">
        <v>0</v>
      </c>
      <c r="AG90">
        <v>2.2000000000000002</v>
      </c>
      <c r="AH90">
        <v>8.1</v>
      </c>
      <c r="AI90">
        <v>3.62</v>
      </c>
      <c r="AJ90">
        <v>4.5999999999999996</v>
      </c>
      <c r="AK90" t="s">
        <v>37</v>
      </c>
      <c r="AL90">
        <v>10.6</v>
      </c>
      <c r="AM90" t="s">
        <v>46</v>
      </c>
      <c r="AN90">
        <v>1.55</v>
      </c>
      <c r="AO90">
        <v>0.09</v>
      </c>
      <c r="AP90">
        <v>19</v>
      </c>
      <c r="AQ90" t="s">
        <v>118</v>
      </c>
      <c r="AR90" t="s">
        <v>120</v>
      </c>
    </row>
    <row r="91" spans="1:44" x14ac:dyDescent="0.25">
      <c r="A91" t="s">
        <v>101</v>
      </c>
      <c r="B91">
        <v>17</v>
      </c>
      <c r="D91" t="s">
        <v>30</v>
      </c>
      <c r="L91" s="11" t="s">
        <v>318</v>
      </c>
      <c r="M91" t="s">
        <v>29</v>
      </c>
      <c r="N91" t="s">
        <v>23</v>
      </c>
      <c r="O91">
        <v>2</v>
      </c>
      <c r="P91" t="s">
        <v>317</v>
      </c>
      <c r="R91" t="s">
        <v>54</v>
      </c>
      <c r="T91" t="s">
        <v>317</v>
      </c>
      <c r="W91" t="s">
        <v>317</v>
      </c>
      <c r="X91" t="s">
        <v>58</v>
      </c>
      <c r="Y91" t="s">
        <v>45</v>
      </c>
      <c r="Z91">
        <v>192</v>
      </c>
      <c r="AA91" t="s">
        <v>35</v>
      </c>
      <c r="AB91">
        <v>27</v>
      </c>
      <c r="AD91">
        <v>16.2</v>
      </c>
      <c r="AE91">
        <v>0</v>
      </c>
      <c r="AG91">
        <v>10.4</v>
      </c>
      <c r="AH91">
        <v>7.33</v>
      </c>
      <c r="AI91">
        <v>3</v>
      </c>
      <c r="AJ91">
        <v>5.4</v>
      </c>
      <c r="AK91" t="s">
        <v>37</v>
      </c>
      <c r="AL91">
        <v>10.6</v>
      </c>
      <c r="AM91" t="s">
        <v>46</v>
      </c>
      <c r="AN91">
        <v>1.55</v>
      </c>
      <c r="AO91">
        <v>0.09</v>
      </c>
      <c r="AP91">
        <v>47</v>
      </c>
      <c r="AQ91" t="s">
        <v>118</v>
      </c>
      <c r="AR91" t="s">
        <v>121</v>
      </c>
    </row>
    <row r="92" spans="1:44" x14ac:dyDescent="0.25">
      <c r="A92" t="s">
        <v>101</v>
      </c>
      <c r="B92">
        <v>17</v>
      </c>
      <c r="C92" t="s">
        <v>318</v>
      </c>
      <c r="D92" t="s">
        <v>316</v>
      </c>
      <c r="E92">
        <v>80</v>
      </c>
      <c r="G92">
        <v>0</v>
      </c>
      <c r="H92">
        <v>20</v>
      </c>
      <c r="I92" t="s">
        <v>117</v>
      </c>
      <c r="J92" t="s">
        <v>259</v>
      </c>
      <c r="L92" s="11" t="s">
        <v>318</v>
      </c>
      <c r="M92" t="s">
        <v>29</v>
      </c>
      <c r="N92" t="s">
        <v>34</v>
      </c>
      <c r="O92">
        <v>2</v>
      </c>
      <c r="P92" t="s">
        <v>317</v>
      </c>
      <c r="R92" t="s">
        <v>54</v>
      </c>
      <c r="T92" t="s">
        <v>317</v>
      </c>
      <c r="W92" t="s">
        <v>317</v>
      </c>
      <c r="X92" t="s">
        <v>58</v>
      </c>
      <c r="Y92" t="s">
        <v>45</v>
      </c>
      <c r="Z92">
        <v>192</v>
      </c>
      <c r="AA92" t="s">
        <v>35</v>
      </c>
      <c r="AB92">
        <v>19</v>
      </c>
      <c r="AD92">
        <v>16.2</v>
      </c>
      <c r="AE92">
        <v>0</v>
      </c>
      <c r="AG92">
        <v>6.4</v>
      </c>
      <c r="AH92">
        <v>8.14</v>
      </c>
      <c r="AI92">
        <v>3.81</v>
      </c>
      <c r="AJ92">
        <v>5.9</v>
      </c>
      <c r="AK92" t="s">
        <v>37</v>
      </c>
      <c r="AL92">
        <v>10.6</v>
      </c>
      <c r="AM92" t="s">
        <v>46</v>
      </c>
      <c r="AN92">
        <v>1.55</v>
      </c>
      <c r="AO92">
        <v>0.09</v>
      </c>
      <c r="AP92">
        <v>35</v>
      </c>
      <c r="AQ92" t="s">
        <v>118</v>
      </c>
      <c r="AR92" t="s">
        <v>122</v>
      </c>
    </row>
    <row r="93" spans="1:44" x14ac:dyDescent="0.25">
      <c r="A93" t="s">
        <v>101</v>
      </c>
      <c r="B93">
        <v>17</v>
      </c>
      <c r="D93" t="s">
        <v>30</v>
      </c>
      <c r="L93" s="11" t="s">
        <v>318</v>
      </c>
      <c r="M93" t="s">
        <v>29</v>
      </c>
      <c r="N93" t="s">
        <v>23</v>
      </c>
      <c r="O93">
        <v>3</v>
      </c>
      <c r="P93" t="s">
        <v>317</v>
      </c>
      <c r="R93" t="s">
        <v>54</v>
      </c>
      <c r="T93" t="s">
        <v>317</v>
      </c>
      <c r="W93" t="s">
        <v>317</v>
      </c>
      <c r="X93" t="s">
        <v>58</v>
      </c>
      <c r="Y93" t="s">
        <v>45</v>
      </c>
      <c r="Z93">
        <v>168</v>
      </c>
      <c r="AA93" t="s">
        <v>116</v>
      </c>
      <c r="AB93">
        <v>28</v>
      </c>
      <c r="AD93">
        <v>9.9</v>
      </c>
      <c r="AE93">
        <v>0</v>
      </c>
      <c r="AG93">
        <v>9.8000000000000007</v>
      </c>
      <c r="AH93">
        <v>7.3</v>
      </c>
      <c r="AI93">
        <v>3.09</v>
      </c>
      <c r="AJ93">
        <v>5.4</v>
      </c>
      <c r="AK93" t="s">
        <v>37</v>
      </c>
      <c r="AL93">
        <v>10.6</v>
      </c>
      <c r="AM93" t="s">
        <v>46</v>
      </c>
      <c r="AN93">
        <v>1.55</v>
      </c>
      <c r="AO93">
        <v>0.19</v>
      </c>
      <c r="AP93">
        <v>6</v>
      </c>
      <c r="AQ93" t="s">
        <v>118</v>
      </c>
      <c r="AR93" t="s">
        <v>123</v>
      </c>
    </row>
    <row r="94" spans="1:44" x14ac:dyDescent="0.25">
      <c r="A94" t="s">
        <v>101</v>
      </c>
      <c r="B94">
        <v>17</v>
      </c>
      <c r="C94" t="s">
        <v>318</v>
      </c>
      <c r="D94" t="s">
        <v>316</v>
      </c>
      <c r="E94">
        <v>80</v>
      </c>
      <c r="G94">
        <v>0</v>
      </c>
      <c r="H94">
        <v>20</v>
      </c>
      <c r="I94" t="s">
        <v>117</v>
      </c>
      <c r="J94" t="s">
        <v>259</v>
      </c>
      <c r="L94" s="11" t="s">
        <v>318</v>
      </c>
      <c r="M94" t="s">
        <v>29</v>
      </c>
      <c r="N94" t="s">
        <v>34</v>
      </c>
      <c r="O94">
        <v>3</v>
      </c>
      <c r="P94" t="s">
        <v>317</v>
      </c>
      <c r="R94" t="s">
        <v>54</v>
      </c>
      <c r="T94" t="s">
        <v>317</v>
      </c>
      <c r="W94" t="s">
        <v>317</v>
      </c>
      <c r="X94" t="s">
        <v>58</v>
      </c>
      <c r="Y94" t="s">
        <v>45</v>
      </c>
      <c r="Z94">
        <v>168</v>
      </c>
      <c r="AA94" t="s">
        <v>116</v>
      </c>
      <c r="AB94">
        <v>19</v>
      </c>
      <c r="AD94">
        <v>9.9</v>
      </c>
      <c r="AE94">
        <v>0</v>
      </c>
      <c r="AG94">
        <v>4.7</v>
      </c>
      <c r="AH94">
        <v>8.18</v>
      </c>
      <c r="AI94">
        <v>4.22</v>
      </c>
      <c r="AJ94">
        <v>5.6</v>
      </c>
      <c r="AK94" t="s">
        <v>37</v>
      </c>
      <c r="AL94">
        <v>10.6</v>
      </c>
      <c r="AM94" t="s">
        <v>46</v>
      </c>
      <c r="AN94">
        <v>1.55</v>
      </c>
      <c r="AO94">
        <v>0.19</v>
      </c>
      <c r="AP94">
        <v>11</v>
      </c>
      <c r="AQ94" t="s">
        <v>118</v>
      </c>
      <c r="AR94" t="s">
        <v>124</v>
      </c>
    </row>
    <row r="95" spans="1:44" x14ac:dyDescent="0.25">
      <c r="A95" t="s">
        <v>101</v>
      </c>
      <c r="B95">
        <v>17</v>
      </c>
      <c r="D95" t="s">
        <v>30</v>
      </c>
      <c r="L95" s="11" t="s">
        <v>318</v>
      </c>
      <c r="M95" t="s">
        <v>29</v>
      </c>
      <c r="N95" t="s">
        <v>23</v>
      </c>
      <c r="O95">
        <v>4</v>
      </c>
      <c r="P95" t="s">
        <v>317</v>
      </c>
      <c r="R95" t="s">
        <v>54</v>
      </c>
      <c r="T95" t="s">
        <v>317</v>
      </c>
      <c r="W95" t="s">
        <v>317</v>
      </c>
      <c r="X95" t="s">
        <v>58</v>
      </c>
      <c r="Y95" t="s">
        <v>45</v>
      </c>
      <c r="Z95">
        <v>168</v>
      </c>
      <c r="AA95" t="s">
        <v>35</v>
      </c>
      <c r="AB95">
        <v>28</v>
      </c>
      <c r="AD95">
        <v>11.9</v>
      </c>
      <c r="AE95">
        <v>0</v>
      </c>
      <c r="AG95">
        <v>9.6999999999999993</v>
      </c>
      <c r="AH95">
        <v>7.44</v>
      </c>
      <c r="AI95">
        <v>3.01</v>
      </c>
      <c r="AJ95">
        <v>5.3</v>
      </c>
      <c r="AK95" t="s">
        <v>37</v>
      </c>
      <c r="AL95">
        <v>10.6</v>
      </c>
      <c r="AM95" t="s">
        <v>46</v>
      </c>
      <c r="AN95">
        <v>1.55</v>
      </c>
      <c r="AO95">
        <v>0.19</v>
      </c>
      <c r="AP95">
        <v>22</v>
      </c>
      <c r="AQ95" t="s">
        <v>118</v>
      </c>
      <c r="AR95" t="s">
        <v>125</v>
      </c>
    </row>
    <row r="96" spans="1:44" x14ac:dyDescent="0.25">
      <c r="A96" t="s">
        <v>101</v>
      </c>
      <c r="B96">
        <v>17</v>
      </c>
      <c r="C96" t="s">
        <v>318</v>
      </c>
      <c r="D96" t="s">
        <v>316</v>
      </c>
      <c r="E96">
        <v>80</v>
      </c>
      <c r="G96">
        <v>0</v>
      </c>
      <c r="H96">
        <v>20</v>
      </c>
      <c r="I96" t="s">
        <v>117</v>
      </c>
      <c r="J96" t="s">
        <v>259</v>
      </c>
      <c r="L96" s="11" t="s">
        <v>318</v>
      </c>
      <c r="M96" t="s">
        <v>29</v>
      </c>
      <c r="N96" t="s">
        <v>34</v>
      </c>
      <c r="O96">
        <v>4</v>
      </c>
      <c r="P96" t="s">
        <v>317</v>
      </c>
      <c r="R96" t="s">
        <v>54</v>
      </c>
      <c r="T96" t="s">
        <v>317</v>
      </c>
      <c r="W96" t="s">
        <v>317</v>
      </c>
      <c r="X96" t="s">
        <v>58</v>
      </c>
      <c r="Y96" t="s">
        <v>45</v>
      </c>
      <c r="Z96">
        <v>168</v>
      </c>
      <c r="AA96" t="s">
        <v>35</v>
      </c>
      <c r="AB96">
        <v>19</v>
      </c>
      <c r="AD96">
        <v>11.9</v>
      </c>
      <c r="AE96">
        <v>0</v>
      </c>
      <c r="AG96">
        <v>4.9000000000000004</v>
      </c>
      <c r="AH96">
        <v>8.24</v>
      </c>
      <c r="AI96">
        <v>4.45</v>
      </c>
      <c r="AJ96">
        <v>5.6</v>
      </c>
      <c r="AK96" t="s">
        <v>37</v>
      </c>
      <c r="AL96">
        <v>10.6</v>
      </c>
      <c r="AM96" t="s">
        <v>46</v>
      </c>
      <c r="AN96">
        <v>1.55</v>
      </c>
      <c r="AO96">
        <v>0.19</v>
      </c>
      <c r="AP96">
        <v>26</v>
      </c>
      <c r="AQ96" t="s">
        <v>118</v>
      </c>
      <c r="AR96" t="s">
        <v>126</v>
      </c>
    </row>
    <row r="97" spans="1:44" x14ac:dyDescent="0.25">
      <c r="A97" t="s">
        <v>133</v>
      </c>
      <c r="B97">
        <v>18</v>
      </c>
      <c r="D97" t="s">
        <v>31</v>
      </c>
      <c r="L97" s="11" t="s">
        <v>318</v>
      </c>
      <c r="M97" t="s">
        <v>70</v>
      </c>
      <c r="N97" t="s">
        <v>23</v>
      </c>
      <c r="O97">
        <v>1</v>
      </c>
      <c r="P97" t="s">
        <v>317</v>
      </c>
      <c r="R97" t="s">
        <v>54</v>
      </c>
      <c r="T97" t="s">
        <v>317</v>
      </c>
      <c r="W97" t="s">
        <v>317</v>
      </c>
      <c r="X97" t="s">
        <v>51</v>
      </c>
      <c r="Y97" t="s">
        <v>45</v>
      </c>
      <c r="Z97">
        <v>96</v>
      </c>
      <c r="AA97" t="s">
        <v>35</v>
      </c>
      <c r="AB97">
        <v>30</v>
      </c>
      <c r="AD97">
        <v>14.5</v>
      </c>
      <c r="AE97">
        <v>0</v>
      </c>
      <c r="AG97">
        <v>3.8</v>
      </c>
      <c r="AH97">
        <v>7.4</v>
      </c>
      <c r="AI97">
        <v>3.3</v>
      </c>
      <c r="AJ97">
        <v>4.7</v>
      </c>
      <c r="AK97" t="s">
        <v>142</v>
      </c>
      <c r="AL97">
        <v>19</v>
      </c>
      <c r="AM97" t="s">
        <v>54</v>
      </c>
      <c r="AN97">
        <v>1.45</v>
      </c>
      <c r="AO97">
        <v>0.17499999999999999</v>
      </c>
      <c r="AP97">
        <v>7.5</v>
      </c>
      <c r="AQ97" t="s">
        <v>140</v>
      </c>
      <c r="AR97" t="s">
        <v>135</v>
      </c>
    </row>
    <row r="98" spans="1:44" x14ac:dyDescent="0.25">
      <c r="A98" t="s">
        <v>133</v>
      </c>
      <c r="B98">
        <v>18</v>
      </c>
      <c r="C98" t="s">
        <v>318</v>
      </c>
      <c r="D98" t="s">
        <v>31</v>
      </c>
      <c r="E98">
        <v>80</v>
      </c>
      <c r="G98">
        <v>0</v>
      </c>
      <c r="H98">
        <v>20</v>
      </c>
      <c r="I98" t="s">
        <v>144</v>
      </c>
      <c r="J98" t="s">
        <v>260</v>
      </c>
      <c r="L98" s="11" t="s">
        <v>318</v>
      </c>
      <c r="M98" t="s">
        <v>70</v>
      </c>
      <c r="N98" t="s">
        <v>34</v>
      </c>
      <c r="O98">
        <v>1</v>
      </c>
      <c r="P98" t="s">
        <v>318</v>
      </c>
      <c r="R98" t="s">
        <v>23</v>
      </c>
      <c r="S98">
        <v>1</v>
      </c>
      <c r="T98" t="s">
        <v>317</v>
      </c>
      <c r="W98" t="s">
        <v>317</v>
      </c>
      <c r="X98" t="s">
        <v>51</v>
      </c>
      <c r="Y98" t="s">
        <v>45</v>
      </c>
      <c r="Z98">
        <v>96</v>
      </c>
      <c r="AA98" t="s">
        <v>35</v>
      </c>
      <c r="AB98">
        <v>30</v>
      </c>
      <c r="AD98">
        <v>14.5</v>
      </c>
      <c r="AE98">
        <v>0</v>
      </c>
      <c r="AG98">
        <v>3.4</v>
      </c>
      <c r="AH98">
        <v>8.1</v>
      </c>
      <c r="AI98">
        <v>4.0999999999999996</v>
      </c>
      <c r="AJ98">
        <v>5.6</v>
      </c>
      <c r="AK98" t="s">
        <v>142</v>
      </c>
      <c r="AL98">
        <v>19</v>
      </c>
      <c r="AM98" t="s">
        <v>54</v>
      </c>
      <c r="AN98">
        <v>1.45</v>
      </c>
      <c r="AO98">
        <v>0.17499999999999999</v>
      </c>
      <c r="AP98">
        <v>10</v>
      </c>
      <c r="AQ98" t="s">
        <v>140</v>
      </c>
      <c r="AR98" t="s">
        <v>134</v>
      </c>
    </row>
    <row r="99" spans="1:44" x14ac:dyDescent="0.25">
      <c r="A99" t="s">
        <v>133</v>
      </c>
      <c r="B99">
        <v>18</v>
      </c>
      <c r="C99" t="s">
        <v>318</v>
      </c>
      <c r="D99" t="s">
        <v>31</v>
      </c>
      <c r="E99">
        <v>80</v>
      </c>
      <c r="G99">
        <v>0</v>
      </c>
      <c r="H99">
        <v>20</v>
      </c>
      <c r="I99" t="s">
        <v>144</v>
      </c>
      <c r="J99" t="s">
        <v>260</v>
      </c>
      <c r="L99" s="11" t="s">
        <v>317</v>
      </c>
      <c r="P99" t="s">
        <v>318</v>
      </c>
      <c r="Q99" t="s">
        <v>141</v>
      </c>
      <c r="R99" t="s">
        <v>185</v>
      </c>
      <c r="S99">
        <v>1</v>
      </c>
      <c r="T99" t="s">
        <v>317</v>
      </c>
      <c r="W99" t="s">
        <v>317</v>
      </c>
      <c r="X99" t="s">
        <v>51</v>
      </c>
      <c r="Y99" t="s">
        <v>45</v>
      </c>
      <c r="Z99">
        <v>96</v>
      </c>
      <c r="AA99" t="s">
        <v>35</v>
      </c>
      <c r="AB99">
        <v>30</v>
      </c>
      <c r="AD99">
        <v>14.5</v>
      </c>
      <c r="AE99">
        <v>0</v>
      </c>
      <c r="AG99">
        <v>2.2999999999999998</v>
      </c>
      <c r="AH99">
        <v>8.1999999999999993</v>
      </c>
      <c r="AI99">
        <v>4</v>
      </c>
      <c r="AJ99">
        <v>5</v>
      </c>
      <c r="AK99" t="s">
        <v>142</v>
      </c>
      <c r="AL99">
        <v>19</v>
      </c>
      <c r="AM99" t="s">
        <v>54</v>
      </c>
      <c r="AN99">
        <v>1.45</v>
      </c>
      <c r="AO99">
        <v>0.17499999999999999</v>
      </c>
      <c r="AP99">
        <v>5</v>
      </c>
      <c r="AQ99" t="s">
        <v>140</v>
      </c>
      <c r="AR99" t="s">
        <v>136</v>
      </c>
    </row>
    <row r="100" spans="1:44" x14ac:dyDescent="0.25">
      <c r="A100" t="s">
        <v>133</v>
      </c>
      <c r="B100">
        <v>18</v>
      </c>
      <c r="D100" t="s">
        <v>31</v>
      </c>
      <c r="L100" s="11" t="s">
        <v>318</v>
      </c>
      <c r="M100" t="s">
        <v>70</v>
      </c>
      <c r="N100" t="s">
        <v>23</v>
      </c>
      <c r="O100">
        <v>2</v>
      </c>
      <c r="P100" t="s">
        <v>317</v>
      </c>
      <c r="R100" t="s">
        <v>54</v>
      </c>
      <c r="T100" t="s">
        <v>317</v>
      </c>
      <c r="W100" t="s">
        <v>317</v>
      </c>
      <c r="X100" t="s">
        <v>51</v>
      </c>
      <c r="Y100" t="s">
        <v>45</v>
      </c>
      <c r="Z100">
        <v>96</v>
      </c>
      <c r="AA100" t="s">
        <v>35</v>
      </c>
      <c r="AB100">
        <v>30</v>
      </c>
      <c r="AD100">
        <v>14.5</v>
      </c>
      <c r="AE100">
        <v>0</v>
      </c>
      <c r="AG100">
        <v>3.8</v>
      </c>
      <c r="AH100">
        <v>7.4</v>
      </c>
      <c r="AI100">
        <v>3.3</v>
      </c>
      <c r="AJ100">
        <v>4.7</v>
      </c>
      <c r="AK100" t="s">
        <v>143</v>
      </c>
      <c r="AL100">
        <v>4.0999999999999996</v>
      </c>
      <c r="AM100" t="s">
        <v>54</v>
      </c>
      <c r="AN100">
        <v>1.45</v>
      </c>
      <c r="AO100">
        <v>0.17499999999999999</v>
      </c>
      <c r="AP100">
        <v>13</v>
      </c>
      <c r="AQ100" t="s">
        <v>140</v>
      </c>
      <c r="AR100" t="s">
        <v>137</v>
      </c>
    </row>
    <row r="101" spans="1:44" x14ac:dyDescent="0.25">
      <c r="A101" t="s">
        <v>133</v>
      </c>
      <c r="B101">
        <v>18</v>
      </c>
      <c r="C101" t="s">
        <v>318</v>
      </c>
      <c r="D101" t="s">
        <v>31</v>
      </c>
      <c r="E101">
        <v>80</v>
      </c>
      <c r="G101">
        <v>0</v>
      </c>
      <c r="H101">
        <v>20</v>
      </c>
      <c r="I101" t="s">
        <v>144</v>
      </c>
      <c r="J101" t="s">
        <v>260</v>
      </c>
      <c r="L101" s="11" t="s">
        <v>318</v>
      </c>
      <c r="M101" t="s">
        <v>70</v>
      </c>
      <c r="N101" t="s">
        <v>34</v>
      </c>
      <c r="O101">
        <v>2</v>
      </c>
      <c r="P101" t="s">
        <v>318</v>
      </c>
      <c r="R101" t="s">
        <v>23</v>
      </c>
      <c r="S101">
        <v>2</v>
      </c>
      <c r="T101" t="s">
        <v>317</v>
      </c>
      <c r="W101" t="s">
        <v>317</v>
      </c>
      <c r="X101" t="s">
        <v>51</v>
      </c>
      <c r="Y101" t="s">
        <v>45</v>
      </c>
      <c r="Z101">
        <v>96</v>
      </c>
      <c r="AA101" t="s">
        <v>35</v>
      </c>
      <c r="AB101">
        <v>30</v>
      </c>
      <c r="AD101">
        <v>14.5</v>
      </c>
      <c r="AE101">
        <v>0</v>
      </c>
      <c r="AG101">
        <v>3.4</v>
      </c>
      <c r="AH101">
        <v>8.1</v>
      </c>
      <c r="AI101">
        <v>4.0999999999999996</v>
      </c>
      <c r="AJ101">
        <v>5.6</v>
      </c>
      <c r="AK101" t="s">
        <v>143</v>
      </c>
      <c r="AL101">
        <v>4.0999999999999996</v>
      </c>
      <c r="AM101" t="s">
        <v>54</v>
      </c>
      <c r="AN101">
        <v>1.45</v>
      </c>
      <c r="AO101">
        <v>0.17499999999999999</v>
      </c>
      <c r="AP101">
        <v>15</v>
      </c>
      <c r="AQ101" t="s">
        <v>140</v>
      </c>
      <c r="AR101" t="s">
        <v>138</v>
      </c>
    </row>
    <row r="102" spans="1:44" x14ac:dyDescent="0.25">
      <c r="A102" t="s">
        <v>133</v>
      </c>
      <c r="B102">
        <v>18</v>
      </c>
      <c r="C102" t="s">
        <v>318</v>
      </c>
      <c r="D102" t="s">
        <v>31</v>
      </c>
      <c r="E102">
        <v>80</v>
      </c>
      <c r="G102">
        <v>0</v>
      </c>
      <c r="H102">
        <v>20</v>
      </c>
      <c r="I102" t="s">
        <v>144</v>
      </c>
      <c r="J102" t="s">
        <v>260</v>
      </c>
      <c r="L102" t="s">
        <v>317</v>
      </c>
      <c r="P102" t="s">
        <v>318</v>
      </c>
      <c r="Q102" t="s">
        <v>141</v>
      </c>
      <c r="R102" t="s">
        <v>185</v>
      </c>
      <c r="S102">
        <v>2</v>
      </c>
      <c r="T102" t="s">
        <v>317</v>
      </c>
      <c r="W102" t="s">
        <v>317</v>
      </c>
      <c r="X102" t="s">
        <v>51</v>
      </c>
      <c r="Y102" t="s">
        <v>45</v>
      </c>
      <c r="Z102">
        <v>96</v>
      </c>
      <c r="AA102" t="s">
        <v>35</v>
      </c>
      <c r="AB102">
        <v>30</v>
      </c>
      <c r="AD102">
        <v>14.5</v>
      </c>
      <c r="AE102">
        <v>0</v>
      </c>
      <c r="AG102">
        <v>2.2999999999999998</v>
      </c>
      <c r="AH102">
        <v>8.1999999999999993</v>
      </c>
      <c r="AI102">
        <v>4</v>
      </c>
      <c r="AJ102">
        <v>5</v>
      </c>
      <c r="AK102" t="s">
        <v>143</v>
      </c>
      <c r="AL102">
        <v>4.0999999999999996</v>
      </c>
      <c r="AM102" t="s">
        <v>54</v>
      </c>
      <c r="AN102">
        <v>1.45</v>
      </c>
      <c r="AO102">
        <v>0.17499999999999999</v>
      </c>
      <c r="AP102">
        <v>12.5</v>
      </c>
      <c r="AQ102" t="s">
        <v>140</v>
      </c>
      <c r="AR102" t="s">
        <v>139</v>
      </c>
    </row>
    <row r="103" spans="1:44" x14ac:dyDescent="0.25">
      <c r="A103" t="s">
        <v>145</v>
      </c>
      <c r="B103">
        <v>19</v>
      </c>
      <c r="D103" t="s">
        <v>30</v>
      </c>
      <c r="L103" s="11" t="s">
        <v>318</v>
      </c>
      <c r="M103" t="s">
        <v>29</v>
      </c>
      <c r="N103" t="s">
        <v>23</v>
      </c>
      <c r="O103" s="16">
        <v>1</v>
      </c>
      <c r="P103" t="s">
        <v>317</v>
      </c>
      <c r="R103" t="s">
        <v>54</v>
      </c>
      <c r="T103" t="s">
        <v>317</v>
      </c>
      <c r="W103" t="s">
        <v>317</v>
      </c>
      <c r="X103" t="s">
        <v>58</v>
      </c>
      <c r="Y103" t="s">
        <v>146</v>
      </c>
      <c r="Z103">
        <v>72</v>
      </c>
      <c r="AA103" t="s">
        <v>35</v>
      </c>
      <c r="AB103">
        <v>53</v>
      </c>
      <c r="AD103">
        <v>6.7</v>
      </c>
      <c r="AG103">
        <v>6.2</v>
      </c>
      <c r="AH103">
        <v>7.3</v>
      </c>
      <c r="AI103">
        <v>1.6</v>
      </c>
      <c r="AK103" t="s">
        <v>147</v>
      </c>
      <c r="AL103">
        <v>6.9</v>
      </c>
      <c r="AM103" t="s">
        <v>148</v>
      </c>
      <c r="AN103">
        <v>1.3</v>
      </c>
      <c r="AP103" s="12">
        <v>40</v>
      </c>
      <c r="AQ103" t="s">
        <v>270</v>
      </c>
      <c r="AR103" t="s">
        <v>149</v>
      </c>
    </row>
    <row r="104" spans="1:44" x14ac:dyDescent="0.25">
      <c r="A104" t="s">
        <v>145</v>
      </c>
      <c r="B104">
        <v>19</v>
      </c>
      <c r="C104" t="s">
        <v>318</v>
      </c>
      <c r="D104" t="s">
        <v>30</v>
      </c>
      <c r="L104" s="11" t="s">
        <v>318</v>
      </c>
      <c r="M104" t="s">
        <v>29</v>
      </c>
      <c r="N104" t="s">
        <v>34</v>
      </c>
      <c r="O104" s="16">
        <v>1</v>
      </c>
      <c r="P104" t="s">
        <v>318</v>
      </c>
      <c r="R104" t="s">
        <v>23</v>
      </c>
      <c r="S104">
        <v>1</v>
      </c>
      <c r="T104" t="s">
        <v>317</v>
      </c>
      <c r="W104" t="s">
        <v>317</v>
      </c>
      <c r="X104" t="s">
        <v>58</v>
      </c>
      <c r="Y104" t="s">
        <v>146</v>
      </c>
      <c r="Z104">
        <v>72</v>
      </c>
      <c r="AA104" t="s">
        <v>35</v>
      </c>
      <c r="AB104">
        <v>53</v>
      </c>
      <c r="AD104">
        <v>6.7</v>
      </c>
      <c r="AG104" s="21">
        <v>3.5</v>
      </c>
      <c r="AH104" s="21">
        <v>7.6</v>
      </c>
      <c r="AI104" s="21">
        <f>79.5/53</f>
        <v>1.5</v>
      </c>
      <c r="AK104" t="s">
        <v>147</v>
      </c>
      <c r="AL104">
        <v>6.9</v>
      </c>
      <c r="AM104" t="s">
        <v>148</v>
      </c>
      <c r="AN104">
        <v>1.3</v>
      </c>
      <c r="AP104" s="12">
        <v>37</v>
      </c>
      <c r="AQ104" t="s">
        <v>270</v>
      </c>
      <c r="AR104" t="s">
        <v>150</v>
      </c>
    </row>
    <row r="105" spans="1:44" x14ac:dyDescent="0.25">
      <c r="A105" t="s">
        <v>145</v>
      </c>
      <c r="B105">
        <v>19</v>
      </c>
      <c r="C105" t="s">
        <v>318</v>
      </c>
      <c r="D105" t="s">
        <v>30</v>
      </c>
      <c r="L105" t="s">
        <v>317</v>
      </c>
      <c r="O105" s="16"/>
      <c r="P105" t="s">
        <v>318</v>
      </c>
      <c r="Q105" t="s">
        <v>141</v>
      </c>
      <c r="R105" t="s">
        <v>185</v>
      </c>
      <c r="S105">
        <v>1</v>
      </c>
      <c r="T105" t="s">
        <v>317</v>
      </c>
      <c r="W105" t="s">
        <v>317</v>
      </c>
      <c r="X105" t="s">
        <v>58</v>
      </c>
      <c r="Y105" t="s">
        <v>146</v>
      </c>
      <c r="Z105">
        <v>72</v>
      </c>
      <c r="AA105" t="s">
        <v>35</v>
      </c>
      <c r="AB105">
        <v>53</v>
      </c>
      <c r="AD105">
        <v>6.7</v>
      </c>
      <c r="AG105" s="21">
        <v>2.4</v>
      </c>
      <c r="AH105" s="21">
        <v>8</v>
      </c>
      <c r="AI105" s="21">
        <v>1.5</v>
      </c>
      <c r="AK105" t="s">
        <v>147</v>
      </c>
      <c r="AL105">
        <v>6.9</v>
      </c>
      <c r="AM105" t="s">
        <v>148</v>
      </c>
      <c r="AN105">
        <v>1.3</v>
      </c>
      <c r="AP105" s="12">
        <v>19</v>
      </c>
      <c r="AQ105" t="s">
        <v>270</v>
      </c>
      <c r="AR105" t="s">
        <v>154</v>
      </c>
    </row>
    <row r="106" spans="1:44" x14ac:dyDescent="0.25">
      <c r="A106" t="s">
        <v>145</v>
      </c>
      <c r="B106">
        <v>19</v>
      </c>
      <c r="C106" t="s">
        <v>318</v>
      </c>
      <c r="D106" t="s">
        <v>30</v>
      </c>
      <c r="L106" s="11" t="s">
        <v>317</v>
      </c>
      <c r="O106" s="16"/>
      <c r="P106" t="s">
        <v>318</v>
      </c>
      <c r="Q106" t="s">
        <v>189</v>
      </c>
      <c r="R106" t="s">
        <v>185</v>
      </c>
      <c r="S106">
        <v>1</v>
      </c>
      <c r="T106" t="s">
        <v>317</v>
      </c>
      <c r="W106" t="s">
        <v>317</v>
      </c>
      <c r="X106" t="s">
        <v>58</v>
      </c>
      <c r="Y106" t="s">
        <v>146</v>
      </c>
      <c r="Z106">
        <v>72</v>
      </c>
      <c r="AA106" t="s">
        <v>35</v>
      </c>
      <c r="AB106">
        <v>53</v>
      </c>
      <c r="AD106">
        <v>6.7</v>
      </c>
      <c r="AG106" s="21">
        <v>4.3</v>
      </c>
      <c r="AH106" s="21">
        <v>6.5</v>
      </c>
      <c r="AI106" s="21">
        <v>1.5</v>
      </c>
      <c r="AK106" t="s">
        <v>147</v>
      </c>
      <c r="AL106">
        <v>6.9</v>
      </c>
      <c r="AM106" t="s">
        <v>148</v>
      </c>
      <c r="AN106">
        <v>1.3</v>
      </c>
      <c r="AP106" s="12">
        <v>16</v>
      </c>
      <c r="AQ106" t="s">
        <v>270</v>
      </c>
      <c r="AR106" t="s">
        <v>191</v>
      </c>
    </row>
    <row r="107" spans="1:44" x14ac:dyDescent="0.25">
      <c r="A107" t="s">
        <v>145</v>
      </c>
      <c r="B107">
        <v>19</v>
      </c>
      <c r="C107" t="s">
        <v>318</v>
      </c>
      <c r="D107" t="s">
        <v>30</v>
      </c>
      <c r="L107" s="11" t="s">
        <v>317</v>
      </c>
      <c r="O107" s="16"/>
      <c r="P107" t="s">
        <v>318</v>
      </c>
      <c r="Q107" t="s">
        <v>190</v>
      </c>
      <c r="R107" t="s">
        <v>185</v>
      </c>
      <c r="S107">
        <v>1</v>
      </c>
      <c r="T107" t="s">
        <v>317</v>
      </c>
      <c r="W107" t="s">
        <v>317</v>
      </c>
      <c r="X107" t="s">
        <v>58</v>
      </c>
      <c r="Y107" t="s">
        <v>146</v>
      </c>
      <c r="Z107">
        <v>72</v>
      </c>
      <c r="AA107" t="s">
        <v>35</v>
      </c>
      <c r="AB107">
        <v>53</v>
      </c>
      <c r="AD107">
        <v>6.7</v>
      </c>
      <c r="AG107" s="21">
        <v>2.7</v>
      </c>
      <c r="AH107" s="21">
        <v>6.6</v>
      </c>
      <c r="AI107" s="21">
        <v>1.5</v>
      </c>
      <c r="AK107" t="s">
        <v>147</v>
      </c>
      <c r="AL107">
        <v>6.9</v>
      </c>
      <c r="AM107" t="s">
        <v>148</v>
      </c>
      <c r="AN107">
        <v>1.3</v>
      </c>
      <c r="AP107" s="12">
        <v>8</v>
      </c>
      <c r="AQ107" t="s">
        <v>270</v>
      </c>
      <c r="AR107" t="s">
        <v>192</v>
      </c>
    </row>
    <row r="108" spans="1:44" x14ac:dyDescent="0.25">
      <c r="A108" t="s">
        <v>145</v>
      </c>
      <c r="B108">
        <v>19</v>
      </c>
      <c r="C108" t="s">
        <v>318</v>
      </c>
      <c r="D108" t="s">
        <v>30</v>
      </c>
      <c r="L108" s="11" t="s">
        <v>318</v>
      </c>
      <c r="M108" t="s">
        <v>29</v>
      </c>
      <c r="N108" t="s">
        <v>23</v>
      </c>
      <c r="O108" s="16">
        <v>2</v>
      </c>
      <c r="P108" t="s">
        <v>317</v>
      </c>
      <c r="R108" t="s">
        <v>54</v>
      </c>
      <c r="T108" t="s">
        <v>317</v>
      </c>
      <c r="W108" t="s">
        <v>317</v>
      </c>
      <c r="X108" t="s">
        <v>58</v>
      </c>
      <c r="Y108" t="s">
        <v>146</v>
      </c>
      <c r="Z108">
        <v>72</v>
      </c>
      <c r="AA108" t="s">
        <v>35</v>
      </c>
      <c r="AB108">
        <v>53</v>
      </c>
      <c r="AD108">
        <v>6.7</v>
      </c>
      <c r="AG108">
        <v>6.2</v>
      </c>
      <c r="AH108">
        <v>7.4</v>
      </c>
      <c r="AI108">
        <v>1.6</v>
      </c>
      <c r="AK108" t="s">
        <v>147</v>
      </c>
      <c r="AL108">
        <v>6.9</v>
      </c>
      <c r="AM108" t="s">
        <v>148</v>
      </c>
      <c r="AN108">
        <v>1.3</v>
      </c>
      <c r="AP108" s="12">
        <v>14</v>
      </c>
      <c r="AQ108" t="s">
        <v>270</v>
      </c>
      <c r="AR108" t="s">
        <v>151</v>
      </c>
    </row>
    <row r="109" spans="1:44" x14ac:dyDescent="0.25">
      <c r="A109" t="s">
        <v>145</v>
      </c>
      <c r="B109">
        <v>19</v>
      </c>
      <c r="C109" t="s">
        <v>318</v>
      </c>
      <c r="D109" t="s">
        <v>30</v>
      </c>
      <c r="L109" s="11" t="s">
        <v>318</v>
      </c>
      <c r="M109" t="s">
        <v>29</v>
      </c>
      <c r="N109" t="s">
        <v>34</v>
      </c>
      <c r="O109" s="16">
        <v>2</v>
      </c>
      <c r="P109" t="s">
        <v>318</v>
      </c>
      <c r="R109" t="s">
        <v>23</v>
      </c>
      <c r="S109">
        <v>2</v>
      </c>
      <c r="T109" t="s">
        <v>317</v>
      </c>
      <c r="W109" t="s">
        <v>317</v>
      </c>
      <c r="X109" t="s">
        <v>58</v>
      </c>
      <c r="Y109" t="s">
        <v>146</v>
      </c>
      <c r="Z109">
        <v>72</v>
      </c>
      <c r="AA109" t="s">
        <v>35</v>
      </c>
      <c r="AB109">
        <v>53</v>
      </c>
      <c r="AD109">
        <v>6.7</v>
      </c>
      <c r="AG109" s="21">
        <v>3.5</v>
      </c>
      <c r="AH109" s="21">
        <v>6.7</v>
      </c>
      <c r="AI109" s="21">
        <f>79.5/53</f>
        <v>1.5</v>
      </c>
      <c r="AK109" t="s">
        <v>147</v>
      </c>
      <c r="AL109">
        <v>6.9</v>
      </c>
      <c r="AM109" t="s">
        <v>148</v>
      </c>
      <c r="AN109">
        <v>1.3</v>
      </c>
      <c r="AP109" s="12">
        <v>9</v>
      </c>
      <c r="AQ109" t="s">
        <v>270</v>
      </c>
      <c r="AR109" t="s">
        <v>152</v>
      </c>
    </row>
    <row r="110" spans="1:44" x14ac:dyDescent="0.25">
      <c r="A110" t="s">
        <v>145</v>
      </c>
      <c r="B110">
        <v>19</v>
      </c>
      <c r="C110" t="s">
        <v>318</v>
      </c>
      <c r="D110" t="s">
        <v>30</v>
      </c>
      <c r="L110" t="s">
        <v>317</v>
      </c>
      <c r="O110" s="16"/>
      <c r="P110" t="s">
        <v>318</v>
      </c>
      <c r="Q110" t="s">
        <v>141</v>
      </c>
      <c r="R110" t="s">
        <v>185</v>
      </c>
      <c r="S110">
        <v>2</v>
      </c>
      <c r="T110" t="s">
        <v>317</v>
      </c>
      <c r="W110" t="s">
        <v>317</v>
      </c>
      <c r="X110" t="s">
        <v>58</v>
      </c>
      <c r="Y110" t="s">
        <v>146</v>
      </c>
      <c r="Z110">
        <v>72</v>
      </c>
      <c r="AA110" t="s">
        <v>35</v>
      </c>
      <c r="AB110">
        <v>53</v>
      </c>
      <c r="AD110">
        <v>6.7</v>
      </c>
      <c r="AG110" s="21">
        <v>2.4</v>
      </c>
      <c r="AH110" s="21">
        <v>7.9</v>
      </c>
      <c r="AI110" s="21">
        <v>1.5</v>
      </c>
      <c r="AK110" t="s">
        <v>147</v>
      </c>
      <c r="AL110">
        <v>6.9</v>
      </c>
      <c r="AM110" t="s">
        <v>148</v>
      </c>
      <c r="AN110">
        <v>1.3</v>
      </c>
      <c r="AP110" s="12">
        <v>4</v>
      </c>
      <c r="AQ110" t="s">
        <v>270</v>
      </c>
      <c r="AR110" t="s">
        <v>153</v>
      </c>
    </row>
    <row r="111" spans="1:44" x14ac:dyDescent="0.25">
      <c r="A111" t="s">
        <v>145</v>
      </c>
      <c r="B111">
        <v>19</v>
      </c>
      <c r="C111" t="s">
        <v>318</v>
      </c>
      <c r="D111" t="s">
        <v>30</v>
      </c>
      <c r="L111" s="11" t="s">
        <v>317</v>
      </c>
      <c r="O111" s="16"/>
      <c r="P111" t="s">
        <v>318</v>
      </c>
      <c r="Q111" t="s">
        <v>189</v>
      </c>
      <c r="R111" t="s">
        <v>185</v>
      </c>
      <c r="S111">
        <v>2</v>
      </c>
      <c r="T111" t="s">
        <v>317</v>
      </c>
      <c r="W111" t="s">
        <v>317</v>
      </c>
      <c r="X111" t="s">
        <v>58</v>
      </c>
      <c r="Y111" t="s">
        <v>146</v>
      </c>
      <c r="Z111">
        <v>72</v>
      </c>
      <c r="AA111" t="s">
        <v>35</v>
      </c>
      <c r="AB111">
        <v>53</v>
      </c>
      <c r="AD111">
        <v>6.7</v>
      </c>
      <c r="AG111" s="21">
        <v>4.3</v>
      </c>
      <c r="AH111" s="21">
        <v>3.2</v>
      </c>
      <c r="AI111" s="21">
        <v>1.5</v>
      </c>
      <c r="AK111" t="s">
        <v>147</v>
      </c>
      <c r="AL111">
        <v>6.9</v>
      </c>
      <c r="AM111" t="s">
        <v>148</v>
      </c>
      <c r="AN111">
        <v>1.3</v>
      </c>
      <c r="AP111" s="12">
        <v>5</v>
      </c>
      <c r="AQ111" t="s">
        <v>270</v>
      </c>
      <c r="AR111" t="s">
        <v>193</v>
      </c>
    </row>
    <row r="112" spans="1:44" x14ac:dyDescent="0.25">
      <c r="A112" t="s">
        <v>145</v>
      </c>
      <c r="B112">
        <v>19</v>
      </c>
      <c r="C112" t="s">
        <v>318</v>
      </c>
      <c r="D112" t="s">
        <v>30</v>
      </c>
      <c r="L112" s="11" t="s">
        <v>317</v>
      </c>
      <c r="O112" s="16"/>
      <c r="P112" t="s">
        <v>318</v>
      </c>
      <c r="Q112" t="s">
        <v>190</v>
      </c>
      <c r="R112" t="s">
        <v>185</v>
      </c>
      <c r="S112">
        <v>2</v>
      </c>
      <c r="T112" t="s">
        <v>317</v>
      </c>
      <c r="W112" t="s">
        <v>317</v>
      </c>
      <c r="X112" t="s">
        <v>58</v>
      </c>
      <c r="Y112" t="s">
        <v>146</v>
      </c>
      <c r="Z112">
        <v>72</v>
      </c>
      <c r="AA112" t="s">
        <v>35</v>
      </c>
      <c r="AB112">
        <v>53</v>
      </c>
      <c r="AD112">
        <v>6.7</v>
      </c>
      <c r="AG112" s="21">
        <v>2.7</v>
      </c>
      <c r="AH112" s="21">
        <v>6.5</v>
      </c>
      <c r="AI112" s="21">
        <v>1.5</v>
      </c>
      <c r="AK112" t="s">
        <v>147</v>
      </c>
      <c r="AL112">
        <v>6.9</v>
      </c>
      <c r="AM112" t="s">
        <v>148</v>
      </c>
      <c r="AN112">
        <v>1.3</v>
      </c>
      <c r="AP112" s="12">
        <v>2</v>
      </c>
      <c r="AQ112" t="s">
        <v>270</v>
      </c>
      <c r="AR112" t="s">
        <v>194</v>
      </c>
    </row>
    <row r="113" spans="1:44" x14ac:dyDescent="0.25">
      <c r="A113" t="s">
        <v>100</v>
      </c>
      <c r="B113">
        <v>20</v>
      </c>
      <c r="D113" t="s">
        <v>30</v>
      </c>
      <c r="L113" s="11" t="s">
        <v>318</v>
      </c>
      <c r="M113" t="s">
        <v>29</v>
      </c>
      <c r="N113" t="s">
        <v>23</v>
      </c>
      <c r="O113">
        <v>1</v>
      </c>
      <c r="P113" t="s">
        <v>317</v>
      </c>
      <c r="R113" t="s">
        <v>54</v>
      </c>
      <c r="T113" t="s">
        <v>317</v>
      </c>
      <c r="W113" t="s">
        <v>317</v>
      </c>
      <c r="X113" t="s">
        <v>58</v>
      </c>
      <c r="Y113" t="s">
        <v>178</v>
      </c>
      <c r="Z113">
        <v>96</v>
      </c>
      <c r="AA113" t="s">
        <v>35</v>
      </c>
      <c r="AB113">
        <v>30</v>
      </c>
      <c r="AD113">
        <v>9</v>
      </c>
      <c r="AE113">
        <v>4.5</v>
      </c>
      <c r="AG113">
        <v>8.1</v>
      </c>
      <c r="AH113">
        <v>7.6</v>
      </c>
      <c r="AI113">
        <v>1.6</v>
      </c>
      <c r="AJ113">
        <v>4.3</v>
      </c>
      <c r="AK113" t="s">
        <v>113</v>
      </c>
      <c r="AL113">
        <v>23</v>
      </c>
      <c r="AM113" t="s">
        <v>46</v>
      </c>
      <c r="AP113">
        <v>38</v>
      </c>
      <c r="AQ113" t="s">
        <v>61</v>
      </c>
      <c r="AR113" t="s">
        <v>127</v>
      </c>
    </row>
    <row r="114" spans="1:44" x14ac:dyDescent="0.25">
      <c r="A114" t="s">
        <v>100</v>
      </c>
      <c r="B114">
        <v>20</v>
      </c>
      <c r="C114" t="s">
        <v>318</v>
      </c>
      <c r="D114" t="s">
        <v>30</v>
      </c>
      <c r="E114">
        <v>70</v>
      </c>
      <c r="G114">
        <v>0</v>
      </c>
      <c r="H114">
        <v>30</v>
      </c>
      <c r="I114" t="s">
        <v>115</v>
      </c>
      <c r="J114" t="s">
        <v>261</v>
      </c>
      <c r="L114" s="11" t="s">
        <v>318</v>
      </c>
      <c r="M114" t="s">
        <v>29</v>
      </c>
      <c r="N114" t="s">
        <v>34</v>
      </c>
      <c r="O114">
        <v>1</v>
      </c>
      <c r="P114" t="s">
        <v>317</v>
      </c>
      <c r="R114" t="s">
        <v>54</v>
      </c>
      <c r="T114" t="s">
        <v>318</v>
      </c>
      <c r="U114" t="s">
        <v>35</v>
      </c>
      <c r="V114">
        <v>1</v>
      </c>
      <c r="W114" t="s">
        <v>317</v>
      </c>
      <c r="X114" t="s">
        <v>58</v>
      </c>
      <c r="Y114" t="s">
        <v>178</v>
      </c>
      <c r="Z114">
        <v>96</v>
      </c>
      <c r="AA114" t="s">
        <v>35</v>
      </c>
      <c r="AB114">
        <v>30</v>
      </c>
      <c r="AD114">
        <v>9</v>
      </c>
      <c r="AE114">
        <v>4.5</v>
      </c>
      <c r="AG114">
        <v>4.8</v>
      </c>
      <c r="AH114">
        <v>8.9</v>
      </c>
      <c r="AI114">
        <v>2.2000000000000002</v>
      </c>
      <c r="AJ114">
        <v>3.8</v>
      </c>
      <c r="AK114" t="s">
        <v>113</v>
      </c>
      <c r="AL114">
        <v>23</v>
      </c>
      <c r="AM114" t="s">
        <v>46</v>
      </c>
      <c r="AP114">
        <v>28</v>
      </c>
      <c r="AQ114" t="s">
        <v>61</v>
      </c>
      <c r="AR114" t="s">
        <v>128</v>
      </c>
    </row>
    <row r="115" spans="1:44" x14ac:dyDescent="0.25">
      <c r="A115" t="s">
        <v>100</v>
      </c>
      <c r="B115">
        <v>20</v>
      </c>
      <c r="C115" t="s">
        <v>318</v>
      </c>
      <c r="D115" t="s">
        <v>30</v>
      </c>
      <c r="E115">
        <v>70</v>
      </c>
      <c r="G115">
        <v>0</v>
      </c>
      <c r="H115">
        <v>30</v>
      </c>
      <c r="I115" t="s">
        <v>115</v>
      </c>
      <c r="J115" t="s">
        <v>261</v>
      </c>
      <c r="L115" t="s">
        <v>317</v>
      </c>
      <c r="P115" t="s">
        <v>317</v>
      </c>
      <c r="R115" t="s">
        <v>54</v>
      </c>
      <c r="T115" t="s">
        <v>318</v>
      </c>
      <c r="U115" t="s">
        <v>56</v>
      </c>
      <c r="V115">
        <v>1</v>
      </c>
      <c r="W115" t="s">
        <v>317</v>
      </c>
      <c r="X115" t="s">
        <v>58</v>
      </c>
      <c r="Y115" t="s">
        <v>178</v>
      </c>
      <c r="Z115">
        <v>96</v>
      </c>
      <c r="AA115" t="s">
        <v>56</v>
      </c>
      <c r="AB115">
        <v>30</v>
      </c>
      <c r="AD115">
        <v>9</v>
      </c>
      <c r="AE115">
        <v>4.5</v>
      </c>
      <c r="AG115">
        <v>4.8</v>
      </c>
      <c r="AH115">
        <v>8.9</v>
      </c>
      <c r="AI115">
        <v>2.2000000000000002</v>
      </c>
      <c r="AJ115">
        <v>3.8</v>
      </c>
      <c r="AK115" t="s">
        <v>113</v>
      </c>
      <c r="AL115">
        <v>23</v>
      </c>
      <c r="AM115" t="s">
        <v>46</v>
      </c>
      <c r="AP115" s="12">
        <v>34</v>
      </c>
      <c r="AQ115" t="s">
        <v>43</v>
      </c>
      <c r="AR115" t="s">
        <v>224</v>
      </c>
    </row>
    <row r="116" spans="1:44" x14ac:dyDescent="0.25">
      <c r="A116" t="s">
        <v>100</v>
      </c>
      <c r="B116">
        <v>20</v>
      </c>
      <c r="C116" t="s">
        <v>318</v>
      </c>
      <c r="D116" t="s">
        <v>30</v>
      </c>
      <c r="E116">
        <v>70</v>
      </c>
      <c r="G116">
        <v>0</v>
      </c>
      <c r="H116">
        <v>30</v>
      </c>
      <c r="I116" t="s">
        <v>115</v>
      </c>
      <c r="J116" t="s">
        <v>261</v>
      </c>
      <c r="L116" s="11" t="s">
        <v>317</v>
      </c>
      <c r="P116" t="s">
        <v>317</v>
      </c>
      <c r="R116" t="s">
        <v>54</v>
      </c>
      <c r="T116" t="s">
        <v>318</v>
      </c>
      <c r="U116" t="s">
        <v>107</v>
      </c>
      <c r="V116">
        <v>1</v>
      </c>
      <c r="W116" t="s">
        <v>317</v>
      </c>
      <c r="X116" t="s">
        <v>58</v>
      </c>
      <c r="Y116" t="s">
        <v>178</v>
      </c>
      <c r="Z116">
        <v>96</v>
      </c>
      <c r="AA116" t="s">
        <v>107</v>
      </c>
      <c r="AB116">
        <v>30</v>
      </c>
      <c r="AD116">
        <v>9</v>
      </c>
      <c r="AE116">
        <v>4.5</v>
      </c>
      <c r="AG116">
        <v>4.8</v>
      </c>
      <c r="AH116">
        <v>8.9</v>
      </c>
      <c r="AI116">
        <v>2.2000000000000002</v>
      </c>
      <c r="AJ116">
        <v>3.8</v>
      </c>
      <c r="AK116" t="s">
        <v>113</v>
      </c>
      <c r="AL116">
        <v>23</v>
      </c>
      <c r="AM116" t="s">
        <v>46</v>
      </c>
      <c r="AP116" s="12">
        <v>15</v>
      </c>
      <c r="AQ116" t="s">
        <v>43</v>
      </c>
      <c r="AR116" t="s">
        <v>225</v>
      </c>
    </row>
    <row r="117" spans="1:44" x14ac:dyDescent="0.25">
      <c r="A117" t="s">
        <v>100</v>
      </c>
      <c r="B117">
        <v>20</v>
      </c>
      <c r="C117" t="s">
        <v>318</v>
      </c>
      <c r="D117" t="s">
        <v>30</v>
      </c>
      <c r="E117">
        <v>70</v>
      </c>
      <c r="G117">
        <v>0</v>
      </c>
      <c r="H117">
        <v>30</v>
      </c>
      <c r="I117" t="s">
        <v>115</v>
      </c>
      <c r="J117" t="s">
        <v>261</v>
      </c>
      <c r="L117" s="11" t="s">
        <v>317</v>
      </c>
      <c r="P117" t="s">
        <v>317</v>
      </c>
      <c r="R117" t="s">
        <v>54</v>
      </c>
      <c r="T117" t="s">
        <v>318</v>
      </c>
      <c r="U117" t="s">
        <v>263</v>
      </c>
      <c r="V117">
        <v>1</v>
      </c>
      <c r="W117" t="s">
        <v>317</v>
      </c>
      <c r="X117" t="s">
        <v>58</v>
      </c>
      <c r="Y117" t="s">
        <v>178</v>
      </c>
      <c r="Z117">
        <v>96</v>
      </c>
      <c r="AA117" t="s">
        <v>263</v>
      </c>
      <c r="AB117">
        <v>30</v>
      </c>
      <c r="AD117">
        <v>9</v>
      </c>
      <c r="AE117">
        <v>4.5</v>
      </c>
      <c r="AG117">
        <v>4.8</v>
      </c>
      <c r="AH117">
        <v>8.9</v>
      </c>
      <c r="AI117">
        <v>2.2000000000000002</v>
      </c>
      <c r="AJ117">
        <v>3.8</v>
      </c>
      <c r="AK117" t="s">
        <v>113</v>
      </c>
      <c r="AL117">
        <v>23</v>
      </c>
      <c r="AM117" t="s">
        <v>46</v>
      </c>
      <c r="AP117" s="12">
        <v>12</v>
      </c>
      <c r="AQ117" t="s">
        <v>43</v>
      </c>
      <c r="AR117" t="s">
        <v>226</v>
      </c>
    </row>
    <row r="118" spans="1:44" x14ac:dyDescent="0.25">
      <c r="A118" t="s">
        <v>100</v>
      </c>
      <c r="B118">
        <v>20</v>
      </c>
      <c r="D118" t="s">
        <v>30</v>
      </c>
      <c r="L118" s="11" t="s">
        <v>318</v>
      </c>
      <c r="M118" t="s">
        <v>29</v>
      </c>
      <c r="N118" t="s">
        <v>23</v>
      </c>
      <c r="O118">
        <v>2</v>
      </c>
      <c r="P118" t="s">
        <v>317</v>
      </c>
      <c r="R118" t="s">
        <v>54</v>
      </c>
      <c r="T118" t="s">
        <v>317</v>
      </c>
      <c r="U118" t="s">
        <v>35</v>
      </c>
      <c r="W118" t="s">
        <v>317</v>
      </c>
      <c r="X118" t="s">
        <v>58</v>
      </c>
      <c r="Y118" t="s">
        <v>178</v>
      </c>
      <c r="Z118">
        <v>96</v>
      </c>
      <c r="AA118" t="s">
        <v>35</v>
      </c>
      <c r="AB118">
        <v>30</v>
      </c>
      <c r="AD118">
        <v>13</v>
      </c>
      <c r="AE118">
        <v>0</v>
      </c>
      <c r="AG118">
        <v>8.1</v>
      </c>
      <c r="AH118">
        <v>7.6</v>
      </c>
      <c r="AI118">
        <v>1.6</v>
      </c>
      <c r="AJ118">
        <v>4.3</v>
      </c>
      <c r="AK118" t="s">
        <v>114</v>
      </c>
      <c r="AL118">
        <v>22</v>
      </c>
      <c r="AM118" t="s">
        <v>54</v>
      </c>
      <c r="AP118">
        <v>34</v>
      </c>
      <c r="AQ118" t="s">
        <v>61</v>
      </c>
      <c r="AR118" t="s">
        <v>129</v>
      </c>
    </row>
    <row r="119" spans="1:44" x14ac:dyDescent="0.25">
      <c r="A119" t="s">
        <v>100</v>
      </c>
      <c r="B119">
        <v>20</v>
      </c>
      <c r="C119" t="s">
        <v>318</v>
      </c>
      <c r="D119" t="s">
        <v>30</v>
      </c>
      <c r="E119">
        <v>70</v>
      </c>
      <c r="G119">
        <v>0</v>
      </c>
      <c r="H119">
        <v>30</v>
      </c>
      <c r="I119" t="s">
        <v>115</v>
      </c>
      <c r="J119" t="s">
        <v>261</v>
      </c>
      <c r="L119" s="11" t="s">
        <v>318</v>
      </c>
      <c r="M119" t="s">
        <v>29</v>
      </c>
      <c r="N119" t="s">
        <v>34</v>
      </c>
      <c r="O119">
        <v>2</v>
      </c>
      <c r="P119" t="s">
        <v>317</v>
      </c>
      <c r="R119" t="s">
        <v>54</v>
      </c>
      <c r="T119" t="s">
        <v>318</v>
      </c>
      <c r="U119" t="s">
        <v>35</v>
      </c>
      <c r="V119">
        <v>2</v>
      </c>
      <c r="W119" t="s">
        <v>317</v>
      </c>
      <c r="X119" t="s">
        <v>58</v>
      </c>
      <c r="Y119" t="s">
        <v>178</v>
      </c>
      <c r="Z119">
        <v>96</v>
      </c>
      <c r="AA119" t="s">
        <v>35</v>
      </c>
      <c r="AB119">
        <v>30</v>
      </c>
      <c r="AD119">
        <v>13</v>
      </c>
      <c r="AE119">
        <v>0</v>
      </c>
      <c r="AG119">
        <v>4.8</v>
      </c>
      <c r="AH119">
        <v>8.9</v>
      </c>
      <c r="AI119">
        <v>2.2000000000000002</v>
      </c>
      <c r="AJ119">
        <v>3.8</v>
      </c>
      <c r="AK119" t="s">
        <v>114</v>
      </c>
      <c r="AL119">
        <v>22</v>
      </c>
      <c r="AM119" t="s">
        <v>54</v>
      </c>
      <c r="AP119">
        <v>30</v>
      </c>
      <c r="AQ119" t="s">
        <v>61</v>
      </c>
      <c r="AR119" t="s">
        <v>130</v>
      </c>
    </row>
    <row r="120" spans="1:44" x14ac:dyDescent="0.25">
      <c r="A120" t="s">
        <v>100</v>
      </c>
      <c r="B120">
        <v>20</v>
      </c>
      <c r="C120" t="s">
        <v>318</v>
      </c>
      <c r="D120" t="s">
        <v>30</v>
      </c>
      <c r="E120">
        <v>70</v>
      </c>
      <c r="G120">
        <v>0</v>
      </c>
      <c r="H120">
        <v>30</v>
      </c>
      <c r="I120" t="s">
        <v>115</v>
      </c>
      <c r="J120" t="s">
        <v>261</v>
      </c>
      <c r="L120" t="s">
        <v>317</v>
      </c>
      <c r="P120" t="s">
        <v>317</v>
      </c>
      <c r="R120" t="s">
        <v>54</v>
      </c>
      <c r="T120" t="s">
        <v>318</v>
      </c>
      <c r="U120" t="s">
        <v>56</v>
      </c>
      <c r="V120">
        <v>2</v>
      </c>
      <c r="W120" t="s">
        <v>317</v>
      </c>
      <c r="X120" t="s">
        <v>58</v>
      </c>
      <c r="Y120" t="s">
        <v>178</v>
      </c>
      <c r="Z120">
        <v>96</v>
      </c>
      <c r="AA120" t="s">
        <v>56</v>
      </c>
      <c r="AB120">
        <v>30</v>
      </c>
      <c r="AD120">
        <v>13</v>
      </c>
      <c r="AE120">
        <v>0</v>
      </c>
      <c r="AG120">
        <v>4.8</v>
      </c>
      <c r="AH120">
        <v>8.9</v>
      </c>
      <c r="AI120">
        <v>2.2000000000000002</v>
      </c>
      <c r="AJ120">
        <v>3.8</v>
      </c>
      <c r="AK120" t="s">
        <v>114</v>
      </c>
      <c r="AL120">
        <v>22</v>
      </c>
      <c r="AM120" t="s">
        <v>54</v>
      </c>
      <c r="AP120">
        <v>33</v>
      </c>
      <c r="AQ120" t="s">
        <v>43</v>
      </c>
      <c r="AR120" t="s">
        <v>227</v>
      </c>
    </row>
    <row r="121" spans="1:44" x14ac:dyDescent="0.25">
      <c r="A121" t="s">
        <v>100</v>
      </c>
      <c r="B121">
        <v>20</v>
      </c>
      <c r="C121" t="s">
        <v>318</v>
      </c>
      <c r="D121" t="s">
        <v>30</v>
      </c>
      <c r="E121">
        <v>70</v>
      </c>
      <c r="G121">
        <v>0</v>
      </c>
      <c r="H121">
        <v>30</v>
      </c>
      <c r="I121" t="s">
        <v>115</v>
      </c>
      <c r="J121" t="s">
        <v>261</v>
      </c>
      <c r="L121" t="s">
        <v>317</v>
      </c>
      <c r="P121" t="s">
        <v>317</v>
      </c>
      <c r="R121" t="s">
        <v>54</v>
      </c>
      <c r="T121" t="s">
        <v>318</v>
      </c>
      <c r="U121" t="s">
        <v>264</v>
      </c>
      <c r="V121">
        <v>2</v>
      </c>
      <c r="W121" t="s">
        <v>317</v>
      </c>
      <c r="X121" t="s">
        <v>58</v>
      </c>
      <c r="Y121" t="s">
        <v>178</v>
      </c>
      <c r="Z121">
        <v>96</v>
      </c>
      <c r="AA121" t="s">
        <v>264</v>
      </c>
      <c r="AB121">
        <v>30</v>
      </c>
      <c r="AD121">
        <v>13</v>
      </c>
      <c r="AE121">
        <v>0</v>
      </c>
      <c r="AG121">
        <v>4.8</v>
      </c>
      <c r="AH121">
        <v>8.9</v>
      </c>
      <c r="AI121">
        <v>2.2000000000000002</v>
      </c>
      <c r="AJ121">
        <v>3.8</v>
      </c>
      <c r="AK121" t="s">
        <v>114</v>
      </c>
      <c r="AL121">
        <v>22</v>
      </c>
      <c r="AM121" t="s">
        <v>54</v>
      </c>
      <c r="AP121">
        <v>22</v>
      </c>
      <c r="AQ121" t="s">
        <v>43</v>
      </c>
      <c r="AR121" t="s">
        <v>228</v>
      </c>
    </row>
    <row r="122" spans="1:44" x14ac:dyDescent="0.25">
      <c r="A122" t="s">
        <v>100</v>
      </c>
      <c r="B122">
        <v>20</v>
      </c>
      <c r="C122" t="s">
        <v>318</v>
      </c>
      <c r="D122" t="s">
        <v>30</v>
      </c>
      <c r="E122">
        <v>70</v>
      </c>
      <c r="G122">
        <v>0</v>
      </c>
      <c r="H122">
        <v>30</v>
      </c>
      <c r="I122" t="s">
        <v>115</v>
      </c>
      <c r="J122" t="s">
        <v>261</v>
      </c>
      <c r="L122" t="s">
        <v>317</v>
      </c>
      <c r="P122" t="s">
        <v>317</v>
      </c>
      <c r="R122" t="s">
        <v>54</v>
      </c>
      <c r="T122" t="s">
        <v>318</v>
      </c>
      <c r="U122" t="s">
        <v>263</v>
      </c>
      <c r="V122">
        <v>2</v>
      </c>
      <c r="W122" t="s">
        <v>317</v>
      </c>
      <c r="X122" t="s">
        <v>58</v>
      </c>
      <c r="Y122" t="s">
        <v>178</v>
      </c>
      <c r="Z122">
        <v>96</v>
      </c>
      <c r="AA122" t="s">
        <v>263</v>
      </c>
      <c r="AB122">
        <v>30</v>
      </c>
      <c r="AD122">
        <v>13</v>
      </c>
      <c r="AE122">
        <v>0</v>
      </c>
      <c r="AG122">
        <v>4.8</v>
      </c>
      <c r="AH122">
        <v>8.9</v>
      </c>
      <c r="AI122">
        <v>2.2000000000000002</v>
      </c>
      <c r="AJ122">
        <v>3.8</v>
      </c>
      <c r="AK122" t="s">
        <v>114</v>
      </c>
      <c r="AL122">
        <v>22</v>
      </c>
      <c r="AM122" t="s">
        <v>54</v>
      </c>
      <c r="AP122">
        <v>10</v>
      </c>
      <c r="AQ122" t="s">
        <v>43</v>
      </c>
      <c r="AR122" t="s">
        <v>229</v>
      </c>
    </row>
  </sheetData>
  <mergeCells count="1">
    <mergeCell ref="AP1:A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emission 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Pedersen</dc:creator>
  <cp:lastModifiedBy>Johanna Pedersen</cp:lastModifiedBy>
  <dcterms:created xsi:type="dcterms:W3CDTF">2022-07-02T12:46:16Z</dcterms:created>
  <dcterms:modified xsi:type="dcterms:W3CDTF">2023-03-08T12:47:41Z</dcterms:modified>
</cp:coreProperties>
</file>